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492" windowWidth="16956" windowHeight="10524"/>
  </bookViews>
  <sheets>
    <sheet name="HRF -&gt; DB" sheetId="1" r:id="rId1"/>
    <sheet name="top100-s50v02d1" sheetId="2" r:id="rId2"/>
    <sheet name="Lookup tables" sheetId="3" r:id="rId3"/>
  </sheets>
  <calcPr calcId="125725"/>
</workbook>
</file>

<file path=xl/calcChain.xml><?xml version="1.0" encoding="utf-8"?>
<calcChain xmlns="http://schemas.openxmlformats.org/spreadsheetml/2006/main">
  <c r="D170" i="1"/>
  <c r="G169" s="1"/>
  <c r="F170"/>
  <c r="G128"/>
  <c r="F166"/>
  <c r="F167"/>
  <c r="F168"/>
  <c r="F169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163"/>
  <c r="F164"/>
  <c r="F165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389"/>
  <c r="D4348"/>
  <c r="G4348" s="1"/>
  <c r="D4349"/>
  <c r="D4350"/>
  <c r="D4351"/>
  <c r="G4349" s="1"/>
  <c r="D4352"/>
  <c r="D4353"/>
  <c r="G4353"/>
  <c r="D4354"/>
  <c r="D4355"/>
  <c r="G4355"/>
  <c r="D4356"/>
  <c r="D4357"/>
  <c r="G4368" s="1"/>
  <c r="G4357"/>
  <c r="D4358"/>
  <c r="D4359"/>
  <c r="D4360"/>
  <c r="G4377" s="1"/>
  <c r="D4361"/>
  <c r="G4359" s="1"/>
  <c r="D4362"/>
  <c r="G4350" s="1"/>
  <c r="G4362"/>
  <c r="D4363"/>
  <c r="D4364"/>
  <c r="G4364"/>
  <c r="D4365"/>
  <c r="D4366"/>
  <c r="G4366"/>
  <c r="D4367"/>
  <c r="D4368"/>
  <c r="D4369"/>
  <c r="D4370"/>
  <c r="D4371"/>
  <c r="G4371"/>
  <c r="D4372"/>
  <c r="D4373"/>
  <c r="G4373"/>
  <c r="D4375"/>
  <c r="G4375"/>
  <c r="D4376"/>
  <c r="D4377"/>
  <c r="D4378"/>
  <c r="D4379"/>
  <c r="D4380"/>
  <c r="G4380"/>
  <c r="D4381"/>
  <c r="G4351" s="1"/>
  <c r="D4382"/>
  <c r="G4382"/>
  <c r="D4383"/>
  <c r="D4384"/>
  <c r="G4384"/>
  <c r="D4385"/>
  <c r="D4386"/>
  <c r="G4386"/>
  <c r="D4387"/>
  <c r="D4388"/>
  <c r="G4388"/>
  <c r="D166"/>
  <c r="D167"/>
  <c r="D168"/>
  <c r="G167" s="1"/>
  <c r="D169"/>
  <c r="D171"/>
  <c r="D172"/>
  <c r="G168" s="1"/>
  <c r="D173"/>
  <c r="D174"/>
  <c r="D175"/>
  <c r="D176"/>
  <c r="G191" s="1"/>
  <c r="D177"/>
  <c r="D178"/>
  <c r="D179"/>
  <c r="D180"/>
  <c r="D181"/>
  <c r="D182"/>
  <c r="D183"/>
  <c r="D184"/>
  <c r="D185"/>
  <c r="D186"/>
  <c r="D187"/>
  <c r="D188"/>
  <c r="D189"/>
  <c r="D190"/>
  <c r="D191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G208" s="1"/>
  <c r="D210"/>
  <c r="D211"/>
  <c r="D212"/>
  <c r="D213"/>
  <c r="G209" s="1"/>
  <c r="D214"/>
  <c r="D215"/>
  <c r="D216"/>
  <c r="D217"/>
  <c r="G232" s="1"/>
  <c r="D218"/>
  <c r="D219"/>
  <c r="D220"/>
  <c r="D221"/>
  <c r="D222"/>
  <c r="D223"/>
  <c r="D224"/>
  <c r="D225"/>
  <c r="D226"/>
  <c r="D227"/>
  <c r="D228"/>
  <c r="D229"/>
  <c r="D230"/>
  <c r="D231"/>
  <c r="D232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G249" s="1"/>
  <c r="D251"/>
  <c r="D252"/>
  <c r="D253"/>
  <c r="D254"/>
  <c r="G250" s="1"/>
  <c r="D255"/>
  <c r="D256"/>
  <c r="D257"/>
  <c r="D258"/>
  <c r="G273" s="1"/>
  <c r="D259"/>
  <c r="D260"/>
  <c r="D261"/>
  <c r="D262"/>
  <c r="D263"/>
  <c r="D264"/>
  <c r="D265"/>
  <c r="D266"/>
  <c r="D267"/>
  <c r="D268"/>
  <c r="D269"/>
  <c r="D270"/>
  <c r="D271"/>
  <c r="D272"/>
  <c r="D273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G290" s="1"/>
  <c r="D292"/>
  <c r="D293"/>
  <c r="D294"/>
  <c r="D295"/>
  <c r="G291" s="1"/>
  <c r="D296"/>
  <c r="D297"/>
  <c r="D298"/>
  <c r="D299"/>
  <c r="G314" s="1"/>
  <c r="D300"/>
  <c r="D301"/>
  <c r="D302"/>
  <c r="D303"/>
  <c r="D304"/>
  <c r="D305"/>
  <c r="D306"/>
  <c r="D307"/>
  <c r="D308"/>
  <c r="D309"/>
  <c r="D310"/>
  <c r="D311"/>
  <c r="D312"/>
  <c r="D313"/>
  <c r="D314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G331" s="1"/>
  <c r="D333"/>
  <c r="D334"/>
  <c r="D335"/>
  <c r="D336"/>
  <c r="G332" s="1"/>
  <c r="D337"/>
  <c r="D338"/>
  <c r="D339"/>
  <c r="D340"/>
  <c r="G355" s="1"/>
  <c r="D341"/>
  <c r="D342"/>
  <c r="D343"/>
  <c r="D344"/>
  <c r="D345"/>
  <c r="D346"/>
  <c r="D347"/>
  <c r="D348"/>
  <c r="D349"/>
  <c r="D350"/>
  <c r="D351"/>
  <c r="D352"/>
  <c r="D353"/>
  <c r="D354"/>
  <c r="D355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G372" s="1"/>
  <c r="D374"/>
  <c r="D375"/>
  <c r="D376"/>
  <c r="D377"/>
  <c r="G373" s="1"/>
  <c r="D378"/>
  <c r="D379"/>
  <c r="D380"/>
  <c r="D381"/>
  <c r="G396" s="1"/>
  <c r="D382"/>
  <c r="D383"/>
  <c r="D384"/>
  <c r="D385"/>
  <c r="D386"/>
  <c r="D387"/>
  <c r="D388"/>
  <c r="D389"/>
  <c r="D390"/>
  <c r="D391"/>
  <c r="D392"/>
  <c r="D393"/>
  <c r="D394"/>
  <c r="D395"/>
  <c r="D396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G413" s="1"/>
  <c r="D415"/>
  <c r="D416"/>
  <c r="D417"/>
  <c r="D418"/>
  <c r="G414" s="1"/>
  <c r="D419"/>
  <c r="D420"/>
  <c r="D421"/>
  <c r="D422"/>
  <c r="G437" s="1"/>
  <c r="D423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G454" s="1"/>
  <c r="D456"/>
  <c r="D457"/>
  <c r="D458"/>
  <c r="D459"/>
  <c r="G455" s="1"/>
  <c r="D460"/>
  <c r="D461"/>
  <c r="D462"/>
  <c r="D463"/>
  <c r="G478" s="1"/>
  <c r="D464"/>
  <c r="D465"/>
  <c r="D466"/>
  <c r="D467"/>
  <c r="D468"/>
  <c r="D469"/>
  <c r="D470"/>
  <c r="D471"/>
  <c r="D472"/>
  <c r="D473"/>
  <c r="D474"/>
  <c r="D475"/>
  <c r="D476"/>
  <c r="D477"/>
  <c r="D478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G495" s="1"/>
  <c r="D497"/>
  <c r="D498"/>
  <c r="G497" s="1"/>
  <c r="D499"/>
  <c r="D500"/>
  <c r="G496" s="1"/>
  <c r="D501"/>
  <c r="D502"/>
  <c r="D503"/>
  <c r="D504"/>
  <c r="G519" s="1"/>
  <c r="D505"/>
  <c r="D506"/>
  <c r="D507"/>
  <c r="D508"/>
  <c r="D509"/>
  <c r="D510"/>
  <c r="D511"/>
  <c r="D512"/>
  <c r="D513"/>
  <c r="D514"/>
  <c r="D515"/>
  <c r="D516"/>
  <c r="D517"/>
  <c r="D518"/>
  <c r="D519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G536" s="1"/>
  <c r="D538"/>
  <c r="D539"/>
  <c r="D540"/>
  <c r="D541"/>
  <c r="G537" s="1"/>
  <c r="D542"/>
  <c r="D543"/>
  <c r="D544"/>
  <c r="D545"/>
  <c r="G560" s="1"/>
  <c r="D546"/>
  <c r="D547"/>
  <c r="D548"/>
  <c r="D549"/>
  <c r="D550"/>
  <c r="D551"/>
  <c r="D552"/>
  <c r="D553"/>
  <c r="D554"/>
  <c r="D555"/>
  <c r="D556"/>
  <c r="D557"/>
  <c r="D558"/>
  <c r="D559"/>
  <c r="D560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G577" s="1"/>
  <c r="D579"/>
  <c r="D580"/>
  <c r="D581"/>
  <c r="D582"/>
  <c r="G578" s="1"/>
  <c r="D583"/>
  <c r="D584"/>
  <c r="D585"/>
  <c r="D586"/>
  <c r="G601" s="1"/>
  <c r="D587"/>
  <c r="D588"/>
  <c r="D589"/>
  <c r="D590"/>
  <c r="D591"/>
  <c r="D592"/>
  <c r="D593"/>
  <c r="D594"/>
  <c r="D595"/>
  <c r="D596"/>
  <c r="D597"/>
  <c r="D598"/>
  <c r="D599"/>
  <c r="D600"/>
  <c r="D601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G618" s="1"/>
  <c r="D620"/>
  <c r="D621"/>
  <c r="D622"/>
  <c r="D623"/>
  <c r="G619" s="1"/>
  <c r="D624"/>
  <c r="D625"/>
  <c r="D626"/>
  <c r="D627"/>
  <c r="G642" s="1"/>
  <c r="D628"/>
  <c r="D629"/>
  <c r="D630"/>
  <c r="D631"/>
  <c r="D632"/>
  <c r="D633"/>
  <c r="D634"/>
  <c r="D635"/>
  <c r="D636"/>
  <c r="D637"/>
  <c r="D638"/>
  <c r="D639"/>
  <c r="D640"/>
  <c r="D641"/>
  <c r="D642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G659" s="1"/>
  <c r="D661"/>
  <c r="D662"/>
  <c r="D663"/>
  <c r="D664"/>
  <c r="G660" s="1"/>
  <c r="D665"/>
  <c r="D666"/>
  <c r="D667"/>
  <c r="D668"/>
  <c r="G683" s="1"/>
  <c r="D669"/>
  <c r="D670"/>
  <c r="D671"/>
  <c r="D672"/>
  <c r="D673"/>
  <c r="D674"/>
  <c r="D675"/>
  <c r="D676"/>
  <c r="D677"/>
  <c r="D678"/>
  <c r="D679"/>
  <c r="D680"/>
  <c r="D681"/>
  <c r="D682"/>
  <c r="D683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G700" s="1"/>
  <c r="D702"/>
  <c r="D703"/>
  <c r="D704"/>
  <c r="D705"/>
  <c r="G701" s="1"/>
  <c r="D706"/>
  <c r="D707"/>
  <c r="D708"/>
  <c r="D709"/>
  <c r="G724" s="1"/>
  <c r="D710"/>
  <c r="D711"/>
  <c r="D712"/>
  <c r="D713"/>
  <c r="D714"/>
  <c r="D715"/>
  <c r="D716"/>
  <c r="D717"/>
  <c r="D718"/>
  <c r="D719"/>
  <c r="D720"/>
  <c r="D721"/>
  <c r="D722"/>
  <c r="D723"/>
  <c r="D724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G741" s="1"/>
  <c r="D743"/>
  <c r="D744"/>
  <c r="D745"/>
  <c r="D746"/>
  <c r="G742" s="1"/>
  <c r="D747"/>
  <c r="D748"/>
  <c r="D749"/>
  <c r="D750"/>
  <c r="G765" s="1"/>
  <c r="D751"/>
  <c r="D752"/>
  <c r="D753"/>
  <c r="D754"/>
  <c r="D755"/>
  <c r="D756"/>
  <c r="D757"/>
  <c r="D758"/>
  <c r="D759"/>
  <c r="D760"/>
  <c r="D761"/>
  <c r="D762"/>
  <c r="D763"/>
  <c r="D764"/>
  <c r="D765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G782" s="1"/>
  <c r="D784"/>
  <c r="D785"/>
  <c r="D786"/>
  <c r="D787"/>
  <c r="G783" s="1"/>
  <c r="D788"/>
  <c r="D789"/>
  <c r="D790"/>
  <c r="D791"/>
  <c r="G806" s="1"/>
  <c r="D792"/>
  <c r="D793"/>
  <c r="D794"/>
  <c r="D795"/>
  <c r="D796"/>
  <c r="D797"/>
  <c r="D798"/>
  <c r="D799"/>
  <c r="D800"/>
  <c r="D801"/>
  <c r="D802"/>
  <c r="D803"/>
  <c r="D804"/>
  <c r="D805"/>
  <c r="D806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G823" s="1"/>
  <c r="D825"/>
  <c r="D826"/>
  <c r="D827"/>
  <c r="D828"/>
  <c r="G824" s="1"/>
  <c r="D829"/>
  <c r="D830"/>
  <c r="D831"/>
  <c r="D832"/>
  <c r="G847" s="1"/>
  <c r="D833"/>
  <c r="D834"/>
  <c r="D835"/>
  <c r="D836"/>
  <c r="D837"/>
  <c r="D838"/>
  <c r="D839"/>
  <c r="D840"/>
  <c r="D841"/>
  <c r="D842"/>
  <c r="D843"/>
  <c r="D844"/>
  <c r="D845"/>
  <c r="D846"/>
  <c r="D847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G864" s="1"/>
  <c r="D866"/>
  <c r="D867"/>
  <c r="D868"/>
  <c r="D869"/>
  <c r="G865" s="1"/>
  <c r="D870"/>
  <c r="D871"/>
  <c r="D872"/>
  <c r="D873"/>
  <c r="G888" s="1"/>
  <c r="D874"/>
  <c r="D875"/>
  <c r="D876"/>
  <c r="D877"/>
  <c r="D878"/>
  <c r="D879"/>
  <c r="D880"/>
  <c r="D881"/>
  <c r="D882"/>
  <c r="D883"/>
  <c r="D884"/>
  <c r="D885"/>
  <c r="D886"/>
  <c r="D887"/>
  <c r="D888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G905" s="1"/>
  <c r="D907"/>
  <c r="D908"/>
  <c r="D909"/>
  <c r="D910"/>
  <c r="G906" s="1"/>
  <c r="D911"/>
  <c r="D912"/>
  <c r="D913"/>
  <c r="D914"/>
  <c r="G929" s="1"/>
  <c r="D915"/>
  <c r="D916"/>
  <c r="D917"/>
  <c r="D918"/>
  <c r="D919"/>
  <c r="D920"/>
  <c r="D921"/>
  <c r="D922"/>
  <c r="D923"/>
  <c r="D924"/>
  <c r="D925"/>
  <c r="D926"/>
  <c r="D927"/>
  <c r="D928"/>
  <c r="D929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G946" s="1"/>
  <c r="D948"/>
  <c r="D949"/>
  <c r="D950"/>
  <c r="D951"/>
  <c r="G947" s="1"/>
  <c r="D952"/>
  <c r="D953"/>
  <c r="D954"/>
  <c r="D955"/>
  <c r="G970" s="1"/>
  <c r="D956"/>
  <c r="D957"/>
  <c r="D958"/>
  <c r="D959"/>
  <c r="D960"/>
  <c r="D961"/>
  <c r="D962"/>
  <c r="D963"/>
  <c r="D964"/>
  <c r="D965"/>
  <c r="D966"/>
  <c r="D967"/>
  <c r="D968"/>
  <c r="D969"/>
  <c r="D970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G987" s="1"/>
  <c r="D989"/>
  <c r="D990"/>
  <c r="D991"/>
  <c r="D992"/>
  <c r="G988" s="1"/>
  <c r="D993"/>
  <c r="D994"/>
  <c r="D995"/>
  <c r="D996"/>
  <c r="G1011" s="1"/>
  <c r="D997"/>
  <c r="D998"/>
  <c r="D999"/>
  <c r="D1000"/>
  <c r="D1001"/>
  <c r="D1002"/>
  <c r="D1003"/>
  <c r="D1004"/>
  <c r="D1005"/>
  <c r="D1006"/>
  <c r="D1007"/>
  <c r="D1008"/>
  <c r="D1009"/>
  <c r="D1010"/>
  <c r="D1011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G1028" s="1"/>
  <c r="D1030"/>
  <c r="D1031"/>
  <c r="D1032"/>
  <c r="D1033"/>
  <c r="G1029" s="1"/>
  <c r="D1034"/>
  <c r="D1035"/>
  <c r="D1036"/>
  <c r="D1037"/>
  <c r="G1052" s="1"/>
  <c r="D1038"/>
  <c r="D1039"/>
  <c r="D1040"/>
  <c r="D1041"/>
  <c r="D1042"/>
  <c r="D1043"/>
  <c r="D1044"/>
  <c r="D1045"/>
  <c r="D1046"/>
  <c r="D1047"/>
  <c r="D1048"/>
  <c r="D1049"/>
  <c r="D1050"/>
  <c r="D1051"/>
  <c r="D1052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G1069" s="1"/>
  <c r="D1071"/>
  <c r="D1072"/>
  <c r="D1073"/>
  <c r="D1074"/>
  <c r="G1070" s="1"/>
  <c r="D1075"/>
  <c r="D1076"/>
  <c r="D1077"/>
  <c r="D1078"/>
  <c r="G1093" s="1"/>
  <c r="D1079"/>
  <c r="D1080"/>
  <c r="D1081"/>
  <c r="D1082"/>
  <c r="D1083"/>
  <c r="D1084"/>
  <c r="D1085"/>
  <c r="D1086"/>
  <c r="D1087"/>
  <c r="D1088"/>
  <c r="D1089"/>
  <c r="D1090"/>
  <c r="D1091"/>
  <c r="D1092"/>
  <c r="D1093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G1110" s="1"/>
  <c r="D1112"/>
  <c r="D1113"/>
  <c r="D1114"/>
  <c r="D1115"/>
  <c r="G1111" s="1"/>
  <c r="D1116"/>
  <c r="D1117"/>
  <c r="D1118"/>
  <c r="D1119"/>
  <c r="G1134" s="1"/>
  <c r="D1120"/>
  <c r="D1121"/>
  <c r="D1122"/>
  <c r="D1123"/>
  <c r="D1124"/>
  <c r="D1125"/>
  <c r="D1126"/>
  <c r="D1127"/>
  <c r="D1128"/>
  <c r="D1129"/>
  <c r="D1130"/>
  <c r="D1131"/>
  <c r="D1132"/>
  <c r="D1133"/>
  <c r="D1134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G1151" s="1"/>
  <c r="D1153"/>
  <c r="D1154"/>
  <c r="D1155"/>
  <c r="D1156"/>
  <c r="G1152" s="1"/>
  <c r="D1157"/>
  <c r="D1158"/>
  <c r="D1159"/>
  <c r="D1160"/>
  <c r="G1175" s="1"/>
  <c r="D1161"/>
  <c r="D1162"/>
  <c r="D1163"/>
  <c r="D1164"/>
  <c r="D1165"/>
  <c r="D1166"/>
  <c r="D1167"/>
  <c r="D1168"/>
  <c r="D1169"/>
  <c r="D1170"/>
  <c r="D1171"/>
  <c r="D1172"/>
  <c r="D1173"/>
  <c r="D1174"/>
  <c r="D1175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G1192" s="1"/>
  <c r="D1194"/>
  <c r="D1195"/>
  <c r="G1194" s="1"/>
  <c r="D1196"/>
  <c r="D1197"/>
  <c r="G1193" s="1"/>
  <c r="D1198"/>
  <c r="D1199"/>
  <c r="D1200"/>
  <c r="D1201"/>
  <c r="G1216" s="1"/>
  <c r="D1202"/>
  <c r="D1203"/>
  <c r="D1204"/>
  <c r="D1205"/>
  <c r="D1206"/>
  <c r="D1207"/>
  <c r="D1208"/>
  <c r="D1209"/>
  <c r="D1210"/>
  <c r="D1211"/>
  <c r="D1212"/>
  <c r="D1213"/>
  <c r="D1214"/>
  <c r="D1215"/>
  <c r="D1216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G1233" s="1"/>
  <c r="D1235"/>
  <c r="D1236"/>
  <c r="D1237"/>
  <c r="D1238"/>
  <c r="G1234" s="1"/>
  <c r="D1239"/>
  <c r="D1240"/>
  <c r="D1241"/>
  <c r="D1242"/>
  <c r="G1257" s="1"/>
  <c r="D1243"/>
  <c r="D1244"/>
  <c r="D1245"/>
  <c r="D1246"/>
  <c r="D1247"/>
  <c r="D1248"/>
  <c r="D1249"/>
  <c r="D1250"/>
  <c r="D1251"/>
  <c r="D1252"/>
  <c r="D1253"/>
  <c r="D1254"/>
  <c r="D1255"/>
  <c r="D1256"/>
  <c r="D1257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G1274" s="1"/>
  <c r="D1276"/>
  <c r="D1277"/>
  <c r="D1278"/>
  <c r="D1279"/>
  <c r="G1275" s="1"/>
  <c r="D1280"/>
  <c r="D1281"/>
  <c r="D1282"/>
  <c r="D1283"/>
  <c r="G1298" s="1"/>
  <c r="D1284"/>
  <c r="D1285"/>
  <c r="D1286"/>
  <c r="D1287"/>
  <c r="D1288"/>
  <c r="D1289"/>
  <c r="D1290"/>
  <c r="D1291"/>
  <c r="D1292"/>
  <c r="D1293"/>
  <c r="D1294"/>
  <c r="D1295"/>
  <c r="D1296"/>
  <c r="D1297"/>
  <c r="D1298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G1315" s="1"/>
  <c r="D1317"/>
  <c r="D1318"/>
  <c r="D1319"/>
  <c r="D1320"/>
  <c r="G1316" s="1"/>
  <c r="D1321"/>
  <c r="D1322"/>
  <c r="D1323"/>
  <c r="D1324"/>
  <c r="G1339" s="1"/>
  <c r="D1325"/>
  <c r="D1326"/>
  <c r="D1327"/>
  <c r="D1328"/>
  <c r="D1329"/>
  <c r="D1330"/>
  <c r="D1331"/>
  <c r="D1332"/>
  <c r="D1333"/>
  <c r="D1334"/>
  <c r="D1335"/>
  <c r="D1336"/>
  <c r="D1337"/>
  <c r="D1338"/>
  <c r="D1339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G1356" s="1"/>
  <c r="D1358"/>
  <c r="D1359"/>
  <c r="D1360"/>
  <c r="D1361"/>
  <c r="G1357" s="1"/>
  <c r="D1362"/>
  <c r="D1363"/>
  <c r="D1364"/>
  <c r="D1365"/>
  <c r="G1380" s="1"/>
  <c r="D1366"/>
  <c r="D1367"/>
  <c r="D1368"/>
  <c r="D1369"/>
  <c r="D1370"/>
  <c r="D1371"/>
  <c r="D1372"/>
  <c r="D1373"/>
  <c r="D1374"/>
  <c r="D1375"/>
  <c r="D1376"/>
  <c r="D1377"/>
  <c r="D1378"/>
  <c r="D1379"/>
  <c r="D1380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G1397" s="1"/>
  <c r="D1399"/>
  <c r="D1400"/>
  <c r="D1401"/>
  <c r="D1402"/>
  <c r="G1398" s="1"/>
  <c r="D1403"/>
  <c r="D1404"/>
  <c r="D1405"/>
  <c r="D1406"/>
  <c r="G1421" s="1"/>
  <c r="D1407"/>
  <c r="D1408"/>
  <c r="D1409"/>
  <c r="D1410"/>
  <c r="D1411"/>
  <c r="D1412"/>
  <c r="D1413"/>
  <c r="D1414"/>
  <c r="D1415"/>
  <c r="D1416"/>
  <c r="D1417"/>
  <c r="D1418"/>
  <c r="D1419"/>
  <c r="D1420"/>
  <c r="D1421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G1438" s="1"/>
  <c r="D1440"/>
  <c r="D1441"/>
  <c r="D1442"/>
  <c r="D1443"/>
  <c r="G1439" s="1"/>
  <c r="D1444"/>
  <c r="D1445"/>
  <c r="D1446"/>
  <c r="D1447"/>
  <c r="G1462" s="1"/>
  <c r="D1448"/>
  <c r="D1449"/>
  <c r="D1450"/>
  <c r="D1451"/>
  <c r="D1452"/>
  <c r="D1453"/>
  <c r="D1454"/>
  <c r="D1455"/>
  <c r="D1456"/>
  <c r="D1457"/>
  <c r="D1458"/>
  <c r="D1459"/>
  <c r="D1460"/>
  <c r="D1461"/>
  <c r="D1462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G1479" s="1"/>
  <c r="D1481"/>
  <c r="D1482"/>
  <c r="D1483"/>
  <c r="D1484"/>
  <c r="G1480" s="1"/>
  <c r="D1485"/>
  <c r="D1486"/>
  <c r="D1487"/>
  <c r="D1488"/>
  <c r="G1503" s="1"/>
  <c r="D1489"/>
  <c r="D1490"/>
  <c r="D1491"/>
  <c r="D1492"/>
  <c r="D1493"/>
  <c r="D1494"/>
  <c r="D1495"/>
  <c r="D1496"/>
  <c r="D1497"/>
  <c r="D1498"/>
  <c r="D1499"/>
  <c r="D1500"/>
  <c r="D1501"/>
  <c r="D1502"/>
  <c r="D1503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G1520" s="1"/>
  <c r="D1522"/>
  <c r="D1523"/>
  <c r="D1524"/>
  <c r="D1525"/>
  <c r="G1521" s="1"/>
  <c r="D1526"/>
  <c r="D1527"/>
  <c r="D1528"/>
  <c r="D1529"/>
  <c r="G1544" s="1"/>
  <c r="D1530"/>
  <c r="D1531"/>
  <c r="D1532"/>
  <c r="D1533"/>
  <c r="D1534"/>
  <c r="D1535"/>
  <c r="D1536"/>
  <c r="D1537"/>
  <c r="D1538"/>
  <c r="D1539"/>
  <c r="D1540"/>
  <c r="D1541"/>
  <c r="D1542"/>
  <c r="D1543"/>
  <c r="D1544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G1561" s="1"/>
  <c r="D1563"/>
  <c r="D1564"/>
  <c r="D1565"/>
  <c r="D1566"/>
  <c r="G1562" s="1"/>
  <c r="D1567"/>
  <c r="D1568"/>
  <c r="D1569"/>
  <c r="D1570"/>
  <c r="G1585" s="1"/>
  <c r="D1571"/>
  <c r="D1572"/>
  <c r="D1573"/>
  <c r="D1574"/>
  <c r="D1575"/>
  <c r="D1576"/>
  <c r="D1577"/>
  <c r="D1578"/>
  <c r="D1579"/>
  <c r="D1580"/>
  <c r="D1581"/>
  <c r="D1582"/>
  <c r="D1583"/>
  <c r="D1584"/>
  <c r="D1585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G1602" s="1"/>
  <c r="D1604"/>
  <c r="D1605"/>
  <c r="D1606"/>
  <c r="D1607"/>
  <c r="G1603" s="1"/>
  <c r="D1608"/>
  <c r="D1609"/>
  <c r="D1610"/>
  <c r="D1611"/>
  <c r="G1626" s="1"/>
  <c r="D1612"/>
  <c r="D1613"/>
  <c r="D1614"/>
  <c r="D1615"/>
  <c r="D1616"/>
  <c r="D1617"/>
  <c r="D1618"/>
  <c r="D1619"/>
  <c r="D1620"/>
  <c r="D1621"/>
  <c r="D1622"/>
  <c r="D1623"/>
  <c r="D1624"/>
  <c r="D1625"/>
  <c r="D1626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G1643" s="1"/>
  <c r="D1645"/>
  <c r="D1646"/>
  <c r="D1647"/>
  <c r="D1648"/>
  <c r="G1644" s="1"/>
  <c r="D1649"/>
  <c r="D1650"/>
  <c r="D1651"/>
  <c r="D1652"/>
  <c r="G1667" s="1"/>
  <c r="D1653"/>
  <c r="D1654"/>
  <c r="D1655"/>
  <c r="D1656"/>
  <c r="D1657"/>
  <c r="D1658"/>
  <c r="D1659"/>
  <c r="D1660"/>
  <c r="D1661"/>
  <c r="D1662"/>
  <c r="D1663"/>
  <c r="D1664"/>
  <c r="D1665"/>
  <c r="D1666"/>
  <c r="D1667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G1684" s="1"/>
  <c r="D1686"/>
  <c r="D1687"/>
  <c r="D1688"/>
  <c r="D1689"/>
  <c r="G1685" s="1"/>
  <c r="D1690"/>
  <c r="D1691"/>
  <c r="D1692"/>
  <c r="D1693"/>
  <c r="G1708" s="1"/>
  <c r="D1694"/>
  <c r="D1695"/>
  <c r="D1696"/>
  <c r="D1697"/>
  <c r="D1698"/>
  <c r="D1699"/>
  <c r="D1700"/>
  <c r="D1701"/>
  <c r="D1702"/>
  <c r="D1703"/>
  <c r="D1704"/>
  <c r="D1705"/>
  <c r="D1706"/>
  <c r="D1707"/>
  <c r="D1708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G1725" s="1"/>
  <c r="D1727"/>
  <c r="D1728"/>
  <c r="D1729"/>
  <c r="D1730"/>
  <c r="G1726" s="1"/>
  <c r="D1731"/>
  <c r="D1732"/>
  <c r="D1733"/>
  <c r="D1734"/>
  <c r="G1749" s="1"/>
  <c r="D1735"/>
  <c r="D1736"/>
  <c r="D1737"/>
  <c r="D1738"/>
  <c r="D1739"/>
  <c r="D1740"/>
  <c r="D1741"/>
  <c r="D1742"/>
  <c r="D1743"/>
  <c r="D1744"/>
  <c r="D1745"/>
  <c r="D1746"/>
  <c r="D1747"/>
  <c r="D1748"/>
  <c r="D1749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G1766" s="1"/>
  <c r="D1768"/>
  <c r="D1769"/>
  <c r="D1770"/>
  <c r="D1771"/>
  <c r="G1767" s="1"/>
  <c r="D1772"/>
  <c r="D1773"/>
  <c r="D1774"/>
  <c r="D1775"/>
  <c r="G1790" s="1"/>
  <c r="D1776"/>
  <c r="D1777"/>
  <c r="D1778"/>
  <c r="D1779"/>
  <c r="D1780"/>
  <c r="D1781"/>
  <c r="D1782"/>
  <c r="D1783"/>
  <c r="D1784"/>
  <c r="D1785"/>
  <c r="D1786"/>
  <c r="D1787"/>
  <c r="D1788"/>
  <c r="D1789"/>
  <c r="D1790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G1807" s="1"/>
  <c r="D1809"/>
  <c r="D1810"/>
  <c r="D1811"/>
  <c r="D1812"/>
  <c r="G1808" s="1"/>
  <c r="D1813"/>
  <c r="D1814"/>
  <c r="D1815"/>
  <c r="D1816"/>
  <c r="G1831" s="1"/>
  <c r="D1817"/>
  <c r="D1818"/>
  <c r="D1819"/>
  <c r="D1820"/>
  <c r="D1821"/>
  <c r="D1822"/>
  <c r="D1823"/>
  <c r="D1824"/>
  <c r="D1825"/>
  <c r="D1826"/>
  <c r="D1827"/>
  <c r="D1828"/>
  <c r="D1829"/>
  <c r="D1830"/>
  <c r="D1831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G1848" s="1"/>
  <c r="D1850"/>
  <c r="D1851"/>
  <c r="D1852"/>
  <c r="D1853"/>
  <c r="G1849" s="1"/>
  <c r="D1854"/>
  <c r="D1855"/>
  <c r="D1856"/>
  <c r="D1857"/>
  <c r="G1872" s="1"/>
  <c r="D1858"/>
  <c r="D1859"/>
  <c r="D1860"/>
  <c r="D1861"/>
  <c r="D1862"/>
  <c r="D1863"/>
  <c r="D1864"/>
  <c r="D1865"/>
  <c r="D1866"/>
  <c r="D1867"/>
  <c r="D1868"/>
  <c r="D1869"/>
  <c r="D1870"/>
  <c r="D1871"/>
  <c r="D1872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G1889" s="1"/>
  <c r="D1891"/>
  <c r="D1892"/>
  <c r="D1893"/>
  <c r="D1894"/>
  <c r="G1890" s="1"/>
  <c r="D1895"/>
  <c r="D1896"/>
  <c r="D1897"/>
  <c r="D1898"/>
  <c r="G1913" s="1"/>
  <c r="D1899"/>
  <c r="D1900"/>
  <c r="D1901"/>
  <c r="D1902"/>
  <c r="D1903"/>
  <c r="D1904"/>
  <c r="D1905"/>
  <c r="D1906"/>
  <c r="D1907"/>
  <c r="D1908"/>
  <c r="D1909"/>
  <c r="D1910"/>
  <c r="D1911"/>
  <c r="D1912"/>
  <c r="D1913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G1930" s="1"/>
  <c r="D1932"/>
  <c r="D1933"/>
  <c r="D1934"/>
  <c r="D1935"/>
  <c r="G1931" s="1"/>
  <c r="D1936"/>
  <c r="D1937"/>
  <c r="D1938"/>
  <c r="D1939"/>
  <c r="G1954" s="1"/>
  <c r="D1940"/>
  <c r="D1941"/>
  <c r="D1942"/>
  <c r="D1943"/>
  <c r="D1944"/>
  <c r="D1945"/>
  <c r="D1946"/>
  <c r="D1947"/>
  <c r="D1948"/>
  <c r="D1949"/>
  <c r="D1950"/>
  <c r="D1951"/>
  <c r="D1952"/>
  <c r="D1953"/>
  <c r="D1954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G1971" s="1"/>
  <c r="D1973"/>
  <c r="D1974"/>
  <c r="D1975"/>
  <c r="D1976"/>
  <c r="G1972" s="1"/>
  <c r="D1977"/>
  <c r="D1978"/>
  <c r="D1979"/>
  <c r="D1980"/>
  <c r="G1995" s="1"/>
  <c r="D1981"/>
  <c r="D1982"/>
  <c r="D1983"/>
  <c r="D1984"/>
  <c r="D1985"/>
  <c r="D1986"/>
  <c r="D1987"/>
  <c r="D1988"/>
  <c r="D1989"/>
  <c r="D1990"/>
  <c r="D1991"/>
  <c r="D1992"/>
  <c r="D1993"/>
  <c r="D1994"/>
  <c r="D1995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G2012" s="1"/>
  <c r="D2014"/>
  <c r="D2015"/>
  <c r="D2016"/>
  <c r="D2017"/>
  <c r="G2013" s="1"/>
  <c r="D2018"/>
  <c r="D2019"/>
  <c r="D2020"/>
  <c r="D2021"/>
  <c r="G2036" s="1"/>
  <c r="D2022"/>
  <c r="D2023"/>
  <c r="D2024"/>
  <c r="D2025"/>
  <c r="D2026"/>
  <c r="D2027"/>
  <c r="D2028"/>
  <c r="D2029"/>
  <c r="D2030"/>
  <c r="D2031"/>
  <c r="D2032"/>
  <c r="D2033"/>
  <c r="D2034"/>
  <c r="D2035"/>
  <c r="D2036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G2053" s="1"/>
  <c r="D2055"/>
  <c r="D2056"/>
  <c r="D2057"/>
  <c r="D2058"/>
  <c r="G2054" s="1"/>
  <c r="D2059"/>
  <c r="D2060"/>
  <c r="D2061"/>
  <c r="D2062"/>
  <c r="G2077" s="1"/>
  <c r="D2063"/>
  <c r="D2064"/>
  <c r="D2065"/>
  <c r="D2066"/>
  <c r="D2067"/>
  <c r="D2068"/>
  <c r="D2069"/>
  <c r="D2070"/>
  <c r="D2071"/>
  <c r="D2072"/>
  <c r="D2073"/>
  <c r="D2074"/>
  <c r="D2075"/>
  <c r="D2076"/>
  <c r="D2077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G2094" s="1"/>
  <c r="D2096"/>
  <c r="D2097"/>
  <c r="D2098"/>
  <c r="D2099"/>
  <c r="G2095" s="1"/>
  <c r="D2100"/>
  <c r="D2101"/>
  <c r="D2102"/>
  <c r="D2103"/>
  <c r="G2118" s="1"/>
  <c r="D2104"/>
  <c r="D2105"/>
  <c r="D2106"/>
  <c r="D2107"/>
  <c r="D2108"/>
  <c r="D2109"/>
  <c r="D2110"/>
  <c r="D2111"/>
  <c r="D2112"/>
  <c r="D2113"/>
  <c r="D2114"/>
  <c r="D2115"/>
  <c r="D2116"/>
  <c r="D2117"/>
  <c r="D2118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G2135" s="1"/>
  <c r="D2137"/>
  <c r="D2138"/>
  <c r="D2139"/>
  <c r="D2140"/>
  <c r="G2136" s="1"/>
  <c r="D2141"/>
  <c r="D2142"/>
  <c r="D2143"/>
  <c r="D2144"/>
  <c r="G2159" s="1"/>
  <c r="D2145"/>
  <c r="D2146"/>
  <c r="D2147"/>
  <c r="D2148"/>
  <c r="D2149"/>
  <c r="D2150"/>
  <c r="D2151"/>
  <c r="D2152"/>
  <c r="D2153"/>
  <c r="D2154"/>
  <c r="D2155"/>
  <c r="D2156"/>
  <c r="D2157"/>
  <c r="D2158"/>
  <c r="D2159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G2176" s="1"/>
  <c r="D2178"/>
  <c r="D2179"/>
  <c r="D2180"/>
  <c r="D2181"/>
  <c r="G2177" s="1"/>
  <c r="D2182"/>
  <c r="D2183"/>
  <c r="D2184"/>
  <c r="D2185"/>
  <c r="G2200" s="1"/>
  <c r="D2186"/>
  <c r="D2187"/>
  <c r="D2188"/>
  <c r="D2189"/>
  <c r="D2190"/>
  <c r="D2191"/>
  <c r="D2192"/>
  <c r="D2193"/>
  <c r="D2194"/>
  <c r="D2195"/>
  <c r="D2196"/>
  <c r="D2197"/>
  <c r="D2198"/>
  <c r="D2199"/>
  <c r="D2200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G2217" s="1"/>
  <c r="D2219"/>
  <c r="D2220"/>
  <c r="D2221"/>
  <c r="D2222"/>
  <c r="G2218" s="1"/>
  <c r="D2223"/>
  <c r="D2224"/>
  <c r="D2225"/>
  <c r="D2226"/>
  <c r="G2241" s="1"/>
  <c r="D2227"/>
  <c r="D2228"/>
  <c r="D2229"/>
  <c r="D2230"/>
  <c r="D2231"/>
  <c r="D2232"/>
  <c r="D2233"/>
  <c r="D2234"/>
  <c r="D2235"/>
  <c r="D2236"/>
  <c r="D2237"/>
  <c r="D2238"/>
  <c r="D2239"/>
  <c r="D2240"/>
  <c r="D2241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G2258" s="1"/>
  <c r="D2260"/>
  <c r="D2261"/>
  <c r="D2262"/>
  <c r="D2263"/>
  <c r="G2259" s="1"/>
  <c r="D2264"/>
  <c r="D2265"/>
  <c r="D2266"/>
  <c r="D2267"/>
  <c r="G2282" s="1"/>
  <c r="D2268"/>
  <c r="D2269"/>
  <c r="D2270"/>
  <c r="D2271"/>
  <c r="D2272"/>
  <c r="D2273"/>
  <c r="D2274"/>
  <c r="D2275"/>
  <c r="D2276"/>
  <c r="D2277"/>
  <c r="D2278"/>
  <c r="D2279"/>
  <c r="D2280"/>
  <c r="D2281"/>
  <c r="D2282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G2299" s="1"/>
  <c r="D2301"/>
  <c r="D2302"/>
  <c r="D2303"/>
  <c r="D2304"/>
  <c r="G2300" s="1"/>
  <c r="D2305"/>
  <c r="D2306"/>
  <c r="D2307"/>
  <c r="D2308"/>
  <c r="G2323" s="1"/>
  <c r="D2309"/>
  <c r="D2310"/>
  <c r="D2311"/>
  <c r="D2312"/>
  <c r="D2313"/>
  <c r="D2314"/>
  <c r="D2315"/>
  <c r="D2316"/>
  <c r="D2317"/>
  <c r="D2318"/>
  <c r="D2319"/>
  <c r="D2320"/>
  <c r="D2321"/>
  <c r="D2322"/>
  <c r="D2323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G2340" s="1"/>
  <c r="D2342"/>
  <c r="D2343"/>
  <c r="D2344"/>
  <c r="D2345"/>
  <c r="G2341" s="1"/>
  <c r="D2346"/>
  <c r="D2347"/>
  <c r="D2348"/>
  <c r="D2349"/>
  <c r="G2364" s="1"/>
  <c r="D2350"/>
  <c r="D2351"/>
  <c r="D2352"/>
  <c r="D2353"/>
  <c r="D2354"/>
  <c r="D2355"/>
  <c r="D2356"/>
  <c r="D2357"/>
  <c r="D2358"/>
  <c r="D2359"/>
  <c r="D2360"/>
  <c r="D2361"/>
  <c r="D2362"/>
  <c r="D2363"/>
  <c r="D2364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G2381" s="1"/>
  <c r="D2383"/>
  <c r="D2384"/>
  <c r="D2385"/>
  <c r="D2386"/>
  <c r="G2382" s="1"/>
  <c r="D2387"/>
  <c r="D2388"/>
  <c r="D2389"/>
  <c r="D2390"/>
  <c r="G2405" s="1"/>
  <c r="D2391"/>
  <c r="D2392"/>
  <c r="D2393"/>
  <c r="D2394"/>
  <c r="D2395"/>
  <c r="D2396"/>
  <c r="D2397"/>
  <c r="D2398"/>
  <c r="D2399"/>
  <c r="D2400"/>
  <c r="D2401"/>
  <c r="D2402"/>
  <c r="D2403"/>
  <c r="D2404"/>
  <c r="D2405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G2422" s="1"/>
  <c r="D2424"/>
  <c r="D2425"/>
  <c r="D2426"/>
  <c r="D2427"/>
  <c r="G2423" s="1"/>
  <c r="D2428"/>
  <c r="D2429"/>
  <c r="D2430"/>
  <c r="D2431"/>
  <c r="G2446" s="1"/>
  <c r="D2432"/>
  <c r="D2433"/>
  <c r="D2434"/>
  <c r="D2435"/>
  <c r="D2436"/>
  <c r="D2437"/>
  <c r="D2438"/>
  <c r="D2439"/>
  <c r="D2440"/>
  <c r="D2441"/>
  <c r="D2442"/>
  <c r="D2443"/>
  <c r="D2444"/>
  <c r="D2445"/>
  <c r="D2446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G2463" s="1"/>
  <c r="D2465"/>
  <c r="D2466"/>
  <c r="D2467"/>
  <c r="D2468"/>
  <c r="G2464" s="1"/>
  <c r="D2469"/>
  <c r="D2470"/>
  <c r="D2471"/>
  <c r="D2472"/>
  <c r="G2487" s="1"/>
  <c r="D2473"/>
  <c r="D2474"/>
  <c r="D2475"/>
  <c r="D2476"/>
  <c r="D2477"/>
  <c r="D2478"/>
  <c r="D2479"/>
  <c r="D2480"/>
  <c r="D2481"/>
  <c r="D2482"/>
  <c r="D2483"/>
  <c r="D2484"/>
  <c r="D2485"/>
  <c r="D2486"/>
  <c r="D2487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G2504" s="1"/>
  <c r="D2506"/>
  <c r="D2507"/>
  <c r="D2508"/>
  <c r="D2509"/>
  <c r="G2505" s="1"/>
  <c r="D2510"/>
  <c r="D2511"/>
  <c r="D2512"/>
  <c r="D2513"/>
  <c r="G2528" s="1"/>
  <c r="D2514"/>
  <c r="D2515"/>
  <c r="D2516"/>
  <c r="D2517"/>
  <c r="D2518"/>
  <c r="D2519"/>
  <c r="D2520"/>
  <c r="D2521"/>
  <c r="D2522"/>
  <c r="D2523"/>
  <c r="D2524"/>
  <c r="D2525"/>
  <c r="D2526"/>
  <c r="D2527"/>
  <c r="D2528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G2545" s="1"/>
  <c r="D2547"/>
  <c r="D2548"/>
  <c r="D2549"/>
  <c r="D2550"/>
  <c r="G2546" s="1"/>
  <c r="D2551"/>
  <c r="D2552"/>
  <c r="D2553"/>
  <c r="D2554"/>
  <c r="G2569" s="1"/>
  <c r="D2555"/>
  <c r="D2556"/>
  <c r="D2557"/>
  <c r="D2558"/>
  <c r="D2559"/>
  <c r="D2560"/>
  <c r="D2561"/>
  <c r="D2562"/>
  <c r="D2563"/>
  <c r="D2564"/>
  <c r="D2565"/>
  <c r="D2566"/>
  <c r="D2567"/>
  <c r="D2568"/>
  <c r="D2569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G2586" s="1"/>
  <c r="D2588"/>
  <c r="D2589"/>
  <c r="D2590"/>
  <c r="D2591"/>
  <c r="G2587" s="1"/>
  <c r="D2592"/>
  <c r="D2593"/>
  <c r="D2594"/>
  <c r="D2595"/>
  <c r="G2610" s="1"/>
  <c r="D2596"/>
  <c r="D2597"/>
  <c r="D2598"/>
  <c r="D2599"/>
  <c r="D2600"/>
  <c r="D2601"/>
  <c r="D2602"/>
  <c r="D2603"/>
  <c r="D2604"/>
  <c r="D2605"/>
  <c r="D2606"/>
  <c r="D2607"/>
  <c r="D2608"/>
  <c r="D2609"/>
  <c r="D2610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G2627" s="1"/>
  <c r="D2629"/>
  <c r="D2630"/>
  <c r="D2631"/>
  <c r="D2632"/>
  <c r="G2628" s="1"/>
  <c r="D2633"/>
  <c r="D2634"/>
  <c r="D2635"/>
  <c r="D2636"/>
  <c r="G2651" s="1"/>
  <c r="D2637"/>
  <c r="D2638"/>
  <c r="D2639"/>
  <c r="D2640"/>
  <c r="D2641"/>
  <c r="D2642"/>
  <c r="D2643"/>
  <c r="D2644"/>
  <c r="D2645"/>
  <c r="D2646"/>
  <c r="D2647"/>
  <c r="D2648"/>
  <c r="D2649"/>
  <c r="D2650"/>
  <c r="D2651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G2668" s="1"/>
  <c r="D2670"/>
  <c r="D2671"/>
  <c r="D2672"/>
  <c r="D2673"/>
  <c r="G2669" s="1"/>
  <c r="D2674"/>
  <c r="D2675"/>
  <c r="D2676"/>
  <c r="D2677"/>
  <c r="G2692" s="1"/>
  <c r="D2678"/>
  <c r="D2679"/>
  <c r="D2680"/>
  <c r="D2681"/>
  <c r="D2682"/>
  <c r="D2683"/>
  <c r="D2684"/>
  <c r="D2685"/>
  <c r="D2686"/>
  <c r="D2687"/>
  <c r="D2688"/>
  <c r="D2689"/>
  <c r="D2690"/>
  <c r="D2691"/>
  <c r="D2692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G2709" s="1"/>
  <c r="D2711"/>
  <c r="D2712"/>
  <c r="D2713"/>
  <c r="D2714"/>
  <c r="G2710" s="1"/>
  <c r="D2715"/>
  <c r="D2716"/>
  <c r="D2717"/>
  <c r="D2718"/>
  <c r="G2733" s="1"/>
  <c r="D2719"/>
  <c r="D2720"/>
  <c r="D2721"/>
  <c r="D2722"/>
  <c r="D2723"/>
  <c r="D2724"/>
  <c r="D2725"/>
  <c r="D2726"/>
  <c r="D2727"/>
  <c r="D2728"/>
  <c r="D2729"/>
  <c r="D2730"/>
  <c r="D2731"/>
  <c r="D2732"/>
  <c r="D2733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G2750" s="1"/>
  <c r="D2752"/>
  <c r="D2753"/>
  <c r="D2754"/>
  <c r="D2755"/>
  <c r="G2751" s="1"/>
  <c r="D2756"/>
  <c r="D2757"/>
  <c r="D2758"/>
  <c r="D2759"/>
  <c r="G2774" s="1"/>
  <c r="D2760"/>
  <c r="D2761"/>
  <c r="D2762"/>
  <c r="D2763"/>
  <c r="D2764"/>
  <c r="D2765"/>
  <c r="D2766"/>
  <c r="D2767"/>
  <c r="D2768"/>
  <c r="D2769"/>
  <c r="D2770"/>
  <c r="D2771"/>
  <c r="D2772"/>
  <c r="D2773"/>
  <c r="D2774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G2791" s="1"/>
  <c r="D2793"/>
  <c r="D2794"/>
  <c r="D2795"/>
  <c r="D2796"/>
  <c r="G2792" s="1"/>
  <c r="D2797"/>
  <c r="D2798"/>
  <c r="D2799"/>
  <c r="D2800"/>
  <c r="G2815" s="1"/>
  <c r="D2801"/>
  <c r="D2802"/>
  <c r="D2803"/>
  <c r="D2804"/>
  <c r="D2805"/>
  <c r="D2806"/>
  <c r="D2807"/>
  <c r="D2808"/>
  <c r="D2809"/>
  <c r="D2810"/>
  <c r="D2811"/>
  <c r="D2812"/>
  <c r="D2813"/>
  <c r="D2814"/>
  <c r="D2815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G2832" s="1"/>
  <c r="D2834"/>
  <c r="D2835"/>
  <c r="D2836"/>
  <c r="D2837"/>
  <c r="G2833" s="1"/>
  <c r="D2838"/>
  <c r="D2839"/>
  <c r="D2840"/>
  <c r="D2841"/>
  <c r="G2856" s="1"/>
  <c r="D2842"/>
  <c r="D2843"/>
  <c r="D2844"/>
  <c r="D2845"/>
  <c r="D2846"/>
  <c r="D2847"/>
  <c r="D2848"/>
  <c r="D2849"/>
  <c r="D2850"/>
  <c r="D2851"/>
  <c r="D2852"/>
  <c r="D2853"/>
  <c r="D2854"/>
  <c r="D2855"/>
  <c r="D2856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G2873" s="1"/>
  <c r="D2875"/>
  <c r="D2876"/>
  <c r="D2877"/>
  <c r="D2878"/>
  <c r="G2874" s="1"/>
  <c r="D2879"/>
  <c r="D2880"/>
  <c r="D2881"/>
  <c r="D2882"/>
  <c r="G2897" s="1"/>
  <c r="D2883"/>
  <c r="D2884"/>
  <c r="D2885"/>
  <c r="D2886"/>
  <c r="D2887"/>
  <c r="D2888"/>
  <c r="D2889"/>
  <c r="D2890"/>
  <c r="D2891"/>
  <c r="D2892"/>
  <c r="D2893"/>
  <c r="D2894"/>
  <c r="D2895"/>
  <c r="D2896"/>
  <c r="D2897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G2914" s="1"/>
  <c r="D2916"/>
  <c r="D2917"/>
  <c r="G2916" s="1"/>
  <c r="D2918"/>
  <c r="D2919"/>
  <c r="G2915" s="1"/>
  <c r="D2920"/>
  <c r="D2921"/>
  <c r="D2922"/>
  <c r="D2923"/>
  <c r="G2938" s="1"/>
  <c r="D2924"/>
  <c r="D2925"/>
  <c r="D2926"/>
  <c r="D2927"/>
  <c r="D2928"/>
  <c r="D2929"/>
  <c r="D2930"/>
  <c r="D2931"/>
  <c r="D2932"/>
  <c r="D2933"/>
  <c r="D2934"/>
  <c r="D2935"/>
  <c r="D2936"/>
  <c r="D2937"/>
  <c r="D2938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G2955" s="1"/>
  <c r="D2957"/>
  <c r="D2958"/>
  <c r="D2959"/>
  <c r="D2960"/>
  <c r="G2961" s="1"/>
  <c r="D2961"/>
  <c r="D2962"/>
  <c r="D2963"/>
  <c r="D2964"/>
  <c r="G2979" s="1"/>
  <c r="D2965"/>
  <c r="D2966"/>
  <c r="D2967"/>
  <c r="D2968"/>
  <c r="D2969"/>
  <c r="D2970"/>
  <c r="D2971"/>
  <c r="D2972"/>
  <c r="D2973"/>
  <c r="D2974"/>
  <c r="D2975"/>
  <c r="D2976"/>
  <c r="D2977"/>
  <c r="D2978"/>
  <c r="D2979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G2996" s="1"/>
  <c r="D2998"/>
  <c r="D2999"/>
  <c r="D3000"/>
  <c r="D3001"/>
  <c r="G2997" s="1"/>
  <c r="D3002"/>
  <c r="D3003"/>
  <c r="D3004"/>
  <c r="D3005"/>
  <c r="G3020" s="1"/>
  <c r="D3006"/>
  <c r="D3007"/>
  <c r="D3008"/>
  <c r="D3009"/>
  <c r="D3010"/>
  <c r="D3011"/>
  <c r="D3012"/>
  <c r="D3013"/>
  <c r="D3014"/>
  <c r="D3015"/>
  <c r="D3016"/>
  <c r="D3017"/>
  <c r="D3018"/>
  <c r="D3019"/>
  <c r="D3020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G3037" s="1"/>
  <c r="D3039"/>
  <c r="D3040"/>
  <c r="D3041"/>
  <c r="D3042"/>
  <c r="G3043" s="1"/>
  <c r="D3043"/>
  <c r="D3044"/>
  <c r="D3045"/>
  <c r="D3046"/>
  <c r="G3061" s="1"/>
  <c r="D3047"/>
  <c r="D3048"/>
  <c r="D3049"/>
  <c r="D3050"/>
  <c r="D3051"/>
  <c r="D3052"/>
  <c r="D3053"/>
  <c r="D3054"/>
  <c r="D3055"/>
  <c r="D3056"/>
  <c r="D3057"/>
  <c r="D3058"/>
  <c r="D3059"/>
  <c r="D3060"/>
  <c r="D3061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G3078" s="1"/>
  <c r="D3080"/>
  <c r="D3081"/>
  <c r="G3080" s="1"/>
  <c r="D3082"/>
  <c r="D3083"/>
  <c r="G3079" s="1"/>
  <c r="D3084"/>
  <c r="D3085"/>
  <c r="D3086"/>
  <c r="D3087"/>
  <c r="G3102" s="1"/>
  <c r="D3088"/>
  <c r="D3089"/>
  <c r="D3090"/>
  <c r="D3091"/>
  <c r="D3092"/>
  <c r="D3093"/>
  <c r="D3094"/>
  <c r="D3095"/>
  <c r="D3096"/>
  <c r="D3097"/>
  <c r="D3098"/>
  <c r="D3099"/>
  <c r="D3100"/>
  <c r="D3101"/>
  <c r="D3102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G3119" s="1"/>
  <c r="D3121"/>
  <c r="D3122"/>
  <c r="D3123"/>
  <c r="D3124"/>
  <c r="G3120" s="1"/>
  <c r="D3125"/>
  <c r="D3126"/>
  <c r="D3127"/>
  <c r="D3128"/>
  <c r="G3143" s="1"/>
  <c r="D3129"/>
  <c r="D3130"/>
  <c r="D3131"/>
  <c r="D3132"/>
  <c r="D3133"/>
  <c r="D3134"/>
  <c r="D3135"/>
  <c r="D3136"/>
  <c r="D3137"/>
  <c r="D3138"/>
  <c r="D3139"/>
  <c r="D3140"/>
  <c r="D3141"/>
  <c r="D3142"/>
  <c r="D3143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G3160" s="1"/>
  <c r="D3162"/>
  <c r="D3163"/>
  <c r="D3164"/>
  <c r="D3165"/>
  <c r="G3161" s="1"/>
  <c r="D3166"/>
  <c r="D3167"/>
  <c r="D3168"/>
  <c r="D3169"/>
  <c r="G3184" s="1"/>
  <c r="D3170"/>
  <c r="D3171"/>
  <c r="D3172"/>
  <c r="D3173"/>
  <c r="D3174"/>
  <c r="D3175"/>
  <c r="D3176"/>
  <c r="D3177"/>
  <c r="D3178"/>
  <c r="D3179"/>
  <c r="D3180"/>
  <c r="D3181"/>
  <c r="D3182"/>
  <c r="D3183"/>
  <c r="D3184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G3201" s="1"/>
  <c r="D3203"/>
  <c r="D3204"/>
  <c r="D3205"/>
  <c r="D3206"/>
  <c r="G3202" s="1"/>
  <c r="D3207"/>
  <c r="D3208"/>
  <c r="D3209"/>
  <c r="D3210"/>
  <c r="G3225" s="1"/>
  <c r="D3211"/>
  <c r="D3212"/>
  <c r="D3213"/>
  <c r="D3214"/>
  <c r="D3215"/>
  <c r="D3216"/>
  <c r="D3217"/>
  <c r="D3218"/>
  <c r="D3219"/>
  <c r="D3220"/>
  <c r="D3221"/>
  <c r="D3222"/>
  <c r="D3223"/>
  <c r="D3224"/>
  <c r="D3225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G3242" s="1"/>
  <c r="D3244"/>
  <c r="D3245"/>
  <c r="D3246"/>
  <c r="D3247"/>
  <c r="G3243" s="1"/>
  <c r="D3248"/>
  <c r="D3249"/>
  <c r="D3250"/>
  <c r="D3251"/>
  <c r="G3266" s="1"/>
  <c r="D3252"/>
  <c r="D3253"/>
  <c r="D3254"/>
  <c r="D3255"/>
  <c r="D3256"/>
  <c r="D3257"/>
  <c r="D3258"/>
  <c r="D3259"/>
  <c r="D3260"/>
  <c r="D3261"/>
  <c r="D3262"/>
  <c r="D3263"/>
  <c r="D3264"/>
  <c r="D3265"/>
  <c r="D3266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G3283" s="1"/>
  <c r="D3285"/>
  <c r="D3286"/>
  <c r="D3287"/>
  <c r="D3288"/>
  <c r="G3284" s="1"/>
  <c r="D3289"/>
  <c r="D3290"/>
  <c r="D3291"/>
  <c r="D3292"/>
  <c r="G3307" s="1"/>
  <c r="D3293"/>
  <c r="D3294"/>
  <c r="D3295"/>
  <c r="D3296"/>
  <c r="D3297"/>
  <c r="D3298"/>
  <c r="D3299"/>
  <c r="D3300"/>
  <c r="D3301"/>
  <c r="D3302"/>
  <c r="D3303"/>
  <c r="D3304"/>
  <c r="D3305"/>
  <c r="D3306"/>
  <c r="D3307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G3324" s="1"/>
  <c r="D3326"/>
  <c r="D3327"/>
  <c r="D3328"/>
  <c r="D3329"/>
  <c r="G3325" s="1"/>
  <c r="D3330"/>
  <c r="D3331"/>
  <c r="D3332"/>
  <c r="D3333"/>
  <c r="G3348" s="1"/>
  <c r="D3334"/>
  <c r="D3335"/>
  <c r="D3336"/>
  <c r="D3337"/>
  <c r="D3338"/>
  <c r="D3339"/>
  <c r="D3340"/>
  <c r="D3341"/>
  <c r="D3342"/>
  <c r="D3343"/>
  <c r="D3344"/>
  <c r="D3345"/>
  <c r="D3346"/>
  <c r="D3347"/>
  <c r="D3348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G3365" s="1"/>
  <c r="D3367"/>
  <c r="D3368"/>
  <c r="D3369"/>
  <c r="D3370"/>
  <c r="G3366" s="1"/>
  <c r="D3371"/>
  <c r="D3372"/>
  <c r="D3373"/>
  <c r="D3374"/>
  <c r="G3389" s="1"/>
  <c r="D3375"/>
  <c r="D3376"/>
  <c r="D3377"/>
  <c r="D3378"/>
  <c r="D3379"/>
  <c r="D3380"/>
  <c r="D3381"/>
  <c r="D3382"/>
  <c r="D3383"/>
  <c r="D3384"/>
  <c r="D3385"/>
  <c r="D3386"/>
  <c r="D3387"/>
  <c r="D3388"/>
  <c r="D3389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G3406" s="1"/>
  <c r="D3408"/>
  <c r="D3409"/>
  <c r="D3410"/>
  <c r="D3411"/>
  <c r="G3407" s="1"/>
  <c r="D3412"/>
  <c r="D3413"/>
  <c r="D3414"/>
  <c r="D3415"/>
  <c r="G3430" s="1"/>
  <c r="D3416"/>
  <c r="D3417"/>
  <c r="D3418"/>
  <c r="D3419"/>
  <c r="D3420"/>
  <c r="D3421"/>
  <c r="D3422"/>
  <c r="D3423"/>
  <c r="D3424"/>
  <c r="D3425"/>
  <c r="D3426"/>
  <c r="D3427"/>
  <c r="D3428"/>
  <c r="D3429"/>
  <c r="D3430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G3447" s="1"/>
  <c r="D3449"/>
  <c r="D3450"/>
  <c r="D3451"/>
  <c r="D3452"/>
  <c r="G3453" s="1"/>
  <c r="D3453"/>
  <c r="D3454"/>
  <c r="D3455"/>
  <c r="D3456"/>
  <c r="G3471" s="1"/>
  <c r="D3457"/>
  <c r="D3458"/>
  <c r="D3459"/>
  <c r="D3460"/>
  <c r="D3461"/>
  <c r="D3462"/>
  <c r="D3463"/>
  <c r="D3464"/>
  <c r="D3465"/>
  <c r="D3466"/>
  <c r="D3467"/>
  <c r="D3468"/>
  <c r="D3469"/>
  <c r="D3470"/>
  <c r="D3471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G3488" s="1"/>
  <c r="D3490"/>
  <c r="D3491"/>
  <c r="G3490" s="1"/>
  <c r="D3492"/>
  <c r="D3493"/>
  <c r="G3489" s="1"/>
  <c r="D3494"/>
  <c r="D3495"/>
  <c r="D3496"/>
  <c r="D3497"/>
  <c r="G3512" s="1"/>
  <c r="D3498"/>
  <c r="D3499"/>
  <c r="D3500"/>
  <c r="D3501"/>
  <c r="D3502"/>
  <c r="D3503"/>
  <c r="D3504"/>
  <c r="D3505"/>
  <c r="D3506"/>
  <c r="D3507"/>
  <c r="D3508"/>
  <c r="D3509"/>
  <c r="D3510"/>
  <c r="D3511"/>
  <c r="D3512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G3529" s="1"/>
  <c r="D3531"/>
  <c r="D3532"/>
  <c r="D3533"/>
  <c r="D3534"/>
  <c r="G3530" s="1"/>
  <c r="D3535"/>
  <c r="D3536"/>
  <c r="D3537"/>
  <c r="D3538"/>
  <c r="G3553" s="1"/>
  <c r="D3539"/>
  <c r="D3540"/>
  <c r="D3541"/>
  <c r="D3542"/>
  <c r="D3543"/>
  <c r="D3544"/>
  <c r="D3545"/>
  <c r="D3546"/>
  <c r="D3547"/>
  <c r="D3548"/>
  <c r="D3549"/>
  <c r="D3550"/>
  <c r="D3551"/>
  <c r="D3552"/>
  <c r="D3553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G3570" s="1"/>
  <c r="D3572"/>
  <c r="D3573"/>
  <c r="D3574"/>
  <c r="D3575"/>
  <c r="G3571" s="1"/>
  <c r="D3576"/>
  <c r="D3577"/>
  <c r="D3578"/>
  <c r="D3579"/>
  <c r="G3594" s="1"/>
  <c r="D3580"/>
  <c r="D3581"/>
  <c r="D3582"/>
  <c r="D3583"/>
  <c r="D3584"/>
  <c r="D3585"/>
  <c r="D3586"/>
  <c r="D3587"/>
  <c r="D3588"/>
  <c r="D3589"/>
  <c r="D3590"/>
  <c r="D3591"/>
  <c r="D3592"/>
  <c r="D3593"/>
  <c r="D3594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G3611" s="1"/>
  <c r="D3613"/>
  <c r="D3614"/>
  <c r="D3615"/>
  <c r="D3616"/>
  <c r="G3612" s="1"/>
  <c r="D3617"/>
  <c r="D3618"/>
  <c r="D3619"/>
  <c r="D3620"/>
  <c r="G3635" s="1"/>
  <c r="D3621"/>
  <c r="D3622"/>
  <c r="D3623"/>
  <c r="D3624"/>
  <c r="D3625"/>
  <c r="D3626"/>
  <c r="D3627"/>
  <c r="D3628"/>
  <c r="D3629"/>
  <c r="D3630"/>
  <c r="D3631"/>
  <c r="D3632"/>
  <c r="D3633"/>
  <c r="D3634"/>
  <c r="D3635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G3652" s="1"/>
  <c r="D3654"/>
  <c r="D3655"/>
  <c r="D3656"/>
  <c r="D3657"/>
  <c r="G3653" s="1"/>
  <c r="D3658"/>
  <c r="D3659"/>
  <c r="D3660"/>
  <c r="D3661"/>
  <c r="G3676" s="1"/>
  <c r="D3662"/>
  <c r="D3663"/>
  <c r="D3664"/>
  <c r="D3665"/>
  <c r="D3666"/>
  <c r="D3667"/>
  <c r="D3668"/>
  <c r="D3669"/>
  <c r="D3670"/>
  <c r="D3671"/>
  <c r="D3672"/>
  <c r="D3673"/>
  <c r="D3674"/>
  <c r="D3675"/>
  <c r="D3676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G3693" s="1"/>
  <c r="D3695"/>
  <c r="D3696"/>
  <c r="D3697"/>
  <c r="D3698"/>
  <c r="G3694" s="1"/>
  <c r="D3699"/>
  <c r="D3700"/>
  <c r="D3701"/>
  <c r="D3702"/>
  <c r="G3717" s="1"/>
  <c r="D3703"/>
  <c r="D3704"/>
  <c r="D3705"/>
  <c r="D3706"/>
  <c r="D3707"/>
  <c r="D3708"/>
  <c r="D3709"/>
  <c r="D3710"/>
  <c r="D3711"/>
  <c r="D3712"/>
  <c r="D3713"/>
  <c r="D3714"/>
  <c r="D3715"/>
  <c r="D3716"/>
  <c r="D3717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G3734" s="1"/>
  <c r="D3736"/>
  <c r="D3737"/>
  <c r="D3738"/>
  <c r="D3739"/>
  <c r="G3735" s="1"/>
  <c r="D3740"/>
  <c r="D3741"/>
  <c r="D3742"/>
  <c r="D3743"/>
  <c r="G3758" s="1"/>
  <c r="D3744"/>
  <c r="D3745"/>
  <c r="D3746"/>
  <c r="D3747"/>
  <c r="D3748"/>
  <c r="D3749"/>
  <c r="D3750"/>
  <c r="D3751"/>
  <c r="D3752"/>
  <c r="D3753"/>
  <c r="D3754"/>
  <c r="D3755"/>
  <c r="D3756"/>
  <c r="D3757"/>
  <c r="D3758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G3775" s="1"/>
  <c r="D3777"/>
  <c r="D3778"/>
  <c r="D3779"/>
  <c r="D3780"/>
  <c r="G3776" s="1"/>
  <c r="D3781"/>
  <c r="D3782"/>
  <c r="D3783"/>
  <c r="D3784"/>
  <c r="G3799" s="1"/>
  <c r="D3785"/>
  <c r="D3786"/>
  <c r="D3787"/>
  <c r="D3788"/>
  <c r="D3789"/>
  <c r="D3790"/>
  <c r="D3791"/>
  <c r="D3792"/>
  <c r="D3793"/>
  <c r="D3794"/>
  <c r="D3795"/>
  <c r="D3796"/>
  <c r="D3797"/>
  <c r="D3798"/>
  <c r="D3799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G3816" s="1"/>
  <c r="D3818"/>
  <c r="D3819"/>
  <c r="D3820"/>
  <c r="D3821"/>
  <c r="G3817" s="1"/>
  <c r="D3822"/>
  <c r="D3823"/>
  <c r="D3824"/>
  <c r="D3825"/>
  <c r="G3840" s="1"/>
  <c r="D3826"/>
  <c r="D3827"/>
  <c r="D3828"/>
  <c r="D3829"/>
  <c r="D3830"/>
  <c r="D3831"/>
  <c r="D3832"/>
  <c r="D3833"/>
  <c r="D3834"/>
  <c r="D3835"/>
  <c r="D3836"/>
  <c r="D3837"/>
  <c r="D3838"/>
  <c r="D3839"/>
  <c r="D3840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G3857" s="1"/>
  <c r="D3859"/>
  <c r="D3860"/>
  <c r="D3861"/>
  <c r="D3862"/>
  <c r="G3858" s="1"/>
  <c r="D3863"/>
  <c r="D3864"/>
  <c r="D3865"/>
  <c r="D3866"/>
  <c r="G3881" s="1"/>
  <c r="D3867"/>
  <c r="D3868"/>
  <c r="D3869"/>
  <c r="D3870"/>
  <c r="D3871"/>
  <c r="D3872"/>
  <c r="D3873"/>
  <c r="D3874"/>
  <c r="D3875"/>
  <c r="D3876"/>
  <c r="D3877"/>
  <c r="D3878"/>
  <c r="D3879"/>
  <c r="D3880"/>
  <c r="D3881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G3898" s="1"/>
  <c r="D3900"/>
  <c r="D3901"/>
  <c r="D3902"/>
  <c r="D3903"/>
  <c r="G3899" s="1"/>
  <c r="D3904"/>
  <c r="D3905"/>
  <c r="D3906"/>
  <c r="D3907"/>
  <c r="G3922" s="1"/>
  <c r="D3908"/>
  <c r="D3909"/>
  <c r="D3910"/>
  <c r="D3911"/>
  <c r="D3912"/>
  <c r="D3913"/>
  <c r="D3914"/>
  <c r="D3915"/>
  <c r="D3916"/>
  <c r="D3917"/>
  <c r="D3918"/>
  <c r="D3919"/>
  <c r="D3920"/>
  <c r="D3921"/>
  <c r="D3922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G3939" s="1"/>
  <c r="D3941"/>
  <c r="D3942"/>
  <c r="D3943"/>
  <c r="D3944"/>
  <c r="G3940" s="1"/>
  <c r="D3945"/>
  <c r="D3946"/>
  <c r="D3947"/>
  <c r="D3948"/>
  <c r="G3963" s="1"/>
  <c r="D3949"/>
  <c r="D3950"/>
  <c r="D3951"/>
  <c r="D3952"/>
  <c r="D3953"/>
  <c r="D3954"/>
  <c r="D3955"/>
  <c r="D3956"/>
  <c r="D3957"/>
  <c r="D3958"/>
  <c r="D3959"/>
  <c r="D3960"/>
  <c r="D3961"/>
  <c r="D3962"/>
  <c r="D3963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G3980" s="1"/>
  <c r="D3982"/>
  <c r="D3983"/>
  <c r="D3984"/>
  <c r="D3985"/>
  <c r="G3981" s="1"/>
  <c r="D3986"/>
  <c r="D3987"/>
  <c r="D3988"/>
  <c r="D3989"/>
  <c r="G4004" s="1"/>
  <c r="D3990"/>
  <c r="D3991"/>
  <c r="D3992"/>
  <c r="D3993"/>
  <c r="D3994"/>
  <c r="D3995"/>
  <c r="D3996"/>
  <c r="D3997"/>
  <c r="D3998"/>
  <c r="D3999"/>
  <c r="D4000"/>
  <c r="D4001"/>
  <c r="D4002"/>
  <c r="D4003"/>
  <c r="D4004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G4021" s="1"/>
  <c r="D4023"/>
  <c r="D4024"/>
  <c r="D4025"/>
  <c r="D4026"/>
  <c r="G4022" s="1"/>
  <c r="D4027"/>
  <c r="D4028"/>
  <c r="D4029"/>
  <c r="D4030"/>
  <c r="G4045" s="1"/>
  <c r="D4031"/>
  <c r="D4032"/>
  <c r="D4033"/>
  <c r="D4034"/>
  <c r="D4035"/>
  <c r="D4036"/>
  <c r="D4037"/>
  <c r="D4038"/>
  <c r="D4039"/>
  <c r="D4040"/>
  <c r="D4041"/>
  <c r="D4042"/>
  <c r="D4043"/>
  <c r="D4044"/>
  <c r="D4045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G4062" s="1"/>
  <c r="D4064"/>
  <c r="D4065"/>
  <c r="D4066"/>
  <c r="D4067"/>
  <c r="G4063" s="1"/>
  <c r="D4068"/>
  <c r="D4069"/>
  <c r="D4070"/>
  <c r="D4071"/>
  <c r="G4086" s="1"/>
  <c r="D4072"/>
  <c r="D4073"/>
  <c r="D4074"/>
  <c r="D4075"/>
  <c r="D4076"/>
  <c r="D4077"/>
  <c r="D4078"/>
  <c r="D4079"/>
  <c r="D4080"/>
  <c r="D4081"/>
  <c r="D4082"/>
  <c r="D4083"/>
  <c r="D4084"/>
  <c r="D4085"/>
  <c r="D4086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G4103" s="1"/>
  <c r="D4105"/>
  <c r="D4106"/>
  <c r="D4107"/>
  <c r="D4108"/>
  <c r="G4104" s="1"/>
  <c r="D4109"/>
  <c r="D4110"/>
  <c r="D4111"/>
  <c r="D4112"/>
  <c r="G4127" s="1"/>
  <c r="D4113"/>
  <c r="D4114"/>
  <c r="D4115"/>
  <c r="D4116"/>
  <c r="D4117"/>
  <c r="D4118"/>
  <c r="D4119"/>
  <c r="D4120"/>
  <c r="D4121"/>
  <c r="D4122"/>
  <c r="D4123"/>
  <c r="D4124"/>
  <c r="D4125"/>
  <c r="D4126"/>
  <c r="D4127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G4144" s="1"/>
  <c r="D4146"/>
  <c r="D4147"/>
  <c r="D4148"/>
  <c r="D4149"/>
  <c r="G4145" s="1"/>
  <c r="D4150"/>
  <c r="D4151"/>
  <c r="D4152"/>
  <c r="D4153"/>
  <c r="G4168" s="1"/>
  <c r="D4154"/>
  <c r="D4155"/>
  <c r="D4156"/>
  <c r="D4157"/>
  <c r="D4158"/>
  <c r="D4159"/>
  <c r="D4160"/>
  <c r="D4161"/>
  <c r="D4162"/>
  <c r="D4163"/>
  <c r="D4164"/>
  <c r="D4165"/>
  <c r="D4166"/>
  <c r="D4167"/>
  <c r="D4168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G4185" s="1"/>
  <c r="D4187"/>
  <c r="D4188"/>
  <c r="D4189"/>
  <c r="D4190"/>
  <c r="G4191" s="1"/>
  <c r="D4191"/>
  <c r="D4192"/>
  <c r="D4193"/>
  <c r="D4194"/>
  <c r="G4209" s="1"/>
  <c r="D4195"/>
  <c r="D4196"/>
  <c r="D4197"/>
  <c r="D4198"/>
  <c r="D4199"/>
  <c r="D4200"/>
  <c r="D4201"/>
  <c r="D4202"/>
  <c r="D4203"/>
  <c r="D4204"/>
  <c r="D4205"/>
  <c r="D4206"/>
  <c r="D4207"/>
  <c r="D4208"/>
  <c r="D4209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G4226" s="1"/>
  <c r="D4228"/>
  <c r="D4229"/>
  <c r="D4230"/>
  <c r="D4231"/>
  <c r="G4227" s="1"/>
  <c r="D4232"/>
  <c r="D4233"/>
  <c r="D4234"/>
  <c r="D4235"/>
  <c r="G4250" s="1"/>
  <c r="D4236"/>
  <c r="D4237"/>
  <c r="D4238"/>
  <c r="D4239"/>
  <c r="D4240"/>
  <c r="D4241"/>
  <c r="D4242"/>
  <c r="D4243"/>
  <c r="D4244"/>
  <c r="D4245"/>
  <c r="D4246"/>
  <c r="D4247"/>
  <c r="D4248"/>
  <c r="D4249"/>
  <c r="D4250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G4267" s="1"/>
  <c r="D4269"/>
  <c r="D4270"/>
  <c r="D4271"/>
  <c r="D4272"/>
  <c r="G4273" s="1"/>
  <c r="D4273"/>
  <c r="D4274"/>
  <c r="D4275"/>
  <c r="D4276"/>
  <c r="G4291" s="1"/>
  <c r="D4277"/>
  <c r="D4278"/>
  <c r="D4279"/>
  <c r="D4280"/>
  <c r="D4281"/>
  <c r="D4282"/>
  <c r="D4283"/>
  <c r="D4284"/>
  <c r="D4285"/>
  <c r="D4286"/>
  <c r="D4287"/>
  <c r="D4288"/>
  <c r="D4289"/>
  <c r="D4290"/>
  <c r="D4291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G4308" s="1"/>
  <c r="D4310"/>
  <c r="D4311"/>
  <c r="D4312"/>
  <c r="D4313"/>
  <c r="G4309" s="1"/>
  <c r="D4314"/>
  <c r="D4315"/>
  <c r="D4316"/>
  <c r="D4317"/>
  <c r="G4332" s="1"/>
  <c r="D4318"/>
  <c r="D4319"/>
  <c r="D4320"/>
  <c r="D4321"/>
  <c r="D4322"/>
  <c r="D4323"/>
  <c r="D4324"/>
  <c r="D4325"/>
  <c r="D4326"/>
  <c r="D4327"/>
  <c r="D4328"/>
  <c r="D4329"/>
  <c r="D4330"/>
  <c r="D4331"/>
  <c r="D4332"/>
  <c r="D4334"/>
  <c r="D4335"/>
  <c r="D4336"/>
  <c r="D4337"/>
  <c r="D4338"/>
  <c r="D4339"/>
  <c r="D4340"/>
  <c r="D4341"/>
  <c r="D4342"/>
  <c r="D4343"/>
  <c r="D4344"/>
  <c r="D4345"/>
  <c r="D4346"/>
  <c r="D4347"/>
  <c r="D165"/>
  <c r="G166"/>
  <c r="G171"/>
  <c r="G175"/>
  <c r="G177"/>
  <c r="G180"/>
  <c r="G182"/>
  <c r="G184"/>
  <c r="G186"/>
  <c r="G189"/>
  <c r="G193"/>
  <c r="G195"/>
  <c r="G198"/>
  <c r="G200"/>
  <c r="G202"/>
  <c r="G204"/>
  <c r="G206"/>
  <c r="G207"/>
  <c r="G210"/>
  <c r="G212"/>
  <c r="G216"/>
  <c r="G218"/>
  <c r="G221"/>
  <c r="G223"/>
  <c r="G225"/>
  <c r="G227"/>
  <c r="G230"/>
  <c r="G234"/>
  <c r="G236"/>
  <c r="G239"/>
  <c r="G241"/>
  <c r="G243"/>
  <c r="G245"/>
  <c r="G247"/>
  <c r="G248"/>
  <c r="G251"/>
  <c r="G253"/>
  <c r="G257"/>
  <c r="G259"/>
  <c r="G262"/>
  <c r="G264"/>
  <c r="G266"/>
  <c r="G268"/>
  <c r="G271"/>
  <c r="G275"/>
  <c r="G277"/>
  <c r="G280"/>
  <c r="G282"/>
  <c r="G284"/>
  <c r="G286"/>
  <c r="G288"/>
  <c r="G289"/>
  <c r="G292"/>
  <c r="G294"/>
  <c r="G298"/>
  <c r="G300"/>
  <c r="G303"/>
  <c r="G305"/>
  <c r="G307"/>
  <c r="G309"/>
  <c r="G312"/>
  <c r="G316"/>
  <c r="G318"/>
  <c r="G321"/>
  <c r="G323"/>
  <c r="G325"/>
  <c r="G327"/>
  <c r="G329"/>
  <c r="G330"/>
  <c r="G333"/>
  <c r="G335"/>
  <c r="G339"/>
  <c r="G341"/>
  <c r="G344"/>
  <c r="G346"/>
  <c r="G348"/>
  <c r="G350"/>
  <c r="G353"/>
  <c r="G357"/>
  <c r="G359"/>
  <c r="G362"/>
  <c r="G364"/>
  <c r="G366"/>
  <c r="G368"/>
  <c r="G370"/>
  <c r="G371"/>
  <c r="G374"/>
  <c r="G376"/>
  <c r="G380"/>
  <c r="G382"/>
  <c r="G385"/>
  <c r="G387"/>
  <c r="G389"/>
  <c r="G391"/>
  <c r="G394"/>
  <c r="G398"/>
  <c r="G400"/>
  <c r="G403"/>
  <c r="G405"/>
  <c r="G407"/>
  <c r="G409"/>
  <c r="G411"/>
  <c r="G412"/>
  <c r="G415"/>
  <c r="G417"/>
  <c r="G421"/>
  <c r="G423"/>
  <c r="G426"/>
  <c r="G428"/>
  <c r="G430"/>
  <c r="G432"/>
  <c r="G435"/>
  <c r="G439"/>
  <c r="G441"/>
  <c r="G444"/>
  <c r="G446"/>
  <c r="G448"/>
  <c r="G450"/>
  <c r="G452"/>
  <c r="G453"/>
  <c r="G456"/>
  <c r="G458"/>
  <c r="G462"/>
  <c r="G464"/>
  <c r="G467"/>
  <c r="G469"/>
  <c r="G471"/>
  <c r="G473"/>
  <c r="G476"/>
  <c r="G480"/>
  <c r="G482"/>
  <c r="G485"/>
  <c r="G487"/>
  <c r="G489"/>
  <c r="G491"/>
  <c r="G493"/>
  <c r="G494"/>
  <c r="G499"/>
  <c r="G503"/>
  <c r="G505"/>
  <c r="G508"/>
  <c r="G510"/>
  <c r="G512"/>
  <c r="G514"/>
  <c r="G517"/>
  <c r="G521"/>
  <c r="G523"/>
  <c r="G526"/>
  <c r="G528"/>
  <c r="G530"/>
  <c r="G532"/>
  <c r="G534"/>
  <c r="G535"/>
  <c r="G538"/>
  <c r="G540"/>
  <c r="G544"/>
  <c r="G546"/>
  <c r="G549"/>
  <c r="G551"/>
  <c r="G553"/>
  <c r="G555"/>
  <c r="G558"/>
  <c r="G562"/>
  <c r="G564"/>
  <c r="G567"/>
  <c r="G569"/>
  <c r="G571"/>
  <c r="G573"/>
  <c r="G575"/>
  <c r="G576"/>
  <c r="G579"/>
  <c r="G581"/>
  <c r="G585"/>
  <c r="G587"/>
  <c r="G590"/>
  <c r="G592"/>
  <c r="G594"/>
  <c r="G596"/>
  <c r="G599"/>
  <c r="G603"/>
  <c r="G605"/>
  <c r="G608"/>
  <c r="G610"/>
  <c r="G612"/>
  <c r="G614"/>
  <c r="G616"/>
  <c r="G617"/>
  <c r="G620"/>
  <c r="G622"/>
  <c r="G626"/>
  <c r="G628"/>
  <c r="G631"/>
  <c r="G633"/>
  <c r="G635"/>
  <c r="G637"/>
  <c r="G640"/>
  <c r="G644"/>
  <c r="G646"/>
  <c r="G649"/>
  <c r="G651"/>
  <c r="G653"/>
  <c r="G655"/>
  <c r="G657"/>
  <c r="G658"/>
  <c r="G661"/>
  <c r="G663"/>
  <c r="G667"/>
  <c r="G669"/>
  <c r="G672"/>
  <c r="G674"/>
  <c r="G676"/>
  <c r="G678"/>
  <c r="G681"/>
  <c r="G685"/>
  <c r="G687"/>
  <c r="G690"/>
  <c r="G692"/>
  <c r="G694"/>
  <c r="G696"/>
  <c r="G698"/>
  <c r="G699"/>
  <c r="G702"/>
  <c r="G704"/>
  <c r="G708"/>
  <c r="G710"/>
  <c r="G713"/>
  <c r="G715"/>
  <c r="G717"/>
  <c r="G719"/>
  <c r="G722"/>
  <c r="G726"/>
  <c r="G728"/>
  <c r="G731"/>
  <c r="G733"/>
  <c r="G735"/>
  <c r="G737"/>
  <c r="G739"/>
  <c r="G740"/>
  <c r="G743"/>
  <c r="G745"/>
  <c r="G749"/>
  <c r="G751"/>
  <c r="G754"/>
  <c r="G756"/>
  <c r="G758"/>
  <c r="G760"/>
  <c r="G763"/>
  <c r="G767"/>
  <c r="G769"/>
  <c r="G772"/>
  <c r="G774"/>
  <c r="G776"/>
  <c r="G778"/>
  <c r="G780"/>
  <c r="G781"/>
  <c r="G784"/>
  <c r="G786"/>
  <c r="G790"/>
  <c r="G792"/>
  <c r="G795"/>
  <c r="G797"/>
  <c r="G799"/>
  <c r="G801"/>
  <c r="G804"/>
  <c r="G808"/>
  <c r="G810"/>
  <c r="G813"/>
  <c r="G815"/>
  <c r="G817"/>
  <c r="G819"/>
  <c r="G821"/>
  <c r="G822"/>
  <c r="G825"/>
  <c r="G827"/>
  <c r="G831"/>
  <c r="G833"/>
  <c r="G836"/>
  <c r="G838"/>
  <c r="G840"/>
  <c r="G842"/>
  <c r="G845"/>
  <c r="G849"/>
  <c r="G851"/>
  <c r="G854"/>
  <c r="G856"/>
  <c r="G858"/>
  <c r="G860"/>
  <c r="G862"/>
  <c r="G863"/>
  <c r="G866"/>
  <c r="G868"/>
  <c r="G872"/>
  <c r="G874"/>
  <c r="G877"/>
  <c r="G879"/>
  <c r="G881"/>
  <c r="G883"/>
  <c r="G886"/>
  <c r="G890"/>
  <c r="G892"/>
  <c r="G895"/>
  <c r="G897"/>
  <c r="G899"/>
  <c r="G901"/>
  <c r="G903"/>
  <c r="G904"/>
  <c r="G907"/>
  <c r="G909"/>
  <c r="G913"/>
  <c r="G915"/>
  <c r="G918"/>
  <c r="G920"/>
  <c r="G922"/>
  <c r="G924"/>
  <c r="G927"/>
  <c r="G931"/>
  <c r="G933"/>
  <c r="G936"/>
  <c r="G938"/>
  <c r="G940"/>
  <c r="G942"/>
  <c r="G944"/>
  <c r="G945"/>
  <c r="G948"/>
  <c r="G950"/>
  <c r="G954"/>
  <c r="G956"/>
  <c r="G959"/>
  <c r="G961"/>
  <c r="G963"/>
  <c r="G965"/>
  <c r="G968"/>
  <c r="G972"/>
  <c r="G974"/>
  <c r="G977"/>
  <c r="G979"/>
  <c r="G981"/>
  <c r="G983"/>
  <c r="G985"/>
  <c r="G986"/>
  <c r="G989"/>
  <c r="G991"/>
  <c r="G995"/>
  <c r="G997"/>
  <c r="G1000"/>
  <c r="G1002"/>
  <c r="G1004"/>
  <c r="G1006"/>
  <c r="G1009"/>
  <c r="G1013"/>
  <c r="G1015"/>
  <c r="G1018"/>
  <c r="G1020"/>
  <c r="G1022"/>
  <c r="G1024"/>
  <c r="G1026"/>
  <c r="G1027"/>
  <c r="G1030"/>
  <c r="G1032"/>
  <c r="G1036"/>
  <c r="G1038"/>
  <c r="G1041"/>
  <c r="G1043"/>
  <c r="G1045"/>
  <c r="G1047"/>
  <c r="G1050"/>
  <c r="G1054"/>
  <c r="G1056"/>
  <c r="G1059"/>
  <c r="G1061"/>
  <c r="G1063"/>
  <c r="G1065"/>
  <c r="G1067"/>
  <c r="G1068"/>
  <c r="G1071"/>
  <c r="G1073"/>
  <c r="G1077"/>
  <c r="G1079"/>
  <c r="G1082"/>
  <c r="G1084"/>
  <c r="G1086"/>
  <c r="G1088"/>
  <c r="G1091"/>
  <c r="G1095"/>
  <c r="G1097"/>
  <c r="G1100"/>
  <c r="G1102"/>
  <c r="G1104"/>
  <c r="G1106"/>
  <c r="G1108"/>
  <c r="G1109"/>
  <c r="G1112"/>
  <c r="G1114"/>
  <c r="G1118"/>
  <c r="G1120"/>
  <c r="G1123"/>
  <c r="G1125"/>
  <c r="G1127"/>
  <c r="G1129"/>
  <c r="G1132"/>
  <c r="G1136"/>
  <c r="G1138"/>
  <c r="G1141"/>
  <c r="G1143"/>
  <c r="G1145"/>
  <c r="G1147"/>
  <c r="G1149"/>
  <c r="G1150"/>
  <c r="G1153"/>
  <c r="G1155"/>
  <c r="G1159"/>
  <c r="G1161"/>
  <c r="G1164"/>
  <c r="G1166"/>
  <c r="G1168"/>
  <c r="G1170"/>
  <c r="G1173"/>
  <c r="G1177"/>
  <c r="G1179"/>
  <c r="G1182"/>
  <c r="G1184"/>
  <c r="G1186"/>
  <c r="G1188"/>
  <c r="G1190"/>
  <c r="G1191"/>
  <c r="G1196"/>
  <c r="G1200"/>
  <c r="G1202"/>
  <c r="G1205"/>
  <c r="G1207"/>
  <c r="G1209"/>
  <c r="G1211"/>
  <c r="G1214"/>
  <c r="G1218"/>
  <c r="G1220"/>
  <c r="G1223"/>
  <c r="G1225"/>
  <c r="G1227"/>
  <c r="G1229"/>
  <c r="G1231"/>
  <c r="G1232"/>
  <c r="G1235"/>
  <c r="G1237"/>
  <c r="G1241"/>
  <c r="G1243"/>
  <c r="G1246"/>
  <c r="G1248"/>
  <c r="G1250"/>
  <c r="G1252"/>
  <c r="G1255"/>
  <c r="G1259"/>
  <c r="G1261"/>
  <c r="G1264"/>
  <c r="G1266"/>
  <c r="G1268"/>
  <c r="G1270"/>
  <c r="G1272"/>
  <c r="G1273"/>
  <c r="G1276"/>
  <c r="G1278"/>
  <c r="G1282"/>
  <c r="G1284"/>
  <c r="G1287"/>
  <c r="G1289"/>
  <c r="G1291"/>
  <c r="G1293"/>
  <c r="G1296"/>
  <c r="G1300"/>
  <c r="G1302"/>
  <c r="G1305"/>
  <c r="G1307"/>
  <c r="G1309"/>
  <c r="G1311"/>
  <c r="G1313"/>
  <c r="G1314"/>
  <c r="G1317"/>
  <c r="G1319"/>
  <c r="G1323"/>
  <c r="G1325"/>
  <c r="G1328"/>
  <c r="G1330"/>
  <c r="G1332"/>
  <c r="G1334"/>
  <c r="G1337"/>
  <c r="G1341"/>
  <c r="G1343"/>
  <c r="G1346"/>
  <c r="G1348"/>
  <c r="G1350"/>
  <c r="G1352"/>
  <c r="G1354"/>
  <c r="G1355"/>
  <c r="G1358"/>
  <c r="G1360"/>
  <c r="G1364"/>
  <c r="G1366"/>
  <c r="G1369"/>
  <c r="G1371"/>
  <c r="G1373"/>
  <c r="G1375"/>
  <c r="G1378"/>
  <c r="G1382"/>
  <c r="G1384"/>
  <c r="G1387"/>
  <c r="G1389"/>
  <c r="G1391"/>
  <c r="G1393"/>
  <c r="G1395"/>
  <c r="G1396"/>
  <c r="G1399"/>
  <c r="G1401"/>
  <c r="G1405"/>
  <c r="G1407"/>
  <c r="G1410"/>
  <c r="G1412"/>
  <c r="G1414"/>
  <c r="G1416"/>
  <c r="G1419"/>
  <c r="G1423"/>
  <c r="G1425"/>
  <c r="G1428"/>
  <c r="G1430"/>
  <c r="G1432"/>
  <c r="G1434"/>
  <c r="G1436"/>
  <c r="G1437"/>
  <c r="G1440"/>
  <c r="G1442"/>
  <c r="G1446"/>
  <c r="G1448"/>
  <c r="G1451"/>
  <c r="G1453"/>
  <c r="G1455"/>
  <c r="G1457"/>
  <c r="G1460"/>
  <c r="G1464"/>
  <c r="G1466"/>
  <c r="G1469"/>
  <c r="G1471"/>
  <c r="G1473"/>
  <c r="G1475"/>
  <c r="G1477"/>
  <c r="G1478"/>
  <c r="G1481"/>
  <c r="G1483"/>
  <c r="G1487"/>
  <c r="G1489"/>
  <c r="G1492"/>
  <c r="G1494"/>
  <c r="G1496"/>
  <c r="G1498"/>
  <c r="G1501"/>
  <c r="G1505"/>
  <c r="G1507"/>
  <c r="G1510"/>
  <c r="G1512"/>
  <c r="G1514"/>
  <c r="G1516"/>
  <c r="G1518"/>
  <c r="G1519"/>
  <c r="G1522"/>
  <c r="G1524"/>
  <c r="G1528"/>
  <c r="G1530"/>
  <c r="G1533"/>
  <c r="G1535"/>
  <c r="G1537"/>
  <c r="G1539"/>
  <c r="G1542"/>
  <c r="G1546"/>
  <c r="G1548"/>
  <c r="G1551"/>
  <c r="G1553"/>
  <c r="G1555"/>
  <c r="G1557"/>
  <c r="G1559"/>
  <c r="G1560"/>
  <c r="G1563"/>
  <c r="G1565"/>
  <c r="G1569"/>
  <c r="G1571"/>
  <c r="G1574"/>
  <c r="G1576"/>
  <c r="G1578"/>
  <c r="G1580"/>
  <c r="G1583"/>
  <c r="G1587"/>
  <c r="G1589"/>
  <c r="G1592"/>
  <c r="G1594"/>
  <c r="G1596"/>
  <c r="G1598"/>
  <c r="G1600"/>
  <c r="G1601"/>
  <c r="G1604"/>
  <c r="G1606"/>
  <c r="G1610"/>
  <c r="G1612"/>
  <c r="G1615"/>
  <c r="G1617"/>
  <c r="G1619"/>
  <c r="G1621"/>
  <c r="G1624"/>
  <c r="G1628"/>
  <c r="G1630"/>
  <c r="G1633"/>
  <c r="G1635"/>
  <c r="G1637"/>
  <c r="G1639"/>
  <c r="G1641"/>
  <c r="G1642"/>
  <c r="G1645"/>
  <c r="G1647"/>
  <c r="G1651"/>
  <c r="G1653"/>
  <c r="G1656"/>
  <c r="G1658"/>
  <c r="G1660"/>
  <c r="G1662"/>
  <c r="G1665"/>
  <c r="G1669"/>
  <c r="G1671"/>
  <c r="G1674"/>
  <c r="G1676"/>
  <c r="G1678"/>
  <c r="G1680"/>
  <c r="G1682"/>
  <c r="G1683"/>
  <c r="G1686"/>
  <c r="G1688"/>
  <c r="G1692"/>
  <c r="G1694"/>
  <c r="G1697"/>
  <c r="G1699"/>
  <c r="G1701"/>
  <c r="G1703"/>
  <c r="G1706"/>
  <c r="G1710"/>
  <c r="G1712"/>
  <c r="G1715"/>
  <c r="G1717"/>
  <c r="G1719"/>
  <c r="G1721"/>
  <c r="G1723"/>
  <c r="G1724"/>
  <c r="G1727"/>
  <c r="G1729"/>
  <c r="G1733"/>
  <c r="G1735"/>
  <c r="G1738"/>
  <c r="G1740"/>
  <c r="G1742"/>
  <c r="G1744"/>
  <c r="G1747"/>
  <c r="G1751"/>
  <c r="G1753"/>
  <c r="G1756"/>
  <c r="G1758"/>
  <c r="G1760"/>
  <c r="G1762"/>
  <c r="G1764"/>
  <c r="G1765"/>
  <c r="G1768"/>
  <c r="G1770"/>
  <c r="G1774"/>
  <c r="G1776"/>
  <c r="G1779"/>
  <c r="G1781"/>
  <c r="G1783"/>
  <c r="G1785"/>
  <c r="G1788"/>
  <c r="G1792"/>
  <c r="G1794"/>
  <c r="G1797"/>
  <c r="G1799"/>
  <c r="G1801"/>
  <c r="G1803"/>
  <c r="G1805"/>
  <c r="G1806"/>
  <c r="G1809"/>
  <c r="G1811"/>
  <c r="G1815"/>
  <c r="G1817"/>
  <c r="G1820"/>
  <c r="G1822"/>
  <c r="G1824"/>
  <c r="G1826"/>
  <c r="G1829"/>
  <c r="G1833"/>
  <c r="G1835"/>
  <c r="G1838"/>
  <c r="G1840"/>
  <c r="G1842"/>
  <c r="G1844"/>
  <c r="G1846"/>
  <c r="G1847"/>
  <c r="G1850"/>
  <c r="G1852"/>
  <c r="G1856"/>
  <c r="G1858"/>
  <c r="G1861"/>
  <c r="G1863"/>
  <c r="G1865"/>
  <c r="G1867"/>
  <c r="G1870"/>
  <c r="G1874"/>
  <c r="G1876"/>
  <c r="G1879"/>
  <c r="G1881"/>
  <c r="G1883"/>
  <c r="G1885"/>
  <c r="G1887"/>
  <c r="G1888"/>
  <c r="G1891"/>
  <c r="G1893"/>
  <c r="G1897"/>
  <c r="G1899"/>
  <c r="G1902"/>
  <c r="G1904"/>
  <c r="G1906"/>
  <c r="G1908"/>
  <c r="G1911"/>
  <c r="G1915"/>
  <c r="G1917"/>
  <c r="G1920"/>
  <c r="G1922"/>
  <c r="G1924"/>
  <c r="G1926"/>
  <c r="G1928"/>
  <c r="G1929"/>
  <c r="G1932"/>
  <c r="G1934"/>
  <c r="G1938"/>
  <c r="G1940"/>
  <c r="G1943"/>
  <c r="G1945"/>
  <c r="G1947"/>
  <c r="G1949"/>
  <c r="G1952"/>
  <c r="G1956"/>
  <c r="G1958"/>
  <c r="G1961"/>
  <c r="G1963"/>
  <c r="G1965"/>
  <c r="G1967"/>
  <c r="G1969"/>
  <c r="G1970"/>
  <c r="G1973"/>
  <c r="G1975"/>
  <c r="G1979"/>
  <c r="G1981"/>
  <c r="G1984"/>
  <c r="G1986"/>
  <c r="G1988"/>
  <c r="G1990"/>
  <c r="G1993"/>
  <c r="G1997"/>
  <c r="G1999"/>
  <c r="G2002"/>
  <c r="G2004"/>
  <c r="G2006"/>
  <c r="G2008"/>
  <c r="G2010"/>
  <c r="G2011"/>
  <c r="G2014"/>
  <c r="G2016"/>
  <c r="G2020"/>
  <c r="G2022"/>
  <c r="G2025"/>
  <c r="G2027"/>
  <c r="G2029"/>
  <c r="G2031"/>
  <c r="G2034"/>
  <c r="G2038"/>
  <c r="G2040"/>
  <c r="G2043"/>
  <c r="G2045"/>
  <c r="G2047"/>
  <c r="G2049"/>
  <c r="G2051"/>
  <c r="G2052"/>
  <c r="G2055"/>
  <c r="G2057"/>
  <c r="G2061"/>
  <c r="G2063"/>
  <c r="G2066"/>
  <c r="G2068"/>
  <c r="G2070"/>
  <c r="G2072"/>
  <c r="G2075"/>
  <c r="G2079"/>
  <c r="G2081"/>
  <c r="G2084"/>
  <c r="G2086"/>
  <c r="G2088"/>
  <c r="G2090"/>
  <c r="G2092"/>
  <c r="G2093"/>
  <c r="G2096"/>
  <c r="G2098"/>
  <c r="G2102"/>
  <c r="G2104"/>
  <c r="G2107"/>
  <c r="G2109"/>
  <c r="G2111"/>
  <c r="G2113"/>
  <c r="G2116"/>
  <c r="G2120"/>
  <c r="G2122"/>
  <c r="G2125"/>
  <c r="G2127"/>
  <c r="G2129"/>
  <c r="G2131"/>
  <c r="G2133"/>
  <c r="G2134"/>
  <c r="G2137"/>
  <c r="G2139"/>
  <c r="G2143"/>
  <c r="G2145"/>
  <c r="G2148"/>
  <c r="G2150"/>
  <c r="G2152"/>
  <c r="G2154"/>
  <c r="G2157"/>
  <c r="G2161"/>
  <c r="G2163"/>
  <c r="G2166"/>
  <c r="G2168"/>
  <c r="G2170"/>
  <c r="G2172"/>
  <c r="G2174"/>
  <c r="G2175"/>
  <c r="G2178"/>
  <c r="G2180"/>
  <c r="G2184"/>
  <c r="G2186"/>
  <c r="G2189"/>
  <c r="G2191"/>
  <c r="G2193"/>
  <c r="G2195"/>
  <c r="G2198"/>
  <c r="G2202"/>
  <c r="G2204"/>
  <c r="G2207"/>
  <c r="G2209"/>
  <c r="G2211"/>
  <c r="G2213"/>
  <c r="G2215"/>
  <c r="G2216"/>
  <c r="G2219"/>
  <c r="G2221"/>
  <c r="G2225"/>
  <c r="G2227"/>
  <c r="G2230"/>
  <c r="G2232"/>
  <c r="G2234"/>
  <c r="G2236"/>
  <c r="G2239"/>
  <c r="G2243"/>
  <c r="G2245"/>
  <c r="G2248"/>
  <c r="G2250"/>
  <c r="G2252"/>
  <c r="G2254"/>
  <c r="G2256"/>
  <c r="G2257"/>
  <c r="G2260"/>
  <c r="G2262"/>
  <c r="G2266"/>
  <c r="G2268"/>
  <c r="G2271"/>
  <c r="G2273"/>
  <c r="G2275"/>
  <c r="G2277"/>
  <c r="G2280"/>
  <c r="G2284"/>
  <c r="G2286"/>
  <c r="G2289"/>
  <c r="G2291"/>
  <c r="G2293"/>
  <c r="G2295"/>
  <c r="G2297"/>
  <c r="G2298"/>
  <c r="G2301"/>
  <c r="G2303"/>
  <c r="G2307"/>
  <c r="G2309"/>
  <c r="G2312"/>
  <c r="G2314"/>
  <c r="G2316"/>
  <c r="G2318"/>
  <c r="G2321"/>
  <c r="G2325"/>
  <c r="G2327"/>
  <c r="G2330"/>
  <c r="G2332"/>
  <c r="G2334"/>
  <c r="G2336"/>
  <c r="G2338"/>
  <c r="G2339"/>
  <c r="G2342"/>
  <c r="G2344"/>
  <c r="G2348"/>
  <c r="G2350"/>
  <c r="G2353"/>
  <c r="G2355"/>
  <c r="G2357"/>
  <c r="G2359"/>
  <c r="G2362"/>
  <c r="G2366"/>
  <c r="G2368"/>
  <c r="G2371"/>
  <c r="G2373"/>
  <c r="G2375"/>
  <c r="G2377"/>
  <c r="G2379"/>
  <c r="G2380"/>
  <c r="G2383"/>
  <c r="G2385"/>
  <c r="G2389"/>
  <c r="G2391"/>
  <c r="G2394"/>
  <c r="G2396"/>
  <c r="G2398"/>
  <c r="G2400"/>
  <c r="G2403"/>
  <c r="G2407"/>
  <c r="G2409"/>
  <c r="G2412"/>
  <c r="G2414"/>
  <c r="G2416"/>
  <c r="G2418"/>
  <c r="G2420"/>
  <c r="G2421"/>
  <c r="G2424"/>
  <c r="G2426"/>
  <c r="G2430"/>
  <c r="G2432"/>
  <c r="G2435"/>
  <c r="G2437"/>
  <c r="G2439"/>
  <c r="G2441"/>
  <c r="G2444"/>
  <c r="G2448"/>
  <c r="G2450"/>
  <c r="G2453"/>
  <c r="G2455"/>
  <c r="G2457"/>
  <c r="G2459"/>
  <c r="G2461"/>
  <c r="G2462"/>
  <c r="G2465"/>
  <c r="G2467"/>
  <c r="G2471"/>
  <c r="G2473"/>
  <c r="G2476"/>
  <c r="G2478"/>
  <c r="G2480"/>
  <c r="G2482"/>
  <c r="G2485"/>
  <c r="G2489"/>
  <c r="G2491"/>
  <c r="G2494"/>
  <c r="G2496"/>
  <c r="G2498"/>
  <c r="G2500"/>
  <c r="G2502"/>
  <c r="G2503"/>
  <c r="G2506"/>
  <c r="G2508"/>
  <c r="G2512"/>
  <c r="G2514"/>
  <c r="G2517"/>
  <c r="G2519"/>
  <c r="G2521"/>
  <c r="G2523"/>
  <c r="G2526"/>
  <c r="G2530"/>
  <c r="G2532"/>
  <c r="G2535"/>
  <c r="G2537"/>
  <c r="G2539"/>
  <c r="G2541"/>
  <c r="G2543"/>
  <c r="G2544"/>
  <c r="G2547"/>
  <c r="G2549"/>
  <c r="G2553"/>
  <c r="G2555"/>
  <c r="G2558"/>
  <c r="G2560"/>
  <c r="G2562"/>
  <c r="G2564"/>
  <c r="G2567"/>
  <c r="G2571"/>
  <c r="G2573"/>
  <c r="G2576"/>
  <c r="G2578"/>
  <c r="G2580"/>
  <c r="G2582"/>
  <c r="G2584"/>
  <c r="G2585"/>
  <c r="G2588"/>
  <c r="G2590"/>
  <c r="G2594"/>
  <c r="G2596"/>
  <c r="G2599"/>
  <c r="G2601"/>
  <c r="G2603"/>
  <c r="G2605"/>
  <c r="G2608"/>
  <c r="G2612"/>
  <c r="G2614"/>
  <c r="G2617"/>
  <c r="G2619"/>
  <c r="G2621"/>
  <c r="G2623"/>
  <c r="G2625"/>
  <c r="G2626"/>
  <c r="G2629"/>
  <c r="G2631"/>
  <c r="G2635"/>
  <c r="G2637"/>
  <c r="G2640"/>
  <c r="G2642"/>
  <c r="G2644"/>
  <c r="G2646"/>
  <c r="G2649"/>
  <c r="G2653"/>
  <c r="G2655"/>
  <c r="G2658"/>
  <c r="G2660"/>
  <c r="G2662"/>
  <c r="G2664"/>
  <c r="G2666"/>
  <c r="G2667"/>
  <c r="G2670"/>
  <c r="G2672"/>
  <c r="G2676"/>
  <c r="G2678"/>
  <c r="G2681"/>
  <c r="G2683"/>
  <c r="G2685"/>
  <c r="G2687"/>
  <c r="G2690"/>
  <c r="G2694"/>
  <c r="G2696"/>
  <c r="G2699"/>
  <c r="G2701"/>
  <c r="G2703"/>
  <c r="G2705"/>
  <c r="G2707"/>
  <c r="G2708"/>
  <c r="G2711"/>
  <c r="G2713"/>
  <c r="G2717"/>
  <c r="G2719"/>
  <c r="G2722"/>
  <c r="G2724"/>
  <c r="G2726"/>
  <c r="G2728"/>
  <c r="G2731"/>
  <c r="G2735"/>
  <c r="G2737"/>
  <c r="G2740"/>
  <c r="G2742"/>
  <c r="G2744"/>
  <c r="G2746"/>
  <c r="G2748"/>
  <c r="G2749"/>
  <c r="G2752"/>
  <c r="G2754"/>
  <c r="G2758"/>
  <c r="G2760"/>
  <c r="G2763"/>
  <c r="G2765"/>
  <c r="G2767"/>
  <c r="G2769"/>
  <c r="G2772"/>
  <c r="G2776"/>
  <c r="G2778"/>
  <c r="G2781"/>
  <c r="G2783"/>
  <c r="G2785"/>
  <c r="G2787"/>
  <c r="G2789"/>
  <c r="G2790"/>
  <c r="G2793"/>
  <c r="G2795"/>
  <c r="G2799"/>
  <c r="G2801"/>
  <c r="G2804"/>
  <c r="G2806"/>
  <c r="G2808"/>
  <c r="G2810"/>
  <c r="G2813"/>
  <c r="G2817"/>
  <c r="G2819"/>
  <c r="G2822"/>
  <c r="G2824"/>
  <c r="G2826"/>
  <c r="G2828"/>
  <c r="G2830"/>
  <c r="G2831"/>
  <c r="G2834"/>
  <c r="G2836"/>
  <c r="G2840"/>
  <c r="G2842"/>
  <c r="G2845"/>
  <c r="G2847"/>
  <c r="G2849"/>
  <c r="G2851"/>
  <c r="G2854"/>
  <c r="G2858"/>
  <c r="G2860"/>
  <c r="G2863"/>
  <c r="G2865"/>
  <c r="G2867"/>
  <c r="G2869"/>
  <c r="G2871"/>
  <c r="G2872"/>
  <c r="G2875"/>
  <c r="G2877"/>
  <c r="G2881"/>
  <c r="G2883"/>
  <c r="G2886"/>
  <c r="G2888"/>
  <c r="G2890"/>
  <c r="G2892"/>
  <c r="G2895"/>
  <c r="G2899"/>
  <c r="G2901"/>
  <c r="G2904"/>
  <c r="G2906"/>
  <c r="G2908"/>
  <c r="G2910"/>
  <c r="G2912"/>
  <c r="G2913"/>
  <c r="G2918"/>
  <c r="G2922"/>
  <c r="G2924"/>
  <c r="G2927"/>
  <c r="G2929"/>
  <c r="G2931"/>
  <c r="G2933"/>
  <c r="G2936"/>
  <c r="G2940"/>
  <c r="G2942"/>
  <c r="G2945"/>
  <c r="G2947"/>
  <c r="G2949"/>
  <c r="G2951"/>
  <c r="G2953"/>
  <c r="G2954"/>
  <c r="G2957"/>
  <c r="G2959"/>
  <c r="G2963"/>
  <c r="G2965"/>
  <c r="G2968"/>
  <c r="G2970"/>
  <c r="G2972"/>
  <c r="G2974"/>
  <c r="G2977"/>
  <c r="G2981"/>
  <c r="G2983"/>
  <c r="G2986"/>
  <c r="G2988"/>
  <c r="G2990"/>
  <c r="G2992"/>
  <c r="G2994"/>
  <c r="G2995"/>
  <c r="G2998"/>
  <c r="G3000"/>
  <c r="G3004"/>
  <c r="G3006"/>
  <c r="G3009"/>
  <c r="G3011"/>
  <c r="G3013"/>
  <c r="G3015"/>
  <c r="G3018"/>
  <c r="G3022"/>
  <c r="G3024"/>
  <c r="G3027"/>
  <c r="G3029"/>
  <c r="G3031"/>
  <c r="G3033"/>
  <c r="G3035"/>
  <c r="G3036"/>
  <c r="G3039"/>
  <c r="G3041"/>
  <c r="G3045"/>
  <c r="G3047"/>
  <c r="G3050"/>
  <c r="G3052"/>
  <c r="G3054"/>
  <c r="G3056"/>
  <c r="G3059"/>
  <c r="G3063"/>
  <c r="G3065"/>
  <c r="G3068"/>
  <c r="G3070"/>
  <c r="G3072"/>
  <c r="G3074"/>
  <c r="G3076"/>
  <c r="G3077"/>
  <c r="G3082"/>
  <c r="G3086"/>
  <c r="G3088"/>
  <c r="G3091"/>
  <c r="G3093"/>
  <c r="G3095"/>
  <c r="G3097"/>
  <c r="G3100"/>
  <c r="G3104"/>
  <c r="G3106"/>
  <c r="G3109"/>
  <c r="G3111"/>
  <c r="G3113"/>
  <c r="G3115"/>
  <c r="G3117"/>
  <c r="G3118"/>
  <c r="G3121"/>
  <c r="G3123"/>
  <c r="G3127"/>
  <c r="G3129"/>
  <c r="G3132"/>
  <c r="G3134"/>
  <c r="G3136"/>
  <c r="G3138"/>
  <c r="G3141"/>
  <c r="G3145"/>
  <c r="G3147"/>
  <c r="G3150"/>
  <c r="G3152"/>
  <c r="G3154"/>
  <c r="G3156"/>
  <c r="G3158"/>
  <c r="G3159"/>
  <c r="G3162"/>
  <c r="G3164"/>
  <c r="G3168"/>
  <c r="G3170"/>
  <c r="G3173"/>
  <c r="G3175"/>
  <c r="G3177"/>
  <c r="G3179"/>
  <c r="G3182"/>
  <c r="G3186"/>
  <c r="G3188"/>
  <c r="G3191"/>
  <c r="G3193"/>
  <c r="G3195"/>
  <c r="G3197"/>
  <c r="G3199"/>
  <c r="G3200"/>
  <c r="G3203"/>
  <c r="G3205"/>
  <c r="G3209"/>
  <c r="G3211"/>
  <c r="G3214"/>
  <c r="G3216"/>
  <c r="G3218"/>
  <c r="G3220"/>
  <c r="G3223"/>
  <c r="G3227"/>
  <c r="G3229"/>
  <c r="G3232"/>
  <c r="G3234"/>
  <c r="G3236"/>
  <c r="G3238"/>
  <c r="G3240"/>
  <c r="G3241"/>
  <c r="G3244"/>
  <c r="G3246"/>
  <c r="G3250"/>
  <c r="G3252"/>
  <c r="G3255"/>
  <c r="G3257"/>
  <c r="G3259"/>
  <c r="G3261"/>
  <c r="G3264"/>
  <c r="G3268"/>
  <c r="G3270"/>
  <c r="G3273"/>
  <c r="G3275"/>
  <c r="G3277"/>
  <c r="G3279"/>
  <c r="G3281"/>
  <c r="G3282"/>
  <c r="G3285"/>
  <c r="G3287"/>
  <c r="G3291"/>
  <c r="G3293"/>
  <c r="G3296"/>
  <c r="G3298"/>
  <c r="G3300"/>
  <c r="G3302"/>
  <c r="G3305"/>
  <c r="G3309"/>
  <c r="G3311"/>
  <c r="G3314"/>
  <c r="G3316"/>
  <c r="G3318"/>
  <c r="G3320"/>
  <c r="G3322"/>
  <c r="G3323"/>
  <c r="G3326"/>
  <c r="G3328"/>
  <c r="G3332"/>
  <c r="G3334"/>
  <c r="G3337"/>
  <c r="G3339"/>
  <c r="G3341"/>
  <c r="G3343"/>
  <c r="G3346"/>
  <c r="G3350"/>
  <c r="G3352"/>
  <c r="G3355"/>
  <c r="G3357"/>
  <c r="G3359"/>
  <c r="G3361"/>
  <c r="G3363"/>
  <c r="G3364"/>
  <c r="G3367"/>
  <c r="G3369"/>
  <c r="G3373"/>
  <c r="G3375"/>
  <c r="G3378"/>
  <c r="G3380"/>
  <c r="G3382"/>
  <c r="G3384"/>
  <c r="G3387"/>
  <c r="G3391"/>
  <c r="G3393"/>
  <c r="G3396"/>
  <c r="G3398"/>
  <c r="G3400"/>
  <c r="G3402"/>
  <c r="G3404"/>
  <c r="G3405"/>
  <c r="G3408"/>
  <c r="G3410"/>
  <c r="G3414"/>
  <c r="G3416"/>
  <c r="G3419"/>
  <c r="G3421"/>
  <c r="G3423"/>
  <c r="G3425"/>
  <c r="G3428"/>
  <c r="G3432"/>
  <c r="G3434"/>
  <c r="G3437"/>
  <c r="G3439"/>
  <c r="G3441"/>
  <c r="G3443"/>
  <c r="G3445"/>
  <c r="G3446"/>
  <c r="G3449"/>
  <c r="G3451"/>
  <c r="G3455"/>
  <c r="G3457"/>
  <c r="G3460"/>
  <c r="G3462"/>
  <c r="G3464"/>
  <c r="G3466"/>
  <c r="G3469"/>
  <c r="G3473"/>
  <c r="G3475"/>
  <c r="G3478"/>
  <c r="G3480"/>
  <c r="G3482"/>
  <c r="G3484"/>
  <c r="G3486"/>
  <c r="G3487"/>
  <c r="G3492"/>
  <c r="G3496"/>
  <c r="G3498"/>
  <c r="G3501"/>
  <c r="G3503"/>
  <c r="G3505"/>
  <c r="G3507"/>
  <c r="G3510"/>
  <c r="G3514"/>
  <c r="G3516"/>
  <c r="G3519"/>
  <c r="G3521"/>
  <c r="G3523"/>
  <c r="G3525"/>
  <c r="G3527"/>
  <c r="G3528"/>
  <c r="G3531"/>
  <c r="G3533"/>
  <c r="G3537"/>
  <c r="G3539"/>
  <c r="G3542"/>
  <c r="G3544"/>
  <c r="G3546"/>
  <c r="G3548"/>
  <c r="G3551"/>
  <c r="G3555"/>
  <c r="G3557"/>
  <c r="G3560"/>
  <c r="G3562"/>
  <c r="G3564"/>
  <c r="G3566"/>
  <c r="G3568"/>
  <c r="G3569"/>
  <c r="G3572"/>
  <c r="G3574"/>
  <c r="G3578"/>
  <c r="G3580"/>
  <c r="G3583"/>
  <c r="G3585"/>
  <c r="G3587"/>
  <c r="G3589"/>
  <c r="G3592"/>
  <c r="G3596"/>
  <c r="G3598"/>
  <c r="G3601"/>
  <c r="G3603"/>
  <c r="G3605"/>
  <c r="G3607"/>
  <c r="G3609"/>
  <c r="G3610"/>
  <c r="G3613"/>
  <c r="G3615"/>
  <c r="G3619"/>
  <c r="G3621"/>
  <c r="G3624"/>
  <c r="G3626"/>
  <c r="G3628"/>
  <c r="G3630"/>
  <c r="G3633"/>
  <c r="G3637"/>
  <c r="G3639"/>
  <c r="G3642"/>
  <c r="G3644"/>
  <c r="G3646"/>
  <c r="G3648"/>
  <c r="G3650"/>
  <c r="G3651"/>
  <c r="G3654"/>
  <c r="G3656"/>
  <c r="G3660"/>
  <c r="G3662"/>
  <c r="G3665"/>
  <c r="G3667"/>
  <c r="G3669"/>
  <c r="G3671"/>
  <c r="G3674"/>
  <c r="G3678"/>
  <c r="G3680"/>
  <c r="G3683"/>
  <c r="G3685"/>
  <c r="G3687"/>
  <c r="G3689"/>
  <c r="G3691"/>
  <c r="G3692"/>
  <c r="G3695"/>
  <c r="G3697"/>
  <c r="G3701"/>
  <c r="G3703"/>
  <c r="G3706"/>
  <c r="G3708"/>
  <c r="G3710"/>
  <c r="G3712"/>
  <c r="G3715"/>
  <c r="G3719"/>
  <c r="G3721"/>
  <c r="G3724"/>
  <c r="G3726"/>
  <c r="G3728"/>
  <c r="G3730"/>
  <c r="G3732"/>
  <c r="G3733"/>
  <c r="G3736"/>
  <c r="G3738"/>
  <c r="G3742"/>
  <c r="G3744"/>
  <c r="G3747"/>
  <c r="G3749"/>
  <c r="G3751"/>
  <c r="G3753"/>
  <c r="G3756"/>
  <c r="G3760"/>
  <c r="G3762"/>
  <c r="G3765"/>
  <c r="G3767"/>
  <c r="G3769"/>
  <c r="G3771"/>
  <c r="G3773"/>
  <c r="G3774"/>
  <c r="G3777"/>
  <c r="G3779"/>
  <c r="G3783"/>
  <c r="G3785"/>
  <c r="G3788"/>
  <c r="G3790"/>
  <c r="G3792"/>
  <c r="G3794"/>
  <c r="G3797"/>
  <c r="G3801"/>
  <c r="G3803"/>
  <c r="G3806"/>
  <c r="G3808"/>
  <c r="G3810"/>
  <c r="G3812"/>
  <c r="G3814"/>
  <c r="G3815"/>
  <c r="G3818"/>
  <c r="G3820"/>
  <c r="G3824"/>
  <c r="G3826"/>
  <c r="G3829"/>
  <c r="G3831"/>
  <c r="G3833"/>
  <c r="G3835"/>
  <c r="G3838"/>
  <c r="G3842"/>
  <c r="G3844"/>
  <c r="G3847"/>
  <c r="G3849"/>
  <c r="G3851"/>
  <c r="G3853"/>
  <c r="G3855"/>
  <c r="G3856"/>
  <c r="G3859"/>
  <c r="G3861"/>
  <c r="G3865"/>
  <c r="G3867"/>
  <c r="G3870"/>
  <c r="G3872"/>
  <c r="G3874"/>
  <c r="G3876"/>
  <c r="G3879"/>
  <c r="G3883"/>
  <c r="G3885"/>
  <c r="G3888"/>
  <c r="G3890"/>
  <c r="G3892"/>
  <c r="G3894"/>
  <c r="G3896"/>
  <c r="G3897"/>
  <c r="G3900"/>
  <c r="G3902"/>
  <c r="G3906"/>
  <c r="G3908"/>
  <c r="G3911"/>
  <c r="G3913"/>
  <c r="G3915"/>
  <c r="G3917"/>
  <c r="G3920"/>
  <c r="G3924"/>
  <c r="G3926"/>
  <c r="G3929"/>
  <c r="G3931"/>
  <c r="G3933"/>
  <c r="G3935"/>
  <c r="G3937"/>
  <c r="G3938"/>
  <c r="G3941"/>
  <c r="G3943"/>
  <c r="G3947"/>
  <c r="G3949"/>
  <c r="G3952"/>
  <c r="G3954"/>
  <c r="G3956"/>
  <c r="G3958"/>
  <c r="G3961"/>
  <c r="G3965"/>
  <c r="G3967"/>
  <c r="G3970"/>
  <c r="G3972"/>
  <c r="G3974"/>
  <c r="G3976"/>
  <c r="G3978"/>
  <c r="G3979"/>
  <c r="G3982"/>
  <c r="G3984"/>
  <c r="G3988"/>
  <c r="G3990"/>
  <c r="G3993"/>
  <c r="G3995"/>
  <c r="G3997"/>
  <c r="G3999"/>
  <c r="G4002"/>
  <c r="G4006"/>
  <c r="G4008"/>
  <c r="G4011"/>
  <c r="G4013"/>
  <c r="G4015"/>
  <c r="G4017"/>
  <c r="G4019"/>
  <c r="G4020"/>
  <c r="G4023"/>
  <c r="G4025"/>
  <c r="G4029"/>
  <c r="G4031"/>
  <c r="G4034"/>
  <c r="G4036"/>
  <c r="G4038"/>
  <c r="G4040"/>
  <c r="G4043"/>
  <c r="G4047"/>
  <c r="G4049"/>
  <c r="G4052"/>
  <c r="G4054"/>
  <c r="G4056"/>
  <c r="G4058"/>
  <c r="G4060"/>
  <c r="G4061"/>
  <c r="G4064"/>
  <c r="G4066"/>
  <c r="G4070"/>
  <c r="G4072"/>
  <c r="G4075"/>
  <c r="G4077"/>
  <c r="G4079"/>
  <c r="G4081"/>
  <c r="G4084"/>
  <c r="G4088"/>
  <c r="G4090"/>
  <c r="G4093"/>
  <c r="G4095"/>
  <c r="G4097"/>
  <c r="G4099"/>
  <c r="G4101"/>
  <c r="G4102"/>
  <c r="G4105"/>
  <c r="G4107"/>
  <c r="G4111"/>
  <c r="G4113"/>
  <c r="G4116"/>
  <c r="G4118"/>
  <c r="G4120"/>
  <c r="G4122"/>
  <c r="G4125"/>
  <c r="G4129"/>
  <c r="G4131"/>
  <c r="G4134"/>
  <c r="G4136"/>
  <c r="G4138"/>
  <c r="G4140"/>
  <c r="G4142"/>
  <c r="G4143"/>
  <c r="G4146"/>
  <c r="G4148"/>
  <c r="G4152"/>
  <c r="G4154"/>
  <c r="G4157"/>
  <c r="G4159"/>
  <c r="G4161"/>
  <c r="G4163"/>
  <c r="G4166"/>
  <c r="G4170"/>
  <c r="G4172"/>
  <c r="G4175"/>
  <c r="G4177"/>
  <c r="G4179"/>
  <c r="G4181"/>
  <c r="G4183"/>
  <c r="G4184"/>
  <c r="G4187"/>
  <c r="G4189"/>
  <c r="G4193"/>
  <c r="G4195"/>
  <c r="G4198"/>
  <c r="G4200"/>
  <c r="G4202"/>
  <c r="G4204"/>
  <c r="G4207"/>
  <c r="G4211"/>
  <c r="G4213"/>
  <c r="G4216"/>
  <c r="G4218"/>
  <c r="G4220"/>
  <c r="G4222"/>
  <c r="G4224"/>
  <c r="G4225"/>
  <c r="G4228"/>
  <c r="G4230"/>
  <c r="G4234"/>
  <c r="G4236"/>
  <c r="G4239"/>
  <c r="G4241"/>
  <c r="G4243"/>
  <c r="G4245"/>
  <c r="G4248"/>
  <c r="G4252"/>
  <c r="G4254"/>
  <c r="G4257"/>
  <c r="G4259"/>
  <c r="G4261"/>
  <c r="G4263"/>
  <c r="G4265"/>
  <c r="G4266"/>
  <c r="G4269"/>
  <c r="G4271"/>
  <c r="G4275"/>
  <c r="G4277"/>
  <c r="G4280"/>
  <c r="G4282"/>
  <c r="G4284"/>
  <c r="G4286"/>
  <c r="G4289"/>
  <c r="G4293"/>
  <c r="G4295"/>
  <c r="G4298"/>
  <c r="G4300"/>
  <c r="G4302"/>
  <c r="G4304"/>
  <c r="G4306"/>
  <c r="G4307"/>
  <c r="G4310"/>
  <c r="G4312"/>
  <c r="G4316"/>
  <c r="G4318"/>
  <c r="G4321"/>
  <c r="G4323"/>
  <c r="G4325"/>
  <c r="G4327"/>
  <c r="G4330"/>
  <c r="G4334"/>
  <c r="G4336"/>
  <c r="G4339"/>
  <c r="G4341"/>
  <c r="G4343"/>
  <c r="G4345"/>
  <c r="G434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27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30"/>
  <c r="B129"/>
  <c r="B128"/>
  <c r="B127"/>
  <c r="B126"/>
  <c r="F126"/>
  <c r="G165"/>
  <c r="G163"/>
  <c r="G161"/>
  <c r="G159"/>
  <c r="G157"/>
  <c r="G154"/>
  <c r="G152"/>
  <c r="G150"/>
  <c r="G148"/>
  <c r="G145"/>
  <c r="G143"/>
  <c r="G141"/>
  <c r="G139"/>
  <c r="G136"/>
  <c r="G134"/>
  <c r="G132"/>
  <c r="G130"/>
  <c r="G127"/>
  <c r="G126"/>
  <c r="G125"/>
  <c r="D164"/>
  <c r="D163"/>
  <c r="D162"/>
  <c r="D161"/>
  <c r="D160"/>
  <c r="D159"/>
  <c r="D158"/>
  <c r="D157"/>
  <c r="D156"/>
  <c r="D155"/>
  <c r="D154"/>
  <c r="D153"/>
  <c r="D152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F14"/>
  <c r="F5"/>
  <c r="D5"/>
  <c r="B133" i="2"/>
  <c r="B130"/>
  <c r="F125" i="1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F12"/>
  <c r="F11"/>
  <c r="F10"/>
  <c r="F9"/>
  <c r="F8"/>
  <c r="F7"/>
  <c r="F6"/>
  <c r="D4"/>
  <c r="F4"/>
  <c r="F3"/>
  <c r="F2"/>
  <c r="G4268" l="1"/>
  <c r="G4186"/>
  <c r="G4027"/>
  <c r="G3863"/>
  <c r="G3699"/>
  <c r="G3535"/>
  <c r="G3448"/>
  <c r="G3125"/>
  <c r="G3038"/>
  <c r="G2956"/>
  <c r="G4109"/>
  <c r="G3945"/>
  <c r="G3781"/>
  <c r="G3617"/>
  <c r="G3371"/>
  <c r="G3289"/>
  <c r="G3207"/>
  <c r="G4314"/>
  <c r="G4232"/>
  <c r="G4150"/>
  <c r="G4068"/>
  <c r="G3986"/>
  <c r="G3904"/>
  <c r="G3822"/>
  <c r="G3740"/>
  <c r="G3658"/>
  <c r="G3576"/>
  <c r="G3494"/>
  <c r="G3412"/>
  <c r="G3330"/>
  <c r="G3248"/>
  <c r="G3166"/>
  <c r="G3084"/>
  <c r="G3002"/>
  <c r="G2920"/>
  <c r="G2838"/>
  <c r="G2756"/>
  <c r="G2674"/>
  <c r="G2592"/>
  <c r="G2510"/>
  <c r="G2428"/>
  <c r="G2346"/>
  <c r="G2264"/>
  <c r="G2182"/>
  <c r="G2100"/>
  <c r="G2018"/>
  <c r="G1936"/>
  <c r="G1854"/>
  <c r="G1772"/>
  <c r="G1690"/>
  <c r="G1608"/>
  <c r="G1526"/>
  <c r="G1444"/>
  <c r="G1362"/>
  <c r="G1280"/>
  <c r="G1198"/>
  <c r="G1116"/>
  <c r="G1034"/>
  <c r="G952"/>
  <c r="G870"/>
  <c r="G788"/>
  <c r="G706"/>
  <c r="G624"/>
  <c r="G542"/>
  <c r="G460"/>
  <c r="G378"/>
  <c r="G296"/>
  <c r="G214"/>
  <c r="G2879"/>
  <c r="G2797"/>
  <c r="G2715"/>
  <c r="G2633"/>
  <c r="G2551"/>
  <c r="G2469"/>
  <c r="G2387"/>
  <c r="G2305"/>
  <c r="G2223"/>
  <c r="G2141"/>
  <c r="G2059"/>
  <c r="G1977"/>
  <c r="G1895"/>
  <c r="G1813"/>
  <c r="G1731"/>
  <c r="G1649"/>
  <c r="G1567"/>
  <c r="G1485"/>
  <c r="G1403"/>
  <c r="G1321"/>
  <c r="G1239"/>
  <c r="G1157"/>
  <c r="G1075"/>
  <c r="G993"/>
  <c r="G911"/>
  <c r="G829"/>
  <c r="G747"/>
  <c r="G665"/>
  <c r="G583"/>
  <c r="G501"/>
  <c r="G419"/>
  <c r="G337"/>
  <c r="G255"/>
  <c r="G173"/>
</calcChain>
</file>

<file path=xl/sharedStrings.xml><?xml version="1.0" encoding="utf-8"?>
<sst xmlns="http://schemas.openxmlformats.org/spreadsheetml/2006/main" count="15283" uniqueCount="1444">
  <si>
    <t>HRF</t>
  </si>
  <si>
    <t>Label</t>
  </si>
  <si>
    <t>DB</t>
  </si>
  <si>
    <t>Manual input</t>
  </si>
  <si>
    <t>HT-ML</t>
  </si>
  <si>
    <t>HT-ML Short</t>
  </si>
  <si>
    <t>[basics]</t>
  </si>
  <si>
    <t>application=HO</t>
  </si>
  <si>
    <t>appversion=1.43</t>
  </si>
  <si>
    <t>Datumdiff</t>
  </si>
  <si>
    <t>date=2012-10-08 16:58:00</t>
  </si>
  <si>
    <t>Datum</t>
  </si>
  <si>
    <t>season=50</t>
  </si>
  <si>
    <t>matchround=2</t>
  </si>
  <si>
    <t>teamID=3000</t>
  </si>
  <si>
    <t>teamName=Sverige</t>
  </si>
  <si>
    <t>owner=Scox_</t>
  </si>
  <si>
    <t>ownerEmail=0</t>
  </si>
  <si>
    <t>ownerICQ=10553628</t>
  </si>
  <si>
    <t>ownerHomepage=http://www.htsweden.se/</t>
  </si>
  <si>
    <t>countryID=1</t>
  </si>
  <si>
    <t>leagueID=1</t>
  </si>
  <si>
    <t>regionID=0</t>
  </si>
  <si>
    <t>[league]</t>
  </si>
  <si>
    <t>serie=III.42</t>
  </si>
  <si>
    <t>spelade=0</t>
  </si>
  <si>
    <t>gjorda=0</t>
  </si>
  <si>
    <t>inslappta=0</t>
  </si>
  <si>
    <t>poang=0</t>
  </si>
  <si>
    <t>placering=3</t>
  </si>
  <si>
    <t>[club]</t>
  </si>
  <si>
    <t>mvTranare=0</t>
  </si>
  <si>
    <t>hjTranare=0</t>
  </si>
  <si>
    <t>psykolog=0</t>
  </si>
  <si>
    <t>presstalesman=0</t>
  </si>
  <si>
    <t>ekonom=0</t>
  </si>
  <si>
    <t>massor=0</t>
  </si>
  <si>
    <t>lakare=0</t>
  </si>
  <si>
    <t>juniorverksamhet=0</t>
  </si>
  <si>
    <t>undefeated=0</t>
  </si>
  <si>
    <t>victories=0</t>
  </si>
  <si>
    <t>fanclub=1886</t>
  </si>
  <si>
    <t>[team]</t>
  </si>
  <si>
    <t>trLevel=100</t>
  </si>
  <si>
    <t>staminaTrainingPart=5</t>
  </si>
  <si>
    <t>trTypeValue=8</t>
  </si>
  <si>
    <t>trType=Playmaking</t>
  </si>
  <si>
    <t>stamningValue=0</t>
  </si>
  <si>
    <t>stamning=like the Cold War</t>
  </si>
  <si>
    <t>sjalvfortroendeValue=4</t>
  </si>
  <si>
    <t>sjalvfortroende=decent</t>
  </si>
  <si>
    <t>exper433=3</t>
  </si>
  <si>
    <t>exper451=8</t>
  </si>
  <si>
    <t>exper352=9</t>
  </si>
  <si>
    <t>exper532=9</t>
  </si>
  <si>
    <t>exper343=9</t>
  </si>
  <si>
    <t>exper541=3</t>
  </si>
  <si>
    <t>[lineup]</t>
  </si>
  <si>
    <t>trainer=192033814</t>
  </si>
  <si>
    <t>installning=0</t>
  </si>
  <si>
    <t>tactictype=0</t>
  </si>
  <si>
    <t>keeper=260996627</t>
  </si>
  <si>
    <t>rightBack=209901930</t>
  </si>
  <si>
    <t>insideBack1=273563146</t>
  </si>
  <si>
    <t>insideBack2=205362009</t>
  </si>
  <si>
    <t>leftBack=249793996</t>
  </si>
  <si>
    <t>rightWinger=292804523</t>
  </si>
  <si>
    <t>insideMid1=272309617</t>
  </si>
  <si>
    <t>insideMid2=247513334</t>
  </si>
  <si>
    <t>leftWinger=201103517</t>
  </si>
  <si>
    <t>forward1=192033814</t>
  </si>
  <si>
    <t>forward2=181165578</t>
  </si>
  <si>
    <t>substBack=</t>
  </si>
  <si>
    <t>substInsideMid=</t>
  </si>
  <si>
    <t>substWinger=</t>
  </si>
  <si>
    <t>substKeeper=</t>
  </si>
  <si>
    <t>substForward=</t>
  </si>
  <si>
    <t>captain=209901930</t>
  </si>
  <si>
    <t>kicker1=209901930</t>
  </si>
  <si>
    <t>behRightBack=2</t>
  </si>
  <si>
    <t>behInsideBack1=1</t>
  </si>
  <si>
    <t>behInsideBack2=7</t>
  </si>
  <si>
    <t>behLeftBack=2</t>
  </si>
  <si>
    <t>behRightWinger=0</t>
  </si>
  <si>
    <t>behInsideMid1=0</t>
  </si>
  <si>
    <t>behInsideMid2=2</t>
  </si>
  <si>
    <t>behLeftWinger=3</t>
  </si>
  <si>
    <t>behForward1=2</t>
  </si>
  <si>
    <t>behForward2=2</t>
  </si>
  <si>
    <t>[economy]</t>
  </si>
  <si>
    <t>playingMatch=truecash=0</t>
  </si>
  <si>
    <t>IncomeSponsorer=0</t>
  </si>
  <si>
    <t>incomePublik=0</t>
  </si>
  <si>
    <t>incomeFinansiella=0</t>
  </si>
  <si>
    <t>incomeTillfalliga=0</t>
  </si>
  <si>
    <t>incomeSumma=0</t>
  </si>
  <si>
    <t>costsSpelare=0</t>
  </si>
  <si>
    <t>costsPersonal=0</t>
  </si>
  <si>
    <t>costsArena=0</t>
  </si>
  <si>
    <t>costsJuniorverksamhet=0</t>
  </si>
  <si>
    <t>costsRantor=0</t>
  </si>
  <si>
    <t>costsTillfalliga=0</t>
  </si>
  <si>
    <t>costsSumma=0</t>
  </si>
  <si>
    <t>total=0</t>
  </si>
  <si>
    <t>lastIncomeSponsorer=0</t>
  </si>
  <si>
    <t>lastIncomePublik=0</t>
  </si>
  <si>
    <t>lastIncomeFinansiella=0</t>
  </si>
  <si>
    <t>lastIncomeTillfalliga=0</t>
  </si>
  <si>
    <t>lastIncomeSumma=0</t>
  </si>
  <si>
    <t>lastCostsSpelare=0</t>
  </si>
  <si>
    <t>lastCostsPersonal=0</t>
  </si>
  <si>
    <t>lastCostsArena=0</t>
  </si>
  <si>
    <t>lastCostsJuniorverksamhet=0</t>
  </si>
  <si>
    <t>lastCostsRantor=0</t>
  </si>
  <si>
    <t>lastCostsTillfalliga=0</t>
  </si>
  <si>
    <t>lastCostsSumma=0</t>
  </si>
  <si>
    <t>lastTotal=0</t>
  </si>
  <si>
    <t>[arena]</t>
  </si>
  <si>
    <t>arenaname=Sverige Arena</t>
  </si>
  <si>
    <t>arenaid=0</t>
  </si>
  <si>
    <t>antalStaplats=1000</t>
  </si>
  <si>
    <t>antalSitt=1000</t>
  </si>
  <si>
    <t>antalTak=1000</t>
  </si>
  <si>
    <t>antalVIP=1000</t>
  </si>
  <si>
    <t>seatTotal=4000</t>
  </si>
  <si>
    <t>expandingStaplats=0</t>
  </si>
  <si>
    <t>expandingSitt=0</t>
  </si>
  <si>
    <t>expandingTak=0</t>
  </si>
  <si>
    <t>expandingVIP=0</t>
  </si>
  <si>
    <t>expandingSseatTotal=0</t>
  </si>
  <si>
    <t>isExpanding=0</t>
  </si>
  <si>
    <t>ExpansionDate=0</t>
  </si>
  <si>
    <t>[table]</t>
  </si>
  <si>
    <t>[player206613872]</t>
  </si>
  <si>
    <t>Spelarid</t>
  </si>
  <si>
    <t>[tr]</t>
  </si>
  <si>
    <t>name=Andris 'Hertan' Hertmanis</t>
  </si>
  <si>
    <t>Namn</t>
  </si>
  <si>
    <t>ald=31</t>
  </si>
  <si>
    <t>År</t>
  </si>
  <si>
    <t>[/td]</t>
  </si>
  <si>
    <t>agedays=7</t>
  </si>
  <si>
    <t>dagar</t>
  </si>
  <si>
    <t>ska=-1</t>
  </si>
  <si>
    <t>Skadeveckor</t>
  </si>
  <si>
    <t>[table][tr]</t>
  </si>
  <si>
    <t>for=8</t>
  </si>
  <si>
    <t>Form</t>
  </si>
  <si>
    <t>uth=6</t>
  </si>
  <si>
    <t>Kondition</t>
  </si>
  <si>
    <t>[/th]</t>
  </si>
  <si>
    <t>spe=1</t>
  </si>
  <si>
    <t>Spelupplägg</t>
  </si>
  <si>
    <t>mal=0</t>
  </si>
  <si>
    <t>Målgörare</t>
  </si>
  <si>
    <t>fra=1</t>
  </si>
  <si>
    <t>Framspel</t>
  </si>
  <si>
    <t>ytt=1</t>
  </si>
  <si>
    <t>Ytter</t>
  </si>
  <si>
    <t>fas=19</t>
  </si>
  <si>
    <t>Fasta situationer</t>
  </si>
  <si>
    <t>bac=13</t>
  </si>
  <si>
    <t>Försvar</t>
  </si>
  <si>
    <t>[/td][/tr]</t>
  </si>
  <si>
    <t>mlv=18</t>
  </si>
  <si>
    <t>Målvakt</t>
  </si>
  <si>
    <t>rut=20</t>
  </si>
  <si>
    <t>Rutin</t>
  </si>
  <si>
    <t>led=6</t>
  </si>
  <si>
    <t>Ledarförmåga</t>
  </si>
  <si>
    <t>sal=454300</t>
  </si>
  <si>
    <t>Lön</t>
  </si>
  <si>
    <t>mkt=105520</t>
  </si>
  <si>
    <t>TSI</t>
  </si>
  <si>
    <t>gev=8</t>
  </si>
  <si>
    <t>Totalt gjorda mål</t>
  </si>
  <si>
    <t>gtl=0</t>
  </si>
  <si>
    <t>Seriemål</t>
  </si>
  <si>
    <t>gtc=0</t>
  </si>
  <si>
    <t>Cupmål</t>
  </si>
  <si>
    <t>gtt=0</t>
  </si>
  <si>
    <t>Träningsmatchmål</t>
  </si>
  <si>
    <t>hat=0</t>
  </si>
  <si>
    <t>Hattrick</t>
  </si>
  <si>
    <t>CountryID=1</t>
  </si>
  <si>
    <t>Land</t>
  </si>
  <si>
    <t>warnings=0</t>
  </si>
  <si>
    <t>Varningar</t>
  </si>
  <si>
    <t>speciality=0</t>
  </si>
  <si>
    <t>Specialitet</t>
  </si>
  <si>
    <t>specialityLabel=</t>
  </si>
  <si>
    <t>gentleness=4</t>
  </si>
  <si>
    <t>Trevlighet</t>
  </si>
  <si>
    <t>gentlenessLabel=popular guy</t>
  </si>
  <si>
    <t>honesty=2</t>
  </si>
  <si>
    <t>Hederlighet</t>
  </si>
  <si>
    <t>honestyLabel=honest</t>
  </si>
  <si>
    <t>Aggressiveness=0</t>
  </si>
  <si>
    <t>Aggressivitet</t>
  </si>
  <si>
    <t>AggressivenessLabel=tranquil</t>
  </si>
  <si>
    <t>TrainerType=1</t>
  </si>
  <si>
    <t>Tränartyp</t>
  </si>
  <si>
    <t>TrainerSkill=8</t>
  </si>
  <si>
    <t>Tränarförmåga</t>
  </si>
  <si>
    <t>rating=0</t>
  </si>
  <si>
    <t>Rating</t>
  </si>
  <si>
    <t>PlayerNumber=1</t>
  </si>
  <si>
    <t>Tröjnummer</t>
  </si>
  <si>
    <t>TransferListed=0</t>
  </si>
  <si>
    <t>Transferlistad</t>
  </si>
  <si>
    <t>NationalTeamID=3000</t>
  </si>
  <si>
    <t>NT id</t>
  </si>
  <si>
    <t>Caps=37</t>
  </si>
  <si>
    <t>NT-Caps</t>
  </si>
  <si>
    <t>[/td][/tr][/table]</t>
  </si>
  <si>
    <t>CapsU20=16</t>
  </si>
  <si>
    <t>U20-Caps</t>
  </si>
  <si>
    <t>[player253698848]</t>
  </si>
  <si>
    <t>name=Edgar 'Eagle' Pettersson</t>
  </si>
  <si>
    <t>ald=27</t>
  </si>
  <si>
    <t>agedays=48</t>
  </si>
  <si>
    <t>for=6</t>
  </si>
  <si>
    <t>uth=7</t>
  </si>
  <si>
    <t>mal=1</t>
  </si>
  <si>
    <t>ytt=2</t>
  </si>
  <si>
    <t>fas=17</t>
  </si>
  <si>
    <t>bac=12</t>
  </si>
  <si>
    <t>rut=8</t>
  </si>
  <si>
    <t>led=3</t>
  </si>
  <si>
    <t>sal=588700</t>
  </si>
  <si>
    <t>mkt=104160</t>
  </si>
  <si>
    <t>gev=3</t>
  </si>
  <si>
    <t>gentleness=0</t>
  </si>
  <si>
    <t>gentlenessLabel=nasty fellow</t>
  </si>
  <si>
    <t>honesty=3</t>
  </si>
  <si>
    <t>honestyLabel=upright</t>
  </si>
  <si>
    <t>TrainerType=</t>
  </si>
  <si>
    <t>TrainerSkill=</t>
  </si>
  <si>
    <t>Caps=0</t>
  </si>
  <si>
    <t>CapsU20=0</t>
  </si>
  <si>
    <t>[player260996627]</t>
  </si>
  <si>
    <t>name=Fredric Mellgren</t>
  </si>
  <si>
    <t>ald=26</t>
  </si>
  <si>
    <t>agedays=94</t>
  </si>
  <si>
    <t>for=7</t>
  </si>
  <si>
    <t>spe=3</t>
  </si>
  <si>
    <t>fra=2</t>
  </si>
  <si>
    <t>fas=16</t>
  </si>
  <si>
    <t>bac=15</t>
  </si>
  <si>
    <t>mlv=17</t>
  </si>
  <si>
    <t>rut=16</t>
  </si>
  <si>
    <t>led=1</t>
  </si>
  <si>
    <t>sal=444900</t>
  </si>
  <si>
    <t>mkt=95850</t>
  </si>
  <si>
    <t>gev=7</t>
  </si>
  <si>
    <t>gentleness=3</t>
  </si>
  <si>
    <t>gentlenessLabel=sympathetic guy</t>
  </si>
  <si>
    <t>Aggressiveness=1</t>
  </si>
  <si>
    <t>AggressivenessLabel=calm</t>
  </si>
  <si>
    <t>Caps=6</t>
  </si>
  <si>
    <t>CapsU20=31</t>
  </si>
  <si>
    <t>[player267108743]</t>
  </si>
  <si>
    <t>name=Jonas Ovesson</t>
  </si>
  <si>
    <t>agedays=56</t>
  </si>
  <si>
    <t>fra=3</t>
  </si>
  <si>
    <t>fas=15</t>
  </si>
  <si>
    <t>mlv=16</t>
  </si>
  <si>
    <t>rut=9</t>
  </si>
  <si>
    <t>sal=365900</t>
  </si>
  <si>
    <t>mkt=71820</t>
  </si>
  <si>
    <t>gev=5</t>
  </si>
  <si>
    <t>honesty=1</t>
  </si>
  <si>
    <t>honestyLabel=dishonest</t>
  </si>
  <si>
    <t>Aggressiveness=2</t>
  </si>
  <si>
    <t>AggressivenessLabel=balanced</t>
  </si>
  <si>
    <t>[player192033814]</t>
  </si>
  <si>
    <t>name=Kjell 'Chefen' Anderström</t>
  </si>
  <si>
    <t>ald=32</t>
  </si>
  <si>
    <t>agedays=16</t>
  </si>
  <si>
    <t>for=5</t>
  </si>
  <si>
    <t>spe=18</t>
  </si>
  <si>
    <t>mal=2</t>
  </si>
  <si>
    <t>fra=13</t>
  </si>
  <si>
    <t>ytt=3</t>
  </si>
  <si>
    <t>fas=8</t>
  </si>
  <si>
    <t>bac=4</t>
  </si>
  <si>
    <t>mlv=1</t>
  </si>
  <si>
    <t>rut=12</t>
  </si>
  <si>
    <t>led=7</t>
  </si>
  <si>
    <t>sal=655800</t>
  </si>
  <si>
    <t>mkt=130760</t>
  </si>
  <si>
    <t>gev=51</t>
  </si>
  <si>
    <t>gentleness=1</t>
  </si>
  <si>
    <t>gentlenessLabel=controversial person</t>
  </si>
  <si>
    <t>Aggressiveness=3</t>
  </si>
  <si>
    <t>AggressivenessLabel=temperamental</t>
  </si>
  <si>
    <t>TrainerType=2</t>
  </si>
  <si>
    <t>TrainerSkill=7</t>
  </si>
  <si>
    <t>PlayerNumber=10</t>
  </si>
  <si>
    <t>Caps=10</t>
  </si>
  <si>
    <t>[player221809803]</t>
  </si>
  <si>
    <t>name=Pontus Hasseler</t>
  </si>
  <si>
    <t>ald=29</t>
  </si>
  <si>
    <t>agedays=105</t>
  </si>
  <si>
    <t>for=4</t>
  </si>
  <si>
    <t>fas=20</t>
  </si>
  <si>
    <t>mlv=19</t>
  </si>
  <si>
    <t>rut=13</t>
  </si>
  <si>
    <t>sal=779700</t>
  </si>
  <si>
    <t>mkt=108560</t>
  </si>
  <si>
    <t>gev=4</t>
  </si>
  <si>
    <t>honesty=4</t>
  </si>
  <si>
    <t>honestyLabel=righteous</t>
  </si>
  <si>
    <t>Caps=28</t>
  </si>
  <si>
    <t>CapsU20=12</t>
  </si>
  <si>
    <t>[player249793996]</t>
  </si>
  <si>
    <t>name=Stefan Bladborn</t>
  </si>
  <si>
    <t>agedays=79</t>
  </si>
  <si>
    <t>spe=10</t>
  </si>
  <si>
    <t>mal=4</t>
  </si>
  <si>
    <t>fra=7</t>
  </si>
  <si>
    <t>ytt=10</t>
  </si>
  <si>
    <t>bac=16</t>
  </si>
  <si>
    <t>rut=7</t>
  </si>
  <si>
    <t>sal=499300</t>
  </si>
  <si>
    <t>mkt=186270</t>
  </si>
  <si>
    <t>gev=20</t>
  </si>
  <si>
    <t>speciality=3</t>
  </si>
  <si>
    <t>specialityLabel=Powerful</t>
  </si>
  <si>
    <t>gentleness=2</t>
  </si>
  <si>
    <t>gentlenessLabel=pleasant guy</t>
  </si>
  <si>
    <t>CapsU20=1</t>
  </si>
  <si>
    <t>[player238391810]</t>
  </si>
  <si>
    <t>name=Teodor 'Muren' Beckbom</t>
  </si>
  <si>
    <t>ald=28</t>
  </si>
  <si>
    <t>agedays=66</t>
  </si>
  <si>
    <t>spe=2</t>
  </si>
  <si>
    <t>led=5</t>
  </si>
  <si>
    <t>sal=751500</t>
  </si>
  <si>
    <t>mkt=115080</t>
  </si>
  <si>
    <t>gev=1</t>
  </si>
  <si>
    <t>Caps=3</t>
  </si>
  <si>
    <t>[player209901930]</t>
  </si>
  <si>
    <t>name=Thomas 'Öbban' Molbrant</t>
  </si>
  <si>
    <t>ald=30</t>
  </si>
  <si>
    <t>agedays=109</t>
  </si>
  <si>
    <t>bac=10</t>
  </si>
  <si>
    <t>mlv=20</t>
  </si>
  <si>
    <t>sal=688500</t>
  </si>
  <si>
    <t>mkt=151930</t>
  </si>
  <si>
    <t>PlayerNumber=100</t>
  </si>
  <si>
    <t>Caps=8</t>
  </si>
  <si>
    <t>[player254961665]</t>
  </si>
  <si>
    <t>name=Amir Hassan</t>
  </si>
  <si>
    <t>agedays=30</t>
  </si>
  <si>
    <t>ska=0</t>
  </si>
  <si>
    <t>spe=13</t>
  </si>
  <si>
    <t>mal=3</t>
  </si>
  <si>
    <t>fas=3</t>
  </si>
  <si>
    <t>sal=326200</t>
  </si>
  <si>
    <t>mkt=128240</t>
  </si>
  <si>
    <t>gev=25</t>
  </si>
  <si>
    <t>speciality=5</t>
  </si>
  <si>
    <t>specialityLabel=Head</t>
  </si>
  <si>
    <t>PlayerNumber=4</t>
  </si>
  <si>
    <t>Caps=2</t>
  </si>
  <si>
    <t>[player241467579]</t>
  </si>
  <si>
    <t>name=Anders Karlman</t>
  </si>
  <si>
    <t>agedays=12</t>
  </si>
  <si>
    <t>uth=8</t>
  </si>
  <si>
    <t>spe=8</t>
  </si>
  <si>
    <t>ytt=16</t>
  </si>
  <si>
    <t>fas=11</t>
  </si>
  <si>
    <t>sal=273700</t>
  </si>
  <si>
    <t>mkt=169850</t>
  </si>
  <si>
    <t>[player236159295]</t>
  </si>
  <si>
    <t>name=Andreas Granwald</t>
  </si>
  <si>
    <t>agedays=92</t>
  </si>
  <si>
    <t>spe=7</t>
  </si>
  <si>
    <t>fra=8</t>
  </si>
  <si>
    <t>ytt=15</t>
  </si>
  <si>
    <t>rut=10</t>
  </si>
  <si>
    <t>sal=503880</t>
  </si>
  <si>
    <t>mkt=295450</t>
  </si>
  <si>
    <t>gev=21</t>
  </si>
  <si>
    <t>TransferListed=1</t>
  </si>
  <si>
    <t>[player189010481]</t>
  </si>
  <si>
    <t>name=Björn Erskär</t>
  </si>
  <si>
    <t>spe=12</t>
  </si>
  <si>
    <t>bac=18</t>
  </si>
  <si>
    <t>sal=465500</t>
  </si>
  <si>
    <t>mkt=124840</t>
  </si>
  <si>
    <t>gev=70</t>
  </si>
  <si>
    <t>Caps=95</t>
  </si>
  <si>
    <t>CapsU20=7</t>
  </si>
  <si>
    <t>[player275579177]</t>
  </si>
  <si>
    <t>name=Daniel Edenbo</t>
  </si>
  <si>
    <t>ald=25</t>
  </si>
  <si>
    <t>agedays=111</t>
  </si>
  <si>
    <t>fra=6</t>
  </si>
  <si>
    <t>led=4</t>
  </si>
  <si>
    <t>sal=298200</t>
  </si>
  <si>
    <t>mkt=240000</t>
  </si>
  <si>
    <t>gev=9</t>
  </si>
  <si>
    <t>hat=1</t>
  </si>
  <si>
    <t>speciality=2</t>
  </si>
  <si>
    <t>specialityLabel=Quick</t>
  </si>
  <si>
    <t>Aggressiveness=4</t>
  </si>
  <si>
    <t>AggressivenessLabel=fiery</t>
  </si>
  <si>
    <t>[player228635503]</t>
  </si>
  <si>
    <t>name=Eduards Zemitāns</t>
  </si>
  <si>
    <t>agedays=38</t>
  </si>
  <si>
    <t>spe=9</t>
  </si>
  <si>
    <t>mal=6</t>
  </si>
  <si>
    <t>fra=12</t>
  </si>
  <si>
    <t>ytt=5</t>
  </si>
  <si>
    <t>fas=2</t>
  </si>
  <si>
    <t>bac=17</t>
  </si>
  <si>
    <t>sal=757800</t>
  </si>
  <si>
    <t>mkt=289730</t>
  </si>
  <si>
    <t>gev=37</t>
  </si>
  <si>
    <t>Caps=9</t>
  </si>
  <si>
    <t>[player274367879]</t>
  </si>
  <si>
    <t>name=Fredrik Holbeck</t>
  </si>
  <si>
    <t>agedays=85</t>
  </si>
  <si>
    <t>fra=9</t>
  </si>
  <si>
    <t>fas=7</t>
  </si>
  <si>
    <t>sal=346100</t>
  </si>
  <si>
    <t>mkt=235480</t>
  </si>
  <si>
    <t>Caps=1</t>
  </si>
  <si>
    <t>CapsU20=10</t>
  </si>
  <si>
    <t>[player253758767]</t>
  </si>
  <si>
    <t>name=Fredrik Karlsson</t>
  </si>
  <si>
    <t>agedays=47</t>
  </si>
  <si>
    <t>spe=4</t>
  </si>
  <si>
    <t>mal=5</t>
  </si>
  <si>
    <t>ytt=14</t>
  </si>
  <si>
    <t>fas=1</t>
  </si>
  <si>
    <t>led=2</t>
  </si>
  <si>
    <t>sal=483360</t>
  </si>
  <si>
    <t>mkt=298720</t>
  </si>
  <si>
    <t>[player209814032]</t>
  </si>
  <si>
    <t>name=Håkan Rodskog</t>
  </si>
  <si>
    <t>agedays=104</t>
  </si>
  <si>
    <t>spe=6</t>
  </si>
  <si>
    <t>ytt=11</t>
  </si>
  <si>
    <t>sal=508680</t>
  </si>
  <si>
    <t>mkt=156090</t>
  </si>
  <si>
    <t>gev=144</t>
  </si>
  <si>
    <t>hat=7</t>
  </si>
  <si>
    <t>CapsU20=24</t>
  </si>
  <si>
    <t>[player247508977]</t>
  </si>
  <si>
    <t>name=Johan Ulffeldt</t>
  </si>
  <si>
    <t>agedays=26</t>
  </si>
  <si>
    <t>ytt=6</t>
  </si>
  <si>
    <t>sal=446600</t>
  </si>
  <si>
    <t>mkt=196310</t>
  </si>
  <si>
    <t>gev=29</t>
  </si>
  <si>
    <t>PlayerNumber=6</t>
  </si>
  <si>
    <t>[player259919875]</t>
  </si>
  <si>
    <t>name=Kristoffer Bergström</t>
  </si>
  <si>
    <t>agedays=9</t>
  </si>
  <si>
    <t>spe=14</t>
  </si>
  <si>
    <t>sal=443100</t>
  </si>
  <si>
    <t>mkt=287320</t>
  </si>
  <si>
    <t>honesty=0</t>
  </si>
  <si>
    <t>honestyLabel=infamous</t>
  </si>
  <si>
    <t>PlayerNumber=2</t>
  </si>
  <si>
    <t>CapsU20=8</t>
  </si>
  <si>
    <t>[player279734525]</t>
  </si>
  <si>
    <t>name=Magnus Ericsson</t>
  </si>
  <si>
    <t>agedays=42</t>
  </si>
  <si>
    <t>spe=15</t>
  </si>
  <si>
    <t>sal=466680</t>
  </si>
  <si>
    <t>mkt=249120</t>
  </si>
  <si>
    <t>CapsU20=6</t>
  </si>
  <si>
    <t>[player259355164]</t>
  </si>
  <si>
    <t>name=Martin 'Blixten' Oskarsson</t>
  </si>
  <si>
    <t>agedays=1</t>
  </si>
  <si>
    <t>ytt=4</t>
  </si>
  <si>
    <t>mlv=2</t>
  </si>
  <si>
    <t>sal=370100</t>
  </si>
  <si>
    <t>mkt=241720</t>
  </si>
  <si>
    <t>gev=19</t>
  </si>
  <si>
    <t>PlayerNumber=3</t>
  </si>
  <si>
    <t>CapsU20=27</t>
  </si>
  <si>
    <t>[player195797869]</t>
  </si>
  <si>
    <t>name=Mikael Kihlskär</t>
  </si>
  <si>
    <t>agedays=97</t>
  </si>
  <si>
    <t>sal=580080</t>
  </si>
  <si>
    <t>mkt=161810</t>
  </si>
  <si>
    <t>gev=27</t>
  </si>
  <si>
    <t>Caps=65</t>
  </si>
  <si>
    <t>[player227675157]</t>
  </si>
  <si>
    <t>name=Olle Persson</t>
  </si>
  <si>
    <t>agedays=73</t>
  </si>
  <si>
    <t>sal=489800</t>
  </si>
  <si>
    <t>mkt=215280</t>
  </si>
  <si>
    <t>gev=31</t>
  </si>
  <si>
    <t>[player193033476]</t>
  </si>
  <si>
    <t>name=Pekka Muurela</t>
  </si>
  <si>
    <t>agedays=34</t>
  </si>
  <si>
    <t>ska=1</t>
  </si>
  <si>
    <t>fas=14</t>
  </si>
  <si>
    <t>sal=444600</t>
  </si>
  <si>
    <t>mkt=135800</t>
  </si>
  <si>
    <t>gev=57</t>
  </si>
  <si>
    <t>Caps=70</t>
  </si>
  <si>
    <t>[player285092892]</t>
  </si>
  <si>
    <t>name=Samuel 'Kungen' Utterbrant</t>
  </si>
  <si>
    <t>agedays=3</t>
  </si>
  <si>
    <t>for=3</t>
  </si>
  <si>
    <t>bac=14</t>
  </si>
  <si>
    <t>sal=277600</t>
  </si>
  <si>
    <t>mkt=144270</t>
  </si>
  <si>
    <t>gev=16</t>
  </si>
  <si>
    <t>PlayerNumber=5</t>
  </si>
  <si>
    <t>[player278398594]</t>
  </si>
  <si>
    <t>name=Thomas Mathiasson</t>
  </si>
  <si>
    <t>agedays=53</t>
  </si>
  <si>
    <t>fas=4</t>
  </si>
  <si>
    <t>sal=497160</t>
  </si>
  <si>
    <t>mkt=259410</t>
  </si>
  <si>
    <t>[player216861055]</t>
  </si>
  <si>
    <t>name=Yiorgos Pachos</t>
  </si>
  <si>
    <t>fas=18</t>
  </si>
  <si>
    <t>sal=471700</t>
  </si>
  <si>
    <t>mkt=167730</t>
  </si>
  <si>
    <t>gev=56</t>
  </si>
  <si>
    <t>Caps=13</t>
  </si>
  <si>
    <t>[player246107637]</t>
  </si>
  <si>
    <t>name=Atle Jansson</t>
  </si>
  <si>
    <t>agedays=11</t>
  </si>
  <si>
    <t>spe=17</t>
  </si>
  <si>
    <t>fra=11</t>
  </si>
  <si>
    <t>bac=9</t>
  </si>
  <si>
    <t>sal=754800</t>
  </si>
  <si>
    <t>mkt=236510</t>
  </si>
  <si>
    <t>gev=35</t>
  </si>
  <si>
    <t>speciality=4</t>
  </si>
  <si>
    <t>specialityLabel=Unpredictable</t>
  </si>
  <si>
    <t>[player248039483]</t>
  </si>
  <si>
    <t>name=Bengt Gustavsson</t>
  </si>
  <si>
    <t>fas=10</t>
  </si>
  <si>
    <t>sal=657500</t>
  </si>
  <si>
    <t>mkt=288030</t>
  </si>
  <si>
    <t>Caps=4</t>
  </si>
  <si>
    <t>CapsU20=4</t>
  </si>
  <si>
    <t>[player258677872]</t>
  </si>
  <si>
    <t>name=Fredrik Erér</t>
  </si>
  <si>
    <t>fas=6</t>
  </si>
  <si>
    <t>bac=7</t>
  </si>
  <si>
    <t>sal=1433640</t>
  </si>
  <si>
    <t>mkt=324040</t>
  </si>
  <si>
    <t>gev=67</t>
  </si>
  <si>
    <t>hat=3</t>
  </si>
  <si>
    <t>CapsU20=13</t>
  </si>
  <si>
    <t>[player252970904]</t>
  </si>
  <si>
    <t>name=Gabriel 'Archangel' Åkerner</t>
  </si>
  <si>
    <t>sal=573500</t>
  </si>
  <si>
    <t>mkt=322150</t>
  </si>
  <si>
    <t>gev=40</t>
  </si>
  <si>
    <t>Caps=14</t>
  </si>
  <si>
    <t>[player275875477]</t>
  </si>
  <si>
    <t>name=Göran Gyllenkvist</t>
  </si>
  <si>
    <t>agedays=71</t>
  </si>
  <si>
    <t>fra=10</t>
  </si>
  <si>
    <t>bac=6</t>
  </si>
  <si>
    <t>sal=783700</t>
  </si>
  <si>
    <t>mkt=271110</t>
  </si>
  <si>
    <t>gev=41</t>
  </si>
  <si>
    <t>gtl=1</t>
  </si>
  <si>
    <t>CapsU20=3</t>
  </si>
  <si>
    <t>[player205362009]</t>
  </si>
  <si>
    <t>name=Gunnar 'Äckelbäckaren' Frostenbo</t>
  </si>
  <si>
    <t>agedays=22</t>
  </si>
  <si>
    <t>rut=14</t>
  </si>
  <si>
    <t>sal=752400</t>
  </si>
  <si>
    <t>mkt=173090</t>
  </si>
  <si>
    <t>gev=65</t>
  </si>
  <si>
    <t>[player209176601]</t>
  </si>
  <si>
    <t>name=Håkan 'Frälsaren' Berntsson</t>
  </si>
  <si>
    <t>agedays=103</t>
  </si>
  <si>
    <t>fra=14</t>
  </si>
  <si>
    <t>fas=5</t>
  </si>
  <si>
    <t>rut=17</t>
  </si>
  <si>
    <t>sal=693600</t>
  </si>
  <si>
    <t>mkt=290930</t>
  </si>
  <si>
    <t>gev=45</t>
  </si>
  <si>
    <t>PlayerNumber=9</t>
  </si>
  <si>
    <t>CapsU20=17</t>
  </si>
  <si>
    <t>[player201103517]</t>
  </si>
  <si>
    <t>name=Hans 'Bananen' Lindmar</t>
  </si>
  <si>
    <t>agedays=89</t>
  </si>
  <si>
    <t>for=2</t>
  </si>
  <si>
    <t>rut=11</t>
  </si>
  <si>
    <t>sal=683900</t>
  </si>
  <si>
    <t>mkt=105130</t>
  </si>
  <si>
    <t>gev=66</t>
  </si>
  <si>
    <t>[player247535161]</t>
  </si>
  <si>
    <t>name=Ilias Pansos</t>
  </si>
  <si>
    <t>sal=610000</t>
  </si>
  <si>
    <t>mkt=272900</t>
  </si>
  <si>
    <t>gev=23</t>
  </si>
  <si>
    <t>[player247513334]</t>
  </si>
  <si>
    <t>name=Jan Olsson</t>
  </si>
  <si>
    <t>bac=11</t>
  </si>
  <si>
    <t>sal=586800</t>
  </si>
  <si>
    <t>mkt=273590</t>
  </si>
  <si>
    <t>gev=33</t>
  </si>
  <si>
    <t>speciality=1</t>
  </si>
  <si>
    <t>specialityLabel=Technical</t>
  </si>
  <si>
    <t>agedays=21</t>
  </si>
  <si>
    <t>mkt=129520</t>
  </si>
  <si>
    <t>Caps=11</t>
  </si>
  <si>
    <t>[player183543611]</t>
  </si>
  <si>
    <t>name=Kjell Pettersson</t>
  </si>
  <si>
    <t>ald=33</t>
  </si>
  <si>
    <t>rut=18</t>
  </si>
  <si>
    <t>sal=532900</t>
  </si>
  <si>
    <t>mkt=82500</t>
  </si>
  <si>
    <t>gev=59</t>
  </si>
  <si>
    <t>Caps=23</t>
  </si>
  <si>
    <t>[player207633998]</t>
  </si>
  <si>
    <t>name=Klas 'Biffen' Larsson</t>
  </si>
  <si>
    <t>agedays=24</t>
  </si>
  <si>
    <t>bac=5</t>
  </si>
  <si>
    <t>rut=19</t>
  </si>
  <si>
    <t>sal=697400</t>
  </si>
  <si>
    <t>mkt=130490</t>
  </si>
  <si>
    <t>gev=84</t>
  </si>
  <si>
    <t>Caps=33</t>
  </si>
  <si>
    <t>[player214263616]</t>
  </si>
  <si>
    <t>name=Kristian 'Aspen' Aspenskär</t>
  </si>
  <si>
    <t>agedays=62</t>
  </si>
  <si>
    <t>sal=853000</t>
  </si>
  <si>
    <t>mkt=223310</t>
  </si>
  <si>
    <t>gev=62</t>
  </si>
  <si>
    <t>[player190601086]</t>
  </si>
  <si>
    <t>name=Olof Gustavsson</t>
  </si>
  <si>
    <t>agedays=36</t>
  </si>
  <si>
    <t>bac=8</t>
  </si>
  <si>
    <t>sal=579100</t>
  </si>
  <si>
    <t>mkt=128130</t>
  </si>
  <si>
    <t>hat=2</t>
  </si>
  <si>
    <t>[player193881889]</t>
  </si>
  <si>
    <t>name=Rickard 'Superstar' Andersson</t>
  </si>
  <si>
    <t>sal=552200</t>
  </si>
  <si>
    <t>mkt=171650</t>
  </si>
  <si>
    <t>Caps=19</t>
  </si>
  <si>
    <t>CapsU20=11</t>
  </si>
  <si>
    <t>[player210076828]</t>
  </si>
  <si>
    <t>name=Roland 'DubbelRolle' Paulsson</t>
  </si>
  <si>
    <t>agedays=93</t>
  </si>
  <si>
    <t>mkt=245590</t>
  </si>
  <si>
    <t>gev=36</t>
  </si>
  <si>
    <t>PlayerNumber=11</t>
  </si>
  <si>
    <t>Caps=7</t>
  </si>
  <si>
    <t>agedays=84</t>
  </si>
  <si>
    <t>[player176619691]</t>
  </si>
  <si>
    <t>name=Stefan Hökborn</t>
  </si>
  <si>
    <t>agedays=82</t>
  </si>
  <si>
    <t>ytt=7</t>
  </si>
  <si>
    <t>fas=13</t>
  </si>
  <si>
    <t>sal=663120</t>
  </si>
  <si>
    <t>mkt=92150</t>
  </si>
  <si>
    <t>gev=81</t>
  </si>
  <si>
    <t>CapsU20=5</t>
  </si>
  <si>
    <t>[player259580739]</t>
  </si>
  <si>
    <t>name=Stefan Killér</t>
  </si>
  <si>
    <t>sal=484500</t>
  </si>
  <si>
    <t>mkt=217320</t>
  </si>
  <si>
    <t>CapsU20=21</t>
  </si>
  <si>
    <t>[player205015504]</t>
  </si>
  <si>
    <t>name=Stefan 'Opparn' Stensson</t>
  </si>
  <si>
    <t>agedays=20</t>
  </si>
  <si>
    <t>sal=827700</t>
  </si>
  <si>
    <t>mkt=146310</t>
  </si>
  <si>
    <t>gev=58</t>
  </si>
  <si>
    <t>[player273563146]</t>
  </si>
  <si>
    <t>name=Tapio Jyräsalo</t>
  </si>
  <si>
    <t>agedays=8</t>
  </si>
  <si>
    <t>sal=697100</t>
  </si>
  <si>
    <t>mkt=243630</t>
  </si>
  <si>
    <t>gev=34</t>
  </si>
  <si>
    <t>CapsU20=9</t>
  </si>
  <si>
    <t>[player242373740]</t>
  </si>
  <si>
    <t>name=Tomas Oskarsson</t>
  </si>
  <si>
    <t>agedays=40</t>
  </si>
  <si>
    <t>sal=665800</t>
  </si>
  <si>
    <t>mkt=284600</t>
  </si>
  <si>
    <t>gev=26</t>
  </si>
  <si>
    <t>[player248139545]</t>
  </si>
  <si>
    <t>name=Ulf Stensson</t>
  </si>
  <si>
    <t>fas=9</t>
  </si>
  <si>
    <t>sal=599400</t>
  </si>
  <si>
    <t>mkt=260050</t>
  </si>
  <si>
    <t>gev=46</t>
  </si>
  <si>
    <t>Caps=5</t>
  </si>
  <si>
    <t>[player272309617]</t>
  </si>
  <si>
    <t>name=Wille Ecken</t>
  </si>
  <si>
    <t>agedays=4</t>
  </si>
  <si>
    <t>sal=580600</t>
  </si>
  <si>
    <t>mkt=264610</t>
  </si>
  <si>
    <t>[player272976628]</t>
  </si>
  <si>
    <t>name=Aden Shariff</t>
  </si>
  <si>
    <t>agedays=108</t>
  </si>
  <si>
    <t>mal=17</t>
  </si>
  <si>
    <t>sal=664440</t>
  </si>
  <si>
    <t>mkt=208050</t>
  </si>
  <si>
    <t>gev=74</t>
  </si>
  <si>
    <t>[player268582412]</t>
  </si>
  <si>
    <t>name=Anders Andersson</t>
  </si>
  <si>
    <t>agedays=28</t>
  </si>
  <si>
    <t>mal=16</t>
  </si>
  <si>
    <t>bac=3</t>
  </si>
  <si>
    <t>rut=6</t>
  </si>
  <si>
    <t>sal=477840</t>
  </si>
  <si>
    <t>mkt=194800</t>
  </si>
  <si>
    <t>gev=80</t>
  </si>
  <si>
    <t>hat=5</t>
  </si>
  <si>
    <t>PlayerNumber=21</t>
  </si>
  <si>
    <t>[player298319685]</t>
  </si>
  <si>
    <t>name=Anders Olofsson</t>
  </si>
  <si>
    <t>ald=23</t>
  </si>
  <si>
    <t>ytt=9</t>
  </si>
  <si>
    <t>sal=395500</t>
  </si>
  <si>
    <t>mkt=237560</t>
  </si>
  <si>
    <t>gev=71</t>
  </si>
  <si>
    <t>gtl=2</t>
  </si>
  <si>
    <t>hat=4</t>
  </si>
  <si>
    <t>[player272697299]</t>
  </si>
  <si>
    <t>name=Björn Falander</t>
  </si>
  <si>
    <t>sal=514600</t>
  </si>
  <si>
    <t>mkt=281620</t>
  </si>
  <si>
    <t>gev=87</t>
  </si>
  <si>
    <t>PlayerNumber=22</t>
  </si>
  <si>
    <t>[player248158195]</t>
  </si>
  <si>
    <t>name=Frej Beckborn</t>
  </si>
  <si>
    <t>mal=15</t>
  </si>
  <si>
    <t>sal=325800</t>
  </si>
  <si>
    <t>mkt=301390</t>
  </si>
  <si>
    <t>[player295512574]</t>
  </si>
  <si>
    <t>name=Ginters 'Bombardero' Kurvis</t>
  </si>
  <si>
    <t>ald=24</t>
  </si>
  <si>
    <t>rut=5</t>
  </si>
  <si>
    <t>sal=514400</t>
  </si>
  <si>
    <t>mkt=152080</t>
  </si>
  <si>
    <t>hat=6</t>
  </si>
  <si>
    <t>[player308952082]</t>
  </si>
  <si>
    <t>name=Johan Svensson</t>
  </si>
  <si>
    <t>agedays=5</t>
  </si>
  <si>
    <t>spe=5</t>
  </si>
  <si>
    <t>rut=4</t>
  </si>
  <si>
    <t>sal=222000</t>
  </si>
  <si>
    <t>mkt=101400</t>
  </si>
  <si>
    <t>PlayerNumber=13</t>
  </si>
  <si>
    <t>mkt=130880</t>
  </si>
  <si>
    <t>[player181165578]</t>
  </si>
  <si>
    <t>name=Lars Carlstedt</t>
  </si>
  <si>
    <t>agedays=18</t>
  </si>
  <si>
    <t>spe=0</t>
  </si>
  <si>
    <t>ytt=8</t>
  </si>
  <si>
    <t>bac=0</t>
  </si>
  <si>
    <t>sal=390400</t>
  </si>
  <si>
    <t>mkt=54920</t>
  </si>
  <si>
    <t>gev=207</t>
  </si>
  <si>
    <t>hat=17</t>
  </si>
  <si>
    <t>Caps=30</t>
  </si>
  <si>
    <t>CapsU20=18</t>
  </si>
  <si>
    <t>[player286316997]</t>
  </si>
  <si>
    <t>name=Lars Tormar</t>
  </si>
  <si>
    <t>agedays=90</t>
  </si>
  <si>
    <t>ytt=12</t>
  </si>
  <si>
    <t>sal=305200</t>
  </si>
  <si>
    <t>mkt=202230</t>
  </si>
  <si>
    <t>[player306152885]</t>
  </si>
  <si>
    <t>name=Melker 'Farbror' Hjorting</t>
  </si>
  <si>
    <t>sal=278700</t>
  </si>
  <si>
    <t>mkt=184530</t>
  </si>
  <si>
    <t>gev=64</t>
  </si>
  <si>
    <t>[player273693540]</t>
  </si>
  <si>
    <t>name=Niclas 'Gulle' Gullbratt</t>
  </si>
  <si>
    <t>agedays=98</t>
  </si>
  <si>
    <t>sal=319600</t>
  </si>
  <si>
    <t>mkt=277370</t>
  </si>
  <si>
    <t>gev=122</t>
  </si>
  <si>
    <t>[player296551432]</t>
  </si>
  <si>
    <t>name=Per Åh</t>
  </si>
  <si>
    <t>agedays=6</t>
  </si>
  <si>
    <t>sal=310500</t>
  </si>
  <si>
    <t>mkt=174050</t>
  </si>
  <si>
    <t>PlayerNumber=12</t>
  </si>
  <si>
    <t>[player303819320]</t>
  </si>
  <si>
    <t>name=Per Ång</t>
  </si>
  <si>
    <t>sal=326400</t>
  </si>
  <si>
    <t>mkt=123260</t>
  </si>
  <si>
    <t>gev=44</t>
  </si>
  <si>
    <t>PlayerNumber=99</t>
  </si>
  <si>
    <t>[player296949148]</t>
  </si>
  <si>
    <t>name=Pör Ederberg</t>
  </si>
  <si>
    <t>sal=345240</t>
  </si>
  <si>
    <t>mkt=212460</t>
  </si>
  <si>
    <t>[player287329348]</t>
  </si>
  <si>
    <t>name=Robert 'Morfar' Billner</t>
  </si>
  <si>
    <t>agedays=77</t>
  </si>
  <si>
    <t>sal=320200</t>
  </si>
  <si>
    <t>mkt=250070</t>
  </si>
  <si>
    <t>PlayerNumber=8</t>
  </si>
  <si>
    <t>[player296547726]</t>
  </si>
  <si>
    <t>name=Thomas Håkansson</t>
  </si>
  <si>
    <t>sal=217300</t>
  </si>
  <si>
    <t>mkt=133930</t>
  </si>
  <si>
    <t>gev=72</t>
  </si>
  <si>
    <t>gtl=3</t>
  </si>
  <si>
    <t>[player306814274]</t>
  </si>
  <si>
    <t>name=Torbjörn Jeppsson</t>
  </si>
  <si>
    <t>bac=2</t>
  </si>
  <si>
    <t>sal=327800</t>
  </si>
  <si>
    <t>mkt=129080</t>
  </si>
  <si>
    <t>gev=39</t>
  </si>
  <si>
    <t>PlayerNumber=15</t>
  </si>
  <si>
    <t>[player272718481]</t>
  </si>
  <si>
    <t>name=Urban 'Ubbe' Danielsson</t>
  </si>
  <si>
    <t>sal=324900</t>
  </si>
  <si>
    <t>mkt=296210</t>
  </si>
  <si>
    <t>gev=103</t>
  </si>
  <si>
    <t>hat=8</t>
  </si>
  <si>
    <t>[player231989217]</t>
  </si>
  <si>
    <t>name=Algot Grenkvist</t>
  </si>
  <si>
    <t>agedays=17</t>
  </si>
  <si>
    <t>spe=16</t>
  </si>
  <si>
    <t>ytt=17</t>
  </si>
  <si>
    <t>sal=562200</t>
  </si>
  <si>
    <t>mkt=250390</t>
  </si>
  <si>
    <t>gev=63</t>
  </si>
  <si>
    <t>[player228553134]</t>
  </si>
  <si>
    <t>name=Claes Oskarsson</t>
  </si>
  <si>
    <t>sal=392040</t>
  </si>
  <si>
    <t>mkt=231510</t>
  </si>
  <si>
    <t>PlayerNumber=7</t>
  </si>
  <si>
    <t>[player226923909]</t>
  </si>
  <si>
    <t>name=Johan Josefsson</t>
  </si>
  <si>
    <t>sal=555900</t>
  </si>
  <si>
    <t>mkt=169960</t>
  </si>
  <si>
    <t>PlayerNumber=16</t>
  </si>
  <si>
    <t>[player258561354]</t>
  </si>
  <si>
    <t>name=Kent Grundhall</t>
  </si>
  <si>
    <t>sal=414700</t>
  </si>
  <si>
    <t>mkt=332500</t>
  </si>
  <si>
    <t>CapsU20=25</t>
  </si>
  <si>
    <t>[player202208268]</t>
  </si>
  <si>
    <t>name=Lars 'La Primadonna' Carlsson</t>
  </si>
  <si>
    <t>agedays=64</t>
  </si>
  <si>
    <t>sal=448500</t>
  </si>
  <si>
    <t>mkt=180470</t>
  </si>
  <si>
    <t>Caps=25</t>
  </si>
  <si>
    <t>[player259813763]</t>
  </si>
  <si>
    <t>name=Māris Sunelis</t>
  </si>
  <si>
    <t>agedays=10</t>
  </si>
  <si>
    <t>sal=983640</t>
  </si>
  <si>
    <t>mkt=433780</t>
  </si>
  <si>
    <t>[player232175021]</t>
  </si>
  <si>
    <t>name=Martin 'Duvan' Duvstad</t>
  </si>
  <si>
    <t>sal=501200</t>
  </si>
  <si>
    <t>mkt=289300</t>
  </si>
  <si>
    <t>Caps=17</t>
  </si>
  <si>
    <t>[player191252437]</t>
  </si>
  <si>
    <t>name=Mikael Åhing</t>
  </si>
  <si>
    <t>sal=284880</t>
  </si>
  <si>
    <t>mkt=162220</t>
  </si>
  <si>
    <t>gev=98</t>
  </si>
  <si>
    <t>Caps=12</t>
  </si>
  <si>
    <t>[player223939311]</t>
  </si>
  <si>
    <t>name=Oliver 'Tapas' Pettersson</t>
  </si>
  <si>
    <t>agedays=106</t>
  </si>
  <si>
    <t>sal=483700</t>
  </si>
  <si>
    <t>mkt=271660</t>
  </si>
  <si>
    <t>[player195107750]</t>
  </si>
  <si>
    <t>name=Onni Postinen</t>
  </si>
  <si>
    <t>agedays=13</t>
  </si>
  <si>
    <t>ytt=18</t>
  </si>
  <si>
    <t>mlv=0</t>
  </si>
  <si>
    <t>sal=526700</t>
  </si>
  <si>
    <t>mkt=217060</t>
  </si>
  <si>
    <t>gev=82</t>
  </si>
  <si>
    <t>Caps=31</t>
  </si>
  <si>
    <t>[player185823751]</t>
  </si>
  <si>
    <t>name=Per Nederblad</t>
  </si>
  <si>
    <t>agedays=29</t>
  </si>
  <si>
    <t>sal=401880</t>
  </si>
  <si>
    <t>mkt=65600</t>
  </si>
  <si>
    <t>gev=95</t>
  </si>
  <si>
    <t>Caps=32</t>
  </si>
  <si>
    <t>[player268159628]</t>
  </si>
  <si>
    <t>name=Alexander Utterhult</t>
  </si>
  <si>
    <t>agedays=86</t>
  </si>
  <si>
    <t>mal=13</t>
  </si>
  <si>
    <t>fra=16</t>
  </si>
  <si>
    <t>sal=246700</t>
  </si>
  <si>
    <t>mkt=263310</t>
  </si>
  <si>
    <t>gev=53</t>
  </si>
  <si>
    <t>[player243551699]</t>
  </si>
  <si>
    <t>name=Anders Jonasson</t>
  </si>
  <si>
    <t>agedays=25</t>
  </si>
  <si>
    <t>mal=9</t>
  </si>
  <si>
    <t>fra=15</t>
  </si>
  <si>
    <t>sal=429400</t>
  </si>
  <si>
    <t>mkt=251050</t>
  </si>
  <si>
    <t>[player223956812]</t>
  </si>
  <si>
    <t>name=Calle Åhkvist</t>
  </si>
  <si>
    <t>agedays=91</t>
  </si>
  <si>
    <t>rut=15</t>
  </si>
  <si>
    <t>sal=296000</t>
  </si>
  <si>
    <t>mkt=266800</t>
  </si>
  <si>
    <t>gev=142</t>
  </si>
  <si>
    <t>hat=11</t>
  </si>
  <si>
    <t>[player272675537]</t>
  </si>
  <si>
    <t>name=Leon 'Sunspot' Nederland</t>
  </si>
  <si>
    <t>agedays=110</t>
  </si>
  <si>
    <t>sal=204000</t>
  </si>
  <si>
    <t>mkt=228630</t>
  </si>
  <si>
    <t>gev=61</t>
  </si>
  <si>
    <t>[player255387627]</t>
  </si>
  <si>
    <t>name=Nicolai Carlsson</t>
  </si>
  <si>
    <t>mal=14</t>
  </si>
  <si>
    <t>sal=253000</t>
  </si>
  <si>
    <t>mkt=270780</t>
  </si>
  <si>
    <t>[player233860673]</t>
  </si>
  <si>
    <t>name=Niklas Eriksson</t>
  </si>
  <si>
    <t>sal=487900</t>
  </si>
  <si>
    <t>mkt=292470</t>
  </si>
  <si>
    <t>gev=83</t>
  </si>
  <si>
    <t>CapsU20=15</t>
  </si>
  <si>
    <t>[player290901139]</t>
  </si>
  <si>
    <t>name=Noah Persson</t>
  </si>
  <si>
    <t>agedays=52</t>
  </si>
  <si>
    <t>mal=10</t>
  </si>
  <si>
    <t>sal=223900</t>
  </si>
  <si>
    <t>mkt=196160</t>
  </si>
  <si>
    <t>[player286843178]</t>
  </si>
  <si>
    <t>name=Peter Riskvist</t>
  </si>
  <si>
    <t>sal=327900</t>
  </si>
  <si>
    <t>mkt=266320</t>
  </si>
  <si>
    <t>gev=43</t>
  </si>
  <si>
    <t>[player240850629]</t>
  </si>
  <si>
    <t>name=Peter Silfwer</t>
  </si>
  <si>
    <t>agedays=14</t>
  </si>
  <si>
    <t>mal=11</t>
  </si>
  <si>
    <t>sal=333300</t>
  </si>
  <si>
    <t>mkt=252880</t>
  </si>
  <si>
    <t>[player274129942]</t>
  </si>
  <si>
    <t>name=Roland 'Peps' Persson</t>
  </si>
  <si>
    <t>sal=251400</t>
  </si>
  <si>
    <t>mkt=269390</t>
  </si>
  <si>
    <t>gev=47</t>
  </si>
  <si>
    <t>PlayerNumber=61</t>
  </si>
  <si>
    <t>[player242687866]</t>
  </si>
  <si>
    <t>name=Svante Rogersson</t>
  </si>
  <si>
    <t>agedays=65</t>
  </si>
  <si>
    <t>sal=474200</t>
  </si>
  <si>
    <t>mkt=321830</t>
  </si>
  <si>
    <t>[player246037159]</t>
  </si>
  <si>
    <t>name=Tomas Bladell</t>
  </si>
  <si>
    <t>sal=613000</t>
  </si>
  <si>
    <t>mkt=314420</t>
  </si>
  <si>
    <t>PlayerNumber=18</t>
  </si>
  <si>
    <t>[player255565334]</t>
  </si>
  <si>
    <t>name=Ulf 'Babyface Killer' Rosenström</t>
  </si>
  <si>
    <t>agedays=27</t>
  </si>
  <si>
    <t>mal=12</t>
  </si>
  <si>
    <t>sal=290500</t>
  </si>
  <si>
    <t>mkt=333230</t>
  </si>
  <si>
    <t>[xtra]</t>
  </si>
  <si>
    <t>TrainingDate=2012-10-11 22:00:00</t>
  </si>
  <si>
    <t>EconomyDate=2012-10-14 00:00:01</t>
  </si>
  <si>
    <t>SeriesMatchDate=2012-10-14 10:00:00</t>
  </si>
  <si>
    <t>CurrencyName=kr</t>
  </si>
  <si>
    <t>CurrencyRate=1</t>
  </si>
  <si>
    <t>LogoURL=http://htsweden.htsv.se</t>
  </si>
  <si>
    <t>HasPromoted=False</t>
  </si>
  <si>
    <t>TrainerID=192033814</t>
  </si>
  <si>
    <t>TrainerName=Kjell 'Chefen' Anderström</t>
  </si>
  <si>
    <t>ArrivalDate=2009-01-01 03:33:33</t>
  </si>
  <si>
    <t>LeagueLevelUnitID=1</t>
  </si>
  <si>
    <t>[lastlineup]</t>
  </si>
  <si>
    <t>[hr]</t>
  </si>
  <si>
    <t>[br]</t>
  </si>
  <si>
    <t>[td colspan=2]</t>
  </si>
  <si>
    <t>Värde</t>
  </si>
  <si>
    <t>Förmågenivå</t>
  </si>
  <si>
    <t>Trackervikter</t>
  </si>
  <si>
    <t>obefintlig</t>
  </si>
  <si>
    <t>Förmåga</t>
  </si>
  <si>
    <t>IB</t>
  </si>
  <si>
    <t>YB</t>
  </si>
  <si>
    <t>katastrofal</t>
  </si>
  <si>
    <t>usel</t>
  </si>
  <si>
    <t>dålig</t>
  </si>
  <si>
    <t>hyfsad</t>
  </si>
  <si>
    <t>bra</t>
  </si>
  <si>
    <t>ypperlig</t>
  </si>
  <si>
    <t>enastående</t>
  </si>
  <si>
    <t>fenomenal</t>
  </si>
  <si>
    <t>unik</t>
  </si>
  <si>
    <t>älskad</t>
  </si>
  <si>
    <t>legendarisk</t>
  </si>
  <si>
    <t>populär</t>
  </si>
  <si>
    <t>gudabenådad</t>
  </si>
  <si>
    <t>genomsympatisk</t>
  </si>
  <si>
    <t>övernaturlig</t>
  </si>
  <si>
    <t>sympatisk</t>
  </si>
  <si>
    <t>oförglömlig</t>
  </si>
  <si>
    <t>kontroversiell</t>
  </si>
  <si>
    <t>himmelsk</t>
  </si>
  <si>
    <t>otrevlig</t>
  </si>
  <si>
    <t>titanisk</t>
  </si>
  <si>
    <t>utomjordisk</t>
  </si>
  <si>
    <t>älskad lagkamrat</t>
  </si>
  <si>
    <t>mytomspunnen</t>
  </si>
  <si>
    <t>populär kille</t>
  </si>
  <si>
    <t>magisk</t>
  </si>
  <si>
    <t>genomsympatisk kille</t>
  </si>
  <si>
    <t>utopisk</t>
  </si>
  <si>
    <t>sympatisk kille</t>
  </si>
  <si>
    <t>gudomlig</t>
  </si>
  <si>
    <t>kontroversiell person</t>
  </si>
  <si>
    <t>gudomlig+1</t>
  </si>
  <si>
    <t>otrevlig typ</t>
  </si>
  <si>
    <t>gudomlig+2</t>
  </si>
  <si>
    <t>gudomlig+3</t>
  </si>
  <si>
    <t>offensiv tränare</t>
  </si>
  <si>
    <t>gudomlig+4</t>
  </si>
  <si>
    <t>balanserad tränare</t>
  </si>
  <si>
    <t>gudomlig+5</t>
  </si>
  <si>
    <t>defensiv tränare</t>
  </si>
  <si>
    <t>gudomlig+6</t>
  </si>
  <si>
    <t>gudomlig+7</t>
  </si>
  <si>
    <t>beloved team member</t>
  </si>
  <si>
    <t>gudomlig+8</t>
  </si>
  <si>
    <t>popular guy</t>
  </si>
  <si>
    <t>gudomlig+9</t>
  </si>
  <si>
    <t>sympathetic guy</t>
  </si>
  <si>
    <t>gudomlig+10</t>
  </si>
  <si>
    <t>pleasant guy</t>
  </si>
  <si>
    <t>gudomlig+11</t>
  </si>
  <si>
    <t>controversial person</t>
  </si>
  <si>
    <t>gudomlig+12</t>
  </si>
  <si>
    <t>nasty fellow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</si>
  <si>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</si>
  <si>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</si>
  <si>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</si>
  <si>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</si>
  <si>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</si>
  <si>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</si>
  <si>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</si>
  <si>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</si>
  <si>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appversion=1.433</t>
  </si>
  <si>
    <t>date=2013-05-22 01:38:38</t>
  </si>
  <si>
    <t>season=52</t>
  </si>
  <si>
    <t>activationDate=0</t>
  </si>
  <si>
    <t>ownerICQ=0</t>
  </si>
  <si>
    <t>ownerHomepage=http://htsweden.htsv.se</t>
  </si>
  <si>
    <t>serie=I.1</t>
  </si>
  <si>
    <t>placering=1</t>
  </si>
  <si>
    <t>fanclub=1883</t>
  </si>
  <si>
    <t>exper451=9</t>
  </si>
  <si>
    <t>exper532=8</t>
  </si>
  <si>
    <t>exper343=8</t>
  </si>
  <si>
    <t>trainer=221809803</t>
  </si>
  <si>
    <t>keeper=290118437</t>
  </si>
  <si>
    <t>rightBack=285092892</t>
  </si>
  <si>
    <t>insideBack1=294940453</t>
  </si>
  <si>
    <t>insideBack2=297242090</t>
  </si>
  <si>
    <t>leftBack=297211648</t>
  </si>
  <si>
    <t>rightWinger=291580889</t>
  </si>
  <si>
    <t>insideMid2=291720711</t>
  </si>
  <si>
    <t>leftWinger=255354778</t>
  </si>
  <si>
    <t>forward1=296551432</t>
  </si>
  <si>
    <t>forward2=</t>
  </si>
  <si>
    <t>substBack=296357679</t>
  </si>
  <si>
    <t>substKeeper=253698848</t>
  </si>
  <si>
    <t>captain=272309617</t>
  </si>
  <si>
    <t>kicker1=294940453</t>
  </si>
  <si>
    <t>behRightBack=0</t>
  </si>
  <si>
    <t>behInsideBack1=0</t>
  </si>
  <si>
    <t>behInsideBack2=0</t>
  </si>
  <si>
    <t>behLeftBack=0</t>
  </si>
  <si>
    <t>behRightWinger=1</t>
  </si>
  <si>
    <t>behInsideMid1=6</t>
  </si>
  <si>
    <t>behInsideMid2=0</t>
  </si>
  <si>
    <t>behLeftWinger=1</t>
  </si>
  <si>
    <t>behForward1=5</t>
  </si>
  <si>
    <t>behForward2=0</t>
  </si>
  <si>
    <t>[player255354778]</t>
  </si>
  <si>
    <t>name=Andreas Ragnén</t>
  </si>
  <si>
    <t>agedays=70</t>
  </si>
  <si>
    <t>sal=417960</t>
  </si>
  <si>
    <t>mkt=303700</t>
  </si>
  <si>
    <t>agedays=54</t>
  </si>
  <si>
    <t>sal=522500</t>
  </si>
  <si>
    <t>mkt=123820</t>
  </si>
  <si>
    <t>sal=1018560</t>
  </si>
  <si>
    <t>mkt=202950</t>
  </si>
  <si>
    <t>gev=78</t>
  </si>
  <si>
    <t>[player297211648]</t>
  </si>
  <si>
    <t>name=Grim Jansson</t>
  </si>
  <si>
    <t>sal=278800</t>
  </si>
  <si>
    <t>mkt=255860</t>
  </si>
  <si>
    <t>agedays=23</t>
  </si>
  <si>
    <t>sal=432600</t>
  </si>
  <si>
    <t>mkt=87970</t>
  </si>
  <si>
    <t>[player297242090]</t>
  </si>
  <si>
    <t>name=Hemming 'Headmaster' Holtenbratt</t>
  </si>
  <si>
    <t>agedays=107</t>
  </si>
  <si>
    <t>sal=309600</t>
  </si>
  <si>
    <t>mkt=254510</t>
  </si>
  <si>
    <t>CapsU20=26</t>
  </si>
  <si>
    <t>[player292804523]</t>
  </si>
  <si>
    <t>name=Jan Nilsson</t>
  </si>
  <si>
    <t>sal=320100</t>
  </si>
  <si>
    <t>mkt=288900</t>
  </si>
  <si>
    <t>[player268577976]</t>
  </si>
  <si>
    <t>name=Jonas 'Lie' Paulsson</t>
  </si>
  <si>
    <t>agedays=99</t>
  </si>
  <si>
    <t>sal=459700</t>
  </si>
  <si>
    <t>mkt=200500</t>
  </si>
  <si>
    <t>[player291580889]</t>
  </si>
  <si>
    <t>name=Jüri Asuja</t>
  </si>
  <si>
    <t>agedays=58</t>
  </si>
  <si>
    <t>sal=559560</t>
  </si>
  <si>
    <t>mkt=388640</t>
  </si>
  <si>
    <t>gev=48</t>
  </si>
  <si>
    <t>[player303824976]</t>
  </si>
  <si>
    <t>name=Karl-Magnus Fridholt</t>
  </si>
  <si>
    <t>agedays=69</t>
  </si>
  <si>
    <t>sal=349200</t>
  </si>
  <si>
    <t>mkt=256280</t>
  </si>
  <si>
    <t>sal=895320</t>
  </si>
  <si>
    <t>mkt=354420</t>
  </si>
  <si>
    <t>sal=269700</t>
  </si>
  <si>
    <t>mkt=266400</t>
  </si>
  <si>
    <t>[player294940453]</t>
  </si>
  <si>
    <t>name=Mikael Pettersson</t>
  </si>
  <si>
    <t>agedays=61</t>
  </si>
  <si>
    <t>sal=409600</t>
  </si>
  <si>
    <t>mkt=235910</t>
  </si>
  <si>
    <t>sal=336200</t>
  </si>
  <si>
    <t>mkt=335280</t>
  </si>
  <si>
    <t>gev=102</t>
  </si>
  <si>
    <t>agedays=87</t>
  </si>
  <si>
    <t>sal=281200</t>
  </si>
  <si>
    <t>mkt=303170</t>
  </si>
  <si>
    <t>sal=533300</t>
  </si>
  <si>
    <t>TrainerType=0</t>
  </si>
  <si>
    <t>Caps=49</t>
  </si>
  <si>
    <t>name=Samuel Utterbrant</t>
  </si>
  <si>
    <t>sal=382920</t>
  </si>
  <si>
    <t>mkt=312670</t>
  </si>
  <si>
    <t>[player285753560]</t>
  </si>
  <si>
    <t>name=Stefan Tobiasson</t>
  </si>
  <si>
    <t>sal=523700</t>
  </si>
  <si>
    <t>mkt=282870</t>
  </si>
  <si>
    <t>[player291240726]</t>
  </si>
  <si>
    <t>name=Sven 'Lightning Bolt' Lundfeldt</t>
  </si>
  <si>
    <t>agedays=49</t>
  </si>
  <si>
    <t>sal=373000</t>
  </si>
  <si>
    <t>mkt=334940</t>
  </si>
  <si>
    <t>uth=9</t>
  </si>
  <si>
    <t>sal=724100</t>
  </si>
  <si>
    <t>mkt=281470</t>
  </si>
  <si>
    <t>agedays=59</t>
  </si>
  <si>
    <t>sal=475560</t>
  </si>
  <si>
    <t>mkt=337100</t>
  </si>
  <si>
    <t>gev=18</t>
  </si>
  <si>
    <t>[player296357679]</t>
  </si>
  <si>
    <t>name=Tom Holmo</t>
  </si>
  <si>
    <t>sal=372600</t>
  </si>
  <si>
    <t>mkt=258410</t>
  </si>
  <si>
    <t>gev=14</t>
  </si>
  <si>
    <t>CapsU20=28</t>
  </si>
  <si>
    <t>sal=775680</t>
  </si>
  <si>
    <t>mkt=217140</t>
  </si>
  <si>
    <t>[player290118437]</t>
  </si>
  <si>
    <t>name=Ulf 'Umami' Stjernhall</t>
  </si>
  <si>
    <t>sal=305600</t>
  </si>
  <si>
    <t>mkt=56610</t>
  </si>
  <si>
    <t>[player291720711]</t>
  </si>
  <si>
    <t>name=Ulrik 'Genius' Andersson</t>
  </si>
  <si>
    <t>agedays=45</t>
  </si>
  <si>
    <t>uth=5</t>
  </si>
  <si>
    <t>sal=432000</t>
  </si>
  <si>
    <t>mkt=294050</t>
  </si>
  <si>
    <t>gev=30</t>
  </si>
  <si>
    <t>sal=763500</t>
  </si>
  <si>
    <t>mkt=303570</t>
  </si>
  <si>
    <t>sal=356500</t>
  </si>
  <si>
    <t>mkt=144150</t>
  </si>
  <si>
    <t>Caps=15</t>
  </si>
  <si>
    <t>[player297923619]</t>
  </si>
  <si>
    <t>name=Anders Flamerberg</t>
  </si>
  <si>
    <t>agedays=100</t>
  </si>
  <si>
    <t>sal=375000</t>
  </si>
  <si>
    <t>mkt=83370</t>
  </si>
  <si>
    <t>gev=6</t>
  </si>
  <si>
    <t>sal=513960</t>
  </si>
  <si>
    <t>mkt=267500</t>
  </si>
  <si>
    <t>ald=34</t>
  </si>
  <si>
    <t>sal=217200</t>
  </si>
  <si>
    <t>mkt=33410</t>
  </si>
  <si>
    <t>Caps=116</t>
  </si>
  <si>
    <t>[player280950312]</t>
  </si>
  <si>
    <t>name=Dan Tranbrant</t>
  </si>
  <si>
    <t>spe=11</t>
  </si>
  <si>
    <t>sal=285400</t>
  </si>
  <si>
    <t>mkt=157550</t>
  </si>
  <si>
    <t>sal=429700</t>
  </si>
  <si>
    <t>mkt=291280</t>
  </si>
  <si>
    <t>gev=15</t>
  </si>
  <si>
    <t>agedays=44</t>
  </si>
  <si>
    <t>sal=466560</t>
  </si>
  <si>
    <t>mkt=181860</t>
  </si>
  <si>
    <t>sal=570300</t>
  </si>
  <si>
    <t>mkt=120900</t>
  </si>
  <si>
    <t>mkt=362800</t>
  </si>
  <si>
    <t>gev=38</t>
  </si>
  <si>
    <t>sal=350760</t>
  </si>
  <si>
    <t>mkt=195560</t>
  </si>
  <si>
    <t>sal=600400</t>
  </si>
  <si>
    <t>mkt=303240</t>
  </si>
  <si>
    <t>gev=54</t>
  </si>
  <si>
    <t>Caps=21</t>
  </si>
  <si>
    <t>name=Håkan 'The Butcher' Rodskog</t>
  </si>
  <si>
    <t>fra=5</t>
  </si>
  <si>
    <t>sal=400800</t>
  </si>
  <si>
    <t>mkt=68060</t>
  </si>
  <si>
    <t>gev=159</t>
  </si>
  <si>
    <t>Caps=55</t>
  </si>
  <si>
    <t>agedays=32</t>
  </si>
  <si>
    <t>sal=403500</t>
  </si>
  <si>
    <t>mkt=208270</t>
  </si>
  <si>
    <t>sal=475300</t>
  </si>
  <si>
    <t>mkt=89720</t>
  </si>
  <si>
    <t>agedays=15</t>
  </si>
  <si>
    <t>sal=393700</t>
  </si>
  <si>
    <t>mkt=234690</t>
  </si>
  <si>
    <t>gev=24</t>
  </si>
  <si>
    <t>sal=518040</t>
  </si>
  <si>
    <t>mkt=327990</t>
  </si>
  <si>
    <t>sal=402300</t>
  </si>
  <si>
    <t>mkt=250580</t>
  </si>
  <si>
    <t>sal=285240</t>
  </si>
  <si>
    <t>mkt=55150</t>
  </si>
  <si>
    <t>gev=32</t>
  </si>
  <si>
    <t>Caps=66</t>
  </si>
  <si>
    <t>sal=356600</t>
  </si>
  <si>
    <t>mkt=163040</t>
  </si>
  <si>
    <t>sal=215400</t>
  </si>
  <si>
    <t>mkt=38270</t>
  </si>
  <si>
    <t>gev=68</t>
  </si>
  <si>
    <t>Caps=87</t>
  </si>
  <si>
    <t>sal=405000</t>
  </si>
  <si>
    <t>mkt=199510</t>
  </si>
  <si>
    <t>name=Teodor Beckbom</t>
  </si>
  <si>
    <t>agedays=72</t>
  </si>
  <si>
    <t>sal=517560</t>
  </si>
  <si>
    <t>mkt=89190</t>
  </si>
  <si>
    <t>sal=381100</t>
  </si>
  <si>
    <t>mkt=103880</t>
  </si>
  <si>
    <t>gev=12</t>
  </si>
  <si>
    <t>Caps=24</t>
  </si>
  <si>
    <t>sal=302600</t>
  </si>
  <si>
    <t>mkt=136380</t>
  </si>
  <si>
    <t>gev=75</t>
  </si>
  <si>
    <t>Caps=18</t>
  </si>
  <si>
    <t>agedays=19</t>
  </si>
  <si>
    <t>sal=438900</t>
  </si>
  <si>
    <t>mkt=257160</t>
  </si>
  <si>
    <t>[player274236490]</t>
  </si>
  <si>
    <t>name=Anders Flinkhall</t>
  </si>
  <si>
    <t>agedays=95</t>
  </si>
  <si>
    <t>sal=715080</t>
  </si>
  <si>
    <t>mkt=231720</t>
  </si>
  <si>
    <t>sal=189300</t>
  </si>
  <si>
    <t>mkt=90130</t>
  </si>
  <si>
    <t>sal=706080</t>
  </si>
  <si>
    <t>mkt=208620</t>
  </si>
  <si>
    <t>sal=692600</t>
  </si>
  <si>
    <t>name=Håkan Berntsson</t>
  </si>
  <si>
    <t>sal=486500</t>
  </si>
  <si>
    <t>mkt=170440</t>
  </si>
  <si>
    <t>[player229929452]</t>
  </si>
  <si>
    <t>name=Håkan Palmmar</t>
  </si>
  <si>
    <t>sal=356000</t>
  </si>
  <si>
    <t>mkt=136910</t>
  </si>
  <si>
    <t>sal=399300</t>
  </si>
  <si>
    <t>mkt=77070</t>
  </si>
  <si>
    <t>fas=12</t>
  </si>
  <si>
    <t>sal=626400</t>
  </si>
  <si>
    <t>mkt=231350</t>
  </si>
  <si>
    <t>sal=621600</t>
  </si>
  <si>
    <t>mkt=224060</t>
  </si>
  <si>
    <t>sal=316900</t>
  </si>
  <si>
    <t>mkt=38460</t>
  </si>
  <si>
    <t>sal=415000</t>
  </si>
  <si>
    <t>mkt=90850</t>
  </si>
  <si>
    <t>gev=96</t>
  </si>
  <si>
    <t>Caps=39</t>
  </si>
  <si>
    <t>sal=485100</t>
  </si>
  <si>
    <t>mkt=122330</t>
  </si>
  <si>
    <t>[player273343594]</t>
  </si>
  <si>
    <t>name=Kristoffer Jansson</t>
  </si>
  <si>
    <t>agedays=0</t>
  </si>
  <si>
    <t>sal=665400</t>
  </si>
  <si>
    <t>mkt=352020</t>
  </si>
  <si>
    <t>PlayerNumber=19</t>
  </si>
  <si>
    <t>CapsU20=2</t>
  </si>
  <si>
    <t>sal=272100</t>
  </si>
  <si>
    <t>mkt=71180</t>
  </si>
  <si>
    <t>[player271896154]</t>
  </si>
  <si>
    <t>name=Mika 'Falukorven' Österkvist</t>
  </si>
  <si>
    <t>sal=599800</t>
  </si>
  <si>
    <t>mkt=284220</t>
  </si>
  <si>
    <t>CapsU20=19</t>
  </si>
  <si>
    <t>[player268106148]</t>
  </si>
  <si>
    <t>name=Ola Gillwald</t>
  </si>
  <si>
    <t>agedays=35</t>
  </si>
  <si>
    <t>sal=945720</t>
  </si>
  <si>
    <t>mkt=263390</t>
  </si>
  <si>
    <t>gev=28</t>
  </si>
  <si>
    <t>mkt=34280</t>
  </si>
  <si>
    <t>sal=427900</t>
  </si>
  <si>
    <t>sal=316600</t>
  </si>
  <si>
    <t>mkt=39750</t>
  </si>
  <si>
    <t>sal=532800</t>
  </si>
  <si>
    <t>mkt=109090</t>
  </si>
  <si>
    <t>sal=407100</t>
  </si>
  <si>
    <t>mkt=186500</t>
  </si>
  <si>
    <t>sal=396600</t>
  </si>
  <si>
    <t>mkt=79850</t>
  </si>
  <si>
    <t>gev=69</t>
  </si>
  <si>
    <t>[player247310921]</t>
  </si>
  <si>
    <t>name=Tobias Jacobsson</t>
  </si>
  <si>
    <t>sal=542280</t>
  </si>
  <si>
    <t>mkt=228030</t>
  </si>
  <si>
    <t>sal=553100</t>
  </si>
  <si>
    <t>mkt=229490</t>
  </si>
  <si>
    <t>[player258598478]</t>
  </si>
  <si>
    <t>name=Victor Andersson</t>
  </si>
  <si>
    <t>sal=352400</t>
  </si>
  <si>
    <t>mkt=238020</t>
  </si>
  <si>
    <t>agedays=88</t>
  </si>
  <si>
    <t>sal=287500</t>
  </si>
  <si>
    <t>mkt=168540</t>
  </si>
  <si>
    <t>[player303555741]</t>
  </si>
  <si>
    <t>name=Anders Falkenmo</t>
  </si>
  <si>
    <t>agedays=46</t>
  </si>
  <si>
    <t>mal=8</t>
  </si>
  <si>
    <t>sal=400080</t>
  </si>
  <si>
    <t>mkt=365420</t>
  </si>
  <si>
    <t>sal=326640</t>
  </si>
  <si>
    <t>mkt=262920</t>
  </si>
  <si>
    <t>gev=77</t>
  </si>
  <si>
    <t>sal=209600</t>
  </si>
  <si>
    <t>mkt=168740</t>
  </si>
  <si>
    <t>gev=165</t>
  </si>
  <si>
    <t>sal=289440</t>
  </si>
  <si>
    <t>mkt=190780</t>
  </si>
  <si>
    <t>sal=458200</t>
  </si>
  <si>
    <t>mkt=136730</t>
  </si>
  <si>
    <t>[player194713426]</t>
  </si>
  <si>
    <t>name=Johan Kullenhall</t>
  </si>
  <si>
    <t>sal=146760</t>
  </si>
  <si>
    <t>mkt=82860</t>
  </si>
  <si>
    <t>gev=135</t>
  </si>
  <si>
    <t>[player265241873]</t>
  </si>
  <si>
    <t>name=Kalle Ingemarsson</t>
  </si>
  <si>
    <t>agedays=67</t>
  </si>
  <si>
    <t>sal=375800</t>
  </si>
  <si>
    <t>mkt=348160</t>
  </si>
  <si>
    <t>sal=317800</t>
  </si>
  <si>
    <t>mkt=274670</t>
  </si>
  <si>
    <t>sal=287300</t>
  </si>
  <si>
    <t>mkt=296100</t>
  </si>
  <si>
    <t>sal=300200</t>
  </si>
  <si>
    <t>mkt=339550</t>
  </si>
  <si>
    <t>gev=86</t>
  </si>
  <si>
    <t>mkt=218710</t>
  </si>
  <si>
    <t>sal=370800</t>
  </si>
  <si>
    <t>mkt=352200</t>
  </si>
  <si>
    <t>gev=147</t>
  </si>
  <si>
    <t>hat=9</t>
  </si>
  <si>
    <t>sal=250900</t>
  </si>
  <si>
    <t>mkt=283810</t>
  </si>
  <si>
    <t>gev=104</t>
  </si>
  <si>
    <t>sal=217400</t>
  </si>
  <si>
    <t>mkt=224080</t>
  </si>
  <si>
    <t>gev=79</t>
  </si>
  <si>
    <t>[player224502331]</t>
  </si>
  <si>
    <t>name=Ola Brandskog</t>
  </si>
  <si>
    <t>mal=7</t>
  </si>
  <si>
    <t>sal=381240</t>
  </si>
  <si>
    <t>mkt=173000</t>
  </si>
  <si>
    <t>name=Oliver Pettersson</t>
  </si>
  <si>
    <t>sal=364800</t>
  </si>
  <si>
    <t>mkt=168220</t>
  </si>
  <si>
    <t>Caps=34</t>
  </si>
  <si>
    <t>sal=272520</t>
  </si>
  <si>
    <t>mkt=210190</t>
  </si>
  <si>
    <t>sal=284700</t>
  </si>
  <si>
    <t>mkt=317090</t>
  </si>
  <si>
    <t>sal=275000</t>
  </si>
  <si>
    <t>mkt=326210</t>
  </si>
  <si>
    <t>sal=386280</t>
  </si>
  <si>
    <t>mkt=275230</t>
  </si>
  <si>
    <t>gev=125</t>
  </si>
  <si>
    <t>name=Tomas 'Game Winner' Bladell</t>
  </si>
  <si>
    <t>sal=419300</t>
  </si>
  <si>
    <t>mkt=251350</t>
  </si>
  <si>
    <t>sal=313500</t>
  </si>
  <si>
    <t>mkt=262040</t>
  </si>
  <si>
    <t>gev=110</t>
  </si>
  <si>
    <t>sal=407400</t>
  </si>
  <si>
    <t>mkt=434560</t>
  </si>
  <si>
    <t>hat=10</t>
  </si>
  <si>
    <t>Caps=20</t>
  </si>
  <si>
    <t>[player274707465]</t>
  </si>
  <si>
    <t>name=Viktor Wahling</t>
  </si>
  <si>
    <t>sal=320700</t>
  </si>
  <si>
    <t>mkt=298190</t>
  </si>
  <si>
    <t>TrainingDate=2013-05-23 22:00:00</t>
  </si>
  <si>
    <t>EconomyDate=2013-05-26 00:00:01</t>
  </si>
  <si>
    <t>SeriesMatchDate=2013-05-26 10:00:00</t>
  </si>
  <si>
    <t>TrainerID=221809803</t>
  </si>
  <si>
    <t>TrainerName=Pontus Hasseler</t>
  </si>
  <si>
    <t>2013-05-31</t>
  </si>
  <si>
    <t>Hrf-tag</t>
  </si>
  <si>
    <t>Form neg</t>
  </si>
  <si>
    <t>Form pos</t>
  </si>
  <si>
    <t>form pos</t>
  </si>
  <si>
    <t>form neg</t>
  </si>
  <si>
    <t>ska=3</t>
  </si>
  <si>
    <t>Form stabil</t>
  </si>
  <si>
    <t>16:10:00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</si>
</sst>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:mm:ss;@"/>
  </numFmts>
  <fonts count="13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0" fillId="6" borderId="0" xfId="0" applyFill="1" applyAlignment="1">
      <alignment horizontal="left" wrapText="1"/>
    </xf>
    <xf numFmtId="0" fontId="4" fillId="0" borderId="0" xfId="0" applyFont="1" applyAlignment="1">
      <alignment horizontal="right"/>
    </xf>
    <xf numFmtId="0" fontId="5" fillId="7" borderId="0" xfId="0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7" fillId="8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0" fontId="9" fillId="9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11" fillId="0" borderId="0" xfId="0" applyFont="1"/>
    <xf numFmtId="0" fontId="0" fillId="11" borderId="0" xfId="0" applyFill="1" applyAlignment="1">
      <alignment wrapText="1"/>
    </xf>
    <xf numFmtId="0" fontId="12" fillId="12" borderId="0" xfId="0" applyFont="1" applyFill="1" applyAlignment="1">
      <alignment horizontal="center" wrapText="1"/>
    </xf>
    <xf numFmtId="0" fontId="0" fillId="0" borderId="0" xfId="0" applyNumberForma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wrapText="1"/>
    </xf>
    <xf numFmtId="165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32"/>
  <sheetViews>
    <sheetView tabSelected="1" topLeftCell="B1" zoomScale="70" zoomScaleNormal="70" workbookViewId="0">
      <pane ySplit="1" topLeftCell="A4375" activePane="bottomLeft" state="frozen"/>
      <selection pane="bottomLeft" activeCell="G4398" sqref="G4398"/>
    </sheetView>
  </sheetViews>
  <sheetFormatPr defaultColWidth="17.109375" defaultRowHeight="12.75" customHeight="1"/>
  <cols>
    <col min="1" max="1" width="48.5546875" customWidth="1"/>
    <col min="2" max="2" width="27" customWidth="1"/>
    <col min="4" max="4" width="31" customWidth="1"/>
    <col min="5" max="5" width="11.6640625" customWidth="1"/>
    <col min="6" max="6" width="38.44140625" customWidth="1"/>
    <col min="7" max="7" width="70.44140625" customWidth="1"/>
    <col min="8" max="8" width="28.5546875" customWidth="1"/>
  </cols>
  <sheetData>
    <row r="1" spans="1:8" ht="12.75" customHeight="1">
      <c r="A1" s="12" t="s">
        <v>0</v>
      </c>
      <c r="B1" s="12" t="s">
        <v>1436</v>
      </c>
      <c r="C1" s="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</row>
    <row r="2" spans="1:8" ht="14.4">
      <c r="A2" s="17" t="s">
        <v>6</v>
      </c>
      <c r="B2" s="17"/>
      <c r="C2" s="1"/>
      <c r="F2" t="str">
        <f>A2</f>
        <v>[basics]</v>
      </c>
    </row>
    <row r="3" spans="1:8" ht="14.4">
      <c r="A3" s="17" t="s">
        <v>7</v>
      </c>
      <c r="B3" s="17"/>
      <c r="C3" s="1"/>
      <c r="E3" s="23" t="s">
        <v>1443</v>
      </c>
      <c r="F3" t="str">
        <f>A3</f>
        <v>application=HO</v>
      </c>
    </row>
    <row r="4" spans="1:8" ht="14.4">
      <c r="A4" s="17" t="s">
        <v>1057</v>
      </c>
      <c r="B4" s="17"/>
      <c r="C4" s="1" t="s">
        <v>9</v>
      </c>
      <c r="D4" s="20">
        <f>DATEVALUE(E5)-DATEVALUE(D5)</f>
        <v>9</v>
      </c>
      <c r="F4" t="str">
        <f>A4</f>
        <v>appversion=1.433</v>
      </c>
    </row>
    <row r="5" spans="1:8" ht="14.4">
      <c r="A5" s="17" t="s">
        <v>1058</v>
      </c>
      <c r="B5" s="17"/>
      <c r="C5" s="1" t="s">
        <v>11</v>
      </c>
      <c r="D5" t="str">
        <f>MID(A5,6,(LEN(A5)-14))</f>
        <v>2013-05-22</v>
      </c>
      <c r="E5" s="22" t="s">
        <v>1435</v>
      </c>
      <c r="F5" t="str">
        <f>CONCATENATE(LEFT(A5,5),E5," ",E3)</f>
        <v>date=2013-05-31 16:10:00</v>
      </c>
    </row>
    <row r="6" spans="1:8" ht="14.4">
      <c r="A6" s="17" t="s">
        <v>1059</v>
      </c>
      <c r="B6" s="17"/>
      <c r="C6" s="1"/>
      <c r="F6" t="str">
        <f>A6</f>
        <v>season=52</v>
      </c>
    </row>
    <row r="7" spans="1:8" ht="14.4">
      <c r="A7" s="17" t="s">
        <v>13</v>
      </c>
      <c r="B7" s="17"/>
      <c r="C7" s="1"/>
      <c r="E7">
        <v>3</v>
      </c>
      <c r="F7" t="str">
        <f>CONCATENATE(LEFT(A7,(LEN(A7)-1)),E7)</f>
        <v>matchround=3</v>
      </c>
    </row>
    <row r="8" spans="1:8" ht="14.4">
      <c r="A8" s="17" t="s">
        <v>14</v>
      </c>
      <c r="B8" s="17"/>
      <c r="C8" s="1"/>
      <c r="F8" t="str">
        <f>A8</f>
        <v>teamID=3000</v>
      </c>
    </row>
    <row r="9" spans="1:8" ht="14.4">
      <c r="A9" s="17" t="s">
        <v>15</v>
      </c>
      <c r="B9" s="17"/>
      <c r="C9" s="1"/>
      <c r="F9" t="str">
        <f>A9</f>
        <v>teamName=Sverige</v>
      </c>
    </row>
    <row r="10" spans="1:8" ht="14.4">
      <c r="A10" s="17" t="s">
        <v>1060</v>
      </c>
      <c r="B10" s="17"/>
      <c r="C10" s="1"/>
      <c r="F10" t="str">
        <f>A10</f>
        <v>activationDate=0</v>
      </c>
    </row>
    <row r="11" spans="1:8" ht="14.4">
      <c r="A11" s="17" t="s">
        <v>16</v>
      </c>
      <c r="B11" s="17"/>
      <c r="C11" s="1"/>
      <c r="F11" t="str">
        <f>A11</f>
        <v>owner=Scox_</v>
      </c>
    </row>
    <row r="12" spans="1:8" ht="14.4">
      <c r="A12" s="17" t="s">
        <v>17</v>
      </c>
      <c r="B12" s="17"/>
      <c r="C12" s="1"/>
      <c r="F12" t="str">
        <f>A12</f>
        <v>ownerEmail=0</v>
      </c>
    </row>
    <row r="13" spans="1:8" ht="14.4">
      <c r="A13" s="17" t="s">
        <v>1061</v>
      </c>
      <c r="B13" s="17"/>
      <c r="C13" s="1"/>
      <c r="F13" t="str">
        <f>A13</f>
        <v>ownerICQ=0</v>
      </c>
    </row>
    <row r="14" spans="1:8" ht="14.4">
      <c r="A14" s="17" t="s">
        <v>1062</v>
      </c>
      <c r="B14" s="17"/>
      <c r="C14" s="1"/>
      <c r="F14" t="str">
        <f>A14</f>
        <v>ownerHomepage=http://htsweden.htsv.se</v>
      </c>
    </row>
    <row r="15" spans="1:8" ht="14.4">
      <c r="A15" s="17" t="s">
        <v>20</v>
      </c>
      <c r="B15" s="17"/>
      <c r="C15" s="1"/>
      <c r="F15" t="str">
        <f>A15</f>
        <v>countryID=1</v>
      </c>
    </row>
    <row r="16" spans="1:8" ht="14.4">
      <c r="A16" s="17" t="s">
        <v>21</v>
      </c>
      <c r="B16" s="17"/>
      <c r="C16" s="1"/>
      <c r="F16" t="str">
        <f>A16</f>
        <v>leagueID=1</v>
      </c>
    </row>
    <row r="17" spans="1:6" ht="14.4">
      <c r="A17" s="17" t="s">
        <v>22</v>
      </c>
      <c r="B17" s="17"/>
      <c r="C17" s="1"/>
      <c r="F17" t="str">
        <f>A17</f>
        <v>regionID=0</v>
      </c>
    </row>
    <row r="18" spans="1:6" ht="14.4">
      <c r="A18" s="17" t="s">
        <v>23</v>
      </c>
      <c r="B18" s="17"/>
      <c r="C18" s="1"/>
      <c r="F18" t="str">
        <f>A18</f>
        <v>[league]</v>
      </c>
    </row>
    <row r="19" spans="1:6" ht="14.4">
      <c r="A19" s="17" t="s">
        <v>1063</v>
      </c>
      <c r="B19" s="17"/>
      <c r="C19" s="1"/>
      <c r="F19" t="str">
        <f>A19</f>
        <v>serie=I.1</v>
      </c>
    </row>
    <row r="20" spans="1:6" ht="14.4">
      <c r="A20" s="17" t="s">
        <v>25</v>
      </c>
      <c r="B20" s="17"/>
      <c r="C20" s="1"/>
      <c r="F20" t="str">
        <f>A20</f>
        <v>spelade=0</v>
      </c>
    </row>
    <row r="21" spans="1:6" ht="14.4">
      <c r="A21" s="17" t="s">
        <v>26</v>
      </c>
      <c r="B21" s="17"/>
      <c r="C21" s="1"/>
      <c r="F21" t="str">
        <f>A21</f>
        <v>gjorda=0</v>
      </c>
    </row>
    <row r="22" spans="1:6" ht="14.4">
      <c r="A22" s="17" t="s">
        <v>27</v>
      </c>
      <c r="B22" s="17"/>
      <c r="C22" s="1"/>
      <c r="F22" t="str">
        <f>A22</f>
        <v>inslappta=0</v>
      </c>
    </row>
    <row r="23" spans="1:6" ht="14.4">
      <c r="A23" s="17" t="s">
        <v>28</v>
      </c>
      <c r="B23" s="17"/>
      <c r="C23" s="1"/>
      <c r="F23" t="str">
        <f>A23</f>
        <v>poang=0</v>
      </c>
    </row>
    <row r="24" spans="1:6" ht="14.4">
      <c r="A24" s="17" t="s">
        <v>1064</v>
      </c>
      <c r="B24" s="17"/>
      <c r="C24" s="1"/>
      <c r="F24" t="str">
        <f>A24</f>
        <v>placering=1</v>
      </c>
    </row>
    <row r="25" spans="1:6" ht="14.4">
      <c r="A25" s="17" t="s">
        <v>30</v>
      </c>
      <c r="B25" s="17"/>
      <c r="C25" s="1"/>
      <c r="F25" t="str">
        <f>A25</f>
        <v>[club]</v>
      </c>
    </row>
    <row r="26" spans="1:6" ht="14.4">
      <c r="A26" s="17" t="s">
        <v>32</v>
      </c>
      <c r="B26" s="17"/>
      <c r="C26" s="1"/>
      <c r="F26" t="str">
        <f>A26</f>
        <v>hjTranare=0</v>
      </c>
    </row>
    <row r="27" spans="1:6" ht="14.4">
      <c r="A27" s="17" t="s">
        <v>33</v>
      </c>
      <c r="B27" s="17"/>
      <c r="C27" s="1"/>
      <c r="F27" t="str">
        <f>A27</f>
        <v>psykolog=0</v>
      </c>
    </row>
    <row r="28" spans="1:6" ht="14.4">
      <c r="A28" s="17" t="s">
        <v>34</v>
      </c>
      <c r="B28" s="17"/>
      <c r="C28" s="1"/>
      <c r="F28" t="str">
        <f>A28</f>
        <v>presstalesman=0</v>
      </c>
    </row>
    <row r="29" spans="1:6" ht="14.4">
      <c r="A29" s="17" t="s">
        <v>36</v>
      </c>
      <c r="B29" s="17"/>
      <c r="C29" s="1"/>
      <c r="F29" t="str">
        <f>A29</f>
        <v>massor=0</v>
      </c>
    </row>
    <row r="30" spans="1:6" ht="14.4">
      <c r="A30" s="17" t="s">
        <v>37</v>
      </c>
      <c r="B30" s="17"/>
      <c r="C30" s="1"/>
      <c r="F30" t="str">
        <f>A30</f>
        <v>lakare=0</v>
      </c>
    </row>
    <row r="31" spans="1:6" ht="14.4">
      <c r="A31" s="17" t="s">
        <v>38</v>
      </c>
      <c r="B31" s="17"/>
      <c r="C31" s="1"/>
      <c r="F31" t="str">
        <f>A31</f>
        <v>juniorverksamhet=0</v>
      </c>
    </row>
    <row r="32" spans="1:6" ht="14.4">
      <c r="A32" s="17" t="s">
        <v>39</v>
      </c>
      <c r="B32" s="17"/>
      <c r="C32" s="1"/>
      <c r="F32" t="str">
        <f>A32</f>
        <v>undefeated=0</v>
      </c>
    </row>
    <row r="33" spans="1:6" ht="14.4">
      <c r="A33" s="17" t="s">
        <v>40</v>
      </c>
      <c r="B33" s="17"/>
      <c r="C33" s="1"/>
      <c r="F33" t="str">
        <f>A33</f>
        <v>victories=0</v>
      </c>
    </row>
    <row r="34" spans="1:6" ht="14.4">
      <c r="A34" s="17" t="s">
        <v>1065</v>
      </c>
      <c r="B34" s="17"/>
      <c r="C34" s="1"/>
      <c r="F34" t="str">
        <f>A34</f>
        <v>fanclub=1883</v>
      </c>
    </row>
    <row r="35" spans="1:6" ht="14.4">
      <c r="A35" s="17" t="s">
        <v>42</v>
      </c>
      <c r="B35" s="17"/>
      <c r="C35" s="1"/>
      <c r="F35" t="str">
        <f>A35</f>
        <v>[team]</v>
      </c>
    </row>
    <row r="36" spans="1:6" ht="14.4">
      <c r="A36" s="17" t="s">
        <v>43</v>
      </c>
      <c r="B36" s="17"/>
      <c r="C36" s="1"/>
      <c r="F36" t="str">
        <f>A36</f>
        <v>trLevel=100</v>
      </c>
    </row>
    <row r="37" spans="1:6" ht="14.4">
      <c r="A37" s="17" t="s">
        <v>44</v>
      </c>
      <c r="B37" s="17"/>
      <c r="C37" s="1"/>
      <c r="F37" t="str">
        <f>A37</f>
        <v>staminaTrainingPart=5</v>
      </c>
    </row>
    <row r="38" spans="1:6" ht="14.4">
      <c r="A38" s="17" t="s">
        <v>45</v>
      </c>
      <c r="B38" s="17"/>
      <c r="C38" s="1"/>
      <c r="F38" t="str">
        <f>A38</f>
        <v>trTypeValue=8</v>
      </c>
    </row>
    <row r="39" spans="1:6" ht="14.4">
      <c r="A39" s="17" t="s">
        <v>46</v>
      </c>
      <c r="B39" s="17"/>
      <c r="C39" s="1"/>
      <c r="F39" t="str">
        <f>A39</f>
        <v>trType=Playmaking</v>
      </c>
    </row>
    <row r="40" spans="1:6" ht="14.4">
      <c r="A40" s="17" t="s">
        <v>47</v>
      </c>
      <c r="B40" s="17"/>
      <c r="C40" s="1"/>
      <c r="F40" t="str">
        <f t="shared" ref="F40:F71" si="0">A40</f>
        <v>stamningValue=0</v>
      </c>
    </row>
    <row r="41" spans="1:6" ht="14.4">
      <c r="A41" s="17" t="s">
        <v>48</v>
      </c>
      <c r="B41" s="17"/>
      <c r="C41" s="1"/>
      <c r="F41" t="str">
        <f t="shared" si="0"/>
        <v>stamning=like the Cold War</v>
      </c>
    </row>
    <row r="42" spans="1:6" ht="14.4">
      <c r="A42" s="17" t="s">
        <v>49</v>
      </c>
      <c r="B42" s="17"/>
      <c r="C42" s="1"/>
      <c r="F42" t="str">
        <f t="shared" si="0"/>
        <v>sjalvfortroendeValue=4</v>
      </c>
    </row>
    <row r="43" spans="1:6" ht="14.4">
      <c r="A43" s="17" t="s">
        <v>50</v>
      </c>
      <c r="B43" s="17"/>
      <c r="C43" s="1"/>
      <c r="F43" t="str">
        <f t="shared" si="0"/>
        <v>sjalvfortroende=decent</v>
      </c>
    </row>
    <row r="44" spans="1:6" ht="14.4">
      <c r="A44" s="17" t="s">
        <v>51</v>
      </c>
      <c r="B44" s="17"/>
      <c r="C44" s="1"/>
      <c r="F44" t="str">
        <f t="shared" si="0"/>
        <v>exper433=3</v>
      </c>
    </row>
    <row r="45" spans="1:6" ht="14.4">
      <c r="A45" s="17" t="s">
        <v>1066</v>
      </c>
      <c r="B45" s="17"/>
      <c r="C45" s="1"/>
      <c r="F45" t="str">
        <f t="shared" si="0"/>
        <v>exper451=9</v>
      </c>
    </row>
    <row r="46" spans="1:6" ht="14.4">
      <c r="A46" s="17" t="s">
        <v>53</v>
      </c>
      <c r="B46" s="17"/>
      <c r="C46" s="1"/>
      <c r="F46" t="str">
        <f t="shared" si="0"/>
        <v>exper352=9</v>
      </c>
    </row>
    <row r="47" spans="1:6" ht="14.4">
      <c r="A47" s="17" t="s">
        <v>1067</v>
      </c>
      <c r="B47" s="17"/>
      <c r="C47" s="1"/>
      <c r="F47" t="str">
        <f t="shared" si="0"/>
        <v>exper532=8</v>
      </c>
    </row>
    <row r="48" spans="1:6" ht="14.4">
      <c r="A48" s="17" t="s">
        <v>1068</v>
      </c>
      <c r="B48" s="17"/>
      <c r="C48" s="1"/>
      <c r="F48" t="str">
        <f t="shared" si="0"/>
        <v>exper343=8</v>
      </c>
    </row>
    <row r="49" spans="1:6" ht="14.4">
      <c r="A49" s="17" t="s">
        <v>56</v>
      </c>
      <c r="B49" s="17"/>
      <c r="C49" s="1"/>
      <c r="F49" t="str">
        <f t="shared" si="0"/>
        <v>exper541=3</v>
      </c>
    </row>
    <row r="50" spans="1:6" ht="14.4">
      <c r="A50" s="17" t="s">
        <v>57</v>
      </c>
      <c r="B50" s="17"/>
      <c r="C50" s="1"/>
      <c r="F50" t="str">
        <f t="shared" si="0"/>
        <v>[lineup]</v>
      </c>
    </row>
    <row r="51" spans="1:6" ht="14.4">
      <c r="A51" s="17" t="s">
        <v>1069</v>
      </c>
      <c r="B51" s="17"/>
      <c r="C51" s="1"/>
      <c r="F51" t="str">
        <f t="shared" si="0"/>
        <v>trainer=221809803</v>
      </c>
    </row>
    <row r="52" spans="1:6" ht="14.4">
      <c r="A52" s="17" t="s">
        <v>59</v>
      </c>
      <c r="B52" s="17"/>
      <c r="C52" s="1"/>
      <c r="F52" t="str">
        <f t="shared" si="0"/>
        <v>installning=0</v>
      </c>
    </row>
    <row r="53" spans="1:6" ht="14.4">
      <c r="A53" s="17" t="s">
        <v>60</v>
      </c>
      <c r="B53" s="17"/>
      <c r="C53" s="1"/>
      <c r="F53" t="str">
        <f t="shared" si="0"/>
        <v>tactictype=0</v>
      </c>
    </row>
    <row r="54" spans="1:6" ht="14.4">
      <c r="A54" s="17" t="s">
        <v>1070</v>
      </c>
      <c r="B54" s="17"/>
      <c r="C54" s="1"/>
      <c r="F54" t="str">
        <f t="shared" si="0"/>
        <v>keeper=290118437</v>
      </c>
    </row>
    <row r="55" spans="1:6" ht="14.4">
      <c r="A55" s="17" t="s">
        <v>1071</v>
      </c>
      <c r="B55" s="17"/>
      <c r="C55" s="1"/>
      <c r="F55" t="str">
        <f t="shared" si="0"/>
        <v>rightBack=285092892</v>
      </c>
    </row>
    <row r="56" spans="1:6" ht="14.4">
      <c r="A56" s="17" t="s">
        <v>1072</v>
      </c>
      <c r="B56" s="17"/>
      <c r="C56" s="1"/>
      <c r="F56" t="str">
        <f t="shared" si="0"/>
        <v>insideBack1=294940453</v>
      </c>
    </row>
    <row r="57" spans="1:6" ht="14.4">
      <c r="A57" s="17" t="s">
        <v>1073</v>
      </c>
      <c r="B57" s="17"/>
      <c r="C57" s="1"/>
      <c r="F57" t="str">
        <f t="shared" si="0"/>
        <v>insideBack2=297242090</v>
      </c>
    </row>
    <row r="58" spans="1:6" ht="14.4">
      <c r="A58" s="17" t="s">
        <v>1074</v>
      </c>
      <c r="B58" s="17"/>
      <c r="C58" s="1"/>
      <c r="F58" t="str">
        <f t="shared" si="0"/>
        <v>leftBack=297211648</v>
      </c>
    </row>
    <row r="59" spans="1:6" ht="14.4">
      <c r="A59" s="17" t="s">
        <v>1075</v>
      </c>
      <c r="B59" s="17"/>
      <c r="C59" s="1"/>
      <c r="F59" t="str">
        <f t="shared" si="0"/>
        <v>rightWinger=291580889</v>
      </c>
    </row>
    <row r="60" spans="1:6" ht="14.4">
      <c r="A60" s="17" t="s">
        <v>67</v>
      </c>
      <c r="B60" s="17"/>
      <c r="C60" s="1"/>
      <c r="F60" t="str">
        <f t="shared" si="0"/>
        <v>insideMid1=272309617</v>
      </c>
    </row>
    <row r="61" spans="1:6" ht="14.4">
      <c r="A61" s="17" t="s">
        <v>1076</v>
      </c>
      <c r="B61" s="17"/>
      <c r="C61" s="1"/>
      <c r="F61" t="str">
        <f t="shared" si="0"/>
        <v>insideMid2=291720711</v>
      </c>
    </row>
    <row r="62" spans="1:6" ht="14.4">
      <c r="A62" s="17" t="s">
        <v>1077</v>
      </c>
      <c r="B62" s="17"/>
      <c r="C62" s="1"/>
      <c r="F62" t="str">
        <f t="shared" si="0"/>
        <v>leftWinger=255354778</v>
      </c>
    </row>
    <row r="63" spans="1:6" ht="14.4">
      <c r="A63" s="17" t="s">
        <v>1078</v>
      </c>
      <c r="B63" s="17"/>
      <c r="C63" s="1"/>
      <c r="F63" t="str">
        <f t="shared" si="0"/>
        <v>forward1=296551432</v>
      </c>
    </row>
    <row r="64" spans="1:6" ht="14.4">
      <c r="A64" s="17" t="s">
        <v>1079</v>
      </c>
      <c r="B64" s="17"/>
      <c r="C64" s="1"/>
      <c r="F64" t="str">
        <f t="shared" si="0"/>
        <v>forward2=</v>
      </c>
    </row>
    <row r="65" spans="1:6" ht="14.4">
      <c r="A65" s="17" t="s">
        <v>1080</v>
      </c>
      <c r="B65" s="17"/>
      <c r="C65" s="1"/>
      <c r="F65" t="str">
        <f t="shared" si="0"/>
        <v>substBack=296357679</v>
      </c>
    </row>
    <row r="66" spans="1:6" ht="14.4">
      <c r="A66" s="17" t="s">
        <v>73</v>
      </c>
      <c r="B66" s="17"/>
      <c r="C66" s="1"/>
      <c r="F66" t="str">
        <f t="shared" si="0"/>
        <v>substInsideMid=</v>
      </c>
    </row>
    <row r="67" spans="1:6" ht="14.4">
      <c r="A67" s="17" t="s">
        <v>74</v>
      </c>
      <c r="B67" s="17"/>
      <c r="C67" s="1"/>
      <c r="F67" t="str">
        <f t="shared" si="0"/>
        <v>substWinger=</v>
      </c>
    </row>
    <row r="68" spans="1:6" ht="14.4">
      <c r="A68" s="17" t="s">
        <v>1081</v>
      </c>
      <c r="B68" s="17"/>
      <c r="C68" s="1"/>
      <c r="F68" t="str">
        <f t="shared" si="0"/>
        <v>substKeeper=253698848</v>
      </c>
    </row>
    <row r="69" spans="1:6" ht="14.4">
      <c r="A69" s="17" t="s">
        <v>76</v>
      </c>
      <c r="B69" s="17"/>
      <c r="C69" s="1"/>
      <c r="F69" t="str">
        <f t="shared" si="0"/>
        <v>substForward=</v>
      </c>
    </row>
    <row r="70" spans="1:6" ht="14.4">
      <c r="A70" s="17" t="s">
        <v>1082</v>
      </c>
      <c r="B70" s="17"/>
      <c r="C70" s="1"/>
      <c r="F70" t="str">
        <f t="shared" si="0"/>
        <v>captain=272309617</v>
      </c>
    </row>
    <row r="71" spans="1:6" ht="14.4">
      <c r="A71" s="17" t="s">
        <v>1083</v>
      </c>
      <c r="B71" s="17"/>
      <c r="C71" s="1"/>
      <c r="F71" t="str">
        <f t="shared" si="0"/>
        <v>kicker1=294940453</v>
      </c>
    </row>
    <row r="72" spans="1:6" ht="14.4">
      <c r="A72" s="17" t="s">
        <v>1084</v>
      </c>
      <c r="B72" s="17"/>
      <c r="C72" s="1"/>
      <c r="F72" t="str">
        <f t="shared" ref="F72:F103" si="1">A72</f>
        <v>behRightBack=0</v>
      </c>
    </row>
    <row r="73" spans="1:6" ht="14.4">
      <c r="A73" s="17" t="s">
        <v>1085</v>
      </c>
      <c r="B73" s="17"/>
      <c r="C73" s="1"/>
      <c r="F73" t="str">
        <f t="shared" si="1"/>
        <v>behInsideBack1=0</v>
      </c>
    </row>
    <row r="74" spans="1:6" ht="14.4">
      <c r="A74" s="17" t="s">
        <v>1086</v>
      </c>
      <c r="B74" s="17"/>
      <c r="C74" s="1"/>
      <c r="F74" t="str">
        <f t="shared" si="1"/>
        <v>behInsideBack2=0</v>
      </c>
    </row>
    <row r="75" spans="1:6" ht="14.4">
      <c r="A75" s="17" t="s">
        <v>1087</v>
      </c>
      <c r="B75" s="17"/>
      <c r="C75" s="1"/>
      <c r="F75" t="str">
        <f t="shared" si="1"/>
        <v>behLeftBack=0</v>
      </c>
    </row>
    <row r="76" spans="1:6" ht="14.4">
      <c r="A76" s="17" t="s">
        <v>1088</v>
      </c>
      <c r="B76" s="17"/>
      <c r="C76" s="1"/>
      <c r="F76" t="str">
        <f t="shared" si="1"/>
        <v>behRightWinger=1</v>
      </c>
    </row>
    <row r="77" spans="1:6" ht="14.4">
      <c r="A77" s="17" t="s">
        <v>1089</v>
      </c>
      <c r="B77" s="17"/>
      <c r="C77" s="1"/>
      <c r="F77" t="str">
        <f t="shared" si="1"/>
        <v>behInsideMid1=6</v>
      </c>
    </row>
    <row r="78" spans="1:6" ht="14.4">
      <c r="A78" s="17" t="s">
        <v>1090</v>
      </c>
      <c r="B78" s="17"/>
      <c r="C78" s="1"/>
      <c r="F78" t="str">
        <f t="shared" si="1"/>
        <v>behInsideMid2=0</v>
      </c>
    </row>
    <row r="79" spans="1:6" ht="14.4">
      <c r="A79" s="17" t="s">
        <v>1091</v>
      </c>
      <c r="B79" s="17"/>
      <c r="C79" s="1"/>
      <c r="F79" t="str">
        <f t="shared" si="1"/>
        <v>behLeftWinger=1</v>
      </c>
    </row>
    <row r="80" spans="1:6" ht="14.4">
      <c r="A80" s="17" t="s">
        <v>1092</v>
      </c>
      <c r="B80" s="17"/>
      <c r="C80" s="1"/>
      <c r="F80" t="str">
        <f t="shared" si="1"/>
        <v>behForward1=5</v>
      </c>
    </row>
    <row r="81" spans="1:6" ht="14.4">
      <c r="A81" s="17" t="s">
        <v>1093</v>
      </c>
      <c r="B81" s="17"/>
      <c r="C81" s="1"/>
      <c r="F81" t="str">
        <f t="shared" si="1"/>
        <v>behForward2=0</v>
      </c>
    </row>
    <row r="82" spans="1:6" ht="14.4">
      <c r="A82" s="17" t="s">
        <v>89</v>
      </c>
      <c r="B82" s="17"/>
      <c r="C82" s="1"/>
      <c r="F82" t="str">
        <f t="shared" si="1"/>
        <v>[economy]</v>
      </c>
    </row>
    <row r="83" spans="1:6" ht="14.4">
      <c r="A83" s="17" t="s">
        <v>90</v>
      </c>
      <c r="B83" s="17"/>
      <c r="C83" s="1"/>
      <c r="F83" t="str">
        <f t="shared" si="1"/>
        <v>playingMatch=truecash=0</v>
      </c>
    </row>
    <row r="84" spans="1:6" ht="14.4">
      <c r="A84" s="17" t="s">
        <v>91</v>
      </c>
      <c r="B84" s="17"/>
      <c r="C84" s="1"/>
      <c r="F84" t="str">
        <f t="shared" si="1"/>
        <v>IncomeSponsorer=0</v>
      </c>
    </row>
    <row r="85" spans="1:6" ht="14.4">
      <c r="A85" s="17" t="s">
        <v>92</v>
      </c>
      <c r="B85" s="17"/>
      <c r="C85" s="1"/>
      <c r="F85" t="str">
        <f t="shared" si="1"/>
        <v>incomePublik=0</v>
      </c>
    </row>
    <row r="86" spans="1:6" ht="14.4">
      <c r="A86" s="17" t="s">
        <v>93</v>
      </c>
      <c r="B86" s="17"/>
      <c r="C86" s="1"/>
      <c r="F86" t="str">
        <f t="shared" si="1"/>
        <v>incomeFinansiella=0</v>
      </c>
    </row>
    <row r="87" spans="1:6" ht="14.4">
      <c r="A87" s="17" t="s">
        <v>94</v>
      </c>
      <c r="B87" s="17"/>
      <c r="C87" s="1"/>
      <c r="F87" t="str">
        <f t="shared" si="1"/>
        <v>incomeTillfalliga=0</v>
      </c>
    </row>
    <row r="88" spans="1:6" ht="14.4">
      <c r="A88" s="17" t="s">
        <v>95</v>
      </c>
      <c r="B88" s="17"/>
      <c r="C88" s="1"/>
      <c r="F88" t="str">
        <f t="shared" si="1"/>
        <v>incomeSumma=0</v>
      </c>
    </row>
    <row r="89" spans="1:6" ht="14.4">
      <c r="A89" s="17" t="s">
        <v>96</v>
      </c>
      <c r="B89" s="17"/>
      <c r="C89" s="1"/>
      <c r="F89" t="str">
        <f t="shared" si="1"/>
        <v>costsSpelare=0</v>
      </c>
    </row>
    <row r="90" spans="1:6" ht="14.4">
      <c r="A90" s="17" t="s">
        <v>97</v>
      </c>
      <c r="B90" s="17"/>
      <c r="C90" s="1"/>
      <c r="F90" t="str">
        <f t="shared" si="1"/>
        <v>costsPersonal=0</v>
      </c>
    </row>
    <row r="91" spans="1:6" ht="14.4">
      <c r="A91" s="17" t="s">
        <v>98</v>
      </c>
      <c r="B91" s="17"/>
      <c r="C91" s="1"/>
      <c r="F91" t="str">
        <f t="shared" si="1"/>
        <v>costsArena=0</v>
      </c>
    </row>
    <row r="92" spans="1:6" ht="14.4">
      <c r="A92" s="17" t="s">
        <v>99</v>
      </c>
      <c r="B92" s="17"/>
      <c r="C92" s="1"/>
      <c r="F92" t="str">
        <f t="shared" si="1"/>
        <v>costsJuniorverksamhet=0</v>
      </c>
    </row>
    <row r="93" spans="1:6" ht="14.4">
      <c r="A93" s="17" t="s">
        <v>100</v>
      </c>
      <c r="B93" s="17"/>
      <c r="C93" s="1"/>
      <c r="F93" t="str">
        <f t="shared" si="1"/>
        <v>costsRantor=0</v>
      </c>
    </row>
    <row r="94" spans="1:6" ht="14.4">
      <c r="A94" s="17" t="s">
        <v>101</v>
      </c>
      <c r="B94" s="17"/>
      <c r="C94" s="1"/>
      <c r="F94" t="str">
        <f t="shared" si="1"/>
        <v>costsTillfalliga=0</v>
      </c>
    </row>
    <row r="95" spans="1:6" ht="14.4">
      <c r="A95" s="17" t="s">
        <v>102</v>
      </c>
      <c r="B95" s="17"/>
      <c r="C95" s="1"/>
      <c r="F95" t="str">
        <f t="shared" si="1"/>
        <v>costsSumma=0</v>
      </c>
    </row>
    <row r="96" spans="1:6" ht="14.4">
      <c r="A96" s="17" t="s">
        <v>103</v>
      </c>
      <c r="B96" s="17"/>
      <c r="C96" s="1"/>
      <c r="F96" t="str">
        <f t="shared" si="1"/>
        <v>total=0</v>
      </c>
    </row>
    <row r="97" spans="1:6" ht="14.4">
      <c r="A97" s="17" t="s">
        <v>104</v>
      </c>
      <c r="B97" s="17"/>
      <c r="C97" s="1"/>
      <c r="F97" t="str">
        <f t="shared" si="1"/>
        <v>lastIncomeSponsorer=0</v>
      </c>
    </row>
    <row r="98" spans="1:6" ht="14.4">
      <c r="A98" s="17" t="s">
        <v>105</v>
      </c>
      <c r="B98" s="17"/>
      <c r="C98" s="1"/>
      <c r="F98" t="str">
        <f t="shared" si="1"/>
        <v>lastIncomePublik=0</v>
      </c>
    </row>
    <row r="99" spans="1:6" ht="14.4">
      <c r="A99" s="17" t="s">
        <v>106</v>
      </c>
      <c r="B99" s="17"/>
      <c r="C99" s="1"/>
      <c r="F99" t="str">
        <f t="shared" si="1"/>
        <v>lastIncomeFinansiella=0</v>
      </c>
    </row>
    <row r="100" spans="1:6" ht="14.4">
      <c r="A100" s="17" t="s">
        <v>107</v>
      </c>
      <c r="B100" s="17"/>
      <c r="C100" s="1"/>
      <c r="F100" t="str">
        <f t="shared" si="1"/>
        <v>lastIncomeTillfalliga=0</v>
      </c>
    </row>
    <row r="101" spans="1:6" ht="14.4">
      <c r="A101" s="17" t="s">
        <v>108</v>
      </c>
      <c r="B101" s="17"/>
      <c r="C101" s="1"/>
      <c r="F101" t="str">
        <f t="shared" si="1"/>
        <v>lastIncomeSumma=0</v>
      </c>
    </row>
    <row r="102" spans="1:6" ht="14.4">
      <c r="A102" s="17" t="s">
        <v>109</v>
      </c>
      <c r="B102" s="17"/>
      <c r="C102" s="1"/>
      <c r="F102" t="str">
        <f t="shared" si="1"/>
        <v>lastCostsSpelare=0</v>
      </c>
    </row>
    <row r="103" spans="1:6" ht="14.4">
      <c r="A103" s="17" t="s">
        <v>110</v>
      </c>
      <c r="B103" s="17"/>
      <c r="C103" s="1"/>
      <c r="F103" t="str">
        <f t="shared" si="1"/>
        <v>lastCostsPersonal=0</v>
      </c>
    </row>
    <row r="104" spans="1:6" ht="14.4">
      <c r="A104" s="17" t="s">
        <v>111</v>
      </c>
      <c r="B104" s="17"/>
      <c r="C104" s="1"/>
      <c r="F104" t="str">
        <f t="shared" ref="F104:F125" si="2">A104</f>
        <v>lastCostsArena=0</v>
      </c>
    </row>
    <row r="105" spans="1:6" ht="14.4">
      <c r="A105" s="17" t="s">
        <v>112</v>
      </c>
      <c r="B105" s="17"/>
      <c r="C105" s="1"/>
      <c r="F105" t="str">
        <f t="shared" si="2"/>
        <v>lastCostsJuniorverksamhet=0</v>
      </c>
    </row>
    <row r="106" spans="1:6" ht="14.4">
      <c r="A106" s="17" t="s">
        <v>113</v>
      </c>
      <c r="B106" s="17"/>
      <c r="C106" s="1"/>
      <c r="F106" t="str">
        <f t="shared" si="2"/>
        <v>lastCostsRantor=0</v>
      </c>
    </row>
    <row r="107" spans="1:6" ht="14.4">
      <c r="A107" s="17" t="s">
        <v>114</v>
      </c>
      <c r="B107" s="17"/>
      <c r="C107" s="1"/>
      <c r="F107" t="str">
        <f t="shared" si="2"/>
        <v>lastCostsTillfalliga=0</v>
      </c>
    </row>
    <row r="108" spans="1:6" ht="14.4">
      <c r="A108" s="17" t="s">
        <v>115</v>
      </c>
      <c r="B108" s="17"/>
      <c r="C108" s="1"/>
      <c r="F108" t="str">
        <f t="shared" si="2"/>
        <v>lastCostsSumma=0</v>
      </c>
    </row>
    <row r="109" spans="1:6" ht="14.4">
      <c r="A109" s="17" t="s">
        <v>116</v>
      </c>
      <c r="B109" s="17"/>
      <c r="C109" s="1"/>
      <c r="F109" t="str">
        <f t="shared" si="2"/>
        <v>lastTotal=0</v>
      </c>
    </row>
    <row r="110" spans="1:6" ht="14.4">
      <c r="A110" s="17" t="s">
        <v>117</v>
      </c>
      <c r="B110" s="17"/>
      <c r="C110" s="1"/>
      <c r="F110" t="str">
        <f t="shared" si="2"/>
        <v>[arena]</v>
      </c>
    </row>
    <row r="111" spans="1:6" ht="14.4">
      <c r="A111" s="17" t="s">
        <v>118</v>
      </c>
      <c r="B111" s="17"/>
      <c r="C111" s="1"/>
      <c r="F111" t="str">
        <f t="shared" si="2"/>
        <v>arenaname=Sverige Arena</v>
      </c>
    </row>
    <row r="112" spans="1:6" ht="14.4">
      <c r="A112" s="17" t="s">
        <v>119</v>
      </c>
      <c r="B112" s="17"/>
      <c r="C112" s="1"/>
      <c r="F112" t="str">
        <f t="shared" si="2"/>
        <v>arenaid=0</v>
      </c>
    </row>
    <row r="113" spans="1:7" ht="14.4">
      <c r="A113" s="17" t="s">
        <v>120</v>
      </c>
      <c r="B113" s="17"/>
      <c r="C113" s="1"/>
      <c r="F113" t="str">
        <f t="shared" si="2"/>
        <v>antalStaplats=1000</v>
      </c>
    </row>
    <row r="114" spans="1:7" ht="14.4">
      <c r="A114" s="17" t="s">
        <v>121</v>
      </c>
      <c r="B114" s="17"/>
      <c r="C114" s="1"/>
      <c r="F114" t="str">
        <f t="shared" si="2"/>
        <v>antalSitt=1000</v>
      </c>
    </row>
    <row r="115" spans="1:7" ht="14.4">
      <c r="A115" s="17" t="s">
        <v>122</v>
      </c>
      <c r="B115" s="17"/>
      <c r="C115" s="1"/>
      <c r="F115" t="str">
        <f t="shared" si="2"/>
        <v>antalTak=1000</v>
      </c>
    </row>
    <row r="116" spans="1:7" ht="14.4">
      <c r="A116" s="17" t="s">
        <v>123</v>
      </c>
      <c r="B116" s="17"/>
      <c r="C116" s="1"/>
      <c r="F116" t="str">
        <f t="shared" si="2"/>
        <v>antalVIP=1000</v>
      </c>
    </row>
    <row r="117" spans="1:7" ht="14.4">
      <c r="A117" s="17" t="s">
        <v>124</v>
      </c>
      <c r="B117" s="17"/>
      <c r="C117" s="1"/>
      <c r="F117" t="str">
        <f t="shared" si="2"/>
        <v>seatTotal=4000</v>
      </c>
    </row>
    <row r="118" spans="1:7" ht="14.4">
      <c r="A118" s="17" t="s">
        <v>125</v>
      </c>
      <c r="B118" s="17"/>
      <c r="C118" s="1"/>
      <c r="F118" t="str">
        <f t="shared" si="2"/>
        <v>expandingStaplats=0</v>
      </c>
    </row>
    <row r="119" spans="1:7" ht="14.4">
      <c r="A119" s="17" t="s">
        <v>126</v>
      </c>
      <c r="B119" s="17"/>
      <c r="C119" s="1"/>
      <c r="F119" t="str">
        <f t="shared" si="2"/>
        <v>expandingSitt=0</v>
      </c>
    </row>
    <row r="120" spans="1:7" ht="14.4">
      <c r="A120" s="17" t="s">
        <v>127</v>
      </c>
      <c r="B120" s="17"/>
      <c r="C120" s="1"/>
      <c r="F120" t="str">
        <f t="shared" si="2"/>
        <v>expandingTak=0</v>
      </c>
    </row>
    <row r="121" spans="1:7" ht="14.4">
      <c r="A121" s="17" t="s">
        <v>128</v>
      </c>
      <c r="B121" s="17"/>
      <c r="C121" s="1"/>
      <c r="F121" t="str">
        <f t="shared" si="2"/>
        <v>expandingVIP=0</v>
      </c>
    </row>
    <row r="122" spans="1:7" ht="14.4">
      <c r="A122" s="17" t="s">
        <v>129</v>
      </c>
      <c r="B122" s="17"/>
      <c r="C122" s="1"/>
      <c r="F122" t="str">
        <f t="shared" si="2"/>
        <v>expandingSseatTotal=0</v>
      </c>
    </row>
    <row r="123" spans="1:7" ht="14.4">
      <c r="A123" s="17" t="s">
        <v>130</v>
      </c>
      <c r="B123" s="17"/>
      <c r="C123" s="1"/>
      <c r="F123" t="str">
        <f t="shared" si="2"/>
        <v>isExpanding=0</v>
      </c>
    </row>
    <row r="124" spans="1:7" ht="14.4">
      <c r="A124" s="17" t="s">
        <v>131</v>
      </c>
      <c r="B124" s="17"/>
      <c r="C124" s="1"/>
      <c r="F124" t="str">
        <f t="shared" si="2"/>
        <v>ExpansionDate=0</v>
      </c>
    </row>
    <row r="125" spans="1:7" ht="14.4">
      <c r="A125" s="17" t="s">
        <v>1094</v>
      </c>
      <c r="B125" s="17"/>
      <c r="C125" s="10" t="s">
        <v>134</v>
      </c>
      <c r="D125" s="17" t="str">
        <f>MID(A125,8,(LEN(A125)-8))</f>
        <v>255354778</v>
      </c>
      <c r="F125" t="str">
        <f t="shared" si="2"/>
        <v>[player255354778]</v>
      </c>
      <c r="G125" s="17" t="str">
        <f>CONCATENATE("[hr][b]",D126,"[/b] ","[playerid=",D125,"]")</f>
        <v>[hr][b]Andreas Ragnén[/b] [playerid=255354778]</v>
      </c>
    </row>
    <row r="126" spans="1:7" ht="14.4">
      <c r="A126" s="17" t="s">
        <v>1095</v>
      </c>
      <c r="B126" s="17" t="str">
        <f>LEFT(A126,5)</f>
        <v>name=</v>
      </c>
      <c r="C126" s="10" t="s">
        <v>137</v>
      </c>
      <c r="D126" s="17" t="str">
        <f>RIGHT(A126,(LEN(A126)-5))</f>
        <v>Andreas Ragnén</v>
      </c>
      <c r="F126" t="str">
        <f>A126</f>
        <v>name=Andreas Ragnén</v>
      </c>
      <c r="G126" t="str">
        <f>CONCATENATE(D127," år och ",D128," dagar, TSI = ",D142,", Lön = ",D141)</f>
        <v>29 år och 70 dagar, TSI = 303700, Lön = 417960</v>
      </c>
    </row>
    <row r="127" spans="1:7" ht="14.4">
      <c r="A127" s="17" t="s">
        <v>302</v>
      </c>
      <c r="B127" s="17" t="str">
        <f>LEFT(A127,4)</f>
        <v>ald=</v>
      </c>
      <c r="C127" s="1" t="s">
        <v>139</v>
      </c>
      <c r="D127" t="str">
        <f>RIGHT(A127,(LEN(A127)-4))</f>
        <v>29</v>
      </c>
      <c r="F127" t="str">
        <f>IF(LEN(E127)&gt;0,CONCATENATE(B127,E127),A127)</f>
        <v>ald=29</v>
      </c>
      <c r="G127" t="str">
        <f>CONCATENATE(VLOOKUP(IF((COUNTA(E130)&gt;0),E130,VALUE(D130)),'Lookup tables'!$A$2:$B$42,2,FALSE)," form, ",VLOOKUP(IF((COUNTA(E131)&gt;0),E131,VALUE(D131)),'Lookup tables'!$A$2:$B$42,2,FALSE)," kondition, ",VLOOKUP(IF((COUNTA(E139)&gt;0),E139,VALUE(D139)),'Lookup tables'!$A$2:$B$42,2,FALSE)," rutin")</f>
        <v>ypperlig form, enastående kondition, unik rutin</v>
      </c>
    </row>
    <row r="128" spans="1:7" ht="14.4">
      <c r="A128" s="17" t="s">
        <v>1096</v>
      </c>
      <c r="B128" s="17" t="str">
        <f>LEFT(A128,8)</f>
        <v>agedays=</v>
      </c>
      <c r="C128" s="1" t="s">
        <v>142</v>
      </c>
      <c r="D128" t="str">
        <f>RIGHT(A128,(LEN(A128)-8))</f>
        <v>70</v>
      </c>
      <c r="F128" t="str">
        <f t="shared" ref="F128:F165" si="3">IF(LEN(E128)&gt;0,CONCATENATE(B128,E128),A128)</f>
        <v>agedays=70</v>
      </c>
      <c r="G128" t="str">
        <f>CONCATENATE(IF((COUNTA(D151)&gt;0),CONCATENATE(D151,", "),""),IF((LEN(D158)&gt;0),CONCATENATE(VLOOKUP(VALUE(D158),'Lookup tables'!$D$25:$E$27,2,FALSE),", "),""),CONCATENATE(VLOOKUP(VALUE(D140),'Lookup tables'!$A$2:$B$42,2,FALSE)," ledarförmåga, "),CONCATENATE(VLOOKUP(D153,'Lookup tables'!$D$29:$E$34,2,FALSE),", "),IF(AND((VALUE(D129)&lt;0),(COUNTA(E129)&lt;1)),"ingen skada",CONCATENATE("[b]skada +",IF((COUNTA(E129)&gt;0),E129,D129),"[/b]")))</f>
        <v>bra ledarförmåga, sympatisk kille, ingen skada</v>
      </c>
    </row>
    <row r="129" spans="1:7" ht="14.4">
      <c r="A129" s="17" t="s">
        <v>143</v>
      </c>
      <c r="B129" s="17" t="str">
        <f>LEFT(A129,4)</f>
        <v>ska=</v>
      </c>
      <c r="C129" s="1" t="s">
        <v>144</v>
      </c>
      <c r="D129" t="str">
        <f>RIGHT(A129,(LEN(A129)-4))</f>
        <v>-1</v>
      </c>
      <c r="F129" t="str">
        <f t="shared" si="3"/>
        <v>ska=-1</v>
      </c>
      <c r="G129" t="s">
        <v>145</v>
      </c>
    </row>
    <row r="130" spans="1:7" ht="14.4">
      <c r="A130" s="17" t="s">
        <v>244</v>
      </c>
      <c r="B130" s="17" t="str">
        <f>LEFT(A130,4)</f>
        <v>for=</v>
      </c>
      <c r="C130" s="1" t="s">
        <v>147</v>
      </c>
      <c r="D130" t="str">
        <f>RIGHT(A130,(LEN(A130)-4))</f>
        <v>7</v>
      </c>
      <c r="E130">
        <v>6</v>
      </c>
      <c r="F130" t="str">
        <f t="shared" si="3"/>
        <v>for=6</v>
      </c>
      <c r="G130" s="17" t="str">
        <f>CONCATENATE("[th]",C131)</f>
        <v>[th]Kondition</v>
      </c>
    </row>
    <row r="131" spans="1:7" ht="14.4">
      <c r="A131" s="17" t="s">
        <v>222</v>
      </c>
      <c r="B131" s="17" t="str">
        <f t="shared" ref="B131:B165" si="4">LEFT(A131,4)</f>
        <v>uth=</v>
      </c>
      <c r="C131" s="1" t="s">
        <v>149</v>
      </c>
      <c r="D131" t="str">
        <f>RIGHT(A131,(LEN(A131)-4))</f>
        <v>7</v>
      </c>
      <c r="F131" t="str">
        <f t="shared" si="3"/>
        <v>uth=7</v>
      </c>
      <c r="G131" s="17" t="s">
        <v>150</v>
      </c>
    </row>
    <row r="132" spans="1:7" ht="14.4">
      <c r="A132" s="17" t="s">
        <v>472</v>
      </c>
      <c r="B132" s="17" t="str">
        <f t="shared" si="4"/>
        <v>spe=</v>
      </c>
      <c r="C132" s="1" t="s">
        <v>152</v>
      </c>
      <c r="D132" t="str">
        <f>RIGHT(A132,(LEN(A132)-4))</f>
        <v>15</v>
      </c>
      <c r="F132" t="str">
        <f t="shared" si="3"/>
        <v>spe=15</v>
      </c>
      <c r="G132" s="17" t="str">
        <f>CONCATENATE("[td]",VLOOKUP(IF((COUNTA(E131)&gt;0),E131,VALUE(D131)),'Lookup tables'!$A$2:$B$42,2,FALSE))</f>
        <v>[td]enastående</v>
      </c>
    </row>
    <row r="133" spans="1:7" ht="14.4">
      <c r="A133" s="17" t="s">
        <v>413</v>
      </c>
      <c r="B133" s="17" t="str">
        <f t="shared" si="4"/>
        <v>mal=</v>
      </c>
      <c r="C133" s="1" t="s">
        <v>154</v>
      </c>
      <c r="D133" t="str">
        <f>RIGHT(A133,(LEN(A133)-4))</f>
        <v>6</v>
      </c>
      <c r="F133" t="str">
        <f t="shared" si="3"/>
        <v>mal=6</v>
      </c>
      <c r="G133" s="17" t="s">
        <v>140</v>
      </c>
    </row>
    <row r="134" spans="1:7" ht="14.4">
      <c r="A134" s="17" t="s">
        <v>534</v>
      </c>
      <c r="B134" s="17" t="str">
        <f t="shared" si="4"/>
        <v>fra=</v>
      </c>
      <c r="C134" s="1" t="s">
        <v>156</v>
      </c>
      <c r="D134" t="str">
        <f>RIGHT(A134,(LEN(A134)-4))</f>
        <v>11</v>
      </c>
      <c r="F134" t="str">
        <f t="shared" si="3"/>
        <v>fra=11</v>
      </c>
      <c r="G134" s="17" t="str">
        <f>CONCATENATE("[th]",C138)</f>
        <v>[th]Målvakt</v>
      </c>
    </row>
    <row r="135" spans="1:7" ht="14.4">
      <c r="A135" s="17" t="s">
        <v>832</v>
      </c>
      <c r="B135" s="17" t="str">
        <f t="shared" si="4"/>
        <v>ytt=</v>
      </c>
      <c r="C135" s="1" t="s">
        <v>158</v>
      </c>
      <c r="D135" t="str">
        <f>RIGHT(A135,(LEN(A135)-4))</f>
        <v>17</v>
      </c>
      <c r="F135" t="str">
        <f t="shared" si="3"/>
        <v>ytt=17</v>
      </c>
      <c r="G135" s="17" t="s">
        <v>150</v>
      </c>
    </row>
    <row r="136" spans="1:7" ht="14.4">
      <c r="A136" s="17" t="s">
        <v>584</v>
      </c>
      <c r="B136" s="17" t="str">
        <f t="shared" si="4"/>
        <v>fas=</v>
      </c>
      <c r="C136" s="1" t="s">
        <v>160</v>
      </c>
      <c r="D136" t="str">
        <f>RIGHT(A136,(LEN(A136)-4))</f>
        <v>5</v>
      </c>
      <c r="F136" t="str">
        <f t="shared" si="3"/>
        <v>fas=5</v>
      </c>
      <c r="G136" s="17" t="str">
        <f>CONCATENATE("[td]",VLOOKUP(IF((COUNTA(E138)&gt;0),E138,VALUE(D138)),'Lookup tables'!$A$2:$B$42,2,FALSE))</f>
        <v>[td]katastrofal</v>
      </c>
    </row>
    <row r="137" spans="1:7" ht="14.4">
      <c r="A137" s="17" t="s">
        <v>715</v>
      </c>
      <c r="B137" s="17" t="str">
        <f t="shared" si="4"/>
        <v>bac=</v>
      </c>
      <c r="C137" s="1" t="s">
        <v>162</v>
      </c>
      <c r="D137" t="str">
        <f>RIGHT(A137,(LEN(A137)-4))</f>
        <v>3</v>
      </c>
      <c r="F137" t="str">
        <f t="shared" si="3"/>
        <v>bac=3</v>
      </c>
      <c r="G137" s="17" t="s">
        <v>163</v>
      </c>
    </row>
    <row r="138" spans="1:7" ht="14.4">
      <c r="A138" s="17" t="s">
        <v>286</v>
      </c>
      <c r="B138" s="17" t="str">
        <f t="shared" si="4"/>
        <v>mlv=</v>
      </c>
      <c r="C138" s="1" t="s">
        <v>165</v>
      </c>
      <c r="D138" t="str">
        <f>RIGHT(A138,(LEN(A138)-4))</f>
        <v>1</v>
      </c>
      <c r="F138" t="str">
        <f t="shared" si="3"/>
        <v>mlv=1</v>
      </c>
      <c r="G138" s="17" t="s">
        <v>135</v>
      </c>
    </row>
    <row r="139" spans="1:7" ht="14.4">
      <c r="A139" s="17" t="s">
        <v>267</v>
      </c>
      <c r="B139" s="17" t="str">
        <f t="shared" si="4"/>
        <v>rut=</v>
      </c>
      <c r="C139" s="1" t="s">
        <v>167</v>
      </c>
      <c r="D139" t="str">
        <f>RIGHT(A139,(LEN(A139)-4))</f>
        <v>9</v>
      </c>
      <c r="F139" t="str">
        <f t="shared" si="3"/>
        <v>rut=9</v>
      </c>
      <c r="G139" s="17" t="str">
        <f>CONCATENATE("[th]",C132)</f>
        <v>[th]Spelupplägg</v>
      </c>
    </row>
    <row r="140" spans="1:7" ht="14.4">
      <c r="A140" s="17" t="s">
        <v>337</v>
      </c>
      <c r="B140" s="17" t="str">
        <f t="shared" si="4"/>
        <v>led=</v>
      </c>
      <c r="C140" s="1" t="s">
        <v>169</v>
      </c>
      <c r="D140" t="str">
        <f>RIGHT(A140,(LEN(A140)-4))</f>
        <v>5</v>
      </c>
      <c r="F140" t="str">
        <f t="shared" si="3"/>
        <v>led=5</v>
      </c>
      <c r="G140" s="17" t="s">
        <v>150</v>
      </c>
    </row>
    <row r="141" spans="1:7" ht="14.4">
      <c r="A141" s="17" t="s">
        <v>1097</v>
      </c>
      <c r="B141" s="17" t="str">
        <f t="shared" si="4"/>
        <v>sal=</v>
      </c>
      <c r="C141" s="1" t="s">
        <v>171</v>
      </c>
      <c r="D141" t="str">
        <f>RIGHT(A141,(LEN(A141)-4))</f>
        <v>417960</v>
      </c>
      <c r="F141" t="str">
        <f t="shared" si="3"/>
        <v>sal=417960</v>
      </c>
      <c r="G141" s="17" t="str">
        <f>CONCATENATE("[td]",VLOOKUP(IF((COUNTA(E132)&gt;0),E132,VALUE(D132)),'Lookup tables'!$A$2:$B$42,2,FALSE))</f>
        <v>[td]titanisk</v>
      </c>
    </row>
    <row r="142" spans="1:7" ht="14.4">
      <c r="A142" s="17" t="s">
        <v>1098</v>
      </c>
      <c r="B142" s="17" t="str">
        <f t="shared" si="4"/>
        <v>mkt=</v>
      </c>
      <c r="C142" s="1" t="s">
        <v>173</v>
      </c>
      <c r="D142" t="str">
        <f>RIGHT(A142,(LEN(A142)-4))</f>
        <v>303700</v>
      </c>
      <c r="F142" t="str">
        <f t="shared" si="3"/>
        <v>mkt=303700</v>
      </c>
      <c r="G142" s="17" t="s">
        <v>140</v>
      </c>
    </row>
    <row r="143" spans="1:7" ht="14.4">
      <c r="A143" s="17" t="s">
        <v>506</v>
      </c>
      <c r="B143" s="17" t="str">
        <f t="shared" si="4"/>
        <v>gev=</v>
      </c>
      <c r="C143" s="1" t="s">
        <v>175</v>
      </c>
      <c r="D143" t="str">
        <f>RIGHT(A143,(LEN(A143)-4))</f>
        <v>57</v>
      </c>
      <c r="F143" t="str">
        <f t="shared" si="3"/>
        <v>gev=57</v>
      </c>
      <c r="G143" s="17" t="str">
        <f>CONCATENATE("[th]",C134)</f>
        <v>[th]Framspel</v>
      </c>
    </row>
    <row r="144" spans="1:7" ht="14.4">
      <c r="A144" s="17" t="s">
        <v>176</v>
      </c>
      <c r="B144" s="17" t="str">
        <f t="shared" si="4"/>
        <v>gtl=</v>
      </c>
      <c r="C144" s="1" t="s">
        <v>177</v>
      </c>
      <c r="D144" t="str">
        <f>RIGHT(A144,(LEN(A144)-4))</f>
        <v>0</v>
      </c>
      <c r="F144" t="str">
        <f t="shared" si="3"/>
        <v>gtl=0</v>
      </c>
      <c r="G144" s="17" t="s">
        <v>150</v>
      </c>
    </row>
    <row r="145" spans="1:7" ht="14.4">
      <c r="A145" s="17" t="s">
        <v>178</v>
      </c>
      <c r="B145" s="17" t="str">
        <f t="shared" si="4"/>
        <v>gtc=</v>
      </c>
      <c r="C145" s="1" t="s">
        <v>179</v>
      </c>
      <c r="D145" t="str">
        <f>RIGHT(A145,(LEN(A145)-4))</f>
        <v>0</v>
      </c>
      <c r="F145" t="str">
        <f t="shared" si="3"/>
        <v>gtc=0</v>
      </c>
      <c r="G145" s="17" t="str">
        <f>CONCATENATE("[td]",VLOOKUP(IF((COUNTA(E134)&gt;0),E134,VALUE(D134)),'Lookup tables'!$A$2:$B$42,2,FALSE))</f>
        <v>[td]gudabenådad</v>
      </c>
    </row>
    <row r="146" spans="1:7" ht="14.4">
      <c r="A146" s="17" t="s">
        <v>180</v>
      </c>
      <c r="B146" s="17" t="str">
        <f t="shared" si="4"/>
        <v>gtt=</v>
      </c>
      <c r="C146" s="1" t="s">
        <v>181</v>
      </c>
      <c r="D146" t="str">
        <f>RIGHT(A146,(LEN(A146)-4))</f>
        <v>0</v>
      </c>
      <c r="F146" t="str">
        <f t="shared" si="3"/>
        <v>gtt=0</v>
      </c>
      <c r="G146" s="17" t="s">
        <v>163</v>
      </c>
    </row>
    <row r="147" spans="1:7" ht="14.4">
      <c r="A147" s="17" t="s">
        <v>182</v>
      </c>
      <c r="B147" s="17" t="str">
        <f t="shared" si="4"/>
        <v>hat=</v>
      </c>
      <c r="C147" s="1" t="s">
        <v>183</v>
      </c>
      <c r="D147" t="str">
        <f>RIGHT(A147,(LEN(A147)-4))</f>
        <v>0</v>
      </c>
      <c r="F147" t="str">
        <f t="shared" si="3"/>
        <v>hat=0</v>
      </c>
      <c r="G147" s="17" t="s">
        <v>135</v>
      </c>
    </row>
    <row r="148" spans="1:7" ht="14.4">
      <c r="A148" s="17" t="s">
        <v>184</v>
      </c>
      <c r="B148" s="17" t="str">
        <f>LEFT(A148,10)</f>
        <v>CountryID=</v>
      </c>
      <c r="C148" s="1" t="s">
        <v>185</v>
      </c>
      <c r="D148" t="str">
        <f>RIGHT(A148,(LEN(A148)-10))</f>
        <v>1</v>
      </c>
      <c r="F148" t="str">
        <f t="shared" si="3"/>
        <v>CountryID=1</v>
      </c>
      <c r="G148" s="17" t="str">
        <f>CONCATENATE("[th]",C135)</f>
        <v>[th]Ytter</v>
      </c>
    </row>
    <row r="149" spans="1:7" ht="14.4">
      <c r="A149" s="17" t="s">
        <v>186</v>
      </c>
      <c r="B149" s="17" t="str">
        <f>LEFT(A149,9)</f>
        <v>warnings=</v>
      </c>
      <c r="C149" s="1" t="s">
        <v>187</v>
      </c>
      <c r="D149" t="str">
        <f>RIGHT(A149,(LEN(A149)-9))</f>
        <v>0</v>
      </c>
      <c r="F149" t="str">
        <f t="shared" si="3"/>
        <v>warnings=0</v>
      </c>
      <c r="G149" s="17" t="s">
        <v>150</v>
      </c>
    </row>
    <row r="150" spans="1:7" ht="14.4">
      <c r="A150" s="17" t="s">
        <v>405</v>
      </c>
      <c r="B150" s="17" t="str">
        <f>LEFT(A150,11)</f>
        <v>speciality=</v>
      </c>
      <c r="C150" s="1" t="s">
        <v>189</v>
      </c>
      <c r="D150" t="str">
        <f>RIGHT(A150,(LEN(A150)-11))</f>
        <v>2</v>
      </c>
      <c r="F150" t="str">
        <f t="shared" si="3"/>
        <v>speciality=2</v>
      </c>
      <c r="G150" s="17" t="str">
        <f>CONCATENATE("[td]",VLOOKUP(IF((COUNTA(E135)&gt;0),E135,VALUE(D135)),'Lookup tables'!$A$2:$B$42,2,FALSE))</f>
        <v>[td]mytomspunnen</v>
      </c>
    </row>
    <row r="151" spans="1:7" ht="14.4">
      <c r="A151" s="17" t="s">
        <v>406</v>
      </c>
      <c r="B151" s="17" t="str">
        <f>LEFT(A151,16)</f>
        <v>specialityLabel=</v>
      </c>
      <c r="C151" s="1" t="s">
        <v>189</v>
      </c>
      <c r="F151" t="str">
        <f t="shared" si="3"/>
        <v>specialityLabel=Quick</v>
      </c>
      <c r="G151" s="17" t="s">
        <v>140</v>
      </c>
    </row>
    <row r="152" spans="1:7" ht="14.4">
      <c r="A152" s="17" t="s">
        <v>329</v>
      </c>
      <c r="B152" s="17" t="str">
        <f>LEFT(A152,11)</f>
        <v>gentleness=</v>
      </c>
      <c r="C152" s="1" t="s">
        <v>192</v>
      </c>
      <c r="D152" t="str">
        <f>RIGHT(A152,(LEN(A152)-11))</f>
        <v>2</v>
      </c>
      <c r="F152" t="str">
        <f t="shared" si="3"/>
        <v>gentleness=2</v>
      </c>
      <c r="G152" s="17" t="str">
        <f>CONCATENATE("[th]",C137)</f>
        <v>[th]Försvar</v>
      </c>
    </row>
    <row r="153" spans="1:7" ht="14.4">
      <c r="A153" s="17" t="s">
        <v>330</v>
      </c>
      <c r="B153" s="17" t="str">
        <f>LEFT(A153,16)</f>
        <v>gentlenessLabel=</v>
      </c>
      <c r="C153" s="1" t="s">
        <v>192</v>
      </c>
      <c r="D153" t="str">
        <f>RIGHT(A153,(LEN(A153)-16))</f>
        <v>pleasant guy</v>
      </c>
      <c r="F153" t="str">
        <f t="shared" si="3"/>
        <v>gentlenessLabel=pleasant guy</v>
      </c>
      <c r="G153" s="17" t="s">
        <v>150</v>
      </c>
    </row>
    <row r="154" spans="1:7" ht="14.4">
      <c r="A154" s="17" t="s">
        <v>311</v>
      </c>
      <c r="B154" s="17" t="str">
        <f>LEFT(A154,8)</f>
        <v>honesty=</v>
      </c>
      <c r="C154" s="1" t="s">
        <v>195</v>
      </c>
      <c r="D154" t="str">
        <f>RIGHT(A154,(LEN(A154)-8))</f>
        <v>4</v>
      </c>
      <c r="F154" t="str">
        <f t="shared" si="3"/>
        <v>honesty=4</v>
      </c>
      <c r="G154" s="17" t="str">
        <f>CONCATENATE("[td]",VLOOKUP(IF((COUNTA(E137)&gt;0),E137,VALUE(D137)),'Lookup tables'!$A$2:$B$42,2,FALSE))</f>
        <v>[td]dålig</v>
      </c>
    </row>
    <row r="155" spans="1:7" ht="14.4">
      <c r="A155" s="17" t="s">
        <v>312</v>
      </c>
      <c r="B155" s="17" t="str">
        <f>LEFT(A155,13)</f>
        <v>honestyLabel=</v>
      </c>
      <c r="C155" s="1" t="s">
        <v>195</v>
      </c>
      <c r="D155" t="str">
        <f>RIGHT(A155,(LEN(A155)-13))</f>
        <v>righteous</v>
      </c>
      <c r="F155" t="str">
        <f t="shared" si="3"/>
        <v>honestyLabel=righteous</v>
      </c>
      <c r="G155" s="17" t="s">
        <v>163</v>
      </c>
    </row>
    <row r="156" spans="1:7" ht="14.4">
      <c r="A156" s="17" t="s">
        <v>197</v>
      </c>
      <c r="B156" s="17" t="str">
        <f>LEFT(A156,15)</f>
        <v>Aggressiveness=</v>
      </c>
      <c r="C156" s="1" t="s">
        <v>198</v>
      </c>
      <c r="D156" t="str">
        <f>RIGHT(A156,(LEN(A156)-15))</f>
        <v>0</v>
      </c>
      <c r="F156" t="str">
        <f t="shared" si="3"/>
        <v>Aggressiveness=0</v>
      </c>
      <c r="G156" s="17" t="s">
        <v>135</v>
      </c>
    </row>
    <row r="157" spans="1:7" ht="14.4">
      <c r="A157" s="17" t="s">
        <v>199</v>
      </c>
      <c r="B157" s="17" t="str">
        <f>LEFT(A157,20)</f>
        <v>AggressivenessLabel=</v>
      </c>
      <c r="C157" s="1" t="s">
        <v>198</v>
      </c>
      <c r="D157" t="str">
        <f>RIGHT(A157,(LEN(A157)-20))</f>
        <v>tranquil</v>
      </c>
      <c r="F157" t="str">
        <f t="shared" si="3"/>
        <v>AggressivenessLabel=tranquil</v>
      </c>
      <c r="G157" s="17" t="str">
        <f>CONCATENATE("[th]",C133)</f>
        <v>[th]Målgörare</v>
      </c>
    </row>
    <row r="158" spans="1:7" ht="14.4">
      <c r="A158" s="17" t="s">
        <v>236</v>
      </c>
      <c r="B158" s="17" t="str">
        <f>LEFT(A158,12)</f>
        <v>TrainerType=</v>
      </c>
      <c r="C158" s="1" t="s">
        <v>201</v>
      </c>
      <c r="D158" t="str">
        <f>RIGHT(A158,(LEN(A158)-12))</f>
        <v/>
      </c>
      <c r="F158" t="str">
        <f t="shared" si="3"/>
        <v>TrainerType=</v>
      </c>
      <c r="G158" s="17" t="s">
        <v>150</v>
      </c>
    </row>
    <row r="159" spans="1:7" ht="14.4">
      <c r="A159" s="17" t="s">
        <v>237</v>
      </c>
      <c r="B159" s="17" t="str">
        <f>LEFT(A159,13)</f>
        <v>TrainerSkill=</v>
      </c>
      <c r="C159" s="1" t="s">
        <v>203</v>
      </c>
      <c r="D159" t="str">
        <f>RIGHT(A159,(LEN(A159)-13))</f>
        <v/>
      </c>
      <c r="F159" t="str">
        <f t="shared" si="3"/>
        <v>TrainerSkill=</v>
      </c>
      <c r="G159" s="17" t="str">
        <f>CONCATENATE("[td]",VLOOKUP(IF((COUNTA(E133)&gt;0),E133,VALUE(D133)),'Lookup tables'!$A$2:$B$42,2,FALSE))</f>
        <v>[td]ypperlig</v>
      </c>
    </row>
    <row r="160" spans="1:7" ht="14.4">
      <c r="A160" s="17" t="s">
        <v>204</v>
      </c>
      <c r="B160" s="17" t="str">
        <f>LEFT(A160,7)</f>
        <v>rating=</v>
      </c>
      <c r="C160" s="1" t="s">
        <v>205</v>
      </c>
      <c r="D160" t="str">
        <f>RIGHT(A160,(LEN(A160)-7))</f>
        <v>0</v>
      </c>
      <c r="F160" t="str">
        <f t="shared" si="3"/>
        <v>rating=0</v>
      </c>
      <c r="G160" s="17" t="s">
        <v>140</v>
      </c>
    </row>
    <row r="161" spans="1:7" ht="14.4">
      <c r="A161" s="17" t="s">
        <v>350</v>
      </c>
      <c r="B161" s="17" t="str">
        <f>LEFT(A161,13)</f>
        <v>PlayerNumber=</v>
      </c>
      <c r="C161" s="1" t="s">
        <v>207</v>
      </c>
      <c r="D161" t="str">
        <f>RIGHT(A161,(LEN(A161)-13))</f>
        <v>100</v>
      </c>
      <c r="F161" t="str">
        <f t="shared" si="3"/>
        <v>PlayerNumber=100</v>
      </c>
      <c r="G161" s="17" t="str">
        <f>CONCATENATE("[th]",C136)</f>
        <v>[th]Fasta situationer</v>
      </c>
    </row>
    <row r="162" spans="1:7" ht="14.4">
      <c r="A162" s="17" t="s">
        <v>208</v>
      </c>
      <c r="B162" s="17" t="str">
        <f>LEFT(A162,15)</f>
        <v>TransferListed=</v>
      </c>
      <c r="C162" s="1" t="s">
        <v>209</v>
      </c>
      <c r="D162" t="str">
        <f>RIGHT(A162,(LEN(A162)-15))</f>
        <v>0</v>
      </c>
      <c r="F162" t="str">
        <f t="shared" si="3"/>
        <v>TransferListed=0</v>
      </c>
      <c r="G162" s="17" t="s">
        <v>150</v>
      </c>
    </row>
    <row r="163" spans="1:7" ht="14.4">
      <c r="A163" s="17" t="s">
        <v>210</v>
      </c>
      <c r="B163" s="17" t="str">
        <f>LEFT(A163,15)</f>
        <v>NationalTeamID=</v>
      </c>
      <c r="C163" s="1" t="s">
        <v>211</v>
      </c>
      <c r="D163" t="str">
        <f>RIGHT(A163,(LEN(A163)-15))</f>
        <v>3000</v>
      </c>
      <c r="F163" t="str">
        <f>A163</f>
        <v>NationalTeamID=3000</v>
      </c>
      <c r="G163" s="17" t="str">
        <f>CONCATENATE("[td]",VLOOKUP(IF((COUNTA(E136)&gt;0),E136,VALUE(D136)),'Lookup tables'!$A$2:$B$42,2,FALSE))</f>
        <v>[td]bra</v>
      </c>
    </row>
    <row r="164" spans="1:7" ht="14.4">
      <c r="A164" s="17" t="s">
        <v>429</v>
      </c>
      <c r="B164" s="17" t="str">
        <f>LEFT(A164,5)</f>
        <v>Caps=</v>
      </c>
      <c r="C164" s="1" t="s">
        <v>213</v>
      </c>
      <c r="D164" t="str">
        <f>RIGHT(A164,(LEN(A164)-5))</f>
        <v>1</v>
      </c>
      <c r="F164" t="str">
        <f>A164</f>
        <v>Caps=1</v>
      </c>
      <c r="G164" s="17" t="s">
        <v>214</v>
      </c>
    </row>
    <row r="165" spans="1:7" ht="14.4">
      <c r="A165" s="17" t="s">
        <v>239</v>
      </c>
      <c r="B165" s="17" t="str">
        <f>LEFT(A165,8)</f>
        <v>CapsU20=</v>
      </c>
      <c r="C165" s="1" t="s">
        <v>216</v>
      </c>
      <c r="D165" t="str">
        <f>RIGHT(A165,(LEN(A165)-8))</f>
        <v>0</v>
      </c>
      <c r="E165" t="s">
        <v>1437</v>
      </c>
      <c r="F165" t="str">
        <f>A165</f>
        <v>CapsU20=0</v>
      </c>
      <c r="G165" t="str">
        <f>CONCATENATE("Extra info: ", E165)</f>
        <v>Extra info: Form neg</v>
      </c>
    </row>
    <row r="166" spans="1:7" ht="14.4">
      <c r="A166" s="17" t="s">
        <v>217</v>
      </c>
      <c r="B166" s="17"/>
      <c r="C166" s="10" t="s">
        <v>134</v>
      </c>
      <c r="D166" s="17" t="str">
        <f t="shared" ref="D166:D229" si="5">MID(A166,8,(LEN(A166)-8))</f>
        <v>253698848</v>
      </c>
      <c r="F166" t="str">
        <f t="shared" ref="F166:F229" si="6">A166</f>
        <v>[player253698848]</v>
      </c>
      <c r="G166" s="17" t="str">
        <f t="shared" ref="G166:G229" si="7">CONCATENATE("[hr][b]",D167,"[/b] ","[playerid=",D166,"]")</f>
        <v>[hr][b]Edgar 'Eagle' Pettersson[/b] [playerid=253698848]</v>
      </c>
    </row>
    <row r="167" spans="1:7" ht="14.4">
      <c r="A167" s="17" t="s">
        <v>218</v>
      </c>
      <c r="B167" s="17" t="str">
        <f t="shared" ref="B167" si="8">LEFT(A167,5)</f>
        <v>name=</v>
      </c>
      <c r="C167" s="10" t="s">
        <v>137</v>
      </c>
      <c r="D167" s="17" t="str">
        <f t="shared" ref="D167:D230" si="9">RIGHT(A167,(LEN(A167)-5))</f>
        <v>Edgar 'Eagle' Pettersson</v>
      </c>
      <c r="F167" t="str">
        <f t="shared" si="6"/>
        <v>name=Edgar 'Eagle' Pettersson</v>
      </c>
      <c r="G167" t="str">
        <f t="shared" ref="G167" si="10">CONCATENATE(D168," år och ",D169," dagar, TSI = ",D183,", Lön = ",D182)</f>
        <v>29 år och 54 dagar, TSI = 123820, Lön = 522500</v>
      </c>
    </row>
    <row r="168" spans="1:7" ht="14.4">
      <c r="A168" s="17" t="s">
        <v>302</v>
      </c>
      <c r="B168" s="17" t="str">
        <f t="shared" ref="B168" si="11">LEFT(A168,4)</f>
        <v>ald=</v>
      </c>
      <c r="C168" s="1" t="s">
        <v>139</v>
      </c>
      <c r="D168" t="str">
        <f t="shared" ref="D168:D231" si="12">RIGHT(A168,(LEN(A168)-4))</f>
        <v>29</v>
      </c>
      <c r="F168" t="str">
        <f t="shared" ref="F168:F231" si="13">IF(LEN(E168)&gt;0,CONCATENATE(B168,E168),A168)</f>
        <v>ald=29</v>
      </c>
      <c r="G168" t="str">
        <f>CONCATENATE(VLOOKUP(IF((COUNTA(E171)&gt;0),E171,VALUE(D171)),'Lookup tables'!$A$2:$B$42,2,FALSE)," form, ",VLOOKUP(IF((COUNTA(E172)&gt;0),E172,VALUE(D172)),'Lookup tables'!$A$2:$B$42,2,FALSE)," kondition, ",VLOOKUP(IF((COUNTA(E180)&gt;0),E180,VALUE(D180)),'Lookup tables'!$A$2:$B$42,2,FALSE)," rutin")</f>
        <v>fenomenal form, enastående kondition, unik rutin</v>
      </c>
    </row>
    <row r="169" spans="1:7" ht="14.4">
      <c r="A169" s="17" t="s">
        <v>1099</v>
      </c>
      <c r="B169" s="17" t="str">
        <f t="shared" ref="B169" si="14">LEFT(A169,8)</f>
        <v>agedays=</v>
      </c>
      <c r="C169" s="1" t="s">
        <v>142</v>
      </c>
      <c r="D169" t="str">
        <f t="shared" ref="D169:D232" si="15">RIGHT(A169,(LEN(A169)-8))</f>
        <v>54</v>
      </c>
      <c r="F169" t="str">
        <f t="shared" si="13"/>
        <v>agedays=54</v>
      </c>
      <c r="G169" t="str">
        <f>CONCATENATE(IF((COUNTA(D192)&gt;0),CONCATENATE(D192,", "),""),IF((LEN(D199)&gt;0),CONCATENATE(VLOOKUP(VALUE(D199),'Lookup tables'!$D$25:$E$27,2,FALSE),", "),""),CONCATENATE(VLOOKUP(VALUE(D181),'Lookup tables'!$A$2:$B$42,2,FALSE)," ledarförmåga, "),CONCATENATE(VLOOKUP(D194,'Lookup tables'!$D$29:$E$34,2,FALSE),", "),IF(AND((VALUE(D170)&lt;0),(COUNTA(E170)&lt;1)),"ingen skada",CONCATENATE("[b]skada +",IF((COUNTA(E170)&gt;0),E170,D170),"[/b]")))</f>
        <v>dålig ledarförmåga, otrevlig typ, ingen skada</v>
      </c>
    </row>
    <row r="170" spans="1:7" ht="14.4">
      <c r="A170" s="21" t="s">
        <v>143</v>
      </c>
      <c r="B170" s="17" t="str">
        <f t="shared" ref="B170:B229" si="16">LEFT(A170,4)</f>
        <v>ska=</v>
      </c>
      <c r="C170" s="1" t="s">
        <v>144</v>
      </c>
      <c r="D170" t="str">
        <f t="shared" ref="D170:D233" si="17">RIGHT(A170,(LEN(A170)-4))</f>
        <v>-1</v>
      </c>
      <c r="E170" s="24"/>
      <c r="F170" t="str">
        <f>IF(LEN(E170)&gt;0,CONCATENATE(B170,E170),A170)</f>
        <v>ska=-1</v>
      </c>
      <c r="G170" t="s">
        <v>145</v>
      </c>
    </row>
    <row r="171" spans="1:7" ht="14.4">
      <c r="A171" s="17" t="s">
        <v>146</v>
      </c>
      <c r="B171" s="17" t="str">
        <f t="shared" si="16"/>
        <v>for=</v>
      </c>
      <c r="C171" s="1" t="s">
        <v>147</v>
      </c>
      <c r="D171" t="str">
        <f t="shared" si="17"/>
        <v>8</v>
      </c>
      <c r="F171" t="str">
        <f t="shared" si="13"/>
        <v>for=8</v>
      </c>
      <c r="G171" s="17" t="str">
        <f t="shared" ref="G171:G234" si="18">CONCATENATE("[th]",C172)</f>
        <v>[th]Kondition</v>
      </c>
    </row>
    <row r="172" spans="1:7" ht="14.4">
      <c r="A172" s="17" t="s">
        <v>222</v>
      </c>
      <c r="B172" s="17" t="str">
        <f t="shared" si="16"/>
        <v>uth=</v>
      </c>
      <c r="C172" s="1" t="s">
        <v>149</v>
      </c>
      <c r="D172" t="str">
        <f t="shared" si="17"/>
        <v>7</v>
      </c>
      <c r="F172" t="str">
        <f t="shared" si="13"/>
        <v>uth=7</v>
      </c>
      <c r="G172" s="17" t="s">
        <v>150</v>
      </c>
    </row>
    <row r="173" spans="1:7" ht="14.4">
      <c r="A173" s="17" t="s">
        <v>151</v>
      </c>
      <c r="B173" s="17" t="str">
        <f t="shared" si="16"/>
        <v>spe=</v>
      </c>
      <c r="C173" s="1" t="s">
        <v>152</v>
      </c>
      <c r="D173" t="str">
        <f t="shared" si="17"/>
        <v>1</v>
      </c>
      <c r="F173" t="str">
        <f t="shared" si="13"/>
        <v>spe=1</v>
      </c>
      <c r="G173" s="17" t="str">
        <f>CONCATENATE("[td]",VLOOKUP(IF((COUNTA(E172)&gt;0),E172,VALUE(D172)),'Lookup tables'!$A$2:$B$42,2,FALSE))</f>
        <v>[td]enastående</v>
      </c>
    </row>
    <row r="174" spans="1:7" ht="14.4">
      <c r="A174" s="17" t="s">
        <v>223</v>
      </c>
      <c r="B174" s="17" t="str">
        <f t="shared" si="16"/>
        <v>mal=</v>
      </c>
      <c r="C174" s="1" t="s">
        <v>154</v>
      </c>
      <c r="D174" t="str">
        <f t="shared" si="17"/>
        <v>1</v>
      </c>
      <c r="F174" t="str">
        <f t="shared" si="13"/>
        <v>mal=1</v>
      </c>
      <c r="G174" s="17" t="s">
        <v>140</v>
      </c>
    </row>
    <row r="175" spans="1:7" ht="14.4">
      <c r="A175" s="17" t="s">
        <v>155</v>
      </c>
      <c r="B175" s="17" t="str">
        <f t="shared" si="16"/>
        <v>fra=</v>
      </c>
      <c r="C175" s="1" t="s">
        <v>156</v>
      </c>
      <c r="D175" t="str">
        <f t="shared" si="17"/>
        <v>1</v>
      </c>
      <c r="F175" t="str">
        <f t="shared" si="13"/>
        <v>fra=1</v>
      </c>
      <c r="G175" s="17" t="str">
        <f t="shared" ref="G175" si="19">CONCATENATE("[th]",C179)</f>
        <v>[th]Målvakt</v>
      </c>
    </row>
    <row r="176" spans="1:7" ht="14.4">
      <c r="A176" s="17" t="s">
        <v>224</v>
      </c>
      <c r="B176" s="17" t="str">
        <f t="shared" si="16"/>
        <v>ytt=</v>
      </c>
      <c r="C176" s="1" t="s">
        <v>158</v>
      </c>
      <c r="D176" t="str">
        <f t="shared" si="17"/>
        <v>2</v>
      </c>
      <c r="F176" t="str">
        <f t="shared" si="13"/>
        <v>ytt=2</v>
      </c>
      <c r="G176" s="17" t="s">
        <v>150</v>
      </c>
    </row>
    <row r="177" spans="1:7" ht="14.4">
      <c r="A177" s="17" t="s">
        <v>525</v>
      </c>
      <c r="B177" s="17" t="str">
        <f t="shared" si="16"/>
        <v>fas=</v>
      </c>
      <c r="C177" s="1" t="s">
        <v>160</v>
      </c>
      <c r="D177" t="str">
        <f t="shared" si="17"/>
        <v>18</v>
      </c>
      <c r="F177" t="str">
        <f t="shared" si="13"/>
        <v>fas=18</v>
      </c>
      <c r="G177" s="17" t="str">
        <f>CONCATENATE("[td]",VLOOKUP(IF((COUNTA(E179)&gt;0),E179,VALUE(D179)),'Lookup tables'!$A$2:$B$42,2,FALSE))</f>
        <v>[td]magisk</v>
      </c>
    </row>
    <row r="178" spans="1:7" ht="14.4">
      <c r="A178" s="17" t="s">
        <v>161</v>
      </c>
      <c r="B178" s="17" t="str">
        <f t="shared" si="16"/>
        <v>bac=</v>
      </c>
      <c r="C178" s="1" t="s">
        <v>162</v>
      </c>
      <c r="D178" t="str">
        <f t="shared" si="17"/>
        <v>13</v>
      </c>
      <c r="F178" t="str">
        <f t="shared" si="13"/>
        <v>bac=13</v>
      </c>
      <c r="G178" s="17" t="s">
        <v>163</v>
      </c>
    </row>
    <row r="179" spans="1:7" ht="14.4">
      <c r="A179" s="17" t="s">
        <v>164</v>
      </c>
      <c r="B179" s="17" t="str">
        <f t="shared" si="16"/>
        <v>mlv=</v>
      </c>
      <c r="C179" s="1" t="s">
        <v>165</v>
      </c>
      <c r="D179" t="str">
        <f t="shared" si="17"/>
        <v>18</v>
      </c>
      <c r="F179" t="str">
        <f t="shared" si="13"/>
        <v>mlv=18</v>
      </c>
      <c r="G179" s="17" t="s">
        <v>135</v>
      </c>
    </row>
    <row r="180" spans="1:7" ht="14.4">
      <c r="A180" s="17" t="s">
        <v>267</v>
      </c>
      <c r="B180" s="17" t="str">
        <f t="shared" si="16"/>
        <v>rut=</v>
      </c>
      <c r="C180" s="1" t="s">
        <v>167</v>
      </c>
      <c r="D180" t="str">
        <f t="shared" si="17"/>
        <v>9</v>
      </c>
      <c r="F180" t="str">
        <f t="shared" si="13"/>
        <v>rut=9</v>
      </c>
      <c r="G180" s="17" t="str">
        <f t="shared" ref="G180" si="20">CONCATENATE("[th]",C173)</f>
        <v>[th]Spelupplägg</v>
      </c>
    </row>
    <row r="181" spans="1:7" ht="14.4">
      <c r="A181" s="17" t="s">
        <v>228</v>
      </c>
      <c r="B181" s="17" t="str">
        <f t="shared" si="16"/>
        <v>led=</v>
      </c>
      <c r="C181" s="1" t="s">
        <v>169</v>
      </c>
      <c r="D181" t="str">
        <f t="shared" si="17"/>
        <v>3</v>
      </c>
      <c r="F181" t="str">
        <f t="shared" si="13"/>
        <v>led=3</v>
      </c>
      <c r="G181" s="17" t="s">
        <v>150</v>
      </c>
    </row>
    <row r="182" spans="1:7" ht="14.4">
      <c r="A182" s="17" t="s">
        <v>1100</v>
      </c>
      <c r="B182" s="17" t="str">
        <f t="shared" si="16"/>
        <v>sal=</v>
      </c>
      <c r="C182" s="1" t="s">
        <v>171</v>
      </c>
      <c r="D182" t="str">
        <f t="shared" si="17"/>
        <v>522500</v>
      </c>
      <c r="F182" t="str">
        <f t="shared" si="13"/>
        <v>sal=522500</v>
      </c>
      <c r="G182" s="17" t="str">
        <f>CONCATENATE("[td]",VLOOKUP(IF((COUNTA(E173)&gt;0),E173,VALUE(D173)),'Lookup tables'!$A$2:$B$42,2,FALSE))</f>
        <v>[td]katastrofal</v>
      </c>
    </row>
    <row r="183" spans="1:7" ht="14.4">
      <c r="A183" s="17" t="s">
        <v>1101</v>
      </c>
      <c r="B183" s="17" t="str">
        <f t="shared" si="16"/>
        <v>mkt=</v>
      </c>
      <c r="C183" s="1" t="s">
        <v>173</v>
      </c>
      <c r="D183" t="str">
        <f t="shared" si="17"/>
        <v>123820</v>
      </c>
      <c r="F183" t="str">
        <f t="shared" si="13"/>
        <v>mkt=123820</v>
      </c>
      <c r="G183" s="17" t="s">
        <v>140</v>
      </c>
    </row>
    <row r="184" spans="1:7" ht="14.4">
      <c r="A184" s="17" t="s">
        <v>231</v>
      </c>
      <c r="B184" s="17" t="str">
        <f t="shared" si="16"/>
        <v>gev=</v>
      </c>
      <c r="C184" s="1" t="s">
        <v>175</v>
      </c>
      <c r="D184" t="str">
        <f t="shared" si="17"/>
        <v>3</v>
      </c>
      <c r="F184" t="str">
        <f t="shared" si="13"/>
        <v>gev=3</v>
      </c>
      <c r="G184" s="17" t="str">
        <f t="shared" ref="G184" si="21">CONCATENATE("[th]",C175)</f>
        <v>[th]Framspel</v>
      </c>
    </row>
    <row r="185" spans="1:7" ht="14.4">
      <c r="A185" s="17" t="s">
        <v>176</v>
      </c>
      <c r="B185" s="17" t="str">
        <f t="shared" si="16"/>
        <v>gtl=</v>
      </c>
      <c r="C185" s="1" t="s">
        <v>177</v>
      </c>
      <c r="D185" t="str">
        <f t="shared" si="17"/>
        <v>0</v>
      </c>
      <c r="F185" t="str">
        <f t="shared" si="13"/>
        <v>gtl=0</v>
      </c>
      <c r="G185" s="17" t="s">
        <v>150</v>
      </c>
    </row>
    <row r="186" spans="1:7" ht="14.4">
      <c r="A186" s="17" t="s">
        <v>178</v>
      </c>
      <c r="B186" s="17" t="str">
        <f t="shared" si="16"/>
        <v>gtc=</v>
      </c>
      <c r="C186" s="1" t="s">
        <v>179</v>
      </c>
      <c r="D186" t="str">
        <f t="shared" si="17"/>
        <v>0</v>
      </c>
      <c r="F186" t="str">
        <f t="shared" si="13"/>
        <v>gtc=0</v>
      </c>
      <c r="G186" s="17" t="str">
        <f>CONCATENATE("[td]",VLOOKUP(IF((COUNTA(E175)&gt;0),E175,VALUE(D175)),'Lookup tables'!$A$2:$B$42,2,FALSE))</f>
        <v>[td]katastrofal</v>
      </c>
    </row>
    <row r="187" spans="1:7" ht="14.4">
      <c r="A187" s="17" t="s">
        <v>180</v>
      </c>
      <c r="B187" s="17" t="str">
        <f t="shared" si="16"/>
        <v>gtt=</v>
      </c>
      <c r="C187" s="1" t="s">
        <v>181</v>
      </c>
      <c r="D187" t="str">
        <f t="shared" si="17"/>
        <v>0</v>
      </c>
      <c r="F187" t="str">
        <f t="shared" si="13"/>
        <v>gtt=0</v>
      </c>
      <c r="G187" s="17" t="s">
        <v>163</v>
      </c>
    </row>
    <row r="188" spans="1:7" ht="14.4">
      <c r="A188" s="17" t="s">
        <v>182</v>
      </c>
      <c r="B188" s="17" t="str">
        <f t="shared" si="16"/>
        <v>hat=</v>
      </c>
      <c r="C188" s="1" t="s">
        <v>183</v>
      </c>
      <c r="D188" t="str">
        <f t="shared" si="17"/>
        <v>0</v>
      </c>
      <c r="F188" t="str">
        <f t="shared" si="13"/>
        <v>hat=0</v>
      </c>
      <c r="G188" s="17" t="s">
        <v>135</v>
      </c>
    </row>
    <row r="189" spans="1:7" ht="14.4">
      <c r="A189" s="17" t="s">
        <v>184</v>
      </c>
      <c r="B189" s="17" t="str">
        <f t="shared" ref="B189" si="22">LEFT(A189,10)</f>
        <v>CountryID=</v>
      </c>
      <c r="C189" s="1" t="s">
        <v>185</v>
      </c>
      <c r="D189" t="str">
        <f t="shared" ref="D189:D252" si="23">RIGHT(A189,(LEN(A189)-10))</f>
        <v>1</v>
      </c>
      <c r="F189" t="str">
        <f t="shared" si="13"/>
        <v>CountryID=1</v>
      </c>
      <c r="G189" s="17" t="str">
        <f t="shared" ref="G189" si="24">CONCATENATE("[th]",C176)</f>
        <v>[th]Ytter</v>
      </c>
    </row>
    <row r="190" spans="1:7" ht="14.4">
      <c r="A190" s="17" t="s">
        <v>186</v>
      </c>
      <c r="B190" s="17" t="str">
        <f t="shared" ref="B190" si="25">LEFT(A190,9)</f>
        <v>warnings=</v>
      </c>
      <c r="C190" s="1" t="s">
        <v>187</v>
      </c>
      <c r="D190" t="str">
        <f t="shared" ref="D190:D253" si="26">RIGHT(A190,(LEN(A190)-9))</f>
        <v>0</v>
      </c>
      <c r="F190" t="str">
        <f t="shared" si="13"/>
        <v>warnings=0</v>
      </c>
      <c r="G190" s="17" t="s">
        <v>150</v>
      </c>
    </row>
    <row r="191" spans="1:7" ht="14.4">
      <c r="A191" s="17" t="s">
        <v>188</v>
      </c>
      <c r="B191" s="17" t="str">
        <f t="shared" ref="B191" si="27">LEFT(A191,11)</f>
        <v>speciality=</v>
      </c>
      <c r="C191" s="1" t="s">
        <v>189</v>
      </c>
      <c r="D191" t="str">
        <f t="shared" ref="D191:D254" si="28">RIGHT(A191,(LEN(A191)-11))</f>
        <v>0</v>
      </c>
      <c r="F191" t="str">
        <f t="shared" si="13"/>
        <v>speciality=0</v>
      </c>
      <c r="G191" s="17" t="str">
        <f>CONCATENATE("[td]",VLOOKUP(IF((COUNTA(E176)&gt;0),E176,VALUE(D176)),'Lookup tables'!$A$2:$B$42,2,FALSE))</f>
        <v>[td]usel</v>
      </c>
    </row>
    <row r="192" spans="1:7" ht="14.4">
      <c r="A192" s="17" t="s">
        <v>190</v>
      </c>
      <c r="B192" s="17" t="str">
        <f t="shared" ref="B192" si="29">LEFT(A192,16)</f>
        <v>specialityLabel=</v>
      </c>
      <c r="C192" s="1" t="s">
        <v>189</v>
      </c>
      <c r="F192" t="str">
        <f t="shared" si="13"/>
        <v>specialityLabel=</v>
      </c>
      <c r="G192" s="17" t="s">
        <v>140</v>
      </c>
    </row>
    <row r="193" spans="1:7" ht="14.4">
      <c r="A193" s="17" t="s">
        <v>232</v>
      </c>
      <c r="B193" s="17" t="str">
        <f t="shared" ref="B193" si="30">LEFT(A193,11)</f>
        <v>gentleness=</v>
      </c>
      <c r="C193" s="1" t="s">
        <v>192</v>
      </c>
      <c r="D193" t="str">
        <f t="shared" ref="D193:D256" si="31">RIGHT(A193,(LEN(A193)-11))</f>
        <v>0</v>
      </c>
      <c r="F193" t="str">
        <f t="shared" si="13"/>
        <v>gentleness=0</v>
      </c>
      <c r="G193" s="17" t="str">
        <f t="shared" ref="G193" si="32">CONCATENATE("[th]",C178)</f>
        <v>[th]Försvar</v>
      </c>
    </row>
    <row r="194" spans="1:7" ht="14.4">
      <c r="A194" s="17" t="s">
        <v>233</v>
      </c>
      <c r="B194" s="17" t="str">
        <f t="shared" ref="B194" si="33">LEFT(A194,16)</f>
        <v>gentlenessLabel=</v>
      </c>
      <c r="C194" s="1" t="s">
        <v>192</v>
      </c>
      <c r="D194" t="str">
        <f t="shared" ref="D194:D257" si="34">RIGHT(A194,(LEN(A194)-16))</f>
        <v>nasty fellow</v>
      </c>
      <c r="F194" t="str">
        <f t="shared" si="13"/>
        <v>gentlenessLabel=nasty fellow</v>
      </c>
      <c r="G194" s="17" t="s">
        <v>150</v>
      </c>
    </row>
    <row r="195" spans="1:7" ht="14.4">
      <c r="A195" s="17" t="s">
        <v>234</v>
      </c>
      <c r="B195" s="17" t="str">
        <f t="shared" ref="B195" si="35">LEFT(A195,8)</f>
        <v>honesty=</v>
      </c>
      <c r="C195" s="1" t="s">
        <v>195</v>
      </c>
      <c r="D195" t="str">
        <f t="shared" ref="D195:D258" si="36">RIGHT(A195,(LEN(A195)-8))</f>
        <v>3</v>
      </c>
      <c r="F195" t="str">
        <f t="shared" si="13"/>
        <v>honesty=3</v>
      </c>
      <c r="G195" s="17" t="str">
        <f>CONCATENATE("[td]",VLOOKUP(IF((COUNTA(E178)&gt;0),E178,VALUE(D178)),'Lookup tables'!$A$2:$B$42,2,FALSE))</f>
        <v>[td]oförglömlig</v>
      </c>
    </row>
    <row r="196" spans="1:7" ht="14.4">
      <c r="A196" s="17" t="s">
        <v>235</v>
      </c>
      <c r="B196" s="17" t="str">
        <f t="shared" ref="B196" si="37">LEFT(A196,13)</f>
        <v>honestyLabel=</v>
      </c>
      <c r="C196" s="1" t="s">
        <v>195</v>
      </c>
      <c r="D196" t="str">
        <f t="shared" ref="D196:D259" si="38">RIGHT(A196,(LEN(A196)-13))</f>
        <v>upright</v>
      </c>
      <c r="F196" t="str">
        <f t="shared" si="13"/>
        <v>honestyLabel=upright</v>
      </c>
      <c r="G196" s="17" t="s">
        <v>163</v>
      </c>
    </row>
    <row r="197" spans="1:7" ht="14.4">
      <c r="A197" s="17" t="s">
        <v>197</v>
      </c>
      <c r="B197" s="17" t="str">
        <f t="shared" ref="B197" si="39">LEFT(A197,15)</f>
        <v>Aggressiveness=</v>
      </c>
      <c r="C197" s="1" t="s">
        <v>198</v>
      </c>
      <c r="D197" t="str">
        <f t="shared" ref="D197:D260" si="40">RIGHT(A197,(LEN(A197)-15))</f>
        <v>0</v>
      </c>
      <c r="F197" t="str">
        <f t="shared" si="13"/>
        <v>Aggressiveness=0</v>
      </c>
      <c r="G197" s="17" t="s">
        <v>135</v>
      </c>
    </row>
    <row r="198" spans="1:7" ht="14.4">
      <c r="A198" s="17" t="s">
        <v>199</v>
      </c>
      <c r="B198" s="17" t="str">
        <f t="shared" ref="B198" si="41">LEFT(A198,20)</f>
        <v>AggressivenessLabel=</v>
      </c>
      <c r="C198" s="1" t="s">
        <v>198</v>
      </c>
      <c r="D198" t="str">
        <f t="shared" ref="D198:D261" si="42">RIGHT(A198,(LEN(A198)-20))</f>
        <v>tranquil</v>
      </c>
      <c r="F198" t="str">
        <f t="shared" si="13"/>
        <v>AggressivenessLabel=tranquil</v>
      </c>
      <c r="G198" s="17" t="str">
        <f t="shared" ref="G198" si="43">CONCATENATE("[th]",C174)</f>
        <v>[th]Målgörare</v>
      </c>
    </row>
    <row r="199" spans="1:7" ht="14.4">
      <c r="A199" s="17" t="s">
        <v>236</v>
      </c>
      <c r="B199" s="17" t="str">
        <f t="shared" ref="B199" si="44">LEFT(A199,12)</f>
        <v>TrainerType=</v>
      </c>
      <c r="C199" s="1" t="s">
        <v>201</v>
      </c>
      <c r="D199" t="str">
        <f t="shared" ref="D199:D262" si="45">RIGHT(A199,(LEN(A199)-12))</f>
        <v/>
      </c>
      <c r="F199" t="str">
        <f t="shared" si="13"/>
        <v>TrainerType=</v>
      </c>
      <c r="G199" s="17" t="s">
        <v>150</v>
      </c>
    </row>
    <row r="200" spans="1:7" ht="14.4">
      <c r="A200" s="17" t="s">
        <v>237</v>
      </c>
      <c r="B200" s="17" t="str">
        <f t="shared" ref="B200" si="46">LEFT(A200,13)</f>
        <v>TrainerSkill=</v>
      </c>
      <c r="C200" s="1" t="s">
        <v>203</v>
      </c>
      <c r="D200" t="str">
        <f t="shared" ref="D200:D263" si="47">RIGHT(A200,(LEN(A200)-13))</f>
        <v/>
      </c>
      <c r="F200" t="str">
        <f t="shared" si="13"/>
        <v>TrainerSkill=</v>
      </c>
      <c r="G200" s="17" t="str">
        <f>CONCATENATE("[td]",VLOOKUP(IF((COUNTA(E174)&gt;0),E174,VALUE(D174)),'Lookup tables'!$A$2:$B$42,2,FALSE))</f>
        <v>[td]katastrofal</v>
      </c>
    </row>
    <row r="201" spans="1:7" ht="14.4">
      <c r="A201" s="17" t="s">
        <v>204</v>
      </c>
      <c r="B201" s="17" t="str">
        <f t="shared" ref="B201" si="48">LEFT(A201,7)</f>
        <v>rating=</v>
      </c>
      <c r="C201" s="1" t="s">
        <v>205</v>
      </c>
      <c r="D201" t="str">
        <f t="shared" ref="D201:D264" si="49">RIGHT(A201,(LEN(A201)-7))</f>
        <v>0</v>
      </c>
      <c r="F201" t="str">
        <f t="shared" si="13"/>
        <v>rating=0</v>
      </c>
      <c r="G201" s="17" t="s">
        <v>140</v>
      </c>
    </row>
    <row r="202" spans="1:7" ht="14.4">
      <c r="A202" s="17" t="s">
        <v>206</v>
      </c>
      <c r="B202" s="17" t="str">
        <f t="shared" ref="B202" si="50">LEFT(A202,13)</f>
        <v>PlayerNumber=</v>
      </c>
      <c r="C202" s="1" t="s">
        <v>207</v>
      </c>
      <c r="D202" t="str">
        <f t="shared" ref="D202:D265" si="51">RIGHT(A202,(LEN(A202)-13))</f>
        <v>1</v>
      </c>
      <c r="F202" t="str">
        <f t="shared" si="13"/>
        <v>PlayerNumber=1</v>
      </c>
      <c r="G202" s="17" t="str">
        <f t="shared" ref="G202" si="52">CONCATENATE("[th]",C177)</f>
        <v>[th]Fasta situationer</v>
      </c>
    </row>
    <row r="203" spans="1:7" ht="14.4">
      <c r="A203" s="17" t="s">
        <v>208</v>
      </c>
      <c r="B203" s="17" t="str">
        <f t="shared" ref="B203:B204" si="53">LEFT(A203,15)</f>
        <v>TransferListed=</v>
      </c>
      <c r="C203" s="1" t="s">
        <v>209</v>
      </c>
      <c r="D203" t="str">
        <f t="shared" ref="D203:D266" si="54">RIGHT(A203,(LEN(A203)-15))</f>
        <v>0</v>
      </c>
      <c r="F203" t="str">
        <f t="shared" si="13"/>
        <v>TransferListed=0</v>
      </c>
      <c r="G203" s="17" t="s">
        <v>150</v>
      </c>
    </row>
    <row r="204" spans="1:7" ht="14.4">
      <c r="A204" s="17" t="s">
        <v>210</v>
      </c>
      <c r="B204" s="17" t="str">
        <f t="shared" si="53"/>
        <v>NationalTeamID=</v>
      </c>
      <c r="C204" s="1" t="s">
        <v>211</v>
      </c>
      <c r="D204" t="str">
        <f t="shared" si="54"/>
        <v>3000</v>
      </c>
      <c r="F204" t="str">
        <f t="shared" ref="F204:F267" si="55">A204</f>
        <v>NationalTeamID=3000</v>
      </c>
      <c r="G204" s="17" t="str">
        <f>CONCATENATE("[td]",VLOOKUP(IF((COUNTA(E177)&gt;0),E177,VALUE(D177)),'Lookup tables'!$A$2:$B$42,2,FALSE))</f>
        <v>[td]magisk</v>
      </c>
    </row>
    <row r="205" spans="1:7" ht="14.4">
      <c r="A205" s="17" t="s">
        <v>238</v>
      </c>
      <c r="B205" s="17" t="str">
        <f t="shared" ref="B205" si="56">LEFT(A205,5)</f>
        <v>Caps=</v>
      </c>
      <c r="C205" s="1" t="s">
        <v>213</v>
      </c>
      <c r="D205" t="str">
        <f t="shared" ref="D205:D268" si="57">RIGHT(A205,(LEN(A205)-5))</f>
        <v>0</v>
      </c>
      <c r="F205" t="str">
        <f t="shared" si="55"/>
        <v>Caps=0</v>
      </c>
      <c r="G205" s="17" t="s">
        <v>214</v>
      </c>
    </row>
    <row r="206" spans="1:7" ht="14.4">
      <c r="A206" s="17" t="s">
        <v>239</v>
      </c>
      <c r="B206" s="17" t="str">
        <f t="shared" ref="B206" si="58">LEFT(A206,8)</f>
        <v>CapsU20=</v>
      </c>
      <c r="C206" s="1" t="s">
        <v>216</v>
      </c>
      <c r="D206" t="str">
        <f t="shared" ref="D206:D269" si="59">RIGHT(A206,(LEN(A206)-8))</f>
        <v>0</v>
      </c>
      <c r="F206" t="str">
        <f t="shared" si="55"/>
        <v>CapsU20=0</v>
      </c>
      <c r="G206" t="str">
        <f t="shared" ref="G206:G269" si="60">CONCATENATE("Extra info: ", E206)</f>
        <v xml:space="preserve">Extra info: </v>
      </c>
    </row>
    <row r="207" spans="1:7" ht="14.4">
      <c r="A207" s="17" t="s">
        <v>548</v>
      </c>
      <c r="B207" s="17"/>
      <c r="C207" s="10" t="s">
        <v>134</v>
      </c>
      <c r="D207" s="17" t="str">
        <f t="shared" ref="D207:D270" si="61">MID(A207,8,(LEN(A207)-8))</f>
        <v>258677872</v>
      </c>
      <c r="F207" t="str">
        <f t="shared" si="6"/>
        <v>[player258677872]</v>
      </c>
      <c r="G207" s="17" t="str">
        <f t="shared" ref="G207:G270" si="62">CONCATENATE("[hr][b]",D208,"[/b] ","[playerid=",D207,"]")</f>
        <v>[hr][b]Fredrik Erér[/b] [playerid=258677872]</v>
      </c>
    </row>
    <row r="208" spans="1:7" ht="14.4">
      <c r="A208" s="17" t="s">
        <v>549</v>
      </c>
      <c r="B208" s="17" t="str">
        <f t="shared" ref="B208" si="63">LEFT(A208,5)</f>
        <v>name=</v>
      </c>
      <c r="C208" s="10" t="s">
        <v>137</v>
      </c>
      <c r="D208" s="17" t="str">
        <f t="shared" ref="D208:D271" si="64">RIGHT(A208,(LEN(A208)-5))</f>
        <v>Fredrik Erér</v>
      </c>
      <c r="F208" t="str">
        <f t="shared" si="6"/>
        <v>name=Fredrik Erér</v>
      </c>
      <c r="G208" t="str">
        <f t="shared" ref="G208" si="65">CONCATENATE(D209," år och ",D210," dagar, TSI = ",D224,", Lön = ",D223)</f>
        <v>29 år och 10 dagar, TSI = 202950, Lön = 1018560</v>
      </c>
    </row>
    <row r="209" spans="1:7" ht="14.4">
      <c r="A209" s="17" t="s">
        <v>302</v>
      </c>
      <c r="B209" s="17" t="str">
        <f t="shared" ref="B209" si="66">LEFT(A209,4)</f>
        <v>ald=</v>
      </c>
      <c r="C209" s="1" t="s">
        <v>139</v>
      </c>
      <c r="D209" t="str">
        <f t="shared" ref="D209:D272" si="67">RIGHT(A209,(LEN(A209)-4))</f>
        <v>29</v>
      </c>
      <c r="F209" t="str">
        <f t="shared" ref="F209" si="68">IF(LEN(E209)&gt;0,CONCATENATE(B209,E209),A209)</f>
        <v>ald=29</v>
      </c>
      <c r="G209" t="str">
        <f>CONCATENATE(VLOOKUP(IF((COUNTA(E212)&gt;0),E212,VALUE(D212)),'Lookup tables'!$A$2:$B$42,2,FALSE)," form, ",VLOOKUP(IF((COUNTA(E213)&gt;0),E213,VALUE(D213)),'Lookup tables'!$A$2:$B$42,2,FALSE)," kondition, ",VLOOKUP(IF((COUNTA(E221)&gt;0),E221,VALUE(D221)),'Lookup tables'!$A$2:$B$42,2,FALSE)," rutin")</f>
        <v>hyfsad form, fenomenal kondition, utopisk rutin</v>
      </c>
    </row>
    <row r="210" spans="1:7" ht="14.4">
      <c r="A210" s="17" t="s">
        <v>859</v>
      </c>
      <c r="B210" s="17" t="str">
        <f t="shared" ref="B210" si="69">LEFT(A210,8)</f>
        <v>agedays=</v>
      </c>
      <c r="C210" s="1" t="s">
        <v>142</v>
      </c>
      <c r="D210" t="str">
        <f t="shared" ref="D210:D273" si="70">RIGHT(A210,(LEN(A210)-8))</f>
        <v>10</v>
      </c>
      <c r="F210" t="str">
        <f t="shared" si="13"/>
        <v>agedays=10</v>
      </c>
      <c r="G210" t="str">
        <f>CONCATENATE(IF((COUNTA(D233)&gt;0),CONCATENATE(D233,", "),""),IF((LEN(D240)&gt;0),CONCATENATE(VLOOKUP(VALUE(D240),'Lookup tables'!$D$25:$E$27,2,FALSE),", "),""),CONCATENATE(VLOOKUP(VALUE(D222),'Lookup tables'!$A$2:$B$42,2,FALSE)," ledarförmåga, "),CONCATENATE(VLOOKUP(D235,'Lookup tables'!$D$29:$E$34,2,FALSE),", "),IF(AND((VALUE(D211)&lt;0),(COUNTA(E211)&lt;1)),"ingen skada",CONCATENATE("[b]skada +",IF((COUNTA(E211)&gt;0),E211,D211),"[/b]")))</f>
        <v>hyfsad ledarförmåga, populär kille, ingen skada</v>
      </c>
    </row>
    <row r="211" spans="1:7" ht="14.4">
      <c r="A211" s="17" t="s">
        <v>143</v>
      </c>
      <c r="B211" s="17" t="str">
        <f t="shared" ref="B211:B212" si="71">LEFT(A211,4)</f>
        <v>ska=</v>
      </c>
      <c r="C211" s="1" t="s">
        <v>144</v>
      </c>
      <c r="D211" t="str">
        <f t="shared" ref="D211:D274" si="72">RIGHT(A211,(LEN(A211)-4))</f>
        <v>-1</v>
      </c>
      <c r="F211" t="str">
        <f t="shared" si="13"/>
        <v>ska=-1</v>
      </c>
      <c r="G211" t="s">
        <v>145</v>
      </c>
    </row>
    <row r="212" spans="1:7" ht="14.4">
      <c r="A212" s="17" t="s">
        <v>279</v>
      </c>
      <c r="B212" s="17" t="str">
        <f t="shared" si="71"/>
        <v>for=</v>
      </c>
      <c r="C212" s="1" t="s">
        <v>147</v>
      </c>
      <c r="D212" t="str">
        <f t="shared" si="72"/>
        <v>5</v>
      </c>
      <c r="E212">
        <v>4</v>
      </c>
      <c r="F212" t="str">
        <f t="shared" si="13"/>
        <v>for=4</v>
      </c>
      <c r="G212" s="17" t="str">
        <f t="shared" ref="G212:G275" si="73">CONCATENATE("[th]",C213)</f>
        <v>[th]Kondition</v>
      </c>
    </row>
    <row r="213" spans="1:7" ht="14.4">
      <c r="A213" s="17" t="s">
        <v>369</v>
      </c>
      <c r="B213" s="17" t="str">
        <f t="shared" si="16"/>
        <v>uth=</v>
      </c>
      <c r="C213" s="1" t="s">
        <v>149</v>
      </c>
      <c r="D213" t="str">
        <f t="shared" si="72"/>
        <v>8</v>
      </c>
      <c r="F213" t="str">
        <f t="shared" si="13"/>
        <v>uth=8</v>
      </c>
      <c r="G213" s="17" t="s">
        <v>150</v>
      </c>
    </row>
    <row r="214" spans="1:7" ht="14.4">
      <c r="A214" s="17" t="s">
        <v>280</v>
      </c>
      <c r="B214" s="17" t="str">
        <f t="shared" si="16"/>
        <v>spe=</v>
      </c>
      <c r="C214" s="1" t="s">
        <v>152</v>
      </c>
      <c r="D214" t="str">
        <f t="shared" si="72"/>
        <v>18</v>
      </c>
      <c r="F214" t="str">
        <f t="shared" si="13"/>
        <v>spe=18</v>
      </c>
      <c r="G214" s="17" t="str">
        <f>CONCATENATE("[td]",VLOOKUP(IF((COUNTA(E213)&gt;0),E213,VALUE(D213)),'Lookup tables'!$A$2:$B$42,2,FALSE))</f>
        <v>[td]fenomenal</v>
      </c>
    </row>
    <row r="215" spans="1:7" ht="14.4">
      <c r="A215" s="17" t="s">
        <v>435</v>
      </c>
      <c r="B215" s="17" t="str">
        <f t="shared" si="16"/>
        <v>mal=</v>
      </c>
      <c r="C215" s="1" t="s">
        <v>154</v>
      </c>
      <c r="D215" t="str">
        <f t="shared" si="72"/>
        <v>5</v>
      </c>
      <c r="F215" t="str">
        <f t="shared" si="13"/>
        <v>mal=5</v>
      </c>
      <c r="G215" s="17" t="s">
        <v>140</v>
      </c>
    </row>
    <row r="216" spans="1:7" ht="14.4">
      <c r="A216" s="17" t="s">
        <v>425</v>
      </c>
      <c r="B216" s="17" t="str">
        <f t="shared" si="16"/>
        <v>fra=</v>
      </c>
      <c r="C216" s="1" t="s">
        <v>156</v>
      </c>
      <c r="D216" t="str">
        <f t="shared" si="72"/>
        <v>9</v>
      </c>
      <c r="F216" t="str">
        <f t="shared" si="13"/>
        <v>fra=9</v>
      </c>
      <c r="G216" s="17" t="str">
        <f t="shared" ref="G216" si="74">CONCATENATE("[th]",C220)</f>
        <v>[th]Målvakt</v>
      </c>
    </row>
    <row r="217" spans="1:7" ht="14.4">
      <c r="A217" s="17" t="s">
        <v>415</v>
      </c>
      <c r="B217" s="17" t="str">
        <f t="shared" si="16"/>
        <v>ytt=</v>
      </c>
      <c r="C217" s="1" t="s">
        <v>158</v>
      </c>
      <c r="D217" t="str">
        <f t="shared" si="72"/>
        <v>5</v>
      </c>
      <c r="F217" t="str">
        <f t="shared" si="13"/>
        <v>ytt=5</v>
      </c>
      <c r="G217" s="17" t="s">
        <v>150</v>
      </c>
    </row>
    <row r="218" spans="1:7" ht="14.4">
      <c r="A218" s="17" t="s">
        <v>543</v>
      </c>
      <c r="B218" s="17" t="str">
        <f t="shared" si="16"/>
        <v>fas=</v>
      </c>
      <c r="C218" s="1" t="s">
        <v>160</v>
      </c>
      <c r="D218" t="str">
        <f t="shared" si="72"/>
        <v>10</v>
      </c>
      <c r="F218" t="str">
        <f t="shared" si="13"/>
        <v>fas=10</v>
      </c>
      <c r="G218" s="17" t="str">
        <f>CONCATENATE("[td]",VLOOKUP(IF((COUNTA(E220)&gt;0),E220,VALUE(D220)),'Lookup tables'!$A$2:$B$42,2,FALSE))</f>
        <v>[td]katastrofal</v>
      </c>
    </row>
    <row r="219" spans="1:7" ht="14.4">
      <c r="A219" s="17" t="s">
        <v>551</v>
      </c>
      <c r="B219" s="17" t="str">
        <f t="shared" si="16"/>
        <v>bac=</v>
      </c>
      <c r="C219" s="1" t="s">
        <v>162</v>
      </c>
      <c r="D219" t="str">
        <f t="shared" si="72"/>
        <v>7</v>
      </c>
      <c r="F219" t="str">
        <f t="shared" si="13"/>
        <v>bac=7</v>
      </c>
      <c r="G219" s="17" t="s">
        <v>163</v>
      </c>
    </row>
    <row r="220" spans="1:7" ht="14.4">
      <c r="A220" s="17" t="s">
        <v>286</v>
      </c>
      <c r="B220" s="17" t="str">
        <f t="shared" si="16"/>
        <v>mlv=</v>
      </c>
      <c r="C220" s="1" t="s">
        <v>165</v>
      </c>
      <c r="D220" t="str">
        <f t="shared" si="72"/>
        <v>1</v>
      </c>
      <c r="F220" t="str">
        <f t="shared" si="13"/>
        <v>mlv=1</v>
      </c>
      <c r="G220" s="17" t="s">
        <v>135</v>
      </c>
    </row>
    <row r="221" spans="1:7" ht="14.4">
      <c r="A221" s="17" t="s">
        <v>627</v>
      </c>
      <c r="B221" s="17" t="str">
        <f t="shared" si="16"/>
        <v>rut=</v>
      </c>
      <c r="C221" s="1" t="s">
        <v>167</v>
      </c>
      <c r="D221" t="str">
        <f t="shared" si="72"/>
        <v>19</v>
      </c>
      <c r="F221" t="str">
        <f t="shared" si="13"/>
        <v>rut=19</v>
      </c>
      <c r="G221" s="17" t="str">
        <f t="shared" ref="G221" si="75">CONCATENATE("[th]",C214)</f>
        <v>[th]Spelupplägg</v>
      </c>
    </row>
    <row r="222" spans="1:7" ht="14.4">
      <c r="A222" s="17" t="s">
        <v>400</v>
      </c>
      <c r="B222" s="17" t="str">
        <f t="shared" si="16"/>
        <v>led=</v>
      </c>
      <c r="C222" s="1" t="s">
        <v>169</v>
      </c>
      <c r="D222" t="str">
        <f t="shared" si="72"/>
        <v>4</v>
      </c>
      <c r="F222" t="str">
        <f t="shared" si="13"/>
        <v>led=4</v>
      </c>
      <c r="G222" s="17" t="s">
        <v>150</v>
      </c>
    </row>
    <row r="223" spans="1:7" ht="14.4">
      <c r="A223" s="17" t="s">
        <v>1102</v>
      </c>
      <c r="B223" s="17" t="str">
        <f t="shared" si="16"/>
        <v>sal=</v>
      </c>
      <c r="C223" s="1" t="s">
        <v>171</v>
      </c>
      <c r="D223" t="str">
        <f t="shared" si="72"/>
        <v>1018560</v>
      </c>
      <c r="F223" t="str">
        <f t="shared" si="13"/>
        <v>sal=1018560</v>
      </c>
      <c r="G223" s="17" t="str">
        <f>CONCATENATE("[td]",VLOOKUP(IF((COUNTA(E214)&gt;0),E214,VALUE(D214)),'Lookup tables'!$A$2:$B$42,2,FALSE))</f>
        <v>[td]magisk</v>
      </c>
    </row>
    <row r="224" spans="1:7" ht="14.4">
      <c r="A224" s="17" t="s">
        <v>1103</v>
      </c>
      <c r="B224" s="17" t="str">
        <f t="shared" si="16"/>
        <v>mkt=</v>
      </c>
      <c r="C224" s="1" t="s">
        <v>173</v>
      </c>
      <c r="D224" t="str">
        <f t="shared" si="72"/>
        <v>202950</v>
      </c>
      <c r="F224" t="str">
        <f t="shared" si="13"/>
        <v>mkt=202950</v>
      </c>
      <c r="G224" s="17" t="s">
        <v>140</v>
      </c>
    </row>
    <row r="225" spans="1:7" ht="14.4">
      <c r="A225" s="17" t="s">
        <v>1104</v>
      </c>
      <c r="B225" s="17" t="str">
        <f t="shared" si="16"/>
        <v>gev=</v>
      </c>
      <c r="C225" s="1" t="s">
        <v>175</v>
      </c>
      <c r="D225" t="str">
        <f t="shared" si="72"/>
        <v>78</v>
      </c>
      <c r="F225" t="str">
        <f t="shared" si="13"/>
        <v>gev=78</v>
      </c>
      <c r="G225" s="17" t="str">
        <f t="shared" ref="G225" si="76">CONCATENATE("[th]",C216)</f>
        <v>[th]Framspel</v>
      </c>
    </row>
    <row r="226" spans="1:7" ht="14.4">
      <c r="A226" s="17" t="s">
        <v>176</v>
      </c>
      <c r="B226" s="17" t="str">
        <f t="shared" si="16"/>
        <v>gtl=</v>
      </c>
      <c r="C226" s="1" t="s">
        <v>177</v>
      </c>
      <c r="D226" t="str">
        <f t="shared" si="72"/>
        <v>0</v>
      </c>
      <c r="F226" t="str">
        <f t="shared" si="13"/>
        <v>gtl=0</v>
      </c>
      <c r="G226" s="17" t="s">
        <v>150</v>
      </c>
    </row>
    <row r="227" spans="1:7" ht="14.4">
      <c r="A227" s="17" t="s">
        <v>178</v>
      </c>
      <c r="B227" s="17" t="str">
        <f t="shared" si="16"/>
        <v>gtc=</v>
      </c>
      <c r="C227" s="1" t="s">
        <v>179</v>
      </c>
      <c r="D227" t="str">
        <f t="shared" si="72"/>
        <v>0</v>
      </c>
      <c r="F227" t="str">
        <f t="shared" si="13"/>
        <v>gtc=0</v>
      </c>
      <c r="G227" s="17" t="str">
        <f>CONCATENATE("[td]",VLOOKUP(IF((COUNTA(E216)&gt;0),E216,VALUE(D216)),'Lookup tables'!$A$2:$B$42,2,FALSE))</f>
        <v>[td]unik</v>
      </c>
    </row>
    <row r="228" spans="1:7" ht="14.4">
      <c r="A228" s="17" t="s">
        <v>180</v>
      </c>
      <c r="B228" s="17" t="str">
        <f t="shared" si="16"/>
        <v>gtt=</v>
      </c>
      <c r="C228" s="1" t="s">
        <v>181</v>
      </c>
      <c r="D228" t="str">
        <f t="shared" si="72"/>
        <v>0</v>
      </c>
      <c r="F228" t="str">
        <f t="shared" si="13"/>
        <v>gtt=0</v>
      </c>
      <c r="G228" s="17" t="s">
        <v>163</v>
      </c>
    </row>
    <row r="229" spans="1:7" ht="14.4">
      <c r="A229" s="17" t="s">
        <v>555</v>
      </c>
      <c r="B229" s="17" t="str">
        <f t="shared" si="16"/>
        <v>hat=</v>
      </c>
      <c r="C229" s="1" t="s">
        <v>183</v>
      </c>
      <c r="D229" t="str">
        <f t="shared" si="72"/>
        <v>3</v>
      </c>
      <c r="F229" t="str">
        <f t="shared" si="13"/>
        <v>hat=3</v>
      </c>
      <c r="G229" s="17" t="s">
        <v>135</v>
      </c>
    </row>
    <row r="230" spans="1:7" ht="14.4">
      <c r="A230" s="17" t="s">
        <v>184</v>
      </c>
      <c r="B230" s="17" t="str">
        <f t="shared" ref="B230" si="77">LEFT(A230,10)</f>
        <v>CountryID=</v>
      </c>
      <c r="C230" s="1" t="s">
        <v>185</v>
      </c>
      <c r="D230" t="str">
        <f t="shared" ref="D230:D293" si="78">RIGHT(A230,(LEN(A230)-10))</f>
        <v>1</v>
      </c>
      <c r="F230" t="str">
        <f t="shared" si="13"/>
        <v>CountryID=1</v>
      </c>
      <c r="G230" s="17" t="str">
        <f t="shared" ref="G230" si="79">CONCATENATE("[th]",C217)</f>
        <v>[th]Ytter</v>
      </c>
    </row>
    <row r="231" spans="1:7" ht="14.4">
      <c r="A231" s="17" t="s">
        <v>186</v>
      </c>
      <c r="B231" s="17" t="str">
        <f t="shared" ref="B231" si="80">LEFT(A231,9)</f>
        <v>warnings=</v>
      </c>
      <c r="C231" s="1" t="s">
        <v>187</v>
      </c>
      <c r="D231" t="str">
        <f t="shared" ref="D231:D294" si="81">RIGHT(A231,(LEN(A231)-9))</f>
        <v>0</v>
      </c>
      <c r="F231" t="str">
        <f t="shared" si="13"/>
        <v>warnings=0</v>
      </c>
      <c r="G231" s="17" t="s">
        <v>150</v>
      </c>
    </row>
    <row r="232" spans="1:7" ht="14.4">
      <c r="A232" s="17" t="s">
        <v>362</v>
      </c>
      <c r="B232" s="17" t="str">
        <f t="shared" ref="B232" si="82">LEFT(A232,11)</f>
        <v>speciality=</v>
      </c>
      <c r="C232" s="1" t="s">
        <v>189</v>
      </c>
      <c r="D232" t="str">
        <f t="shared" ref="D232:D295" si="83">RIGHT(A232,(LEN(A232)-11))</f>
        <v>5</v>
      </c>
      <c r="F232" t="str">
        <f t="shared" ref="F232:F295" si="84">IF(LEN(E232)&gt;0,CONCATENATE(B232,E232),A232)</f>
        <v>speciality=5</v>
      </c>
      <c r="G232" s="17" t="str">
        <f>CONCATENATE("[td]",VLOOKUP(IF((COUNTA(E217)&gt;0),E217,VALUE(D217)),'Lookup tables'!$A$2:$B$42,2,FALSE))</f>
        <v>[td]bra</v>
      </c>
    </row>
    <row r="233" spans="1:7" ht="14.4">
      <c r="A233" s="17" t="s">
        <v>363</v>
      </c>
      <c r="B233" s="17" t="str">
        <f t="shared" ref="B233" si="85">LEFT(A233,16)</f>
        <v>specialityLabel=</v>
      </c>
      <c r="C233" s="1" t="s">
        <v>189</v>
      </c>
      <c r="F233" t="str">
        <f t="shared" si="84"/>
        <v>specialityLabel=Head</v>
      </c>
      <c r="G233" s="17" t="s">
        <v>140</v>
      </c>
    </row>
    <row r="234" spans="1:7" ht="14.4">
      <c r="A234" s="17" t="s">
        <v>191</v>
      </c>
      <c r="B234" s="17" t="str">
        <f t="shared" ref="B234" si="86">LEFT(A234,11)</f>
        <v>gentleness=</v>
      </c>
      <c r="C234" s="1" t="s">
        <v>192</v>
      </c>
      <c r="D234" t="str">
        <f t="shared" ref="D234:D297" si="87">RIGHT(A234,(LEN(A234)-11))</f>
        <v>4</v>
      </c>
      <c r="F234" t="str">
        <f t="shared" si="84"/>
        <v>gentleness=4</v>
      </c>
      <c r="G234" s="17" t="str">
        <f t="shared" ref="G234" si="88">CONCATENATE("[th]",C219)</f>
        <v>[th]Försvar</v>
      </c>
    </row>
    <row r="235" spans="1:7" ht="14.4">
      <c r="A235" s="17" t="s">
        <v>193</v>
      </c>
      <c r="B235" s="17" t="str">
        <f t="shared" ref="B235" si="89">LEFT(A235,16)</f>
        <v>gentlenessLabel=</v>
      </c>
      <c r="C235" s="1" t="s">
        <v>192</v>
      </c>
      <c r="D235" t="str">
        <f t="shared" ref="D235:D298" si="90">RIGHT(A235,(LEN(A235)-16))</f>
        <v>popular guy</v>
      </c>
      <c r="F235" t="str">
        <f t="shared" si="84"/>
        <v>gentlenessLabel=popular guy</v>
      </c>
      <c r="G235" s="17" t="s">
        <v>150</v>
      </c>
    </row>
    <row r="236" spans="1:7" ht="14.4">
      <c r="A236" s="17" t="s">
        <v>234</v>
      </c>
      <c r="B236" s="17" t="str">
        <f t="shared" ref="B236" si="91">LEFT(A236,8)</f>
        <v>honesty=</v>
      </c>
      <c r="C236" s="1" t="s">
        <v>195</v>
      </c>
      <c r="D236" t="str">
        <f t="shared" ref="D236:D299" si="92">RIGHT(A236,(LEN(A236)-8))</f>
        <v>3</v>
      </c>
      <c r="F236" t="str">
        <f t="shared" si="84"/>
        <v>honesty=3</v>
      </c>
      <c r="G236" s="17" t="str">
        <f>CONCATENATE("[td]",VLOOKUP(IF((COUNTA(E219)&gt;0),E219,VALUE(D219)),'Lookup tables'!$A$2:$B$42,2,FALSE))</f>
        <v>[td]enastående</v>
      </c>
    </row>
    <row r="237" spans="1:7" ht="14.4">
      <c r="A237" s="17" t="s">
        <v>235</v>
      </c>
      <c r="B237" s="17" t="str">
        <f t="shared" ref="B237" si="93">LEFT(A237,13)</f>
        <v>honestyLabel=</v>
      </c>
      <c r="C237" s="1" t="s">
        <v>195</v>
      </c>
      <c r="D237" t="str">
        <f t="shared" ref="D237:D300" si="94">RIGHT(A237,(LEN(A237)-13))</f>
        <v>upright</v>
      </c>
      <c r="F237" t="str">
        <f t="shared" si="84"/>
        <v>honestyLabel=upright</v>
      </c>
      <c r="G237" s="17" t="s">
        <v>163</v>
      </c>
    </row>
    <row r="238" spans="1:7" ht="14.4">
      <c r="A238" s="17" t="s">
        <v>273</v>
      </c>
      <c r="B238" s="17" t="str">
        <f t="shared" ref="B238" si="95">LEFT(A238,15)</f>
        <v>Aggressiveness=</v>
      </c>
      <c r="C238" s="1" t="s">
        <v>198</v>
      </c>
      <c r="D238" t="str">
        <f t="shared" ref="D238:D301" si="96">RIGHT(A238,(LEN(A238)-15))</f>
        <v>2</v>
      </c>
      <c r="F238" t="str">
        <f t="shared" si="84"/>
        <v>Aggressiveness=2</v>
      </c>
      <c r="G238" s="17" t="s">
        <v>135</v>
      </c>
    </row>
    <row r="239" spans="1:7" ht="14.4">
      <c r="A239" s="17" t="s">
        <v>274</v>
      </c>
      <c r="B239" s="17" t="str">
        <f t="shared" ref="B239" si="97">LEFT(A239,20)</f>
        <v>AggressivenessLabel=</v>
      </c>
      <c r="C239" s="1" t="s">
        <v>198</v>
      </c>
      <c r="D239" t="str">
        <f t="shared" ref="D239:D302" si="98">RIGHT(A239,(LEN(A239)-20))</f>
        <v>balanced</v>
      </c>
      <c r="F239" t="str">
        <f t="shared" si="84"/>
        <v>AggressivenessLabel=balanced</v>
      </c>
      <c r="G239" s="17" t="str">
        <f t="shared" ref="G239" si="99">CONCATENATE("[th]",C215)</f>
        <v>[th]Målgörare</v>
      </c>
    </row>
    <row r="240" spans="1:7" ht="14.4">
      <c r="A240" s="17" t="s">
        <v>236</v>
      </c>
      <c r="B240" s="17" t="str">
        <f t="shared" ref="B240" si="100">LEFT(A240,12)</f>
        <v>TrainerType=</v>
      </c>
      <c r="C240" s="1" t="s">
        <v>201</v>
      </c>
      <c r="D240" t="str">
        <f t="shared" ref="D240:D303" si="101">RIGHT(A240,(LEN(A240)-12))</f>
        <v/>
      </c>
      <c r="F240" t="str">
        <f t="shared" si="84"/>
        <v>TrainerType=</v>
      </c>
      <c r="G240" s="17" t="s">
        <v>150</v>
      </c>
    </row>
    <row r="241" spans="1:7" ht="14.4">
      <c r="A241" s="17" t="s">
        <v>237</v>
      </c>
      <c r="B241" s="17" t="str">
        <f t="shared" ref="B241" si="102">LEFT(A241,13)</f>
        <v>TrainerSkill=</v>
      </c>
      <c r="C241" s="1" t="s">
        <v>203</v>
      </c>
      <c r="D241" t="str">
        <f t="shared" ref="D241:D304" si="103">RIGHT(A241,(LEN(A241)-13))</f>
        <v/>
      </c>
      <c r="F241" t="str">
        <f t="shared" si="84"/>
        <v>TrainerSkill=</v>
      </c>
      <c r="G241" s="17" t="str">
        <f>CONCATENATE("[td]",VLOOKUP(IF((COUNTA(E215)&gt;0),E215,VALUE(D215)),'Lookup tables'!$A$2:$B$42,2,FALSE))</f>
        <v>[td]bra</v>
      </c>
    </row>
    <row r="242" spans="1:7" ht="14.4">
      <c r="A242" s="17" t="s">
        <v>204</v>
      </c>
      <c r="B242" s="17" t="str">
        <f t="shared" ref="B242" si="104">LEFT(A242,7)</f>
        <v>rating=</v>
      </c>
      <c r="C242" s="1" t="s">
        <v>205</v>
      </c>
      <c r="D242" t="str">
        <f t="shared" ref="D242:D305" si="105">RIGHT(A242,(LEN(A242)-7))</f>
        <v>0</v>
      </c>
      <c r="F242" t="str">
        <f t="shared" si="84"/>
        <v>rating=0</v>
      </c>
      <c r="G242" s="17" t="s">
        <v>140</v>
      </c>
    </row>
    <row r="243" spans="1:7" ht="14.4">
      <c r="A243" s="17" t="s">
        <v>516</v>
      </c>
      <c r="B243" s="17" t="str">
        <f t="shared" ref="B243" si="106">LEFT(A243,13)</f>
        <v>PlayerNumber=</v>
      </c>
      <c r="C243" s="1" t="s">
        <v>207</v>
      </c>
      <c r="D243" t="str">
        <f t="shared" ref="D243:D306" si="107">RIGHT(A243,(LEN(A243)-13))</f>
        <v>5</v>
      </c>
      <c r="F243" t="str">
        <f t="shared" si="84"/>
        <v>PlayerNumber=5</v>
      </c>
      <c r="G243" s="17" t="str">
        <f t="shared" ref="G243" si="108">CONCATENATE("[th]",C218)</f>
        <v>[th]Fasta situationer</v>
      </c>
    </row>
    <row r="244" spans="1:7" ht="14.4">
      <c r="A244" s="17" t="s">
        <v>208</v>
      </c>
      <c r="B244" s="17" t="str">
        <f t="shared" ref="B244:B245" si="109">LEFT(A244,15)</f>
        <v>TransferListed=</v>
      </c>
      <c r="C244" s="1" t="s">
        <v>209</v>
      </c>
      <c r="D244" t="str">
        <f t="shared" ref="D244:D307" si="110">RIGHT(A244,(LEN(A244)-15))</f>
        <v>0</v>
      </c>
      <c r="F244" t="str">
        <f t="shared" si="84"/>
        <v>TransferListed=0</v>
      </c>
      <c r="G244" s="17" t="s">
        <v>150</v>
      </c>
    </row>
    <row r="245" spans="1:7" ht="14.4">
      <c r="A245" s="17" t="s">
        <v>210</v>
      </c>
      <c r="B245" s="17" t="str">
        <f t="shared" si="109"/>
        <v>NationalTeamID=</v>
      </c>
      <c r="C245" s="1" t="s">
        <v>211</v>
      </c>
      <c r="D245" t="str">
        <f t="shared" si="110"/>
        <v>3000</v>
      </c>
      <c r="F245" t="str">
        <f t="shared" ref="F245:F308" si="111">A245</f>
        <v>NationalTeamID=3000</v>
      </c>
      <c r="G245" s="17" t="str">
        <f>CONCATENATE("[td]",VLOOKUP(IF((COUNTA(E218)&gt;0),E218,VALUE(D218)),'Lookup tables'!$A$2:$B$42,2,FALSE))</f>
        <v>[td]legendarisk</v>
      </c>
    </row>
    <row r="246" spans="1:7" ht="14.4">
      <c r="A246" s="17" t="s">
        <v>313</v>
      </c>
      <c r="B246" s="17" t="str">
        <f t="shared" ref="B246" si="112">LEFT(A246,5)</f>
        <v>Caps=</v>
      </c>
      <c r="C246" s="1" t="s">
        <v>213</v>
      </c>
      <c r="D246" t="str">
        <f t="shared" ref="D246:D309" si="113">RIGHT(A246,(LEN(A246)-5))</f>
        <v>28</v>
      </c>
      <c r="F246" t="str">
        <f t="shared" si="111"/>
        <v>Caps=28</v>
      </c>
      <c r="G246" s="17" t="s">
        <v>214</v>
      </c>
    </row>
    <row r="247" spans="1:7" ht="14.4">
      <c r="A247" s="17" t="s">
        <v>556</v>
      </c>
      <c r="B247" s="17" t="str">
        <f t="shared" ref="B247" si="114">LEFT(A247,8)</f>
        <v>CapsU20=</v>
      </c>
      <c r="C247" s="1" t="s">
        <v>216</v>
      </c>
      <c r="D247" t="str">
        <f t="shared" ref="D247:D310" si="115">RIGHT(A247,(LEN(A247)-8))</f>
        <v>13</v>
      </c>
      <c r="E247" t="s">
        <v>1440</v>
      </c>
      <c r="F247" t="str">
        <f t="shared" si="111"/>
        <v>CapsU20=13</v>
      </c>
      <c r="G247" t="str">
        <f t="shared" ref="G247:G310" si="116">CONCATENATE("Extra info: ", E247)</f>
        <v>Extra info: form neg</v>
      </c>
    </row>
    <row r="248" spans="1:7" ht="14.4">
      <c r="A248" s="17" t="s">
        <v>1105</v>
      </c>
      <c r="B248" s="17"/>
      <c r="C248" s="10" t="s">
        <v>134</v>
      </c>
      <c r="D248" s="17" t="str">
        <f t="shared" ref="D248:D311" si="117">MID(A248,8,(LEN(A248)-8))</f>
        <v>297211648</v>
      </c>
      <c r="F248" t="str">
        <f t="shared" si="111"/>
        <v>[player297211648]</v>
      </c>
      <c r="G248" s="17" t="str">
        <f t="shared" ref="G248:G311" si="118">CONCATENATE("[hr][b]",D249,"[/b] ","[playerid=",D248,"]")</f>
        <v>[hr][b]Grim Jansson[/b] [playerid=297211648]</v>
      </c>
    </row>
    <row r="249" spans="1:7" ht="14.4">
      <c r="A249" s="17" t="s">
        <v>1106</v>
      </c>
      <c r="B249" s="17" t="str">
        <f t="shared" ref="B249" si="119">LEFT(A249,5)</f>
        <v>name=</v>
      </c>
      <c r="C249" s="10" t="s">
        <v>137</v>
      </c>
      <c r="D249" s="17" t="str">
        <f t="shared" ref="D249:D312" si="120">RIGHT(A249,(LEN(A249)-5))</f>
        <v>Grim Jansson</v>
      </c>
      <c r="F249" t="str">
        <f t="shared" si="111"/>
        <v>name=Grim Jansson</v>
      </c>
      <c r="G249" t="str">
        <f t="shared" ref="G249" si="121">CONCATENATE(D250," år och ",D251," dagar, TSI = ",D265,", Lön = ",D264)</f>
        <v>26 år och 22 dagar, TSI = 255860, Lön = 278800</v>
      </c>
    </row>
    <row r="250" spans="1:7" ht="14.4">
      <c r="A250" s="17" t="s">
        <v>242</v>
      </c>
      <c r="B250" s="17" t="str">
        <f t="shared" ref="B250" si="122">LEFT(A250,4)</f>
        <v>ald=</v>
      </c>
      <c r="C250" s="1" t="s">
        <v>139</v>
      </c>
      <c r="D250" t="str">
        <f t="shared" ref="D250:D313" si="123">RIGHT(A250,(LEN(A250)-4))</f>
        <v>26</v>
      </c>
      <c r="F250" t="str">
        <f t="shared" ref="F250" si="124">IF(LEN(E250)&gt;0,CONCATENATE(B250,E250),A250)</f>
        <v>ald=26</v>
      </c>
      <c r="G250" t="str">
        <f>CONCATENATE(VLOOKUP(IF((COUNTA(E253)&gt;0),E253,VALUE(D253)),'Lookup tables'!$A$2:$B$42,2,FALSE)," form, ",VLOOKUP(IF((COUNTA(E254)&gt;0),E254,VALUE(D254)),'Lookup tables'!$A$2:$B$42,2,FALSE)," kondition, ",VLOOKUP(IF((COUNTA(E262)&gt;0),E262,VALUE(D262)),'Lookup tables'!$A$2:$B$42,2,FALSE)," rutin")</f>
        <v>enastående form, enastående kondition, enastående rutin</v>
      </c>
    </row>
    <row r="251" spans="1:7" ht="14.4">
      <c r="A251" s="17" t="s">
        <v>575</v>
      </c>
      <c r="B251" s="17" t="str">
        <f t="shared" ref="B251" si="125">LEFT(A251,8)</f>
        <v>agedays=</v>
      </c>
      <c r="C251" s="1" t="s">
        <v>142</v>
      </c>
      <c r="D251" t="str">
        <f t="shared" ref="D251:D314" si="126">RIGHT(A251,(LEN(A251)-8))</f>
        <v>22</v>
      </c>
      <c r="F251" t="str">
        <f t="shared" si="84"/>
        <v>agedays=22</v>
      </c>
      <c r="G251" t="str">
        <f>CONCATENATE(IF((COUNTA(D274)&gt;0),CONCATENATE(D274,", "),""),IF((LEN(D281)&gt;0),CONCATENATE(VLOOKUP(VALUE(D281),'Lookup tables'!$D$25:$E$27,2,FALSE),", "),""),CONCATENATE(VLOOKUP(VALUE(D263),'Lookup tables'!$A$2:$B$42,2,FALSE)," ledarförmåga, "),CONCATENATE(VLOOKUP(D276,'Lookup tables'!$D$29:$E$34,2,FALSE),", "),IF(AND((VALUE(D252)&lt;0),(COUNTA(E252)&lt;1)),"ingen skada",CONCATENATE("[b]skada +",IF((COUNTA(E252)&gt;0),E252,D252),"[/b]")))</f>
        <v>hyfsad ledarförmåga, kontroversiell person, ingen skada</v>
      </c>
    </row>
    <row r="252" spans="1:7" ht="14.4">
      <c r="A252" s="17" t="s">
        <v>143</v>
      </c>
      <c r="B252" s="17" t="str">
        <f t="shared" ref="B252:B311" si="127">LEFT(A252,4)</f>
        <v>ska=</v>
      </c>
      <c r="C252" s="1" t="s">
        <v>144</v>
      </c>
      <c r="D252" t="str">
        <f t="shared" ref="D252:D315" si="128">RIGHT(A252,(LEN(A252)-4))</f>
        <v>-1</v>
      </c>
      <c r="F252" t="str">
        <f t="shared" si="84"/>
        <v>ska=-1</v>
      </c>
      <c r="G252" t="s">
        <v>145</v>
      </c>
    </row>
    <row r="253" spans="1:7" ht="14.4">
      <c r="A253" s="17" t="s">
        <v>244</v>
      </c>
      <c r="B253" s="17" t="str">
        <f t="shared" si="127"/>
        <v>for=</v>
      </c>
      <c r="C253" s="1" t="s">
        <v>147</v>
      </c>
      <c r="D253" t="str">
        <f t="shared" si="128"/>
        <v>7</v>
      </c>
      <c r="F253" t="str">
        <f t="shared" si="84"/>
        <v>for=7</v>
      </c>
      <c r="G253" s="17" t="str">
        <f t="shared" ref="G253:G316" si="129">CONCATENATE("[th]",C254)</f>
        <v>[th]Kondition</v>
      </c>
    </row>
    <row r="254" spans="1:7" ht="14.4">
      <c r="A254" s="17" t="s">
        <v>222</v>
      </c>
      <c r="B254" s="17" t="str">
        <f t="shared" si="127"/>
        <v>uth=</v>
      </c>
      <c r="C254" s="1" t="s">
        <v>149</v>
      </c>
      <c r="D254" t="str">
        <f t="shared" si="128"/>
        <v>7</v>
      </c>
      <c r="F254" t="str">
        <f t="shared" si="84"/>
        <v>uth=7</v>
      </c>
      <c r="G254" s="17" t="s">
        <v>150</v>
      </c>
    </row>
    <row r="255" spans="1:7" ht="14.4">
      <c r="A255" s="17" t="s">
        <v>370</v>
      </c>
      <c r="B255" s="17" t="str">
        <f t="shared" si="127"/>
        <v>spe=</v>
      </c>
      <c r="C255" s="1" t="s">
        <v>152</v>
      </c>
      <c r="D255" t="str">
        <f t="shared" si="128"/>
        <v>8</v>
      </c>
      <c r="F255" t="str">
        <f t="shared" si="84"/>
        <v>spe=8</v>
      </c>
      <c r="G255" s="17" t="str">
        <f>CONCATENATE("[td]",VLOOKUP(IF((COUNTA(E254)&gt;0),E254,VALUE(D254)),'Lookup tables'!$A$2:$B$42,2,FALSE))</f>
        <v>[td]enastående</v>
      </c>
    </row>
    <row r="256" spans="1:7" ht="14.4">
      <c r="A256" s="17" t="s">
        <v>281</v>
      </c>
      <c r="B256" s="17" t="str">
        <f t="shared" si="127"/>
        <v>mal=</v>
      </c>
      <c r="C256" s="1" t="s">
        <v>154</v>
      </c>
      <c r="D256" t="str">
        <f t="shared" si="128"/>
        <v>2</v>
      </c>
      <c r="F256" t="str">
        <f t="shared" si="84"/>
        <v>mal=2</v>
      </c>
      <c r="G256" s="17" t="s">
        <v>140</v>
      </c>
    </row>
    <row r="257" spans="1:7" ht="14.4">
      <c r="A257" s="17" t="s">
        <v>320</v>
      </c>
      <c r="B257" s="17" t="str">
        <f t="shared" si="127"/>
        <v>fra=</v>
      </c>
      <c r="C257" s="1" t="s">
        <v>156</v>
      </c>
      <c r="D257" t="str">
        <f t="shared" si="128"/>
        <v>7</v>
      </c>
      <c r="F257" t="str">
        <f t="shared" si="84"/>
        <v>fra=7</v>
      </c>
      <c r="G257" s="17" t="str">
        <f t="shared" ref="G257" si="130">CONCATENATE("[th]",C261)</f>
        <v>[th]Målvakt</v>
      </c>
    </row>
    <row r="258" spans="1:7" ht="14.4">
      <c r="A258" s="17" t="s">
        <v>380</v>
      </c>
      <c r="B258" s="17" t="str">
        <f t="shared" si="127"/>
        <v>ytt=</v>
      </c>
      <c r="C258" s="1" t="s">
        <v>158</v>
      </c>
      <c r="D258" t="str">
        <f t="shared" si="128"/>
        <v>15</v>
      </c>
      <c r="F258" t="str">
        <f t="shared" si="84"/>
        <v>ytt=15</v>
      </c>
      <c r="G258" s="17" t="s">
        <v>150</v>
      </c>
    </row>
    <row r="259" spans="1:7" ht="14.4">
      <c r="A259" s="17" t="s">
        <v>584</v>
      </c>
      <c r="B259" s="17" t="str">
        <f t="shared" si="127"/>
        <v>fas=</v>
      </c>
      <c r="C259" s="1" t="s">
        <v>160</v>
      </c>
      <c r="D259" t="str">
        <f t="shared" si="128"/>
        <v>5</v>
      </c>
      <c r="F259" t="str">
        <f t="shared" si="84"/>
        <v>fas=5</v>
      </c>
      <c r="G259" s="17" t="str">
        <f>CONCATENATE("[td]",VLOOKUP(IF((COUNTA(E261)&gt;0),E261,VALUE(D261)),'Lookup tables'!$A$2:$B$42,2,FALSE))</f>
        <v>[td]katastrofal</v>
      </c>
    </row>
    <row r="260" spans="1:7" ht="14.4">
      <c r="A260" s="17" t="s">
        <v>248</v>
      </c>
      <c r="B260" s="17" t="str">
        <f t="shared" si="127"/>
        <v>bac=</v>
      </c>
      <c r="C260" s="1" t="s">
        <v>162</v>
      </c>
      <c r="D260" t="str">
        <f t="shared" si="128"/>
        <v>15</v>
      </c>
      <c r="F260" t="str">
        <f t="shared" si="84"/>
        <v>bac=15</v>
      </c>
      <c r="G260" s="17" t="s">
        <v>163</v>
      </c>
    </row>
    <row r="261" spans="1:7" ht="14.4">
      <c r="A261" s="17" t="s">
        <v>286</v>
      </c>
      <c r="B261" s="17" t="str">
        <f t="shared" si="127"/>
        <v>mlv=</v>
      </c>
      <c r="C261" s="1" t="s">
        <v>165</v>
      </c>
      <c r="D261" t="str">
        <f t="shared" si="128"/>
        <v>1</v>
      </c>
      <c r="F261" t="str">
        <f t="shared" si="84"/>
        <v>mlv=1</v>
      </c>
      <c r="G261" s="17" t="s">
        <v>135</v>
      </c>
    </row>
    <row r="262" spans="1:7" ht="14.4">
      <c r="A262" s="17" t="s">
        <v>323</v>
      </c>
      <c r="B262" s="17" t="str">
        <f t="shared" si="127"/>
        <v>rut=</v>
      </c>
      <c r="C262" s="1" t="s">
        <v>167</v>
      </c>
      <c r="D262" t="str">
        <f t="shared" si="128"/>
        <v>7</v>
      </c>
      <c r="F262" t="str">
        <f t="shared" si="84"/>
        <v>rut=7</v>
      </c>
      <c r="G262" s="17" t="str">
        <f t="shared" ref="G262" si="131">CONCATENATE("[th]",C255)</f>
        <v>[th]Spelupplägg</v>
      </c>
    </row>
    <row r="263" spans="1:7" ht="14.4">
      <c r="A263" s="17" t="s">
        <v>400</v>
      </c>
      <c r="B263" s="17" t="str">
        <f t="shared" si="127"/>
        <v>led=</v>
      </c>
      <c r="C263" s="1" t="s">
        <v>169</v>
      </c>
      <c r="D263" t="str">
        <f t="shared" si="128"/>
        <v>4</v>
      </c>
      <c r="F263" t="str">
        <f t="shared" si="84"/>
        <v>led=4</v>
      </c>
      <c r="G263" s="17" t="s">
        <v>150</v>
      </c>
    </row>
    <row r="264" spans="1:7" ht="14.4">
      <c r="A264" s="17" t="s">
        <v>1107</v>
      </c>
      <c r="B264" s="17" t="str">
        <f t="shared" si="127"/>
        <v>sal=</v>
      </c>
      <c r="C264" s="1" t="s">
        <v>171</v>
      </c>
      <c r="D264" t="str">
        <f t="shared" si="128"/>
        <v>278800</v>
      </c>
      <c r="F264" t="str">
        <f t="shared" si="84"/>
        <v>sal=278800</v>
      </c>
      <c r="G264" s="17" t="str">
        <f>CONCATENATE("[td]",VLOOKUP(IF((COUNTA(E255)&gt;0),E255,VALUE(D255)),'Lookup tables'!$A$2:$B$42,2,FALSE))</f>
        <v>[td]fenomenal</v>
      </c>
    </row>
    <row r="265" spans="1:7" ht="14.4">
      <c r="A265" s="17" t="s">
        <v>1108</v>
      </c>
      <c r="B265" s="17" t="str">
        <f t="shared" si="127"/>
        <v>mkt=</v>
      </c>
      <c r="C265" s="1" t="s">
        <v>173</v>
      </c>
      <c r="D265" t="str">
        <f t="shared" si="128"/>
        <v>255860</v>
      </c>
      <c r="F265" t="str">
        <f t="shared" si="84"/>
        <v>mkt=255860</v>
      </c>
      <c r="G265" s="17" t="s">
        <v>140</v>
      </c>
    </row>
    <row r="266" spans="1:7" ht="14.4">
      <c r="A266" s="17" t="s">
        <v>483</v>
      </c>
      <c r="B266" s="17" t="str">
        <f t="shared" si="127"/>
        <v>gev=</v>
      </c>
      <c r="C266" s="1" t="s">
        <v>175</v>
      </c>
      <c r="D266" t="str">
        <f t="shared" si="128"/>
        <v>19</v>
      </c>
      <c r="F266" t="str">
        <f t="shared" si="84"/>
        <v>gev=19</v>
      </c>
      <c r="G266" s="17" t="str">
        <f t="shared" ref="G266" si="132">CONCATENATE("[th]",C257)</f>
        <v>[th]Framspel</v>
      </c>
    </row>
    <row r="267" spans="1:7" ht="14.4">
      <c r="A267" s="17" t="s">
        <v>176</v>
      </c>
      <c r="B267" s="17" t="str">
        <f t="shared" si="127"/>
        <v>gtl=</v>
      </c>
      <c r="C267" s="1" t="s">
        <v>177</v>
      </c>
      <c r="D267" t="str">
        <f t="shared" si="128"/>
        <v>0</v>
      </c>
      <c r="F267" t="str">
        <f t="shared" si="84"/>
        <v>gtl=0</v>
      </c>
      <c r="G267" s="17" t="s">
        <v>150</v>
      </c>
    </row>
    <row r="268" spans="1:7" ht="14.4">
      <c r="A268" s="17" t="s">
        <v>178</v>
      </c>
      <c r="B268" s="17" t="str">
        <f t="shared" si="127"/>
        <v>gtc=</v>
      </c>
      <c r="C268" s="1" t="s">
        <v>179</v>
      </c>
      <c r="D268" t="str">
        <f t="shared" si="128"/>
        <v>0</v>
      </c>
      <c r="F268" t="str">
        <f t="shared" si="84"/>
        <v>gtc=0</v>
      </c>
      <c r="G268" s="17" t="str">
        <f>CONCATENATE("[td]",VLOOKUP(IF((COUNTA(E257)&gt;0),E257,VALUE(D257)),'Lookup tables'!$A$2:$B$42,2,FALSE))</f>
        <v>[td]enastående</v>
      </c>
    </row>
    <row r="269" spans="1:7" ht="14.4">
      <c r="A269" s="17" t="s">
        <v>180</v>
      </c>
      <c r="B269" s="17" t="str">
        <f t="shared" si="127"/>
        <v>gtt=</v>
      </c>
      <c r="C269" s="1" t="s">
        <v>181</v>
      </c>
      <c r="D269" t="str">
        <f t="shared" si="128"/>
        <v>0</v>
      </c>
      <c r="F269" t="str">
        <f t="shared" si="84"/>
        <v>gtt=0</v>
      </c>
      <c r="G269" s="17" t="s">
        <v>163</v>
      </c>
    </row>
    <row r="270" spans="1:7" ht="14.4">
      <c r="A270" s="17" t="s">
        <v>182</v>
      </c>
      <c r="B270" s="17" t="str">
        <f t="shared" si="127"/>
        <v>hat=</v>
      </c>
      <c r="C270" s="1" t="s">
        <v>183</v>
      </c>
      <c r="D270" t="str">
        <f t="shared" si="128"/>
        <v>0</v>
      </c>
      <c r="F270" t="str">
        <f t="shared" si="84"/>
        <v>hat=0</v>
      </c>
      <c r="G270" s="17" t="s">
        <v>135</v>
      </c>
    </row>
    <row r="271" spans="1:7" ht="14.4">
      <c r="A271" s="17" t="s">
        <v>184</v>
      </c>
      <c r="B271" s="17" t="str">
        <f t="shared" ref="B271" si="133">LEFT(A271,10)</f>
        <v>CountryID=</v>
      </c>
      <c r="C271" s="1" t="s">
        <v>185</v>
      </c>
      <c r="D271" t="str">
        <f t="shared" ref="D271:D334" si="134">RIGHT(A271,(LEN(A271)-10))</f>
        <v>1</v>
      </c>
      <c r="F271" t="str">
        <f t="shared" si="84"/>
        <v>CountryID=1</v>
      </c>
      <c r="G271" s="17" t="str">
        <f t="shared" ref="G271" si="135">CONCATENATE("[th]",C258)</f>
        <v>[th]Ytter</v>
      </c>
    </row>
    <row r="272" spans="1:7" ht="14.4">
      <c r="A272" s="17" t="s">
        <v>186</v>
      </c>
      <c r="B272" s="17" t="str">
        <f t="shared" ref="B272" si="136">LEFT(A272,9)</f>
        <v>warnings=</v>
      </c>
      <c r="C272" s="1" t="s">
        <v>187</v>
      </c>
      <c r="D272" t="str">
        <f t="shared" ref="D272:D335" si="137">RIGHT(A272,(LEN(A272)-9))</f>
        <v>0</v>
      </c>
      <c r="F272" t="str">
        <f t="shared" si="84"/>
        <v>warnings=0</v>
      </c>
      <c r="G272" s="17" t="s">
        <v>150</v>
      </c>
    </row>
    <row r="273" spans="1:7" ht="14.4">
      <c r="A273" s="17" t="s">
        <v>405</v>
      </c>
      <c r="B273" s="17" t="str">
        <f t="shared" ref="B273" si="138">LEFT(A273,11)</f>
        <v>speciality=</v>
      </c>
      <c r="C273" s="1" t="s">
        <v>189</v>
      </c>
      <c r="D273" t="str">
        <f t="shared" ref="D273:D336" si="139">RIGHT(A273,(LEN(A273)-11))</f>
        <v>2</v>
      </c>
      <c r="F273" t="str">
        <f t="shared" si="84"/>
        <v>speciality=2</v>
      </c>
      <c r="G273" s="17" t="str">
        <f>CONCATENATE("[td]",VLOOKUP(IF((COUNTA(E258)&gt;0),E258,VALUE(D258)),'Lookup tables'!$A$2:$B$42,2,FALSE))</f>
        <v>[td]titanisk</v>
      </c>
    </row>
    <row r="274" spans="1:7" ht="14.4">
      <c r="A274" s="17" t="s">
        <v>406</v>
      </c>
      <c r="B274" s="17" t="str">
        <f t="shared" ref="B274" si="140">LEFT(A274,16)</f>
        <v>specialityLabel=</v>
      </c>
      <c r="C274" s="1" t="s">
        <v>189</v>
      </c>
      <c r="F274" t="str">
        <f t="shared" si="84"/>
        <v>specialityLabel=Quick</v>
      </c>
      <c r="G274" s="17" t="s">
        <v>140</v>
      </c>
    </row>
    <row r="275" spans="1:7" ht="14.4">
      <c r="A275" s="17" t="s">
        <v>292</v>
      </c>
      <c r="B275" s="17" t="str">
        <f t="shared" ref="B275" si="141">LEFT(A275,11)</f>
        <v>gentleness=</v>
      </c>
      <c r="C275" s="1" t="s">
        <v>192</v>
      </c>
      <c r="D275" t="str">
        <f t="shared" ref="D275:D338" si="142">RIGHT(A275,(LEN(A275)-11))</f>
        <v>1</v>
      </c>
      <c r="F275" t="str">
        <f t="shared" si="84"/>
        <v>gentleness=1</v>
      </c>
      <c r="G275" s="17" t="str">
        <f t="shared" ref="G275" si="143">CONCATENATE("[th]",C260)</f>
        <v>[th]Försvar</v>
      </c>
    </row>
    <row r="276" spans="1:7" ht="14.4">
      <c r="A276" s="17" t="s">
        <v>293</v>
      </c>
      <c r="B276" s="17" t="str">
        <f t="shared" ref="B276" si="144">LEFT(A276,16)</f>
        <v>gentlenessLabel=</v>
      </c>
      <c r="C276" s="1" t="s">
        <v>192</v>
      </c>
      <c r="D276" t="str">
        <f t="shared" ref="D276:D339" si="145">RIGHT(A276,(LEN(A276)-16))</f>
        <v>controversial person</v>
      </c>
      <c r="F276" t="str">
        <f t="shared" si="84"/>
        <v>gentlenessLabel=controversial person</v>
      </c>
      <c r="G276" s="17" t="s">
        <v>150</v>
      </c>
    </row>
    <row r="277" spans="1:7" ht="14.4">
      <c r="A277" s="17" t="s">
        <v>194</v>
      </c>
      <c r="B277" s="17" t="str">
        <f t="shared" ref="B277" si="146">LEFT(A277,8)</f>
        <v>honesty=</v>
      </c>
      <c r="C277" s="1" t="s">
        <v>195</v>
      </c>
      <c r="D277" t="str">
        <f t="shared" ref="D277:D340" si="147">RIGHT(A277,(LEN(A277)-8))</f>
        <v>2</v>
      </c>
      <c r="F277" t="str">
        <f t="shared" si="84"/>
        <v>honesty=2</v>
      </c>
      <c r="G277" s="17" t="str">
        <f>CONCATENATE("[td]",VLOOKUP(IF((COUNTA(E260)&gt;0),E260,VALUE(D260)),'Lookup tables'!$A$2:$B$42,2,FALSE))</f>
        <v>[td]titanisk</v>
      </c>
    </row>
    <row r="278" spans="1:7" ht="14.4">
      <c r="A278" s="17" t="s">
        <v>196</v>
      </c>
      <c r="B278" s="17" t="str">
        <f t="shared" ref="B278" si="148">LEFT(A278,13)</f>
        <v>honestyLabel=</v>
      </c>
      <c r="C278" s="1" t="s">
        <v>195</v>
      </c>
      <c r="D278" t="str">
        <f t="shared" ref="D278:D341" si="149">RIGHT(A278,(LEN(A278)-13))</f>
        <v>honest</v>
      </c>
      <c r="F278" t="str">
        <f t="shared" si="84"/>
        <v>honestyLabel=honest</v>
      </c>
      <c r="G278" s="17" t="s">
        <v>163</v>
      </c>
    </row>
    <row r="279" spans="1:7" ht="14.4">
      <c r="A279" s="17" t="s">
        <v>273</v>
      </c>
      <c r="B279" s="17" t="str">
        <f t="shared" ref="B279" si="150">LEFT(A279,15)</f>
        <v>Aggressiveness=</v>
      </c>
      <c r="C279" s="1" t="s">
        <v>198</v>
      </c>
      <c r="D279" t="str">
        <f t="shared" ref="D279:D342" si="151">RIGHT(A279,(LEN(A279)-15))</f>
        <v>2</v>
      </c>
      <c r="F279" t="str">
        <f t="shared" si="84"/>
        <v>Aggressiveness=2</v>
      </c>
      <c r="G279" s="17" t="s">
        <v>135</v>
      </c>
    </row>
    <row r="280" spans="1:7" ht="14.4">
      <c r="A280" s="17" t="s">
        <v>274</v>
      </c>
      <c r="B280" s="17" t="str">
        <f t="shared" ref="B280" si="152">LEFT(A280,20)</f>
        <v>AggressivenessLabel=</v>
      </c>
      <c r="C280" s="1" t="s">
        <v>198</v>
      </c>
      <c r="D280" t="str">
        <f t="shared" ref="D280:D343" si="153">RIGHT(A280,(LEN(A280)-20))</f>
        <v>balanced</v>
      </c>
      <c r="F280" t="str">
        <f t="shared" si="84"/>
        <v>AggressivenessLabel=balanced</v>
      </c>
      <c r="G280" s="17" t="str">
        <f t="shared" ref="G280" si="154">CONCATENATE("[th]",C256)</f>
        <v>[th]Målgörare</v>
      </c>
    </row>
    <row r="281" spans="1:7" ht="14.4">
      <c r="A281" s="17" t="s">
        <v>236</v>
      </c>
      <c r="B281" s="17" t="str">
        <f t="shared" ref="B281" si="155">LEFT(A281,12)</f>
        <v>TrainerType=</v>
      </c>
      <c r="C281" s="1" t="s">
        <v>201</v>
      </c>
      <c r="D281" t="str">
        <f t="shared" ref="D281:D344" si="156">RIGHT(A281,(LEN(A281)-12))</f>
        <v/>
      </c>
      <c r="F281" t="str">
        <f t="shared" si="84"/>
        <v>TrainerType=</v>
      </c>
      <c r="G281" s="17" t="s">
        <v>150</v>
      </c>
    </row>
    <row r="282" spans="1:7" ht="14.4">
      <c r="A282" s="17" t="s">
        <v>237</v>
      </c>
      <c r="B282" s="17" t="str">
        <f t="shared" ref="B282" si="157">LEFT(A282,13)</f>
        <v>TrainerSkill=</v>
      </c>
      <c r="C282" s="1" t="s">
        <v>203</v>
      </c>
      <c r="D282" t="str">
        <f t="shared" ref="D282:D345" si="158">RIGHT(A282,(LEN(A282)-13))</f>
        <v/>
      </c>
      <c r="F282" t="str">
        <f t="shared" si="84"/>
        <v>TrainerSkill=</v>
      </c>
      <c r="G282" s="17" t="str">
        <f>CONCATENATE("[td]",VLOOKUP(IF((COUNTA(E256)&gt;0),E256,VALUE(D256)),'Lookup tables'!$A$2:$B$42,2,FALSE))</f>
        <v>[td]usel</v>
      </c>
    </row>
    <row r="283" spans="1:7" ht="14.4">
      <c r="A283" s="17" t="s">
        <v>204</v>
      </c>
      <c r="B283" s="17" t="str">
        <f t="shared" ref="B283" si="159">LEFT(A283,7)</f>
        <v>rating=</v>
      </c>
      <c r="C283" s="1" t="s">
        <v>205</v>
      </c>
      <c r="D283" t="str">
        <f t="shared" ref="D283:D346" si="160">RIGHT(A283,(LEN(A283)-7))</f>
        <v>0</v>
      </c>
      <c r="F283" t="str">
        <f t="shared" si="84"/>
        <v>rating=0</v>
      </c>
      <c r="G283" s="17" t="s">
        <v>140</v>
      </c>
    </row>
    <row r="284" spans="1:7" ht="14.4">
      <c r="A284" s="17" t="s">
        <v>516</v>
      </c>
      <c r="B284" s="17" t="str">
        <f t="shared" ref="B284" si="161">LEFT(A284,13)</f>
        <v>PlayerNumber=</v>
      </c>
      <c r="C284" s="1" t="s">
        <v>207</v>
      </c>
      <c r="D284" t="str">
        <f t="shared" ref="D284:D347" si="162">RIGHT(A284,(LEN(A284)-13))</f>
        <v>5</v>
      </c>
      <c r="F284" t="str">
        <f t="shared" si="84"/>
        <v>PlayerNumber=5</v>
      </c>
      <c r="G284" s="17" t="str">
        <f t="shared" ref="G284" si="163">CONCATENATE("[th]",C259)</f>
        <v>[th]Fasta situationer</v>
      </c>
    </row>
    <row r="285" spans="1:7" ht="14.4">
      <c r="A285" s="17" t="s">
        <v>208</v>
      </c>
      <c r="B285" s="17" t="str">
        <f t="shared" ref="B285:B286" si="164">LEFT(A285,15)</f>
        <v>TransferListed=</v>
      </c>
      <c r="C285" s="1" t="s">
        <v>209</v>
      </c>
      <c r="D285" t="str">
        <f t="shared" ref="D285:D348" si="165">RIGHT(A285,(LEN(A285)-15))</f>
        <v>0</v>
      </c>
      <c r="F285" t="str">
        <f t="shared" si="84"/>
        <v>TransferListed=0</v>
      </c>
      <c r="G285" s="17" t="s">
        <v>150</v>
      </c>
    </row>
    <row r="286" spans="1:7" ht="14.4">
      <c r="A286" s="17" t="s">
        <v>210</v>
      </c>
      <c r="B286" s="17" t="str">
        <f t="shared" si="164"/>
        <v>NationalTeamID=</v>
      </c>
      <c r="C286" s="1" t="s">
        <v>211</v>
      </c>
      <c r="D286" t="str">
        <f t="shared" si="165"/>
        <v>3000</v>
      </c>
      <c r="F286" t="str">
        <f t="shared" ref="F286:F349" si="166">A286</f>
        <v>NationalTeamID=3000</v>
      </c>
      <c r="G286" s="17" t="str">
        <f>CONCATENATE("[td]",VLOOKUP(IF((COUNTA(E259)&gt;0),E259,VALUE(D259)),'Lookup tables'!$A$2:$B$42,2,FALSE))</f>
        <v>[td]bra</v>
      </c>
    </row>
    <row r="287" spans="1:7" ht="14.4">
      <c r="A287" s="17" t="s">
        <v>429</v>
      </c>
      <c r="B287" s="17" t="str">
        <f t="shared" ref="B287" si="167">LEFT(A287,5)</f>
        <v>Caps=</v>
      </c>
      <c r="C287" s="1" t="s">
        <v>213</v>
      </c>
      <c r="D287" t="str">
        <f t="shared" ref="D287:D350" si="168">RIGHT(A287,(LEN(A287)-5))</f>
        <v>1</v>
      </c>
      <c r="F287" t="str">
        <f t="shared" si="166"/>
        <v>Caps=1</v>
      </c>
      <c r="G287" s="17" t="s">
        <v>214</v>
      </c>
    </row>
    <row r="288" spans="1:7" ht="14.4">
      <c r="A288" s="17" t="s">
        <v>239</v>
      </c>
      <c r="B288" s="17" t="str">
        <f t="shared" ref="B288" si="169">LEFT(A288,8)</f>
        <v>CapsU20=</v>
      </c>
      <c r="C288" s="1" t="s">
        <v>216</v>
      </c>
      <c r="D288" t="str">
        <f t="shared" ref="D288:D351" si="170">RIGHT(A288,(LEN(A288)-8))</f>
        <v>0</v>
      </c>
      <c r="F288" t="str">
        <f t="shared" si="166"/>
        <v>CapsU20=0</v>
      </c>
      <c r="G288" t="str">
        <f t="shared" ref="G288:G351" si="171">CONCATENATE("Extra info: ", E288)</f>
        <v xml:space="preserve">Extra info: </v>
      </c>
    </row>
    <row r="289" spans="1:7" ht="14.4">
      <c r="A289" s="17" t="s">
        <v>573</v>
      </c>
      <c r="B289" s="17"/>
      <c r="C289" s="10" t="s">
        <v>134</v>
      </c>
      <c r="D289" s="17" t="str">
        <f t="shared" ref="D289:D352" si="172">MID(A289,8,(LEN(A289)-8))</f>
        <v>205362009</v>
      </c>
      <c r="F289" t="str">
        <f t="shared" si="111"/>
        <v>[player205362009]</v>
      </c>
      <c r="G289" s="17" t="str">
        <f t="shared" ref="G289:G352" si="173">CONCATENATE("[hr][b]",D290,"[/b] ","[playerid=",D289,"]")</f>
        <v>[hr][b]Gunnar 'Äckelbäckaren' Frostenbo[/b] [playerid=205362009]</v>
      </c>
    </row>
    <row r="290" spans="1:7" ht="14.4">
      <c r="A290" s="17" t="s">
        <v>574</v>
      </c>
      <c r="B290" s="17" t="str">
        <f t="shared" ref="B290" si="174">LEFT(A290,5)</f>
        <v>name=</v>
      </c>
      <c r="C290" s="10" t="s">
        <v>137</v>
      </c>
      <c r="D290" s="17" t="str">
        <f t="shared" ref="D290:D353" si="175">RIGHT(A290,(LEN(A290)-5))</f>
        <v>Gunnar 'Äckelbäckaren' Frostenbo</v>
      </c>
      <c r="F290" t="str">
        <f t="shared" si="111"/>
        <v>name=Gunnar 'Äckelbäckaren' Frostenbo</v>
      </c>
      <c r="G290" t="str">
        <f t="shared" ref="G290" si="176">CONCATENATE(D291," år och ",D292," dagar, TSI = ",D306,", Lön = ",D305)</f>
        <v>33 år och 23 dagar, TSI = 87970, Lön = 432600</v>
      </c>
    </row>
    <row r="291" spans="1:7" ht="14.4">
      <c r="A291" s="17" t="s">
        <v>617</v>
      </c>
      <c r="B291" s="17" t="str">
        <f t="shared" ref="B291" si="177">LEFT(A291,4)</f>
        <v>ald=</v>
      </c>
      <c r="C291" s="1" t="s">
        <v>139</v>
      </c>
      <c r="D291" t="str">
        <f t="shared" ref="D291:D354" si="178">RIGHT(A291,(LEN(A291)-4))</f>
        <v>33</v>
      </c>
      <c r="F291" t="str">
        <f t="shared" ref="F291" si="179">IF(LEN(E291)&gt;0,CONCATENATE(B291,E291),A291)</f>
        <v>ald=33</v>
      </c>
      <c r="G291" t="str">
        <f>CONCATENATE(VLOOKUP(IF((COUNTA(E294)&gt;0),E294,VALUE(D294)),'Lookup tables'!$A$2:$B$42,2,FALSE)," form, ",VLOOKUP(IF((COUNTA(E295)&gt;0),E295,VALUE(D295)),'Lookup tables'!$A$2:$B$42,2,FALSE)," kondition, ",VLOOKUP(IF((COUNTA(E303)&gt;0),E303,VALUE(D303)),'Lookup tables'!$A$2:$B$42,2,FALSE)," rutin")</f>
        <v>bra form, enastående kondition, utomjordisk rutin</v>
      </c>
    </row>
    <row r="292" spans="1:7" ht="14.4">
      <c r="A292" s="17" t="s">
        <v>1109</v>
      </c>
      <c r="B292" s="17" t="str">
        <f t="shared" ref="B292" si="180">LEFT(A292,8)</f>
        <v>agedays=</v>
      </c>
      <c r="C292" s="1" t="s">
        <v>142</v>
      </c>
      <c r="D292" t="str">
        <f t="shared" ref="D292:D355" si="181">RIGHT(A292,(LEN(A292)-8))</f>
        <v>23</v>
      </c>
      <c r="F292" t="str">
        <f t="shared" si="84"/>
        <v>agedays=23</v>
      </c>
      <c r="G292" t="str">
        <f>CONCATENATE(IF((COUNTA(D315)&gt;0),CONCATENATE(D315,", "),""),IF((LEN(D322)&gt;0),CONCATENATE(VLOOKUP(VALUE(D322),'Lookup tables'!$D$25:$E$27,2,FALSE),", "),""),CONCATENATE(VLOOKUP(VALUE(D304),'Lookup tables'!$A$2:$B$42,2,FALSE)," ledarförmåga, "),CONCATENATE(VLOOKUP(D317,'Lookup tables'!$D$29:$E$34,2,FALSE),", "),IF(AND((VALUE(D293)&lt;0),(COUNTA(E293)&lt;1)),"ingen skada",CONCATENATE("[b]skada +",IF((COUNTA(E293)&gt;0),E293,D293),"[/b]")))</f>
        <v>dålig ledarförmåga, kontroversiell person, ingen skada</v>
      </c>
    </row>
    <row r="293" spans="1:7" ht="14.4">
      <c r="A293" s="17" t="s">
        <v>143</v>
      </c>
      <c r="B293" s="17" t="str">
        <f t="shared" ref="B293:B294" si="182">LEFT(A293,4)</f>
        <v>ska=</v>
      </c>
      <c r="C293" s="1" t="s">
        <v>144</v>
      </c>
      <c r="D293" t="str">
        <f t="shared" ref="D293:D356" si="183">RIGHT(A293,(LEN(A293)-4))</f>
        <v>-1</v>
      </c>
      <c r="F293" t="str">
        <f t="shared" si="84"/>
        <v>ska=-1</v>
      </c>
      <c r="G293" t="s">
        <v>145</v>
      </c>
    </row>
    <row r="294" spans="1:7" ht="14.4">
      <c r="A294" s="17" t="s">
        <v>221</v>
      </c>
      <c r="B294" s="17" t="str">
        <f t="shared" si="182"/>
        <v>for=</v>
      </c>
      <c r="C294" s="1" t="s">
        <v>147</v>
      </c>
      <c r="D294" t="str">
        <f t="shared" si="183"/>
        <v>6</v>
      </c>
      <c r="E294">
        <v>5</v>
      </c>
      <c r="F294" t="str">
        <f t="shared" si="84"/>
        <v>for=5</v>
      </c>
      <c r="G294" s="17" t="str">
        <f t="shared" ref="G294:G357" si="184">CONCATENATE("[th]",C295)</f>
        <v>[th]Kondition</v>
      </c>
    </row>
    <row r="295" spans="1:7" ht="14.4">
      <c r="A295" s="17" t="s">
        <v>222</v>
      </c>
      <c r="B295" s="17" t="str">
        <f t="shared" si="127"/>
        <v>uth=</v>
      </c>
      <c r="C295" s="1" t="s">
        <v>149</v>
      </c>
      <c r="D295" t="str">
        <f t="shared" si="183"/>
        <v>7</v>
      </c>
      <c r="F295" t="str">
        <f t="shared" si="84"/>
        <v>uth=7</v>
      </c>
      <c r="G295" s="17" t="s">
        <v>150</v>
      </c>
    </row>
    <row r="296" spans="1:7" ht="14.4">
      <c r="A296" s="17" t="s">
        <v>280</v>
      </c>
      <c r="B296" s="17" t="str">
        <f t="shared" si="127"/>
        <v>spe=</v>
      </c>
      <c r="C296" s="1" t="s">
        <v>152</v>
      </c>
      <c r="D296" t="str">
        <f t="shared" si="183"/>
        <v>18</v>
      </c>
      <c r="F296" t="str">
        <f t="shared" ref="F296:F359" si="185">IF(LEN(E296)&gt;0,CONCATENATE(B296,E296),A296)</f>
        <v>spe=18</v>
      </c>
      <c r="G296" s="17" t="str">
        <f>CONCATENATE("[td]",VLOOKUP(IF((COUNTA(E295)&gt;0),E295,VALUE(D295)),'Lookup tables'!$A$2:$B$42,2,FALSE))</f>
        <v>[td]enastående</v>
      </c>
    </row>
    <row r="297" spans="1:7" ht="14.4">
      <c r="A297" s="17" t="s">
        <v>223</v>
      </c>
      <c r="B297" s="17" t="str">
        <f t="shared" si="127"/>
        <v>mal=</v>
      </c>
      <c r="C297" s="1" t="s">
        <v>154</v>
      </c>
      <c r="D297" t="str">
        <f t="shared" si="183"/>
        <v>1</v>
      </c>
      <c r="F297" t="str">
        <f t="shared" si="185"/>
        <v>mal=1</v>
      </c>
      <c r="G297" s="17" t="s">
        <v>140</v>
      </c>
    </row>
    <row r="298" spans="1:7" ht="14.4">
      <c r="A298" s="17" t="s">
        <v>282</v>
      </c>
      <c r="B298" s="17" t="str">
        <f t="shared" si="127"/>
        <v>fra=</v>
      </c>
      <c r="C298" s="1" t="s">
        <v>156</v>
      </c>
      <c r="D298" t="str">
        <f t="shared" si="183"/>
        <v>13</v>
      </c>
      <c r="F298" t="str">
        <f t="shared" si="185"/>
        <v>fra=13</v>
      </c>
      <c r="G298" s="17" t="str">
        <f t="shared" ref="G298" si="186">CONCATENATE("[th]",C302)</f>
        <v>[th]Målvakt</v>
      </c>
    </row>
    <row r="299" spans="1:7" ht="14.4">
      <c r="A299" s="17" t="s">
        <v>479</v>
      </c>
      <c r="B299" s="17" t="str">
        <f t="shared" si="127"/>
        <v>ytt=</v>
      </c>
      <c r="C299" s="1" t="s">
        <v>158</v>
      </c>
      <c r="D299" t="str">
        <f t="shared" si="183"/>
        <v>4</v>
      </c>
      <c r="F299" t="str">
        <f t="shared" si="185"/>
        <v>ytt=4</v>
      </c>
      <c r="G299" s="17" t="s">
        <v>150</v>
      </c>
    </row>
    <row r="300" spans="1:7" ht="14.4">
      <c r="A300" s="17" t="s">
        <v>358</v>
      </c>
      <c r="B300" s="17" t="str">
        <f t="shared" si="127"/>
        <v>fas=</v>
      </c>
      <c r="C300" s="1" t="s">
        <v>160</v>
      </c>
      <c r="D300" t="str">
        <f t="shared" si="183"/>
        <v>3</v>
      </c>
      <c r="F300" t="str">
        <f t="shared" si="185"/>
        <v>fas=3</v>
      </c>
      <c r="G300" s="17" t="str">
        <f>CONCATENATE("[td]",VLOOKUP(IF((COUNTA(E302)&gt;0),E302,VALUE(D302)),'Lookup tables'!$A$2:$B$42,2,FALSE))</f>
        <v>[td]katastrofal</v>
      </c>
    </row>
    <row r="301" spans="1:7" ht="14.4">
      <c r="A301" s="17" t="s">
        <v>715</v>
      </c>
      <c r="B301" s="17" t="str">
        <f t="shared" si="127"/>
        <v>bac=</v>
      </c>
      <c r="C301" s="1" t="s">
        <v>162</v>
      </c>
      <c r="D301" t="str">
        <f t="shared" si="183"/>
        <v>3</v>
      </c>
      <c r="F301" t="str">
        <f t="shared" si="185"/>
        <v>bac=3</v>
      </c>
      <c r="G301" s="17" t="s">
        <v>163</v>
      </c>
    </row>
    <row r="302" spans="1:7" ht="14.4">
      <c r="A302" s="17" t="s">
        <v>286</v>
      </c>
      <c r="B302" s="17" t="str">
        <f t="shared" si="127"/>
        <v>mlv=</v>
      </c>
      <c r="C302" s="1" t="s">
        <v>165</v>
      </c>
      <c r="D302" t="str">
        <f t="shared" si="183"/>
        <v>1</v>
      </c>
      <c r="F302" t="str">
        <f t="shared" si="185"/>
        <v>mlv=1</v>
      </c>
      <c r="G302" s="17" t="s">
        <v>135</v>
      </c>
    </row>
    <row r="303" spans="1:7" ht="14.4">
      <c r="A303" s="17" t="s">
        <v>250</v>
      </c>
      <c r="B303" s="17" t="str">
        <f t="shared" si="127"/>
        <v>rut=</v>
      </c>
      <c r="C303" s="1" t="s">
        <v>167</v>
      </c>
      <c r="D303" t="str">
        <f t="shared" si="183"/>
        <v>16</v>
      </c>
      <c r="F303" t="str">
        <f t="shared" si="185"/>
        <v>rut=16</v>
      </c>
      <c r="G303" s="17" t="str">
        <f t="shared" ref="G303" si="187">CONCATENATE("[th]",C296)</f>
        <v>[th]Spelupplägg</v>
      </c>
    </row>
    <row r="304" spans="1:7" ht="14.4">
      <c r="A304" s="17" t="s">
        <v>228</v>
      </c>
      <c r="B304" s="17" t="str">
        <f t="shared" si="127"/>
        <v>led=</v>
      </c>
      <c r="C304" s="1" t="s">
        <v>169</v>
      </c>
      <c r="D304" t="str">
        <f t="shared" si="183"/>
        <v>3</v>
      </c>
      <c r="F304" t="str">
        <f t="shared" si="185"/>
        <v>led=3</v>
      </c>
      <c r="G304" s="17" t="s">
        <v>150</v>
      </c>
    </row>
    <row r="305" spans="1:7" ht="14.4">
      <c r="A305" s="17" t="s">
        <v>1110</v>
      </c>
      <c r="B305" s="17" t="str">
        <f t="shared" si="127"/>
        <v>sal=</v>
      </c>
      <c r="C305" s="1" t="s">
        <v>171</v>
      </c>
      <c r="D305" t="str">
        <f t="shared" si="183"/>
        <v>432600</v>
      </c>
      <c r="F305" t="str">
        <f t="shared" si="185"/>
        <v>sal=432600</v>
      </c>
      <c r="G305" s="17" t="str">
        <f>CONCATENATE("[td]",VLOOKUP(IF((COUNTA(E296)&gt;0),E296,VALUE(D296)),'Lookup tables'!$A$2:$B$42,2,FALSE))</f>
        <v>[td]magisk</v>
      </c>
    </row>
    <row r="306" spans="1:7" ht="14.4">
      <c r="A306" s="17" t="s">
        <v>1111</v>
      </c>
      <c r="B306" s="17" t="str">
        <f t="shared" si="127"/>
        <v>mkt=</v>
      </c>
      <c r="C306" s="1" t="s">
        <v>173</v>
      </c>
      <c r="D306" t="str">
        <f t="shared" si="183"/>
        <v>87970</v>
      </c>
      <c r="F306" t="str">
        <f t="shared" si="185"/>
        <v>mkt=87970</v>
      </c>
      <c r="G306" s="17" t="s">
        <v>140</v>
      </c>
    </row>
    <row r="307" spans="1:7" ht="14.4">
      <c r="A307" s="17" t="s">
        <v>710</v>
      </c>
      <c r="B307" s="17" t="str">
        <f t="shared" si="127"/>
        <v>gev=</v>
      </c>
      <c r="C307" s="1" t="s">
        <v>175</v>
      </c>
      <c r="D307" t="str">
        <f t="shared" si="183"/>
        <v>74</v>
      </c>
      <c r="F307" t="str">
        <f t="shared" si="185"/>
        <v>gev=74</v>
      </c>
      <c r="G307" s="17" t="str">
        <f t="shared" ref="G307" si="188">CONCATENATE("[th]",C298)</f>
        <v>[th]Framspel</v>
      </c>
    </row>
    <row r="308" spans="1:7" ht="14.4">
      <c r="A308" s="17" t="s">
        <v>571</v>
      </c>
      <c r="B308" s="17" t="str">
        <f t="shared" si="127"/>
        <v>gtl=</v>
      </c>
      <c r="C308" s="1" t="s">
        <v>177</v>
      </c>
      <c r="D308" t="str">
        <f t="shared" si="183"/>
        <v>1</v>
      </c>
      <c r="F308" t="str">
        <f t="shared" si="185"/>
        <v>gtl=1</v>
      </c>
      <c r="G308" s="17" t="s">
        <v>150</v>
      </c>
    </row>
    <row r="309" spans="1:7" ht="14.4">
      <c r="A309" s="17" t="s">
        <v>178</v>
      </c>
      <c r="B309" s="17" t="str">
        <f t="shared" si="127"/>
        <v>gtc=</v>
      </c>
      <c r="C309" s="1" t="s">
        <v>179</v>
      </c>
      <c r="D309" t="str">
        <f t="shared" si="183"/>
        <v>0</v>
      </c>
      <c r="F309" t="str">
        <f t="shared" si="185"/>
        <v>gtc=0</v>
      </c>
      <c r="G309" s="17" t="str">
        <f>CONCATENATE("[td]",VLOOKUP(IF((COUNTA(E298)&gt;0),E298,VALUE(D298)),'Lookup tables'!$A$2:$B$42,2,FALSE))</f>
        <v>[td]oförglömlig</v>
      </c>
    </row>
    <row r="310" spans="1:7" ht="14.4">
      <c r="A310" s="17" t="s">
        <v>180</v>
      </c>
      <c r="B310" s="17" t="str">
        <f t="shared" si="127"/>
        <v>gtt=</v>
      </c>
      <c r="C310" s="1" t="s">
        <v>181</v>
      </c>
      <c r="D310" t="str">
        <f t="shared" si="183"/>
        <v>0</v>
      </c>
      <c r="F310" t="str">
        <f t="shared" si="185"/>
        <v>gtt=0</v>
      </c>
      <c r="G310" s="17" t="s">
        <v>163</v>
      </c>
    </row>
    <row r="311" spans="1:7" ht="14.4">
      <c r="A311" s="17" t="s">
        <v>182</v>
      </c>
      <c r="B311" s="17" t="str">
        <f t="shared" si="127"/>
        <v>hat=</v>
      </c>
      <c r="C311" s="1" t="s">
        <v>183</v>
      </c>
      <c r="D311" t="str">
        <f t="shared" si="183"/>
        <v>0</v>
      </c>
      <c r="F311" t="str">
        <f t="shared" si="185"/>
        <v>hat=0</v>
      </c>
      <c r="G311" s="17" t="s">
        <v>135</v>
      </c>
    </row>
    <row r="312" spans="1:7" ht="14.4">
      <c r="A312" s="17" t="s">
        <v>184</v>
      </c>
      <c r="B312" s="17" t="str">
        <f t="shared" ref="B312" si="189">LEFT(A312,10)</f>
        <v>CountryID=</v>
      </c>
      <c r="C312" s="1" t="s">
        <v>185</v>
      </c>
      <c r="D312" t="str">
        <f t="shared" ref="D312:D375" si="190">RIGHT(A312,(LEN(A312)-10))</f>
        <v>1</v>
      </c>
      <c r="F312" t="str">
        <f t="shared" si="185"/>
        <v>CountryID=1</v>
      </c>
      <c r="G312" s="17" t="str">
        <f t="shared" ref="G312" si="191">CONCATENATE("[th]",C299)</f>
        <v>[th]Ytter</v>
      </c>
    </row>
    <row r="313" spans="1:7" ht="14.4">
      <c r="A313" s="17" t="s">
        <v>186</v>
      </c>
      <c r="B313" s="17" t="str">
        <f t="shared" ref="B313" si="192">LEFT(A313,9)</f>
        <v>warnings=</v>
      </c>
      <c r="C313" s="1" t="s">
        <v>187</v>
      </c>
      <c r="D313" t="str">
        <f t="shared" ref="D313:D376" si="193">RIGHT(A313,(LEN(A313)-9))</f>
        <v>0</v>
      </c>
      <c r="F313" t="str">
        <f t="shared" si="185"/>
        <v>warnings=0</v>
      </c>
      <c r="G313" s="17" t="s">
        <v>150</v>
      </c>
    </row>
    <row r="314" spans="1:7" ht="14.4">
      <c r="A314" s="17" t="s">
        <v>362</v>
      </c>
      <c r="B314" s="17" t="str">
        <f t="shared" ref="B314" si="194">LEFT(A314,11)</f>
        <v>speciality=</v>
      </c>
      <c r="C314" s="1" t="s">
        <v>189</v>
      </c>
      <c r="D314" t="str">
        <f t="shared" ref="D314:D377" si="195">RIGHT(A314,(LEN(A314)-11))</f>
        <v>5</v>
      </c>
      <c r="F314" t="str">
        <f t="shared" si="185"/>
        <v>speciality=5</v>
      </c>
      <c r="G314" s="17" t="str">
        <f>CONCATENATE("[td]",VLOOKUP(IF((COUNTA(E299)&gt;0),E299,VALUE(D299)),'Lookup tables'!$A$2:$B$42,2,FALSE))</f>
        <v>[td]hyfsad</v>
      </c>
    </row>
    <row r="315" spans="1:7" ht="14.4">
      <c r="A315" s="17" t="s">
        <v>363</v>
      </c>
      <c r="B315" s="17" t="str">
        <f t="shared" ref="B315" si="196">LEFT(A315,16)</f>
        <v>specialityLabel=</v>
      </c>
      <c r="C315" s="1" t="s">
        <v>189</v>
      </c>
      <c r="F315" t="str">
        <f t="shared" si="185"/>
        <v>specialityLabel=Head</v>
      </c>
      <c r="G315" s="17" t="s">
        <v>140</v>
      </c>
    </row>
    <row r="316" spans="1:7" ht="14.4">
      <c r="A316" s="17" t="s">
        <v>292</v>
      </c>
      <c r="B316" s="17" t="str">
        <f t="shared" ref="B316" si="197">LEFT(A316,11)</f>
        <v>gentleness=</v>
      </c>
      <c r="C316" s="1" t="s">
        <v>192</v>
      </c>
      <c r="D316" t="str">
        <f t="shared" ref="D316:D379" si="198">RIGHT(A316,(LEN(A316)-11))</f>
        <v>1</v>
      </c>
      <c r="F316" t="str">
        <f t="shared" si="185"/>
        <v>gentleness=1</v>
      </c>
      <c r="G316" s="17" t="str">
        <f t="shared" ref="G316" si="199">CONCATENATE("[th]",C301)</f>
        <v>[th]Försvar</v>
      </c>
    </row>
    <row r="317" spans="1:7" ht="14.4">
      <c r="A317" s="17" t="s">
        <v>293</v>
      </c>
      <c r="B317" s="17" t="str">
        <f t="shared" ref="B317" si="200">LEFT(A317,16)</f>
        <v>gentlenessLabel=</v>
      </c>
      <c r="C317" s="1" t="s">
        <v>192</v>
      </c>
      <c r="D317" t="str">
        <f t="shared" ref="D317:D380" si="201">RIGHT(A317,(LEN(A317)-16))</f>
        <v>controversial person</v>
      </c>
      <c r="F317" t="str">
        <f t="shared" si="185"/>
        <v>gentlenessLabel=controversial person</v>
      </c>
      <c r="G317" s="17" t="s">
        <v>150</v>
      </c>
    </row>
    <row r="318" spans="1:7" ht="14.4">
      <c r="A318" s="17" t="s">
        <v>194</v>
      </c>
      <c r="B318" s="17" t="str">
        <f t="shared" ref="B318" si="202">LEFT(A318,8)</f>
        <v>honesty=</v>
      </c>
      <c r="C318" s="1" t="s">
        <v>195</v>
      </c>
      <c r="D318" t="str">
        <f t="shared" ref="D318:D381" si="203">RIGHT(A318,(LEN(A318)-8))</f>
        <v>2</v>
      </c>
      <c r="F318" t="str">
        <f t="shared" si="185"/>
        <v>honesty=2</v>
      </c>
      <c r="G318" s="17" t="str">
        <f>CONCATENATE("[td]",VLOOKUP(IF((COUNTA(E301)&gt;0),E301,VALUE(D301)),'Lookup tables'!$A$2:$B$42,2,FALSE))</f>
        <v>[td]dålig</v>
      </c>
    </row>
    <row r="319" spans="1:7" ht="14.4">
      <c r="A319" s="17" t="s">
        <v>196</v>
      </c>
      <c r="B319" s="17" t="str">
        <f t="shared" ref="B319" si="204">LEFT(A319,13)</f>
        <v>honestyLabel=</v>
      </c>
      <c r="C319" s="1" t="s">
        <v>195</v>
      </c>
      <c r="D319" t="str">
        <f t="shared" ref="D319:D382" si="205">RIGHT(A319,(LEN(A319)-13))</f>
        <v>honest</v>
      </c>
      <c r="F319" t="str">
        <f t="shared" si="185"/>
        <v>honestyLabel=honest</v>
      </c>
      <c r="G319" s="17" t="s">
        <v>163</v>
      </c>
    </row>
    <row r="320" spans="1:7" ht="14.4">
      <c r="A320" s="17" t="s">
        <v>197</v>
      </c>
      <c r="B320" s="17" t="str">
        <f t="shared" ref="B320" si="206">LEFT(A320,15)</f>
        <v>Aggressiveness=</v>
      </c>
      <c r="C320" s="1" t="s">
        <v>198</v>
      </c>
      <c r="D320" t="str">
        <f t="shared" ref="D320:D383" si="207">RIGHT(A320,(LEN(A320)-15))</f>
        <v>0</v>
      </c>
      <c r="F320" t="str">
        <f t="shared" si="185"/>
        <v>Aggressiveness=0</v>
      </c>
      <c r="G320" s="17" t="s">
        <v>135</v>
      </c>
    </row>
    <row r="321" spans="1:7" ht="14.4">
      <c r="A321" s="17" t="s">
        <v>199</v>
      </c>
      <c r="B321" s="17" t="str">
        <f t="shared" ref="B321" si="208">LEFT(A321,20)</f>
        <v>AggressivenessLabel=</v>
      </c>
      <c r="C321" s="1" t="s">
        <v>198</v>
      </c>
      <c r="D321" t="str">
        <f t="shared" ref="D321:D384" si="209">RIGHT(A321,(LEN(A321)-20))</f>
        <v>tranquil</v>
      </c>
      <c r="F321" t="str">
        <f t="shared" si="185"/>
        <v>AggressivenessLabel=tranquil</v>
      </c>
      <c r="G321" s="17" t="str">
        <f t="shared" ref="G321" si="210">CONCATENATE("[th]",C297)</f>
        <v>[th]Målgörare</v>
      </c>
    </row>
    <row r="322" spans="1:7" ht="14.4">
      <c r="A322" s="17" t="s">
        <v>236</v>
      </c>
      <c r="B322" s="17" t="str">
        <f t="shared" ref="B322" si="211">LEFT(A322,12)</f>
        <v>TrainerType=</v>
      </c>
      <c r="C322" s="1" t="s">
        <v>201</v>
      </c>
      <c r="D322" t="str">
        <f t="shared" ref="D322:D385" si="212">RIGHT(A322,(LEN(A322)-12))</f>
        <v/>
      </c>
      <c r="F322" t="str">
        <f t="shared" si="185"/>
        <v>TrainerType=</v>
      </c>
      <c r="G322" s="17" t="s">
        <v>150</v>
      </c>
    </row>
    <row r="323" spans="1:7" ht="14.4">
      <c r="A323" s="17" t="s">
        <v>237</v>
      </c>
      <c r="B323" s="17" t="str">
        <f t="shared" ref="B323" si="213">LEFT(A323,13)</f>
        <v>TrainerSkill=</v>
      </c>
      <c r="C323" s="1" t="s">
        <v>203</v>
      </c>
      <c r="D323" t="str">
        <f t="shared" ref="D323:D386" si="214">RIGHT(A323,(LEN(A323)-13))</f>
        <v/>
      </c>
      <c r="F323" t="str">
        <f t="shared" si="185"/>
        <v>TrainerSkill=</v>
      </c>
      <c r="G323" s="17" t="str">
        <f>CONCATENATE("[td]",VLOOKUP(IF((COUNTA(E297)&gt;0),E297,VALUE(D297)),'Lookup tables'!$A$2:$B$42,2,FALSE))</f>
        <v>[td]katastrofal</v>
      </c>
    </row>
    <row r="324" spans="1:7" ht="14.4">
      <c r="A324" s="17" t="s">
        <v>204</v>
      </c>
      <c r="B324" s="17" t="str">
        <f t="shared" ref="B324" si="215">LEFT(A324,7)</f>
        <v>rating=</v>
      </c>
      <c r="C324" s="1" t="s">
        <v>205</v>
      </c>
      <c r="D324" t="str">
        <f t="shared" ref="D324:D387" si="216">RIGHT(A324,(LEN(A324)-7))</f>
        <v>0</v>
      </c>
      <c r="F324" t="str">
        <f t="shared" si="185"/>
        <v>rating=0</v>
      </c>
      <c r="G324" s="17" t="s">
        <v>140</v>
      </c>
    </row>
    <row r="325" spans="1:7" ht="14.4">
      <c r="A325" s="17" t="s">
        <v>350</v>
      </c>
      <c r="B325" s="17" t="str">
        <f t="shared" ref="B325" si="217">LEFT(A325,13)</f>
        <v>PlayerNumber=</v>
      </c>
      <c r="C325" s="1" t="s">
        <v>207</v>
      </c>
      <c r="D325" t="str">
        <f t="shared" ref="D325:D388" si="218">RIGHT(A325,(LEN(A325)-13))</f>
        <v>100</v>
      </c>
      <c r="F325" t="str">
        <f t="shared" si="185"/>
        <v>PlayerNumber=100</v>
      </c>
      <c r="G325" s="17" t="str">
        <f t="shared" ref="G325" si="219">CONCATENATE("[th]",C300)</f>
        <v>[th]Fasta situationer</v>
      </c>
    </row>
    <row r="326" spans="1:7" ht="14.4">
      <c r="A326" s="21" t="s">
        <v>208</v>
      </c>
      <c r="B326" s="17" t="str">
        <f t="shared" ref="B326:B327" si="220">LEFT(A326,15)</f>
        <v>TransferListed=</v>
      </c>
      <c r="C326" s="1" t="s">
        <v>209</v>
      </c>
      <c r="D326" t="str">
        <f t="shared" ref="D326:D389" si="221">RIGHT(A326,(LEN(A326)-15))</f>
        <v>0</v>
      </c>
      <c r="F326" t="str">
        <f t="shared" si="185"/>
        <v>TransferListed=0</v>
      </c>
      <c r="G326" s="17" t="s">
        <v>150</v>
      </c>
    </row>
    <row r="327" spans="1:7" ht="14.4">
      <c r="A327" s="17" t="s">
        <v>210</v>
      </c>
      <c r="B327" s="17" t="str">
        <f t="shared" si="220"/>
        <v>NationalTeamID=</v>
      </c>
      <c r="C327" s="1" t="s">
        <v>211</v>
      </c>
      <c r="D327" t="str">
        <f t="shared" si="221"/>
        <v>3000</v>
      </c>
      <c r="F327" t="str">
        <f t="shared" ref="F327:F390" si="222">A327</f>
        <v>NationalTeamID=3000</v>
      </c>
      <c r="G327" s="17" t="str">
        <f>CONCATENATE("[td]",VLOOKUP(IF((COUNTA(E300)&gt;0),E300,VALUE(D300)),'Lookup tables'!$A$2:$B$42,2,FALSE))</f>
        <v>[td]dålig</v>
      </c>
    </row>
    <row r="328" spans="1:7" ht="14.4">
      <c r="A328" s="17" t="s">
        <v>872</v>
      </c>
      <c r="B328" s="17" t="str">
        <f t="shared" ref="B328" si="223">LEFT(A328,5)</f>
        <v>Caps=</v>
      </c>
      <c r="C328" s="1" t="s">
        <v>213</v>
      </c>
      <c r="D328" t="str">
        <f t="shared" ref="D328:D391" si="224">RIGHT(A328,(LEN(A328)-5))</f>
        <v>12</v>
      </c>
      <c r="F328" t="str">
        <f t="shared" si="222"/>
        <v>Caps=12</v>
      </c>
      <c r="G328" s="17" t="s">
        <v>214</v>
      </c>
    </row>
    <row r="329" spans="1:7" ht="14.4">
      <c r="A329" s="17" t="s">
        <v>239</v>
      </c>
      <c r="B329" s="17" t="str">
        <f t="shared" ref="B329" si="225">LEFT(A329,8)</f>
        <v>CapsU20=</v>
      </c>
      <c r="C329" s="1" t="s">
        <v>216</v>
      </c>
      <c r="D329" t="str">
        <f t="shared" ref="D329:D392" si="226">RIGHT(A329,(LEN(A329)-8))</f>
        <v>0</v>
      </c>
      <c r="E329" t="s">
        <v>1440</v>
      </c>
      <c r="F329" t="str">
        <f t="shared" si="222"/>
        <v>CapsU20=0</v>
      </c>
      <c r="G329" t="str">
        <f t="shared" ref="G329:G392" si="227">CONCATENATE("Extra info: ", E329)</f>
        <v>Extra info: form neg</v>
      </c>
    </row>
    <row r="330" spans="1:7" ht="14.4">
      <c r="A330" s="17" t="s">
        <v>1112</v>
      </c>
      <c r="B330" s="17"/>
      <c r="C330" s="10" t="s">
        <v>134</v>
      </c>
      <c r="D330" s="17" t="str">
        <f t="shared" ref="D330:D393" si="228">MID(A330,8,(LEN(A330)-8))</f>
        <v>297242090</v>
      </c>
      <c r="F330" t="str">
        <f t="shared" si="222"/>
        <v>[player297242090]</v>
      </c>
      <c r="G330" s="17" t="str">
        <f t="shared" ref="G330:G393" si="229">CONCATENATE("[hr][b]",D331,"[/b] ","[playerid=",D330,"]")</f>
        <v>[hr][b]Hemming 'Headmaster' Holtenbratt[/b] [playerid=297242090]</v>
      </c>
    </row>
    <row r="331" spans="1:7" ht="14.4">
      <c r="A331" s="17" t="s">
        <v>1113</v>
      </c>
      <c r="B331" s="17" t="str">
        <f t="shared" ref="B331" si="230">LEFT(A331,5)</f>
        <v>name=</v>
      </c>
      <c r="C331" s="10" t="s">
        <v>137</v>
      </c>
      <c r="D331" s="17" t="str">
        <f t="shared" ref="D331:D394" si="231">RIGHT(A331,(LEN(A331)-5))</f>
        <v>Hemming 'Headmaster' Holtenbratt</v>
      </c>
      <c r="F331" t="str">
        <f t="shared" si="222"/>
        <v>name=Hemming 'Headmaster' Holtenbratt</v>
      </c>
      <c r="G331" t="str">
        <f t="shared" ref="G331" si="232">CONCATENATE(D332," år och ",D333," dagar, TSI = ",D347,", Lön = ",D346)</f>
        <v>25 år och 107 dagar, TSI = 254510, Lön = 309600</v>
      </c>
    </row>
    <row r="332" spans="1:7" ht="14.4">
      <c r="A332" s="17" t="s">
        <v>397</v>
      </c>
      <c r="B332" s="17" t="str">
        <f t="shared" ref="B332" si="233">LEFT(A332,4)</f>
        <v>ald=</v>
      </c>
      <c r="C332" s="1" t="s">
        <v>139</v>
      </c>
      <c r="D332" t="str">
        <f t="shared" ref="D332:D395" si="234">RIGHT(A332,(LEN(A332)-4))</f>
        <v>25</v>
      </c>
      <c r="F332" t="str">
        <f t="shared" ref="F332" si="235">IF(LEN(E332)&gt;0,CONCATENATE(B332,E332),A332)</f>
        <v>ald=25</v>
      </c>
      <c r="G332" t="str">
        <f>CONCATENATE(VLOOKUP(IF((COUNTA(E335)&gt;0),E335,VALUE(D335)),'Lookup tables'!$A$2:$B$42,2,FALSE)," form, ",VLOOKUP(IF((COUNTA(E336)&gt;0),E336,VALUE(D336)),'Lookup tables'!$A$2:$B$42,2,FALSE)," kondition, ",VLOOKUP(IF((COUNTA(E344)&gt;0),E344,VALUE(D344)),'Lookup tables'!$A$2:$B$42,2,FALSE)," rutin")</f>
        <v>enastående form, enastående kondition, övernaturlig rutin</v>
      </c>
    </row>
    <row r="333" spans="1:7" ht="14.4">
      <c r="A333" s="17" t="s">
        <v>1114</v>
      </c>
      <c r="B333" s="17" t="str">
        <f t="shared" ref="B333" si="236">LEFT(A333,8)</f>
        <v>agedays=</v>
      </c>
      <c r="C333" s="1" t="s">
        <v>142</v>
      </c>
      <c r="D333" t="str">
        <f t="shared" ref="D333:D396" si="237">RIGHT(A333,(LEN(A333)-8))</f>
        <v>107</v>
      </c>
      <c r="F333" t="str">
        <f t="shared" si="185"/>
        <v>agedays=107</v>
      </c>
      <c r="G333" t="str">
        <f>CONCATENATE(IF((COUNTA(D356)&gt;0),CONCATENATE(D356,", "),""),IF((LEN(D363)&gt;0),CONCATENATE(VLOOKUP(VALUE(D363),'Lookup tables'!$D$25:$E$27,2,FALSE),", "),""),CONCATENATE(VLOOKUP(VALUE(D345),'Lookup tables'!$A$2:$B$42,2,FALSE)," ledarförmåga, "),CONCATENATE(VLOOKUP(D358,'Lookup tables'!$D$29:$E$34,2,FALSE),", "),IF(AND((VALUE(D334)&lt;0),(COUNTA(E334)&lt;1)),"ingen skada",CONCATENATE("[b]skada +",IF((COUNTA(E334)&gt;0),E334,D334),"[/b]")))</f>
        <v>hyfsad ledarförmåga, kontroversiell person, ingen skada</v>
      </c>
    </row>
    <row r="334" spans="1:7" ht="14.4">
      <c r="A334" s="17" t="s">
        <v>143</v>
      </c>
      <c r="B334" s="17" t="str">
        <f t="shared" ref="B334:B393" si="238">LEFT(A334,4)</f>
        <v>ska=</v>
      </c>
      <c r="C334" s="1" t="s">
        <v>144</v>
      </c>
      <c r="D334" t="str">
        <f t="shared" ref="D334:D397" si="239">RIGHT(A334,(LEN(A334)-4))</f>
        <v>-1</v>
      </c>
      <c r="F334" t="str">
        <f t="shared" si="185"/>
        <v>ska=-1</v>
      </c>
      <c r="G334" t="s">
        <v>145</v>
      </c>
    </row>
    <row r="335" spans="1:7" ht="14.4">
      <c r="A335" s="17" t="s">
        <v>244</v>
      </c>
      <c r="B335" s="17" t="str">
        <f t="shared" si="238"/>
        <v>for=</v>
      </c>
      <c r="C335" s="1" t="s">
        <v>147</v>
      </c>
      <c r="D335" t="str">
        <f t="shared" si="239"/>
        <v>7</v>
      </c>
      <c r="F335" t="str">
        <f t="shared" si="185"/>
        <v>for=7</v>
      </c>
      <c r="G335" s="17" t="str">
        <f t="shared" ref="G335:G398" si="240">CONCATENATE("[th]",C336)</f>
        <v>[th]Kondition</v>
      </c>
    </row>
    <row r="336" spans="1:7" ht="14.4">
      <c r="A336" s="17" t="s">
        <v>222</v>
      </c>
      <c r="B336" s="17" t="str">
        <f t="shared" si="238"/>
        <v>uth=</v>
      </c>
      <c r="C336" s="1" t="s">
        <v>149</v>
      </c>
      <c r="D336" t="str">
        <f t="shared" si="239"/>
        <v>7</v>
      </c>
      <c r="F336" t="str">
        <f t="shared" si="185"/>
        <v>uth=7</v>
      </c>
      <c r="G336" s="17" t="s">
        <v>150</v>
      </c>
    </row>
    <row r="337" spans="1:7" ht="14.4">
      <c r="A337" s="17" t="s">
        <v>472</v>
      </c>
      <c r="B337" s="17" t="str">
        <f t="shared" si="238"/>
        <v>spe=</v>
      </c>
      <c r="C337" s="1" t="s">
        <v>152</v>
      </c>
      <c r="D337" t="str">
        <f t="shared" si="239"/>
        <v>15</v>
      </c>
      <c r="F337" t="str">
        <f t="shared" si="185"/>
        <v>spe=15</v>
      </c>
      <c r="G337" s="17" t="str">
        <f>CONCATENATE("[td]",VLOOKUP(IF((COUNTA(E336)&gt;0),E336,VALUE(D336)),'Lookup tables'!$A$2:$B$42,2,FALSE))</f>
        <v>[td]enastående</v>
      </c>
    </row>
    <row r="338" spans="1:7" ht="14.4">
      <c r="A338" s="17" t="s">
        <v>319</v>
      </c>
      <c r="B338" s="17" t="str">
        <f t="shared" si="238"/>
        <v>mal=</v>
      </c>
      <c r="C338" s="1" t="s">
        <v>154</v>
      </c>
      <c r="D338" t="str">
        <f t="shared" si="239"/>
        <v>4</v>
      </c>
      <c r="F338" t="str">
        <f t="shared" si="185"/>
        <v>mal=4</v>
      </c>
      <c r="G338" s="17" t="s">
        <v>140</v>
      </c>
    </row>
    <row r="339" spans="1:7" ht="14.4">
      <c r="A339" s="17" t="s">
        <v>379</v>
      </c>
      <c r="B339" s="17" t="str">
        <f t="shared" si="238"/>
        <v>fra=</v>
      </c>
      <c r="C339" s="1" t="s">
        <v>156</v>
      </c>
      <c r="D339" t="str">
        <f t="shared" si="239"/>
        <v>8</v>
      </c>
      <c r="F339" t="str">
        <f t="shared" si="185"/>
        <v>fra=8</v>
      </c>
      <c r="G339" s="17" t="str">
        <f t="shared" ref="G339" si="241">CONCATENATE("[th]",C343)</f>
        <v>[th]Målvakt</v>
      </c>
    </row>
    <row r="340" spans="1:7" ht="14.4">
      <c r="A340" s="17" t="s">
        <v>479</v>
      </c>
      <c r="B340" s="17" t="str">
        <f t="shared" si="238"/>
        <v>ytt=</v>
      </c>
      <c r="C340" s="1" t="s">
        <v>158</v>
      </c>
      <c r="D340" t="str">
        <f t="shared" si="239"/>
        <v>4</v>
      </c>
      <c r="F340" t="str">
        <f t="shared" si="185"/>
        <v>ytt=4</v>
      </c>
      <c r="G340" s="17" t="s">
        <v>150</v>
      </c>
    </row>
    <row r="341" spans="1:7" ht="14.4">
      <c r="A341" s="17" t="s">
        <v>694</v>
      </c>
      <c r="B341" s="17" t="str">
        <f t="shared" si="238"/>
        <v>fas=</v>
      </c>
      <c r="C341" s="1" t="s">
        <v>160</v>
      </c>
      <c r="D341" t="str">
        <f t="shared" si="239"/>
        <v>9</v>
      </c>
      <c r="F341" t="str">
        <f t="shared" si="185"/>
        <v>fas=9</v>
      </c>
      <c r="G341" s="17" t="str">
        <f>CONCATENATE("[td]",VLOOKUP(IF((COUNTA(E343)&gt;0),E343,VALUE(D343)),'Lookup tables'!$A$2:$B$42,2,FALSE))</f>
        <v>[td]katastrofal</v>
      </c>
    </row>
    <row r="342" spans="1:7" ht="14.4">
      <c r="A342" s="17" t="s">
        <v>512</v>
      </c>
      <c r="B342" s="17" t="str">
        <f t="shared" si="238"/>
        <v>bac=</v>
      </c>
      <c r="C342" s="1" t="s">
        <v>162</v>
      </c>
      <c r="D342" t="str">
        <f t="shared" si="239"/>
        <v>14</v>
      </c>
      <c r="F342" t="str">
        <f t="shared" si="185"/>
        <v>bac=14</v>
      </c>
      <c r="G342" s="17" t="s">
        <v>163</v>
      </c>
    </row>
    <row r="343" spans="1:7" ht="14.4">
      <c r="A343" s="17" t="s">
        <v>286</v>
      </c>
      <c r="B343" s="17" t="str">
        <f t="shared" si="238"/>
        <v>mlv=</v>
      </c>
      <c r="C343" s="1" t="s">
        <v>165</v>
      </c>
      <c r="D343" t="str">
        <f t="shared" si="239"/>
        <v>1</v>
      </c>
      <c r="F343" t="str">
        <f t="shared" si="185"/>
        <v>mlv=1</v>
      </c>
      <c r="G343" s="17" t="s">
        <v>135</v>
      </c>
    </row>
    <row r="344" spans="1:7" ht="14.4">
      <c r="A344" s="17" t="s">
        <v>287</v>
      </c>
      <c r="B344" s="17" t="str">
        <f t="shared" si="238"/>
        <v>rut=</v>
      </c>
      <c r="C344" s="1" t="s">
        <v>167</v>
      </c>
      <c r="D344" t="str">
        <f t="shared" si="239"/>
        <v>12</v>
      </c>
      <c r="F344" t="str">
        <f t="shared" si="185"/>
        <v>rut=12</v>
      </c>
      <c r="G344" s="17" t="str">
        <f t="shared" ref="G344" si="242">CONCATENATE("[th]",C337)</f>
        <v>[th]Spelupplägg</v>
      </c>
    </row>
    <row r="345" spans="1:7" ht="14.4">
      <c r="A345" s="17" t="s">
        <v>400</v>
      </c>
      <c r="B345" s="17" t="str">
        <f t="shared" si="238"/>
        <v>led=</v>
      </c>
      <c r="C345" s="1" t="s">
        <v>169</v>
      </c>
      <c r="D345" t="str">
        <f t="shared" si="239"/>
        <v>4</v>
      </c>
      <c r="F345" t="str">
        <f t="shared" si="185"/>
        <v>led=4</v>
      </c>
      <c r="G345" s="17" t="s">
        <v>150</v>
      </c>
    </row>
    <row r="346" spans="1:7" ht="14.4">
      <c r="A346" s="17" t="s">
        <v>1115</v>
      </c>
      <c r="B346" s="17" t="str">
        <f t="shared" si="238"/>
        <v>sal=</v>
      </c>
      <c r="C346" s="1" t="s">
        <v>171</v>
      </c>
      <c r="D346" t="str">
        <f t="shared" si="239"/>
        <v>309600</v>
      </c>
      <c r="F346" t="str">
        <f t="shared" si="185"/>
        <v>sal=309600</v>
      </c>
      <c r="G346" s="17" t="str">
        <f>CONCATENATE("[td]",VLOOKUP(IF((COUNTA(E337)&gt;0),E337,VALUE(D337)),'Lookup tables'!$A$2:$B$42,2,FALSE))</f>
        <v>[td]titanisk</v>
      </c>
    </row>
    <row r="347" spans="1:7" ht="14.4">
      <c r="A347" s="17" t="s">
        <v>1116</v>
      </c>
      <c r="B347" s="17" t="str">
        <f t="shared" si="238"/>
        <v>mkt=</v>
      </c>
      <c r="C347" s="1" t="s">
        <v>173</v>
      </c>
      <c r="D347" t="str">
        <f t="shared" si="239"/>
        <v>254510</v>
      </c>
      <c r="F347" t="str">
        <f t="shared" si="185"/>
        <v>mkt=254510</v>
      </c>
      <c r="G347" s="17" t="s">
        <v>140</v>
      </c>
    </row>
    <row r="348" spans="1:7" ht="14.4">
      <c r="A348" s="17" t="s">
        <v>797</v>
      </c>
      <c r="B348" s="17" t="str">
        <f t="shared" si="238"/>
        <v>gev=</v>
      </c>
      <c r="C348" s="1" t="s">
        <v>175</v>
      </c>
      <c r="D348" t="str">
        <f t="shared" si="239"/>
        <v>44</v>
      </c>
      <c r="F348" t="str">
        <f t="shared" si="185"/>
        <v>gev=44</v>
      </c>
      <c r="G348" s="17" t="str">
        <f t="shared" ref="G348" si="243">CONCATENATE("[th]",C339)</f>
        <v>[th]Framspel</v>
      </c>
    </row>
    <row r="349" spans="1:7" ht="14.4">
      <c r="A349" s="17" t="s">
        <v>176</v>
      </c>
      <c r="B349" s="17" t="str">
        <f t="shared" si="238"/>
        <v>gtl=</v>
      </c>
      <c r="C349" s="1" t="s">
        <v>177</v>
      </c>
      <c r="D349" t="str">
        <f t="shared" si="239"/>
        <v>0</v>
      </c>
      <c r="F349" t="str">
        <f t="shared" si="185"/>
        <v>gtl=0</v>
      </c>
      <c r="G349" s="17" t="s">
        <v>150</v>
      </c>
    </row>
    <row r="350" spans="1:7" ht="14.4">
      <c r="A350" s="17" t="s">
        <v>178</v>
      </c>
      <c r="B350" s="17" t="str">
        <f t="shared" si="238"/>
        <v>gtc=</v>
      </c>
      <c r="C350" s="1" t="s">
        <v>179</v>
      </c>
      <c r="D350" t="str">
        <f t="shared" si="239"/>
        <v>0</v>
      </c>
      <c r="F350" t="str">
        <f t="shared" si="185"/>
        <v>gtc=0</v>
      </c>
      <c r="G350" s="17" t="str">
        <f>CONCATENATE("[td]",VLOOKUP(IF((COUNTA(E339)&gt;0),E339,VALUE(D339)),'Lookup tables'!$A$2:$B$42,2,FALSE))</f>
        <v>[td]fenomenal</v>
      </c>
    </row>
    <row r="351" spans="1:7" ht="14.4">
      <c r="A351" s="17" t="s">
        <v>180</v>
      </c>
      <c r="B351" s="17" t="str">
        <f t="shared" si="238"/>
        <v>gtt=</v>
      </c>
      <c r="C351" s="1" t="s">
        <v>181</v>
      </c>
      <c r="D351" t="str">
        <f t="shared" si="239"/>
        <v>0</v>
      </c>
      <c r="F351" t="str">
        <f t="shared" si="185"/>
        <v>gtt=0</v>
      </c>
      <c r="G351" s="17" t="s">
        <v>163</v>
      </c>
    </row>
    <row r="352" spans="1:7" ht="14.4">
      <c r="A352" s="17" t="s">
        <v>182</v>
      </c>
      <c r="B352" s="17" t="str">
        <f t="shared" si="238"/>
        <v>hat=</v>
      </c>
      <c r="C352" s="1" t="s">
        <v>183</v>
      </c>
      <c r="D352" t="str">
        <f t="shared" si="239"/>
        <v>0</v>
      </c>
      <c r="F352" t="str">
        <f t="shared" si="185"/>
        <v>hat=0</v>
      </c>
      <c r="G352" s="17" t="s">
        <v>135</v>
      </c>
    </row>
    <row r="353" spans="1:7" ht="14.4">
      <c r="A353" s="17" t="s">
        <v>184</v>
      </c>
      <c r="B353" s="17" t="str">
        <f t="shared" ref="B353" si="244">LEFT(A353,10)</f>
        <v>CountryID=</v>
      </c>
      <c r="C353" s="1" t="s">
        <v>185</v>
      </c>
      <c r="D353" t="str">
        <f t="shared" ref="D353:D416" si="245">RIGHT(A353,(LEN(A353)-10))</f>
        <v>1</v>
      </c>
      <c r="F353" t="str">
        <f t="shared" si="185"/>
        <v>CountryID=1</v>
      </c>
      <c r="G353" s="17" t="str">
        <f t="shared" ref="G353" si="246">CONCATENATE("[th]",C340)</f>
        <v>[th]Ytter</v>
      </c>
    </row>
    <row r="354" spans="1:7" ht="14.4">
      <c r="A354" s="17" t="s">
        <v>186</v>
      </c>
      <c r="B354" s="17" t="str">
        <f t="shared" ref="B354" si="247">LEFT(A354,9)</f>
        <v>warnings=</v>
      </c>
      <c r="C354" s="1" t="s">
        <v>187</v>
      </c>
      <c r="D354" t="str">
        <f t="shared" ref="D354:D417" si="248">RIGHT(A354,(LEN(A354)-9))</f>
        <v>0</v>
      </c>
      <c r="F354" t="str">
        <f t="shared" si="185"/>
        <v>warnings=0</v>
      </c>
      <c r="G354" s="17" t="s">
        <v>150</v>
      </c>
    </row>
    <row r="355" spans="1:7" ht="14.4">
      <c r="A355" s="17" t="s">
        <v>362</v>
      </c>
      <c r="B355" s="17" t="str">
        <f t="shared" ref="B355" si="249">LEFT(A355,11)</f>
        <v>speciality=</v>
      </c>
      <c r="C355" s="1" t="s">
        <v>189</v>
      </c>
      <c r="D355" t="str">
        <f t="shared" ref="D355:D418" si="250">RIGHT(A355,(LEN(A355)-11))</f>
        <v>5</v>
      </c>
      <c r="F355" t="str">
        <f t="shared" si="185"/>
        <v>speciality=5</v>
      </c>
      <c r="G355" s="17" t="str">
        <f>CONCATENATE("[td]",VLOOKUP(IF((COUNTA(E340)&gt;0),E340,VALUE(D340)),'Lookup tables'!$A$2:$B$42,2,FALSE))</f>
        <v>[td]hyfsad</v>
      </c>
    </row>
    <row r="356" spans="1:7" ht="14.4">
      <c r="A356" s="17" t="s">
        <v>363</v>
      </c>
      <c r="B356" s="17" t="str">
        <f t="shared" ref="B356" si="251">LEFT(A356,16)</f>
        <v>specialityLabel=</v>
      </c>
      <c r="C356" s="1" t="s">
        <v>189</v>
      </c>
      <c r="F356" t="str">
        <f t="shared" si="185"/>
        <v>specialityLabel=Head</v>
      </c>
      <c r="G356" s="17" t="s">
        <v>140</v>
      </c>
    </row>
    <row r="357" spans="1:7" ht="14.4">
      <c r="A357" s="17" t="s">
        <v>292</v>
      </c>
      <c r="B357" s="17" t="str">
        <f t="shared" ref="B357" si="252">LEFT(A357,11)</f>
        <v>gentleness=</v>
      </c>
      <c r="C357" s="1" t="s">
        <v>192</v>
      </c>
      <c r="D357" t="str">
        <f t="shared" ref="D357:D420" si="253">RIGHT(A357,(LEN(A357)-11))</f>
        <v>1</v>
      </c>
      <c r="F357" t="str">
        <f t="shared" si="185"/>
        <v>gentleness=1</v>
      </c>
      <c r="G357" s="17" t="str">
        <f t="shared" ref="G357" si="254">CONCATENATE("[th]",C342)</f>
        <v>[th]Försvar</v>
      </c>
    </row>
    <row r="358" spans="1:7" ht="14.4">
      <c r="A358" s="17" t="s">
        <v>293</v>
      </c>
      <c r="B358" s="17" t="str">
        <f t="shared" ref="B358" si="255">LEFT(A358,16)</f>
        <v>gentlenessLabel=</v>
      </c>
      <c r="C358" s="1" t="s">
        <v>192</v>
      </c>
      <c r="D358" t="str">
        <f t="shared" ref="D358:D421" si="256">RIGHT(A358,(LEN(A358)-16))</f>
        <v>controversial person</v>
      </c>
      <c r="F358" t="str">
        <f t="shared" si="185"/>
        <v>gentlenessLabel=controversial person</v>
      </c>
      <c r="G358" s="17" t="s">
        <v>150</v>
      </c>
    </row>
    <row r="359" spans="1:7" ht="14.4">
      <c r="A359" s="17" t="s">
        <v>311</v>
      </c>
      <c r="B359" s="17" t="str">
        <f t="shared" ref="B359" si="257">LEFT(A359,8)</f>
        <v>honesty=</v>
      </c>
      <c r="C359" s="1" t="s">
        <v>195</v>
      </c>
      <c r="D359" t="str">
        <f t="shared" ref="D359:D422" si="258">RIGHT(A359,(LEN(A359)-8))</f>
        <v>4</v>
      </c>
      <c r="F359" t="str">
        <f t="shared" si="185"/>
        <v>honesty=4</v>
      </c>
      <c r="G359" s="17" t="str">
        <f>CONCATENATE("[td]",VLOOKUP(IF((COUNTA(E342)&gt;0),E342,VALUE(D342)),'Lookup tables'!$A$2:$B$42,2,FALSE))</f>
        <v>[td]himmelsk</v>
      </c>
    </row>
    <row r="360" spans="1:7" ht="14.4">
      <c r="A360" s="17" t="s">
        <v>312</v>
      </c>
      <c r="B360" s="17" t="str">
        <f t="shared" ref="B360" si="259">LEFT(A360,13)</f>
        <v>honestyLabel=</v>
      </c>
      <c r="C360" s="1" t="s">
        <v>195</v>
      </c>
      <c r="D360" t="str">
        <f t="shared" ref="D360:D423" si="260">RIGHT(A360,(LEN(A360)-13))</f>
        <v>righteous</v>
      </c>
      <c r="F360" t="str">
        <f t="shared" ref="F360:F423" si="261">IF(LEN(E360)&gt;0,CONCATENATE(B360,E360),A360)</f>
        <v>honestyLabel=righteous</v>
      </c>
      <c r="G360" s="17" t="s">
        <v>163</v>
      </c>
    </row>
    <row r="361" spans="1:7" ht="14.4">
      <c r="A361" s="17" t="s">
        <v>294</v>
      </c>
      <c r="B361" s="17" t="str">
        <f t="shared" ref="B361" si="262">LEFT(A361,15)</f>
        <v>Aggressiveness=</v>
      </c>
      <c r="C361" s="1" t="s">
        <v>198</v>
      </c>
      <c r="D361" t="str">
        <f t="shared" ref="D361:D424" si="263">RIGHT(A361,(LEN(A361)-15))</f>
        <v>3</v>
      </c>
      <c r="F361" t="str">
        <f t="shared" si="261"/>
        <v>Aggressiveness=3</v>
      </c>
      <c r="G361" s="17" t="s">
        <v>135</v>
      </c>
    </row>
    <row r="362" spans="1:7" ht="14.4">
      <c r="A362" s="17" t="s">
        <v>295</v>
      </c>
      <c r="B362" s="17" t="str">
        <f t="shared" ref="B362" si="264">LEFT(A362,20)</f>
        <v>AggressivenessLabel=</v>
      </c>
      <c r="C362" s="1" t="s">
        <v>198</v>
      </c>
      <c r="D362" t="str">
        <f t="shared" ref="D362:D425" si="265">RIGHT(A362,(LEN(A362)-20))</f>
        <v>temperamental</v>
      </c>
      <c r="F362" t="str">
        <f t="shared" si="261"/>
        <v>AggressivenessLabel=temperamental</v>
      </c>
      <c r="G362" s="17" t="str">
        <f t="shared" ref="G362" si="266">CONCATENATE("[th]",C338)</f>
        <v>[th]Målgörare</v>
      </c>
    </row>
    <row r="363" spans="1:7" ht="14.4">
      <c r="A363" s="17" t="s">
        <v>236</v>
      </c>
      <c r="B363" s="17" t="str">
        <f t="shared" ref="B363" si="267">LEFT(A363,12)</f>
        <v>TrainerType=</v>
      </c>
      <c r="C363" s="1" t="s">
        <v>201</v>
      </c>
      <c r="D363" t="str">
        <f t="shared" ref="D363:D426" si="268">RIGHT(A363,(LEN(A363)-12))</f>
        <v/>
      </c>
      <c r="F363" t="str">
        <f t="shared" si="261"/>
        <v>TrainerType=</v>
      </c>
      <c r="G363" s="17" t="s">
        <v>150</v>
      </c>
    </row>
    <row r="364" spans="1:7" ht="14.4">
      <c r="A364" s="17" t="s">
        <v>237</v>
      </c>
      <c r="B364" s="17" t="str">
        <f t="shared" ref="B364" si="269">LEFT(A364,13)</f>
        <v>TrainerSkill=</v>
      </c>
      <c r="C364" s="1" t="s">
        <v>203</v>
      </c>
      <c r="D364" t="str">
        <f t="shared" ref="D364:D427" si="270">RIGHT(A364,(LEN(A364)-13))</f>
        <v/>
      </c>
      <c r="F364" t="str">
        <f t="shared" si="261"/>
        <v>TrainerSkill=</v>
      </c>
      <c r="G364" s="17" t="str">
        <f>CONCATENATE("[td]",VLOOKUP(IF((COUNTA(E338)&gt;0),E338,VALUE(D338)),'Lookup tables'!$A$2:$B$42,2,FALSE))</f>
        <v>[td]hyfsad</v>
      </c>
    </row>
    <row r="365" spans="1:7" ht="14.4">
      <c r="A365" s="17" t="s">
        <v>204</v>
      </c>
      <c r="B365" s="17" t="str">
        <f t="shared" ref="B365" si="271">LEFT(A365,7)</f>
        <v>rating=</v>
      </c>
      <c r="C365" s="1" t="s">
        <v>205</v>
      </c>
      <c r="D365" t="str">
        <f t="shared" ref="D365:D428" si="272">RIGHT(A365,(LEN(A365)-7))</f>
        <v>0</v>
      </c>
      <c r="F365" t="str">
        <f t="shared" si="261"/>
        <v>rating=0</v>
      </c>
      <c r="G365" s="17" t="s">
        <v>140</v>
      </c>
    </row>
    <row r="366" spans="1:7" ht="14.4">
      <c r="A366" s="17" t="s">
        <v>756</v>
      </c>
      <c r="B366" s="17" t="str">
        <f t="shared" ref="B366" si="273">LEFT(A366,13)</f>
        <v>PlayerNumber=</v>
      </c>
      <c r="C366" s="1" t="s">
        <v>207</v>
      </c>
      <c r="D366" t="str">
        <f t="shared" ref="D366:D429" si="274">RIGHT(A366,(LEN(A366)-13))</f>
        <v>13</v>
      </c>
      <c r="F366" t="str">
        <f t="shared" si="261"/>
        <v>PlayerNumber=13</v>
      </c>
      <c r="G366" s="17" t="str">
        <f t="shared" ref="G366" si="275">CONCATENATE("[th]",C341)</f>
        <v>[th]Fasta situationer</v>
      </c>
    </row>
    <row r="367" spans="1:7" ht="14.4">
      <c r="A367" s="17" t="s">
        <v>208</v>
      </c>
      <c r="B367" s="17" t="str">
        <f t="shared" ref="B367:B368" si="276">LEFT(A367,15)</f>
        <v>TransferListed=</v>
      </c>
      <c r="C367" s="1" t="s">
        <v>209</v>
      </c>
      <c r="D367" t="str">
        <f t="shared" ref="D367:D430" si="277">RIGHT(A367,(LEN(A367)-15))</f>
        <v>0</v>
      </c>
      <c r="F367" t="str">
        <f t="shared" si="261"/>
        <v>TransferListed=0</v>
      </c>
      <c r="G367" s="17" t="s">
        <v>150</v>
      </c>
    </row>
    <row r="368" spans="1:7" ht="14.4">
      <c r="A368" s="17" t="s">
        <v>210</v>
      </c>
      <c r="B368" s="17" t="str">
        <f t="shared" si="276"/>
        <v>NationalTeamID=</v>
      </c>
      <c r="C368" s="1" t="s">
        <v>211</v>
      </c>
      <c r="D368" t="str">
        <f t="shared" si="277"/>
        <v>3000</v>
      </c>
      <c r="F368" t="str">
        <f t="shared" ref="F368:F431" si="278">A368</f>
        <v>NationalTeamID=3000</v>
      </c>
      <c r="G368" s="17" t="str">
        <f>CONCATENATE("[td]",VLOOKUP(IF((COUNTA(E341)&gt;0),E341,VALUE(D341)),'Lookup tables'!$A$2:$B$42,2,FALSE))</f>
        <v>[td]unik</v>
      </c>
    </row>
    <row r="369" spans="1:7" ht="14.4">
      <c r="A369" s="17" t="s">
        <v>429</v>
      </c>
      <c r="B369" s="17" t="str">
        <f t="shared" ref="B369" si="279">LEFT(A369,5)</f>
        <v>Caps=</v>
      </c>
      <c r="C369" s="1" t="s">
        <v>213</v>
      </c>
      <c r="D369" t="str">
        <f t="shared" ref="D369:D432" si="280">RIGHT(A369,(LEN(A369)-5))</f>
        <v>1</v>
      </c>
      <c r="F369" t="str">
        <f t="shared" si="278"/>
        <v>Caps=1</v>
      </c>
      <c r="G369" s="17" t="s">
        <v>214</v>
      </c>
    </row>
    <row r="370" spans="1:7" ht="14.4">
      <c r="A370" s="17" t="s">
        <v>1117</v>
      </c>
      <c r="B370" s="17" t="str">
        <f t="shared" ref="B370" si="281">LEFT(A370,8)</f>
        <v>CapsU20=</v>
      </c>
      <c r="C370" s="1" t="s">
        <v>216</v>
      </c>
      <c r="D370" t="str">
        <f t="shared" ref="D370:D433" si="282">RIGHT(A370,(LEN(A370)-8))</f>
        <v>26</v>
      </c>
      <c r="F370" t="str">
        <f t="shared" si="278"/>
        <v>CapsU20=26</v>
      </c>
      <c r="G370" t="str">
        <f t="shared" ref="G370:G433" si="283">CONCATENATE("Extra info: ", E370)</f>
        <v xml:space="preserve">Extra info: </v>
      </c>
    </row>
    <row r="371" spans="1:7" ht="14.4">
      <c r="A371" s="17" t="s">
        <v>1118</v>
      </c>
      <c r="B371" s="17"/>
      <c r="C371" s="10" t="s">
        <v>134</v>
      </c>
      <c r="D371" s="17" t="str">
        <f t="shared" ref="D371:D434" si="284">MID(A371,8,(LEN(A371)-8))</f>
        <v>292804523</v>
      </c>
      <c r="F371" t="str">
        <f t="shared" si="222"/>
        <v>[player292804523]</v>
      </c>
      <c r="G371" s="17" t="str">
        <f t="shared" ref="G371:G434" si="285">CONCATENATE("[hr][b]",D372,"[/b] ","[playerid=",D371,"]")</f>
        <v>[hr][b]Jan Nilsson[/b] [playerid=292804523]</v>
      </c>
    </row>
    <row r="372" spans="1:7" ht="14.4">
      <c r="A372" s="17" t="s">
        <v>1119</v>
      </c>
      <c r="B372" s="17" t="str">
        <f t="shared" ref="B372" si="286">LEFT(A372,5)</f>
        <v>name=</v>
      </c>
      <c r="C372" s="10" t="s">
        <v>137</v>
      </c>
      <c r="D372" s="17" t="str">
        <f t="shared" ref="D372:D435" si="287">RIGHT(A372,(LEN(A372)-5))</f>
        <v>Jan Nilsson</v>
      </c>
      <c r="F372" t="str">
        <f t="shared" si="222"/>
        <v>name=Jan Nilsson</v>
      </c>
      <c r="G372" t="str">
        <f t="shared" ref="G372" si="288">CONCATENATE(D373," år och ",D374," dagar, TSI = ",D388,", Lön = ",D387)</f>
        <v>26 år och 27 dagar, TSI = 288900, Lön = 320100</v>
      </c>
    </row>
    <row r="373" spans="1:7" ht="14.4">
      <c r="A373" s="17" t="s">
        <v>242</v>
      </c>
      <c r="B373" s="17" t="str">
        <f t="shared" ref="B373" si="289">LEFT(A373,4)</f>
        <v>ald=</v>
      </c>
      <c r="C373" s="1" t="s">
        <v>139</v>
      </c>
      <c r="D373" t="str">
        <f t="shared" ref="D373:D436" si="290">RIGHT(A373,(LEN(A373)-4))</f>
        <v>26</v>
      </c>
      <c r="F373" t="str">
        <f t="shared" ref="F373" si="291">IF(LEN(E373)&gt;0,CONCATENATE(B373,E373),A373)</f>
        <v>ald=26</v>
      </c>
      <c r="G373" t="str">
        <f>CONCATENATE(VLOOKUP(IF((COUNTA(E376)&gt;0),E376,VALUE(D376)),'Lookup tables'!$A$2:$B$42,2,FALSE)," form, ",VLOOKUP(IF((COUNTA(E377)&gt;0),E377,VALUE(D377)),'Lookup tables'!$A$2:$B$42,2,FALSE)," kondition, ",VLOOKUP(IF((COUNTA(E385)&gt;0),E385,VALUE(D385)),'Lookup tables'!$A$2:$B$42,2,FALSE)," rutin")</f>
        <v>enastående form, enastående kondition, enastående rutin</v>
      </c>
    </row>
    <row r="374" spans="1:7" ht="14.4">
      <c r="A374" s="17" t="s">
        <v>969</v>
      </c>
      <c r="B374" s="17" t="str">
        <f t="shared" ref="B374" si="292">LEFT(A374,8)</f>
        <v>agedays=</v>
      </c>
      <c r="C374" s="1" t="s">
        <v>142</v>
      </c>
      <c r="D374" t="str">
        <f t="shared" ref="D374:D437" si="293">RIGHT(A374,(LEN(A374)-8))</f>
        <v>27</v>
      </c>
      <c r="F374" t="str">
        <f t="shared" si="261"/>
        <v>agedays=27</v>
      </c>
      <c r="G374" t="str">
        <f>CONCATENATE(IF((COUNTA(D397)&gt;0),CONCATENATE(D397,", "),""),IF((LEN(D404)&gt;0),CONCATENATE(VLOOKUP(VALUE(D404),'Lookup tables'!$D$25:$E$27,2,FALSE),", "),""),CONCATENATE(VLOOKUP(VALUE(D386),'Lookup tables'!$A$2:$B$42,2,FALSE)," ledarförmåga, "),CONCATENATE(VLOOKUP(D399,'Lookup tables'!$D$29:$E$34,2,FALSE),", "),IF(AND((VALUE(D375)&lt;0),(COUNTA(E375)&lt;1)),"ingen skada",CONCATENATE("[b]skada +",IF((COUNTA(E375)&gt;0),E375,D375),"[/b]")))</f>
        <v>bra ledarförmåga, genomsympatisk kille, ingen skada</v>
      </c>
    </row>
    <row r="375" spans="1:7" ht="14.4">
      <c r="A375" s="17" t="s">
        <v>143</v>
      </c>
      <c r="B375" s="17" t="str">
        <f t="shared" ref="B375:B376" si="294">LEFT(A375,4)</f>
        <v>ska=</v>
      </c>
      <c r="C375" s="1" t="s">
        <v>144</v>
      </c>
      <c r="D375" t="str">
        <f t="shared" ref="D375:D438" si="295">RIGHT(A375,(LEN(A375)-4))</f>
        <v>-1</v>
      </c>
      <c r="F375" t="str">
        <f t="shared" si="261"/>
        <v>ska=-1</v>
      </c>
      <c r="G375" t="s">
        <v>145</v>
      </c>
    </row>
    <row r="376" spans="1:7" ht="14.4">
      <c r="A376" s="17" t="s">
        <v>221</v>
      </c>
      <c r="B376" s="17" t="str">
        <f t="shared" si="294"/>
        <v>for=</v>
      </c>
      <c r="C376" s="1" t="s">
        <v>147</v>
      </c>
      <c r="D376" t="str">
        <f t="shared" si="295"/>
        <v>6</v>
      </c>
      <c r="E376">
        <v>7</v>
      </c>
      <c r="F376" t="str">
        <f t="shared" si="261"/>
        <v>for=7</v>
      </c>
      <c r="G376" s="17" t="str">
        <f t="shared" ref="G376:G439" si="296">CONCATENATE("[th]",C377)</f>
        <v>[th]Kondition</v>
      </c>
    </row>
    <row r="377" spans="1:7" ht="14.4">
      <c r="A377" s="17" t="s">
        <v>222</v>
      </c>
      <c r="B377" s="17" t="str">
        <f t="shared" si="238"/>
        <v>uth=</v>
      </c>
      <c r="C377" s="1" t="s">
        <v>149</v>
      </c>
      <c r="D377" t="str">
        <f t="shared" si="295"/>
        <v>7</v>
      </c>
      <c r="F377" t="str">
        <f t="shared" si="261"/>
        <v>uth=7</v>
      </c>
      <c r="G377" s="17" t="s">
        <v>150</v>
      </c>
    </row>
    <row r="378" spans="1:7" ht="14.4">
      <c r="A378" s="17" t="s">
        <v>472</v>
      </c>
      <c r="B378" s="17" t="str">
        <f t="shared" si="238"/>
        <v>spe=</v>
      </c>
      <c r="C378" s="1" t="s">
        <v>152</v>
      </c>
      <c r="D378" t="str">
        <f t="shared" si="295"/>
        <v>15</v>
      </c>
      <c r="F378" t="str">
        <f t="shared" si="261"/>
        <v>spe=15</v>
      </c>
      <c r="G378" s="17" t="str">
        <f>CONCATENATE("[td]",VLOOKUP(IF((COUNTA(E377)&gt;0),E377,VALUE(D377)),'Lookup tables'!$A$2:$B$42,2,FALSE))</f>
        <v>[td]enastående</v>
      </c>
    </row>
    <row r="379" spans="1:7" ht="14.4">
      <c r="A379" s="17" t="s">
        <v>357</v>
      </c>
      <c r="B379" s="17" t="str">
        <f t="shared" si="238"/>
        <v>mal=</v>
      </c>
      <c r="C379" s="1" t="s">
        <v>154</v>
      </c>
      <c r="D379" t="str">
        <f t="shared" si="295"/>
        <v>3</v>
      </c>
      <c r="F379" t="str">
        <f t="shared" si="261"/>
        <v>mal=3</v>
      </c>
      <c r="G379" s="17" t="s">
        <v>140</v>
      </c>
    </row>
    <row r="380" spans="1:7" ht="14.4">
      <c r="A380" s="17" t="s">
        <v>425</v>
      </c>
      <c r="B380" s="17" t="str">
        <f t="shared" si="238"/>
        <v>fra=</v>
      </c>
      <c r="C380" s="1" t="s">
        <v>156</v>
      </c>
      <c r="D380" t="str">
        <f t="shared" si="295"/>
        <v>9</v>
      </c>
      <c r="F380" t="str">
        <f t="shared" si="261"/>
        <v>fra=9</v>
      </c>
      <c r="G380" s="17" t="str">
        <f t="shared" ref="G380" si="297">CONCATENATE("[th]",C384)</f>
        <v>[th]Målvakt</v>
      </c>
    </row>
    <row r="381" spans="1:7" ht="14.4">
      <c r="A381" s="17" t="s">
        <v>380</v>
      </c>
      <c r="B381" s="17" t="str">
        <f t="shared" si="238"/>
        <v>ytt=</v>
      </c>
      <c r="C381" s="1" t="s">
        <v>158</v>
      </c>
      <c r="D381" t="str">
        <f t="shared" si="295"/>
        <v>15</v>
      </c>
      <c r="F381" t="str">
        <f t="shared" si="261"/>
        <v>ytt=15</v>
      </c>
      <c r="G381" s="17" t="s">
        <v>150</v>
      </c>
    </row>
    <row r="382" spans="1:7" ht="14.4">
      <c r="A382" s="17" t="s">
        <v>358</v>
      </c>
      <c r="B382" s="17" t="str">
        <f t="shared" si="238"/>
        <v>fas=</v>
      </c>
      <c r="C382" s="1" t="s">
        <v>160</v>
      </c>
      <c r="D382" t="str">
        <f t="shared" si="295"/>
        <v>3</v>
      </c>
      <c r="F382" t="str">
        <f t="shared" si="261"/>
        <v>fas=3</v>
      </c>
      <c r="G382" s="17" t="str">
        <f>CONCATENATE("[td]",VLOOKUP(IF((COUNTA(E384)&gt;0),E384,VALUE(D384)),'Lookup tables'!$A$2:$B$42,2,FALSE))</f>
        <v>[td]katastrofal</v>
      </c>
    </row>
    <row r="383" spans="1:7" ht="14.4">
      <c r="A383" s="17" t="s">
        <v>535</v>
      </c>
      <c r="B383" s="17" t="str">
        <f t="shared" si="238"/>
        <v>bac=</v>
      </c>
      <c r="C383" s="1" t="s">
        <v>162</v>
      </c>
      <c r="D383" t="str">
        <f t="shared" si="295"/>
        <v>9</v>
      </c>
      <c r="F383" t="str">
        <f t="shared" si="261"/>
        <v>bac=9</v>
      </c>
      <c r="G383" s="17" t="s">
        <v>163</v>
      </c>
    </row>
    <row r="384" spans="1:7" ht="14.4">
      <c r="A384" s="17" t="s">
        <v>286</v>
      </c>
      <c r="B384" s="17" t="str">
        <f t="shared" si="238"/>
        <v>mlv=</v>
      </c>
      <c r="C384" s="1" t="s">
        <v>165</v>
      </c>
      <c r="D384" t="str">
        <f t="shared" si="295"/>
        <v>1</v>
      </c>
      <c r="F384" t="str">
        <f t="shared" si="261"/>
        <v>mlv=1</v>
      </c>
      <c r="G384" s="17" t="s">
        <v>135</v>
      </c>
    </row>
    <row r="385" spans="1:7" ht="14.4">
      <c r="A385" s="17" t="s">
        <v>323</v>
      </c>
      <c r="B385" s="17" t="str">
        <f t="shared" si="238"/>
        <v>rut=</v>
      </c>
      <c r="C385" s="1" t="s">
        <v>167</v>
      </c>
      <c r="D385" t="str">
        <f t="shared" si="295"/>
        <v>7</v>
      </c>
      <c r="F385" t="str">
        <f t="shared" si="261"/>
        <v>rut=7</v>
      </c>
      <c r="G385" s="17" t="str">
        <f t="shared" ref="G385" si="298">CONCATENATE("[th]",C378)</f>
        <v>[th]Spelupplägg</v>
      </c>
    </row>
    <row r="386" spans="1:7" ht="14.4">
      <c r="A386" s="17" t="s">
        <v>337</v>
      </c>
      <c r="B386" s="17" t="str">
        <f t="shared" si="238"/>
        <v>led=</v>
      </c>
      <c r="C386" s="1" t="s">
        <v>169</v>
      </c>
      <c r="D386" t="str">
        <f t="shared" si="295"/>
        <v>5</v>
      </c>
      <c r="F386" t="str">
        <f t="shared" si="261"/>
        <v>led=5</v>
      </c>
      <c r="G386" s="17" t="s">
        <v>150</v>
      </c>
    </row>
    <row r="387" spans="1:7" ht="14.4">
      <c r="A387" s="17" t="s">
        <v>1120</v>
      </c>
      <c r="B387" s="17" t="str">
        <f t="shared" si="238"/>
        <v>sal=</v>
      </c>
      <c r="C387" s="1" t="s">
        <v>171</v>
      </c>
      <c r="D387" t="str">
        <f t="shared" si="295"/>
        <v>320100</v>
      </c>
      <c r="F387" t="str">
        <f t="shared" si="261"/>
        <v>sal=320100</v>
      </c>
      <c r="G387" s="17" t="str">
        <f>CONCATENATE("[td]",VLOOKUP(IF((COUNTA(E378)&gt;0),E378,VALUE(D378)),'Lookup tables'!$A$2:$B$42,2,FALSE))</f>
        <v>[td]titanisk</v>
      </c>
    </row>
    <row r="388" spans="1:7" ht="14.4">
      <c r="A388" s="17" t="s">
        <v>1121</v>
      </c>
      <c r="B388" s="17" t="str">
        <f t="shared" si="238"/>
        <v>mkt=</v>
      </c>
      <c r="C388" s="1" t="s">
        <v>173</v>
      </c>
      <c r="D388" t="str">
        <f t="shared" si="295"/>
        <v>288900</v>
      </c>
      <c r="F388" t="str">
        <f t="shared" si="261"/>
        <v>mkt=288900</v>
      </c>
      <c r="G388" s="17" t="s">
        <v>140</v>
      </c>
    </row>
    <row r="389" spans="1:7" ht="14.4">
      <c r="A389" s="17" t="s">
        <v>655</v>
      </c>
      <c r="B389" s="17" t="str">
        <f t="shared" si="238"/>
        <v>gev=</v>
      </c>
      <c r="C389" s="1" t="s">
        <v>175</v>
      </c>
      <c r="D389" t="str">
        <f t="shared" si="295"/>
        <v>36</v>
      </c>
      <c r="F389" t="str">
        <f t="shared" si="261"/>
        <v>gev=36</v>
      </c>
      <c r="G389" s="17" t="str">
        <f t="shared" ref="G389" si="299">CONCATENATE("[th]",C380)</f>
        <v>[th]Framspel</v>
      </c>
    </row>
    <row r="390" spans="1:7" ht="14.4">
      <c r="A390" s="17" t="s">
        <v>176</v>
      </c>
      <c r="B390" s="17" t="str">
        <f t="shared" si="238"/>
        <v>gtl=</v>
      </c>
      <c r="C390" s="1" t="s">
        <v>177</v>
      </c>
      <c r="D390" t="str">
        <f t="shared" si="295"/>
        <v>0</v>
      </c>
      <c r="F390" t="str">
        <f t="shared" si="261"/>
        <v>gtl=0</v>
      </c>
      <c r="G390" s="17" t="s">
        <v>150</v>
      </c>
    </row>
    <row r="391" spans="1:7" ht="14.4">
      <c r="A391" s="17" t="s">
        <v>178</v>
      </c>
      <c r="B391" s="17" t="str">
        <f t="shared" si="238"/>
        <v>gtc=</v>
      </c>
      <c r="C391" s="1" t="s">
        <v>179</v>
      </c>
      <c r="D391" t="str">
        <f t="shared" si="295"/>
        <v>0</v>
      </c>
      <c r="F391" t="str">
        <f t="shared" si="261"/>
        <v>gtc=0</v>
      </c>
      <c r="G391" s="17" t="str">
        <f>CONCATENATE("[td]",VLOOKUP(IF((COUNTA(E380)&gt;0),E380,VALUE(D380)),'Lookup tables'!$A$2:$B$42,2,FALSE))</f>
        <v>[td]unik</v>
      </c>
    </row>
    <row r="392" spans="1:7" ht="14.4">
      <c r="A392" s="17" t="s">
        <v>180</v>
      </c>
      <c r="B392" s="17" t="str">
        <f t="shared" si="238"/>
        <v>gtt=</v>
      </c>
      <c r="C392" s="1" t="s">
        <v>181</v>
      </c>
      <c r="D392" t="str">
        <f t="shared" si="295"/>
        <v>0</v>
      </c>
      <c r="F392" t="str">
        <f t="shared" si="261"/>
        <v>gtt=0</v>
      </c>
      <c r="G392" s="17" t="s">
        <v>163</v>
      </c>
    </row>
    <row r="393" spans="1:7" ht="14.4">
      <c r="A393" s="17" t="s">
        <v>182</v>
      </c>
      <c r="B393" s="17" t="str">
        <f t="shared" si="238"/>
        <v>hat=</v>
      </c>
      <c r="C393" s="1" t="s">
        <v>183</v>
      </c>
      <c r="D393" t="str">
        <f t="shared" si="295"/>
        <v>0</v>
      </c>
      <c r="F393" t="str">
        <f t="shared" si="261"/>
        <v>hat=0</v>
      </c>
      <c r="G393" s="17" t="s">
        <v>135</v>
      </c>
    </row>
    <row r="394" spans="1:7" ht="14.4">
      <c r="A394" s="17" t="s">
        <v>184</v>
      </c>
      <c r="B394" s="17" t="str">
        <f t="shared" ref="B394" si="300">LEFT(A394,10)</f>
        <v>CountryID=</v>
      </c>
      <c r="C394" s="1" t="s">
        <v>185</v>
      </c>
      <c r="D394" t="str">
        <f t="shared" ref="D394:D457" si="301">RIGHT(A394,(LEN(A394)-10))</f>
        <v>1</v>
      </c>
      <c r="F394" t="str">
        <f t="shared" si="261"/>
        <v>CountryID=1</v>
      </c>
      <c r="G394" s="17" t="str">
        <f t="shared" ref="G394" si="302">CONCATENATE("[th]",C381)</f>
        <v>[th]Ytter</v>
      </c>
    </row>
    <row r="395" spans="1:7" ht="14.4">
      <c r="A395" s="17" t="s">
        <v>186</v>
      </c>
      <c r="B395" s="17" t="str">
        <f t="shared" ref="B395" si="303">LEFT(A395,9)</f>
        <v>warnings=</v>
      </c>
      <c r="C395" s="1" t="s">
        <v>187</v>
      </c>
      <c r="D395" t="str">
        <f t="shared" ref="D395:D458" si="304">RIGHT(A395,(LEN(A395)-9))</f>
        <v>0</v>
      </c>
      <c r="F395" t="str">
        <f t="shared" si="261"/>
        <v>warnings=0</v>
      </c>
      <c r="G395" s="17" t="s">
        <v>150</v>
      </c>
    </row>
    <row r="396" spans="1:7" ht="14.4">
      <c r="A396" s="17" t="s">
        <v>362</v>
      </c>
      <c r="B396" s="17" t="str">
        <f t="shared" ref="B396" si="305">LEFT(A396,11)</f>
        <v>speciality=</v>
      </c>
      <c r="C396" s="1" t="s">
        <v>189</v>
      </c>
      <c r="D396" t="str">
        <f t="shared" ref="D396:D459" si="306">RIGHT(A396,(LEN(A396)-11))</f>
        <v>5</v>
      </c>
      <c r="F396" t="str">
        <f t="shared" si="261"/>
        <v>speciality=5</v>
      </c>
      <c r="G396" s="17" t="str">
        <f>CONCATENATE("[td]",VLOOKUP(IF((COUNTA(E381)&gt;0),E381,VALUE(D381)),'Lookup tables'!$A$2:$B$42,2,FALSE))</f>
        <v>[td]titanisk</v>
      </c>
    </row>
    <row r="397" spans="1:7" ht="14.4">
      <c r="A397" s="17" t="s">
        <v>363</v>
      </c>
      <c r="B397" s="17" t="str">
        <f t="shared" ref="B397" si="307">LEFT(A397,16)</f>
        <v>specialityLabel=</v>
      </c>
      <c r="C397" s="1" t="s">
        <v>189</v>
      </c>
      <c r="F397" t="str">
        <f t="shared" si="261"/>
        <v>specialityLabel=Head</v>
      </c>
      <c r="G397" s="17" t="s">
        <v>140</v>
      </c>
    </row>
    <row r="398" spans="1:7" ht="14.4">
      <c r="A398" s="17" t="s">
        <v>255</v>
      </c>
      <c r="B398" s="17" t="str">
        <f t="shared" ref="B398" si="308">LEFT(A398,11)</f>
        <v>gentleness=</v>
      </c>
      <c r="C398" s="1" t="s">
        <v>192</v>
      </c>
      <c r="D398" t="str">
        <f t="shared" ref="D398:D461" si="309">RIGHT(A398,(LEN(A398)-11))</f>
        <v>3</v>
      </c>
      <c r="F398" t="str">
        <f t="shared" si="261"/>
        <v>gentleness=3</v>
      </c>
      <c r="G398" s="17" t="str">
        <f t="shared" ref="G398" si="310">CONCATENATE("[th]",C383)</f>
        <v>[th]Försvar</v>
      </c>
    </row>
    <row r="399" spans="1:7" ht="14.4">
      <c r="A399" s="17" t="s">
        <v>256</v>
      </c>
      <c r="B399" s="17" t="str">
        <f t="shared" ref="B399" si="311">LEFT(A399,16)</f>
        <v>gentlenessLabel=</v>
      </c>
      <c r="C399" s="1" t="s">
        <v>192</v>
      </c>
      <c r="D399" t="str">
        <f t="shared" ref="D399:D462" si="312">RIGHT(A399,(LEN(A399)-16))</f>
        <v>sympathetic guy</v>
      </c>
      <c r="F399" t="str">
        <f t="shared" si="261"/>
        <v>gentlenessLabel=sympathetic guy</v>
      </c>
      <c r="G399" s="17" t="s">
        <v>150</v>
      </c>
    </row>
    <row r="400" spans="1:7" ht="14.4">
      <c r="A400" s="17" t="s">
        <v>194</v>
      </c>
      <c r="B400" s="17" t="str">
        <f t="shared" ref="B400" si="313">LEFT(A400,8)</f>
        <v>honesty=</v>
      </c>
      <c r="C400" s="1" t="s">
        <v>195</v>
      </c>
      <c r="D400" t="str">
        <f t="shared" ref="D400:D463" si="314">RIGHT(A400,(LEN(A400)-8))</f>
        <v>2</v>
      </c>
      <c r="F400" t="str">
        <f t="shared" si="261"/>
        <v>honesty=2</v>
      </c>
      <c r="G400" s="17" t="str">
        <f>CONCATENATE("[td]",VLOOKUP(IF((COUNTA(E383)&gt;0),E383,VALUE(D383)),'Lookup tables'!$A$2:$B$42,2,FALSE))</f>
        <v>[td]unik</v>
      </c>
    </row>
    <row r="401" spans="1:7" ht="14.4">
      <c r="A401" s="17" t="s">
        <v>196</v>
      </c>
      <c r="B401" s="17" t="str">
        <f t="shared" ref="B401" si="315">LEFT(A401,13)</f>
        <v>honestyLabel=</v>
      </c>
      <c r="C401" s="1" t="s">
        <v>195</v>
      </c>
      <c r="D401" t="str">
        <f t="shared" ref="D401:D464" si="316">RIGHT(A401,(LEN(A401)-13))</f>
        <v>honest</v>
      </c>
      <c r="F401" t="str">
        <f t="shared" si="261"/>
        <v>honestyLabel=honest</v>
      </c>
      <c r="G401" s="17" t="s">
        <v>163</v>
      </c>
    </row>
    <row r="402" spans="1:7" ht="14.4">
      <c r="A402" s="17" t="s">
        <v>294</v>
      </c>
      <c r="B402" s="17" t="str">
        <f t="shared" ref="B402" si="317">LEFT(A402,15)</f>
        <v>Aggressiveness=</v>
      </c>
      <c r="C402" s="1" t="s">
        <v>198</v>
      </c>
      <c r="D402" t="str">
        <f t="shared" ref="D402:D465" si="318">RIGHT(A402,(LEN(A402)-15))</f>
        <v>3</v>
      </c>
      <c r="F402" t="str">
        <f t="shared" si="261"/>
        <v>Aggressiveness=3</v>
      </c>
      <c r="G402" s="17" t="s">
        <v>135</v>
      </c>
    </row>
    <row r="403" spans="1:7" ht="14.4">
      <c r="A403" s="17" t="s">
        <v>295</v>
      </c>
      <c r="B403" s="17" t="str">
        <f t="shared" ref="B403" si="319">LEFT(A403,20)</f>
        <v>AggressivenessLabel=</v>
      </c>
      <c r="C403" s="1" t="s">
        <v>198</v>
      </c>
      <c r="D403" t="str">
        <f t="shared" ref="D403:D466" si="320">RIGHT(A403,(LEN(A403)-20))</f>
        <v>temperamental</v>
      </c>
      <c r="F403" t="str">
        <f t="shared" si="261"/>
        <v>AggressivenessLabel=temperamental</v>
      </c>
      <c r="G403" s="17" t="str">
        <f t="shared" ref="G403" si="321">CONCATENATE("[th]",C379)</f>
        <v>[th]Målgörare</v>
      </c>
    </row>
    <row r="404" spans="1:7" ht="14.4">
      <c r="A404" s="17" t="s">
        <v>236</v>
      </c>
      <c r="B404" s="17" t="str">
        <f t="shared" ref="B404" si="322">LEFT(A404,12)</f>
        <v>TrainerType=</v>
      </c>
      <c r="C404" s="1" t="s">
        <v>201</v>
      </c>
      <c r="D404" t="str">
        <f t="shared" ref="D404:D467" si="323">RIGHT(A404,(LEN(A404)-12))</f>
        <v/>
      </c>
      <c r="F404" t="str">
        <f t="shared" si="261"/>
        <v>TrainerType=</v>
      </c>
      <c r="G404" s="17" t="s">
        <v>150</v>
      </c>
    </row>
    <row r="405" spans="1:7" ht="14.4">
      <c r="A405" s="17" t="s">
        <v>237</v>
      </c>
      <c r="B405" s="17" t="str">
        <f t="shared" ref="B405" si="324">LEFT(A405,13)</f>
        <v>TrainerSkill=</v>
      </c>
      <c r="C405" s="1" t="s">
        <v>203</v>
      </c>
      <c r="D405" t="str">
        <f t="shared" ref="D405:D468" si="325">RIGHT(A405,(LEN(A405)-13))</f>
        <v/>
      </c>
      <c r="F405" t="str">
        <f t="shared" si="261"/>
        <v>TrainerSkill=</v>
      </c>
      <c r="G405" s="17" t="str">
        <f>CONCATENATE("[td]",VLOOKUP(IF((COUNTA(E379)&gt;0),E379,VALUE(D379)),'Lookup tables'!$A$2:$B$42,2,FALSE))</f>
        <v>[td]dålig</v>
      </c>
    </row>
    <row r="406" spans="1:7" ht="14.4">
      <c r="A406" s="17" t="s">
        <v>204</v>
      </c>
      <c r="B406" s="17" t="str">
        <f t="shared" ref="B406" si="326">LEFT(A406,7)</f>
        <v>rating=</v>
      </c>
      <c r="C406" s="1" t="s">
        <v>205</v>
      </c>
      <c r="D406" t="str">
        <f t="shared" ref="D406:D469" si="327">RIGHT(A406,(LEN(A406)-7))</f>
        <v>0</v>
      </c>
      <c r="F406" t="str">
        <f t="shared" si="261"/>
        <v>rating=0</v>
      </c>
      <c r="G406" s="17" t="s">
        <v>140</v>
      </c>
    </row>
    <row r="407" spans="1:7" ht="14.4">
      <c r="A407" s="17" t="s">
        <v>516</v>
      </c>
      <c r="B407" s="17" t="str">
        <f t="shared" ref="B407" si="328">LEFT(A407,13)</f>
        <v>PlayerNumber=</v>
      </c>
      <c r="C407" s="1" t="s">
        <v>207</v>
      </c>
      <c r="D407" t="str">
        <f t="shared" ref="D407:D470" si="329">RIGHT(A407,(LEN(A407)-13))</f>
        <v>5</v>
      </c>
      <c r="F407" t="str">
        <f t="shared" si="261"/>
        <v>PlayerNumber=5</v>
      </c>
      <c r="G407" s="17" t="str">
        <f t="shared" ref="G407" si="330">CONCATENATE("[th]",C382)</f>
        <v>[th]Fasta situationer</v>
      </c>
    </row>
    <row r="408" spans="1:7" ht="14.4">
      <c r="A408" s="17" t="s">
        <v>208</v>
      </c>
      <c r="B408" s="17" t="str">
        <f t="shared" ref="B408:B409" si="331">LEFT(A408,15)</f>
        <v>TransferListed=</v>
      </c>
      <c r="C408" s="1" t="s">
        <v>209</v>
      </c>
      <c r="D408" t="str">
        <f t="shared" ref="D408:D471" si="332">RIGHT(A408,(LEN(A408)-15))</f>
        <v>0</v>
      </c>
      <c r="F408" t="str">
        <f t="shared" si="261"/>
        <v>TransferListed=0</v>
      </c>
      <c r="G408" s="17" t="s">
        <v>150</v>
      </c>
    </row>
    <row r="409" spans="1:7" ht="14.4">
      <c r="A409" s="17" t="s">
        <v>210</v>
      </c>
      <c r="B409" s="17" t="str">
        <f t="shared" si="331"/>
        <v>NationalTeamID=</v>
      </c>
      <c r="C409" s="1" t="s">
        <v>211</v>
      </c>
      <c r="D409" t="str">
        <f t="shared" si="332"/>
        <v>3000</v>
      </c>
      <c r="F409" t="str">
        <f t="shared" ref="F409:F472" si="333">A409</f>
        <v>NationalTeamID=3000</v>
      </c>
      <c r="G409" s="17" t="str">
        <f>CONCATENATE("[td]",VLOOKUP(IF((COUNTA(E382)&gt;0),E382,VALUE(D382)),'Lookup tables'!$A$2:$B$42,2,FALSE))</f>
        <v>[td]dålig</v>
      </c>
    </row>
    <row r="410" spans="1:7" ht="14.4">
      <c r="A410" s="17" t="s">
        <v>429</v>
      </c>
      <c r="B410" s="17" t="str">
        <f t="shared" ref="B410" si="334">LEFT(A410,5)</f>
        <v>Caps=</v>
      </c>
      <c r="C410" s="1" t="s">
        <v>213</v>
      </c>
      <c r="D410" t="str">
        <f t="shared" ref="D410:D473" si="335">RIGHT(A410,(LEN(A410)-5))</f>
        <v>1</v>
      </c>
      <c r="F410" t="str">
        <f t="shared" si="333"/>
        <v>Caps=1</v>
      </c>
      <c r="G410" s="17" t="s">
        <v>214</v>
      </c>
    </row>
    <row r="411" spans="1:7" ht="14.4">
      <c r="A411" s="17" t="s">
        <v>331</v>
      </c>
      <c r="B411" s="17" t="str">
        <f t="shared" ref="B411" si="336">LEFT(A411,8)</f>
        <v>CapsU20=</v>
      </c>
      <c r="C411" s="1" t="s">
        <v>216</v>
      </c>
      <c r="D411" t="str">
        <f t="shared" ref="D411:D474" si="337">RIGHT(A411,(LEN(A411)-8))</f>
        <v>1</v>
      </c>
      <c r="E411" t="s">
        <v>1439</v>
      </c>
      <c r="F411" t="str">
        <f t="shared" si="333"/>
        <v>CapsU20=1</v>
      </c>
      <c r="G411" t="str">
        <f t="shared" ref="G411:G474" si="338">CONCATENATE("Extra info: ", E411)</f>
        <v>Extra info: form pos</v>
      </c>
    </row>
    <row r="412" spans="1:7" ht="14.4">
      <c r="A412" s="17" t="s">
        <v>1122</v>
      </c>
      <c r="B412" s="17"/>
      <c r="C412" s="10" t="s">
        <v>134</v>
      </c>
      <c r="D412" s="17" t="str">
        <f t="shared" ref="D412:D475" si="339">MID(A412,8,(LEN(A412)-8))</f>
        <v>268577976</v>
      </c>
      <c r="F412" t="str">
        <f t="shared" si="333"/>
        <v>[player268577976]</v>
      </c>
      <c r="G412" s="17" t="str">
        <f t="shared" ref="G412:G475" si="340">CONCATENATE("[hr][b]",D413,"[/b] ","[playerid=",D412,"]")</f>
        <v>[hr][b]Jonas 'Lie' Paulsson[/b] [playerid=268577976]</v>
      </c>
    </row>
    <row r="413" spans="1:7" ht="14.4">
      <c r="A413" s="17" t="s">
        <v>1123</v>
      </c>
      <c r="B413" s="17" t="str">
        <f t="shared" ref="B413" si="341">LEFT(A413,5)</f>
        <v>name=</v>
      </c>
      <c r="C413" s="10" t="s">
        <v>137</v>
      </c>
      <c r="D413" s="17" t="str">
        <f t="shared" ref="D413:D476" si="342">RIGHT(A413,(LEN(A413)-5))</f>
        <v>Jonas 'Lie' Paulsson</v>
      </c>
      <c r="F413" t="str">
        <f t="shared" si="333"/>
        <v>name=Jonas 'Lie' Paulsson</v>
      </c>
      <c r="G413" t="str">
        <f t="shared" ref="G413" si="343">CONCATENATE(D414," år och ",D415," dagar, TSI = ",D429,", Lön = ",D428)</f>
        <v>28 år och 99 dagar, TSI = 200500, Lön = 459700</v>
      </c>
    </row>
    <row r="414" spans="1:7" ht="14.4">
      <c r="A414" s="17" t="s">
        <v>334</v>
      </c>
      <c r="B414" s="17" t="str">
        <f t="shared" ref="B414" si="344">LEFT(A414,4)</f>
        <v>ald=</v>
      </c>
      <c r="C414" s="1" t="s">
        <v>139</v>
      </c>
      <c r="D414" t="str">
        <f t="shared" ref="D414:D477" si="345">RIGHT(A414,(LEN(A414)-4))</f>
        <v>28</v>
      </c>
      <c r="F414" t="str">
        <f t="shared" ref="F414" si="346">IF(LEN(E414)&gt;0,CONCATENATE(B414,E414),A414)</f>
        <v>ald=28</v>
      </c>
      <c r="G414" t="str">
        <f>CONCATENATE(VLOOKUP(IF((COUNTA(E417)&gt;0),E417,VALUE(D417)),'Lookup tables'!$A$2:$B$42,2,FALSE)," form, ",VLOOKUP(IF((COUNTA(E418)&gt;0),E418,VALUE(D418)),'Lookup tables'!$A$2:$B$42,2,FALSE)," kondition, ",VLOOKUP(IF((COUNTA(E426)&gt;0),E426,VALUE(D426)),'Lookup tables'!$A$2:$B$42,2,FALSE)," rutin")</f>
        <v>bra form, fenomenal kondition, legendarisk rutin</v>
      </c>
    </row>
    <row r="415" spans="1:7" ht="14.4">
      <c r="A415" s="17" t="s">
        <v>1124</v>
      </c>
      <c r="B415" s="17" t="str">
        <f t="shared" ref="B415" si="347">LEFT(A415,8)</f>
        <v>agedays=</v>
      </c>
      <c r="C415" s="1" t="s">
        <v>142</v>
      </c>
      <c r="D415" t="str">
        <f t="shared" ref="D415:D478" si="348">RIGHT(A415,(LEN(A415)-8))</f>
        <v>99</v>
      </c>
      <c r="F415" t="str">
        <f t="shared" si="261"/>
        <v>agedays=99</v>
      </c>
      <c r="G415" t="str">
        <f>CONCATENATE(IF((COUNTA(D438)&gt;0),CONCATENATE(D438,", "),""),IF((LEN(D445)&gt;0),CONCATENATE(VLOOKUP(VALUE(D445),'Lookup tables'!$D$25:$E$27,2,FALSE),", "),""),CONCATENATE(VLOOKUP(VALUE(D427),'Lookup tables'!$A$2:$B$42,2,FALSE)," ledarförmåga, "),CONCATENATE(VLOOKUP(D440,'Lookup tables'!$D$29:$E$34,2,FALSE),", "),IF(AND((VALUE(D416)&lt;0),(COUNTA(E416)&lt;1)),"ingen skada",CONCATENATE("[b]skada +",IF((COUNTA(E416)&gt;0),E416,D416),"[/b]")))</f>
        <v>dålig ledarförmåga, populär kille, ingen skada</v>
      </c>
    </row>
    <row r="416" spans="1:7" ht="14.4">
      <c r="A416" s="17" t="s">
        <v>143</v>
      </c>
      <c r="B416" s="17" t="str">
        <f t="shared" ref="B416:B475" si="349">LEFT(A416,4)</f>
        <v>ska=</v>
      </c>
      <c r="C416" s="1" t="s">
        <v>144</v>
      </c>
      <c r="D416" t="str">
        <f t="shared" ref="D416:D479" si="350">RIGHT(A416,(LEN(A416)-4))</f>
        <v>-1</v>
      </c>
      <c r="F416" t="str">
        <f t="shared" si="261"/>
        <v>ska=-1</v>
      </c>
      <c r="G416" t="s">
        <v>145</v>
      </c>
    </row>
    <row r="417" spans="1:7" ht="14.4">
      <c r="A417" s="17" t="s">
        <v>279</v>
      </c>
      <c r="B417" s="17" t="str">
        <f t="shared" si="349"/>
        <v>for=</v>
      </c>
      <c r="C417" s="1" t="s">
        <v>147</v>
      </c>
      <c r="D417" t="str">
        <f t="shared" si="350"/>
        <v>5</v>
      </c>
      <c r="F417" t="str">
        <f t="shared" si="261"/>
        <v>for=5</v>
      </c>
      <c r="G417" s="17" t="str">
        <f t="shared" ref="G417:G480" si="351">CONCATENATE("[th]",C418)</f>
        <v>[th]Kondition</v>
      </c>
    </row>
    <row r="418" spans="1:7" ht="14.4">
      <c r="A418" s="17" t="s">
        <v>369</v>
      </c>
      <c r="B418" s="17" t="str">
        <f t="shared" si="349"/>
        <v>uth=</v>
      </c>
      <c r="C418" s="1" t="s">
        <v>149</v>
      </c>
      <c r="D418" t="str">
        <f t="shared" si="350"/>
        <v>8</v>
      </c>
      <c r="F418" t="str">
        <f t="shared" si="261"/>
        <v>uth=8</v>
      </c>
      <c r="G418" s="17" t="s">
        <v>150</v>
      </c>
    </row>
    <row r="419" spans="1:7" ht="14.4">
      <c r="A419" s="17" t="s">
        <v>533</v>
      </c>
      <c r="B419" s="17" t="str">
        <f t="shared" si="349"/>
        <v>spe=</v>
      </c>
      <c r="C419" s="1" t="s">
        <v>152</v>
      </c>
      <c r="D419" t="str">
        <f t="shared" si="350"/>
        <v>17</v>
      </c>
      <c r="F419" t="str">
        <f t="shared" si="261"/>
        <v>spe=17</v>
      </c>
      <c r="G419" s="17" t="str">
        <f>CONCATENATE("[td]",VLOOKUP(IF((COUNTA(E418)&gt;0),E418,VALUE(D418)),'Lookup tables'!$A$2:$B$42,2,FALSE))</f>
        <v>[td]fenomenal</v>
      </c>
    </row>
    <row r="420" spans="1:7" ht="14.4">
      <c r="A420" s="17" t="s">
        <v>319</v>
      </c>
      <c r="B420" s="17" t="str">
        <f t="shared" si="349"/>
        <v>mal=</v>
      </c>
      <c r="C420" s="1" t="s">
        <v>154</v>
      </c>
      <c r="D420" t="str">
        <f t="shared" si="350"/>
        <v>4</v>
      </c>
      <c r="F420" t="str">
        <f t="shared" si="261"/>
        <v>mal=4</v>
      </c>
      <c r="G420" s="17" t="s">
        <v>140</v>
      </c>
    </row>
    <row r="421" spans="1:7" ht="14.4">
      <c r="A421" s="17" t="s">
        <v>566</v>
      </c>
      <c r="B421" s="17" t="str">
        <f t="shared" si="349"/>
        <v>fra=</v>
      </c>
      <c r="C421" s="1" t="s">
        <v>156</v>
      </c>
      <c r="D421" t="str">
        <f t="shared" si="350"/>
        <v>10</v>
      </c>
      <c r="F421" t="str">
        <f t="shared" si="261"/>
        <v>fra=10</v>
      </c>
      <c r="G421" s="17" t="str">
        <f t="shared" ref="G421" si="352">CONCATENATE("[th]",C425)</f>
        <v>[th]Målvakt</v>
      </c>
    </row>
    <row r="422" spans="1:7" ht="14.4">
      <c r="A422" s="17" t="s">
        <v>762</v>
      </c>
      <c r="B422" s="17" t="str">
        <f t="shared" si="349"/>
        <v>ytt=</v>
      </c>
      <c r="C422" s="1" t="s">
        <v>158</v>
      </c>
      <c r="D422" t="str">
        <f t="shared" si="350"/>
        <v>8</v>
      </c>
      <c r="F422" t="str">
        <f t="shared" si="261"/>
        <v>ytt=8</v>
      </c>
      <c r="G422" s="17" t="s">
        <v>150</v>
      </c>
    </row>
    <row r="423" spans="1:7" ht="14.4">
      <c r="A423" s="17" t="s">
        <v>694</v>
      </c>
      <c r="B423" s="17" t="str">
        <f t="shared" si="349"/>
        <v>fas=</v>
      </c>
      <c r="C423" s="1" t="s">
        <v>160</v>
      </c>
      <c r="D423" t="str">
        <f t="shared" si="350"/>
        <v>9</v>
      </c>
      <c r="F423" t="str">
        <f t="shared" si="261"/>
        <v>fas=9</v>
      </c>
      <c r="G423" s="17" t="str">
        <f>CONCATENATE("[td]",VLOOKUP(IF((COUNTA(E425)&gt;0),E425,VALUE(D425)),'Lookup tables'!$A$2:$B$42,2,FALSE))</f>
        <v>[td]katastrofal</v>
      </c>
    </row>
    <row r="424" spans="1:7" ht="14.4">
      <c r="A424" s="17" t="s">
        <v>535</v>
      </c>
      <c r="B424" s="17" t="str">
        <f t="shared" si="349"/>
        <v>bac=</v>
      </c>
      <c r="C424" s="1" t="s">
        <v>162</v>
      </c>
      <c r="D424" t="str">
        <f t="shared" si="350"/>
        <v>9</v>
      </c>
      <c r="F424" t="str">
        <f t="shared" ref="F424:F487" si="353">IF(LEN(E424)&gt;0,CONCATENATE(B424,E424),A424)</f>
        <v>bac=9</v>
      </c>
      <c r="G424" s="17" t="s">
        <v>163</v>
      </c>
    </row>
    <row r="425" spans="1:7" ht="14.4">
      <c r="A425" s="17" t="s">
        <v>286</v>
      </c>
      <c r="B425" s="17" t="str">
        <f t="shared" si="349"/>
        <v>mlv=</v>
      </c>
      <c r="C425" s="1" t="s">
        <v>165</v>
      </c>
      <c r="D425" t="str">
        <f t="shared" si="350"/>
        <v>1</v>
      </c>
      <c r="F425" t="str">
        <f t="shared" si="353"/>
        <v>mlv=1</v>
      </c>
      <c r="G425" s="17" t="s">
        <v>135</v>
      </c>
    </row>
    <row r="426" spans="1:7" ht="14.4">
      <c r="A426" s="17" t="s">
        <v>381</v>
      </c>
      <c r="B426" s="17" t="str">
        <f t="shared" si="349"/>
        <v>rut=</v>
      </c>
      <c r="C426" s="1" t="s">
        <v>167</v>
      </c>
      <c r="D426" t="str">
        <f t="shared" si="350"/>
        <v>10</v>
      </c>
      <c r="F426" t="str">
        <f t="shared" si="353"/>
        <v>rut=10</v>
      </c>
      <c r="G426" s="17" t="str">
        <f t="shared" ref="G426" si="354">CONCATENATE("[th]",C419)</f>
        <v>[th]Spelupplägg</v>
      </c>
    </row>
    <row r="427" spans="1:7" ht="14.4">
      <c r="A427" s="17" t="s">
        <v>228</v>
      </c>
      <c r="B427" s="17" t="str">
        <f t="shared" si="349"/>
        <v>led=</v>
      </c>
      <c r="C427" s="1" t="s">
        <v>169</v>
      </c>
      <c r="D427" t="str">
        <f t="shared" si="350"/>
        <v>3</v>
      </c>
      <c r="F427" t="str">
        <f t="shared" si="353"/>
        <v>led=3</v>
      </c>
      <c r="G427" s="17" t="s">
        <v>150</v>
      </c>
    </row>
    <row r="428" spans="1:7" ht="14.4">
      <c r="A428" s="17" t="s">
        <v>1125</v>
      </c>
      <c r="B428" s="17" t="str">
        <f t="shared" si="349"/>
        <v>sal=</v>
      </c>
      <c r="C428" s="1" t="s">
        <v>171</v>
      </c>
      <c r="D428" t="str">
        <f t="shared" si="350"/>
        <v>459700</v>
      </c>
      <c r="F428" t="str">
        <f t="shared" si="353"/>
        <v>sal=459700</v>
      </c>
      <c r="G428" s="17" t="str">
        <f>CONCATENATE("[td]",VLOOKUP(IF((COUNTA(E419)&gt;0),E419,VALUE(D419)),'Lookup tables'!$A$2:$B$42,2,FALSE))</f>
        <v>[td]mytomspunnen</v>
      </c>
    </row>
    <row r="429" spans="1:7" ht="14.4">
      <c r="A429" s="17" t="s">
        <v>1126</v>
      </c>
      <c r="B429" s="17" t="str">
        <f t="shared" si="349"/>
        <v>mkt=</v>
      </c>
      <c r="C429" s="1" t="s">
        <v>173</v>
      </c>
      <c r="D429" t="str">
        <f t="shared" si="350"/>
        <v>200500</v>
      </c>
      <c r="F429" t="str">
        <f t="shared" si="353"/>
        <v>mkt=200500</v>
      </c>
      <c r="G429" s="17" t="s">
        <v>140</v>
      </c>
    </row>
    <row r="430" spans="1:7" ht="14.4">
      <c r="A430" s="17" t="s">
        <v>637</v>
      </c>
      <c r="B430" s="17" t="str">
        <f t="shared" si="349"/>
        <v>gev=</v>
      </c>
      <c r="C430" s="1" t="s">
        <v>175</v>
      </c>
      <c r="D430" t="str">
        <f t="shared" si="350"/>
        <v>62</v>
      </c>
      <c r="F430" t="str">
        <f t="shared" si="353"/>
        <v>gev=62</v>
      </c>
      <c r="G430" s="17" t="str">
        <f t="shared" ref="G430" si="355">CONCATENATE("[th]",C421)</f>
        <v>[th]Framspel</v>
      </c>
    </row>
    <row r="431" spans="1:7" ht="14.4">
      <c r="A431" s="17" t="s">
        <v>176</v>
      </c>
      <c r="B431" s="17" t="str">
        <f t="shared" si="349"/>
        <v>gtl=</v>
      </c>
      <c r="C431" s="1" t="s">
        <v>177</v>
      </c>
      <c r="D431" t="str">
        <f t="shared" si="350"/>
        <v>0</v>
      </c>
      <c r="F431" t="str">
        <f t="shared" si="353"/>
        <v>gtl=0</v>
      </c>
      <c r="G431" s="17" t="s">
        <v>150</v>
      </c>
    </row>
    <row r="432" spans="1:7" ht="14.4">
      <c r="A432" s="17" t="s">
        <v>178</v>
      </c>
      <c r="B432" s="17" t="str">
        <f t="shared" si="349"/>
        <v>gtc=</v>
      </c>
      <c r="C432" s="1" t="s">
        <v>179</v>
      </c>
      <c r="D432" t="str">
        <f t="shared" si="350"/>
        <v>0</v>
      </c>
      <c r="F432" t="str">
        <f t="shared" si="353"/>
        <v>gtc=0</v>
      </c>
      <c r="G432" s="17" t="str">
        <f>CONCATENATE("[td]",VLOOKUP(IF((COUNTA(E421)&gt;0),E421,VALUE(D421)),'Lookup tables'!$A$2:$B$42,2,FALSE))</f>
        <v>[td]legendarisk</v>
      </c>
    </row>
    <row r="433" spans="1:7" ht="14.4">
      <c r="A433" s="17" t="s">
        <v>180</v>
      </c>
      <c r="B433" s="17" t="str">
        <f t="shared" si="349"/>
        <v>gtt=</v>
      </c>
      <c r="C433" s="1" t="s">
        <v>181</v>
      </c>
      <c r="D433" t="str">
        <f t="shared" si="350"/>
        <v>0</v>
      </c>
      <c r="F433" t="str">
        <f t="shared" si="353"/>
        <v>gtt=0</v>
      </c>
      <c r="G433" s="17" t="s">
        <v>163</v>
      </c>
    </row>
    <row r="434" spans="1:7" ht="14.4">
      <c r="A434" s="17" t="s">
        <v>182</v>
      </c>
      <c r="B434" s="17" t="str">
        <f t="shared" si="349"/>
        <v>hat=</v>
      </c>
      <c r="C434" s="1" t="s">
        <v>183</v>
      </c>
      <c r="D434" t="str">
        <f t="shared" si="350"/>
        <v>0</v>
      </c>
      <c r="F434" t="str">
        <f t="shared" si="353"/>
        <v>hat=0</v>
      </c>
      <c r="G434" s="17" t="s">
        <v>135</v>
      </c>
    </row>
    <row r="435" spans="1:7" ht="14.4">
      <c r="A435" s="17" t="s">
        <v>184</v>
      </c>
      <c r="B435" s="17" t="str">
        <f t="shared" ref="B435" si="356">LEFT(A435,10)</f>
        <v>CountryID=</v>
      </c>
      <c r="C435" s="1" t="s">
        <v>185</v>
      </c>
      <c r="D435" t="str">
        <f t="shared" ref="D435:D498" si="357">RIGHT(A435,(LEN(A435)-10))</f>
        <v>1</v>
      </c>
      <c r="F435" t="str">
        <f t="shared" si="353"/>
        <v>CountryID=1</v>
      </c>
      <c r="G435" s="17" t="str">
        <f t="shared" ref="G435" si="358">CONCATENATE("[th]",C422)</f>
        <v>[th]Ytter</v>
      </c>
    </row>
    <row r="436" spans="1:7" ht="14.4">
      <c r="A436" s="17" t="s">
        <v>186</v>
      </c>
      <c r="B436" s="17" t="str">
        <f t="shared" ref="B436" si="359">LEFT(A436,9)</f>
        <v>warnings=</v>
      </c>
      <c r="C436" s="1" t="s">
        <v>187</v>
      </c>
      <c r="D436" t="str">
        <f t="shared" ref="D436:D499" si="360">RIGHT(A436,(LEN(A436)-9))</f>
        <v>0</v>
      </c>
      <c r="F436" t="str">
        <f t="shared" si="353"/>
        <v>warnings=0</v>
      </c>
      <c r="G436" s="17" t="s">
        <v>150</v>
      </c>
    </row>
    <row r="437" spans="1:7" ht="14.4">
      <c r="A437" s="17" t="s">
        <v>362</v>
      </c>
      <c r="B437" s="17" t="str">
        <f t="shared" ref="B437" si="361">LEFT(A437,11)</f>
        <v>speciality=</v>
      </c>
      <c r="C437" s="1" t="s">
        <v>189</v>
      </c>
      <c r="D437" t="str">
        <f t="shared" ref="D437:D500" si="362">RIGHT(A437,(LEN(A437)-11))</f>
        <v>5</v>
      </c>
      <c r="F437" t="str">
        <f t="shared" si="353"/>
        <v>speciality=5</v>
      </c>
      <c r="G437" s="17" t="str">
        <f>CONCATENATE("[td]",VLOOKUP(IF((COUNTA(E422)&gt;0),E422,VALUE(D422)),'Lookup tables'!$A$2:$B$42,2,FALSE))</f>
        <v>[td]fenomenal</v>
      </c>
    </row>
    <row r="438" spans="1:7" ht="14.4">
      <c r="A438" s="17" t="s">
        <v>363</v>
      </c>
      <c r="B438" s="17" t="str">
        <f t="shared" ref="B438" si="363">LEFT(A438,16)</f>
        <v>specialityLabel=</v>
      </c>
      <c r="C438" s="1" t="s">
        <v>189</v>
      </c>
      <c r="F438" t="str">
        <f t="shared" si="353"/>
        <v>specialityLabel=Head</v>
      </c>
      <c r="G438" s="17" t="s">
        <v>140</v>
      </c>
    </row>
    <row r="439" spans="1:7" ht="14.4">
      <c r="A439" s="17" t="s">
        <v>191</v>
      </c>
      <c r="B439" s="17" t="str">
        <f t="shared" ref="B439" si="364">LEFT(A439,11)</f>
        <v>gentleness=</v>
      </c>
      <c r="C439" s="1" t="s">
        <v>192</v>
      </c>
      <c r="D439" t="str">
        <f t="shared" ref="D439:D502" si="365">RIGHT(A439,(LEN(A439)-11))</f>
        <v>4</v>
      </c>
      <c r="F439" t="str">
        <f t="shared" si="353"/>
        <v>gentleness=4</v>
      </c>
      <c r="G439" s="17" t="str">
        <f t="shared" ref="G439" si="366">CONCATENATE("[th]",C424)</f>
        <v>[th]Försvar</v>
      </c>
    </row>
    <row r="440" spans="1:7" ht="14.4">
      <c r="A440" s="17" t="s">
        <v>193</v>
      </c>
      <c r="B440" s="17" t="str">
        <f t="shared" ref="B440" si="367">LEFT(A440,16)</f>
        <v>gentlenessLabel=</v>
      </c>
      <c r="C440" s="1" t="s">
        <v>192</v>
      </c>
      <c r="D440" t="str">
        <f t="shared" ref="D440:D503" si="368">RIGHT(A440,(LEN(A440)-16))</f>
        <v>popular guy</v>
      </c>
      <c r="F440" t="str">
        <f t="shared" si="353"/>
        <v>gentlenessLabel=popular guy</v>
      </c>
      <c r="G440" s="17" t="s">
        <v>150</v>
      </c>
    </row>
    <row r="441" spans="1:7" ht="14.4">
      <c r="A441" s="17" t="s">
        <v>234</v>
      </c>
      <c r="B441" s="17" t="str">
        <f t="shared" ref="B441" si="369">LEFT(A441,8)</f>
        <v>honesty=</v>
      </c>
      <c r="C441" s="1" t="s">
        <v>195</v>
      </c>
      <c r="D441" t="str">
        <f t="shared" ref="D441:D504" si="370">RIGHT(A441,(LEN(A441)-8))</f>
        <v>3</v>
      </c>
      <c r="F441" t="str">
        <f t="shared" si="353"/>
        <v>honesty=3</v>
      </c>
      <c r="G441" s="17" t="str">
        <f>CONCATENATE("[td]",VLOOKUP(IF((COUNTA(E424)&gt;0),E424,VALUE(D424)),'Lookup tables'!$A$2:$B$42,2,FALSE))</f>
        <v>[td]unik</v>
      </c>
    </row>
    <row r="442" spans="1:7" ht="14.4">
      <c r="A442" s="17" t="s">
        <v>235</v>
      </c>
      <c r="B442" s="17" t="str">
        <f t="shared" ref="B442" si="371">LEFT(A442,13)</f>
        <v>honestyLabel=</v>
      </c>
      <c r="C442" s="1" t="s">
        <v>195</v>
      </c>
      <c r="D442" t="str">
        <f t="shared" ref="D442:D505" si="372">RIGHT(A442,(LEN(A442)-13))</f>
        <v>upright</v>
      </c>
      <c r="F442" t="str">
        <f t="shared" si="353"/>
        <v>honestyLabel=upright</v>
      </c>
      <c r="G442" s="17" t="s">
        <v>163</v>
      </c>
    </row>
    <row r="443" spans="1:7" ht="14.4">
      <c r="A443" s="17" t="s">
        <v>257</v>
      </c>
      <c r="B443" s="17" t="str">
        <f t="shared" ref="B443" si="373">LEFT(A443,15)</f>
        <v>Aggressiveness=</v>
      </c>
      <c r="C443" s="1" t="s">
        <v>198</v>
      </c>
      <c r="D443" t="str">
        <f t="shared" ref="D443:D506" si="374">RIGHT(A443,(LEN(A443)-15))</f>
        <v>1</v>
      </c>
      <c r="F443" t="str">
        <f t="shared" si="353"/>
        <v>Aggressiveness=1</v>
      </c>
      <c r="G443" s="17" t="s">
        <v>135</v>
      </c>
    </row>
    <row r="444" spans="1:7" ht="14.4">
      <c r="A444" s="17" t="s">
        <v>258</v>
      </c>
      <c r="B444" s="17" t="str">
        <f t="shared" ref="B444" si="375">LEFT(A444,20)</f>
        <v>AggressivenessLabel=</v>
      </c>
      <c r="C444" s="1" t="s">
        <v>198</v>
      </c>
      <c r="D444" t="str">
        <f t="shared" ref="D444:D507" si="376">RIGHT(A444,(LEN(A444)-20))</f>
        <v>calm</v>
      </c>
      <c r="F444" t="str">
        <f t="shared" si="353"/>
        <v>AggressivenessLabel=calm</v>
      </c>
      <c r="G444" s="17" t="str">
        <f t="shared" ref="G444" si="377">CONCATENATE("[th]",C420)</f>
        <v>[th]Målgörare</v>
      </c>
    </row>
    <row r="445" spans="1:7" ht="14.4">
      <c r="A445" s="17" t="s">
        <v>236</v>
      </c>
      <c r="B445" s="17" t="str">
        <f t="shared" ref="B445" si="378">LEFT(A445,12)</f>
        <v>TrainerType=</v>
      </c>
      <c r="C445" s="1" t="s">
        <v>201</v>
      </c>
      <c r="D445" t="str">
        <f t="shared" ref="D445:D508" si="379">RIGHT(A445,(LEN(A445)-12))</f>
        <v/>
      </c>
      <c r="F445" t="str">
        <f t="shared" si="353"/>
        <v>TrainerType=</v>
      </c>
      <c r="G445" s="17" t="s">
        <v>150</v>
      </c>
    </row>
    <row r="446" spans="1:7" ht="14.4">
      <c r="A446" s="17" t="s">
        <v>237</v>
      </c>
      <c r="B446" s="17" t="str">
        <f t="shared" ref="B446" si="380">LEFT(A446,13)</f>
        <v>TrainerSkill=</v>
      </c>
      <c r="C446" s="1" t="s">
        <v>203</v>
      </c>
      <c r="D446" t="str">
        <f t="shared" ref="D446:D509" si="381">RIGHT(A446,(LEN(A446)-13))</f>
        <v/>
      </c>
      <c r="F446" t="str">
        <f t="shared" si="353"/>
        <v>TrainerSkill=</v>
      </c>
      <c r="G446" s="17" t="str">
        <f>CONCATENATE("[td]",VLOOKUP(IF((COUNTA(E420)&gt;0),E420,VALUE(D420)),'Lookup tables'!$A$2:$B$42,2,FALSE))</f>
        <v>[td]hyfsad</v>
      </c>
    </row>
    <row r="447" spans="1:7" ht="14.4">
      <c r="A447" s="17" t="s">
        <v>204</v>
      </c>
      <c r="B447" s="17" t="str">
        <f t="shared" ref="B447" si="382">LEFT(A447,7)</f>
        <v>rating=</v>
      </c>
      <c r="C447" s="1" t="s">
        <v>205</v>
      </c>
      <c r="D447" t="str">
        <f t="shared" ref="D447:D510" si="383">RIGHT(A447,(LEN(A447)-7))</f>
        <v>0</v>
      </c>
      <c r="F447" t="str">
        <f t="shared" si="353"/>
        <v>rating=0</v>
      </c>
      <c r="G447" s="17" t="s">
        <v>140</v>
      </c>
    </row>
    <row r="448" spans="1:7" ht="14.4">
      <c r="A448" s="17" t="s">
        <v>792</v>
      </c>
      <c r="B448" s="17" t="str">
        <f t="shared" ref="B448" si="384">LEFT(A448,13)</f>
        <v>PlayerNumber=</v>
      </c>
      <c r="C448" s="1" t="s">
        <v>207</v>
      </c>
      <c r="D448" t="str">
        <f t="shared" ref="D448:D511" si="385">RIGHT(A448,(LEN(A448)-13))</f>
        <v>12</v>
      </c>
      <c r="F448" t="str">
        <f t="shared" si="353"/>
        <v>PlayerNumber=12</v>
      </c>
      <c r="G448" s="17" t="str">
        <f t="shared" ref="G448" si="386">CONCATENATE("[th]",C423)</f>
        <v>[th]Fasta situationer</v>
      </c>
    </row>
    <row r="449" spans="1:7" ht="14.4">
      <c r="A449" s="17" t="s">
        <v>208</v>
      </c>
      <c r="B449" s="17" t="str">
        <f t="shared" ref="B449:B450" si="387">LEFT(A449,15)</f>
        <v>TransferListed=</v>
      </c>
      <c r="C449" s="1" t="s">
        <v>209</v>
      </c>
      <c r="D449" t="str">
        <f t="shared" ref="D449:D512" si="388">RIGHT(A449,(LEN(A449)-15))</f>
        <v>0</v>
      </c>
      <c r="F449" t="str">
        <f t="shared" si="353"/>
        <v>TransferListed=0</v>
      </c>
      <c r="G449" s="17" t="s">
        <v>150</v>
      </c>
    </row>
    <row r="450" spans="1:7" ht="14.4">
      <c r="A450" s="17" t="s">
        <v>210</v>
      </c>
      <c r="B450" s="17" t="str">
        <f t="shared" si="387"/>
        <v>NationalTeamID=</v>
      </c>
      <c r="C450" s="1" t="s">
        <v>211</v>
      </c>
      <c r="D450" t="str">
        <f t="shared" si="388"/>
        <v>3000</v>
      </c>
      <c r="F450" t="str">
        <f t="shared" ref="F450:F513" si="389">A450</f>
        <v>NationalTeamID=3000</v>
      </c>
      <c r="G450" s="17" t="str">
        <f>CONCATENATE("[td]",VLOOKUP(IF((COUNTA(E423)&gt;0),E423,VALUE(D423)),'Lookup tables'!$A$2:$B$42,2,FALSE))</f>
        <v>[td]unik</v>
      </c>
    </row>
    <row r="451" spans="1:7" ht="14.4">
      <c r="A451" s="17" t="s">
        <v>238</v>
      </c>
      <c r="B451" s="17" t="str">
        <f t="shared" ref="B451" si="390">LEFT(A451,5)</f>
        <v>Caps=</v>
      </c>
      <c r="C451" s="1" t="s">
        <v>213</v>
      </c>
      <c r="D451" t="str">
        <f t="shared" ref="D451:D514" si="391">RIGHT(A451,(LEN(A451)-5))</f>
        <v>0</v>
      </c>
      <c r="F451" t="str">
        <f t="shared" si="389"/>
        <v>Caps=0</v>
      </c>
      <c r="G451" s="17" t="s">
        <v>214</v>
      </c>
    </row>
    <row r="452" spans="1:7" ht="14.4">
      <c r="A452" s="17" t="s">
        <v>239</v>
      </c>
      <c r="B452" s="17" t="str">
        <f t="shared" ref="B452" si="392">LEFT(A452,8)</f>
        <v>CapsU20=</v>
      </c>
      <c r="C452" s="1" t="s">
        <v>216</v>
      </c>
      <c r="D452" t="str">
        <f t="shared" ref="D452:D515" si="393">RIGHT(A452,(LEN(A452)-8))</f>
        <v>0</v>
      </c>
      <c r="F452" t="str">
        <f t="shared" si="389"/>
        <v>CapsU20=0</v>
      </c>
      <c r="G452" t="str">
        <f t="shared" ref="G452:G515" si="394">CONCATENATE("Extra info: ", E452)</f>
        <v xml:space="preserve">Extra info: </v>
      </c>
    </row>
    <row r="453" spans="1:7" ht="14.4">
      <c r="A453" s="17" t="s">
        <v>1127</v>
      </c>
      <c r="B453" s="17"/>
      <c r="C453" s="10" t="s">
        <v>134</v>
      </c>
      <c r="D453" s="17" t="str">
        <f t="shared" ref="D453:D516" si="395">MID(A453,8,(LEN(A453)-8))</f>
        <v>291580889</v>
      </c>
      <c r="F453" t="str">
        <f t="shared" si="333"/>
        <v>[player291580889]</v>
      </c>
      <c r="G453" s="17" t="str">
        <f t="shared" ref="G453:G516" si="396">CONCATENATE("[hr][b]",D454,"[/b] ","[playerid=",D453,"]")</f>
        <v>[hr][b]Jüri Asuja[/b] [playerid=291580889]</v>
      </c>
    </row>
    <row r="454" spans="1:7" ht="14.4">
      <c r="A454" s="17" t="s">
        <v>1128</v>
      </c>
      <c r="B454" s="17" t="str">
        <f t="shared" ref="B454" si="397">LEFT(A454,5)</f>
        <v>name=</v>
      </c>
      <c r="C454" s="10" t="s">
        <v>137</v>
      </c>
      <c r="D454" s="17" t="str">
        <f t="shared" ref="D454:D517" si="398">RIGHT(A454,(LEN(A454)-5))</f>
        <v>Jüri Asuja</v>
      </c>
      <c r="F454" t="str">
        <f t="shared" si="333"/>
        <v>name=Jüri Asuja</v>
      </c>
      <c r="G454" t="str">
        <f t="shared" ref="G454" si="399">CONCATENATE(D455," år och ",D456," dagar, TSI = ",D470,", Lön = ",D469)</f>
        <v>26 år och 58 dagar, TSI = 388640, Lön = 559560</v>
      </c>
    </row>
    <row r="455" spans="1:7" ht="14.4">
      <c r="A455" s="17" t="s">
        <v>242</v>
      </c>
      <c r="B455" s="17" t="str">
        <f t="shared" ref="B455" si="400">LEFT(A455,4)</f>
        <v>ald=</v>
      </c>
      <c r="C455" s="1" t="s">
        <v>139</v>
      </c>
      <c r="D455" t="str">
        <f t="shared" ref="D455:D518" si="401">RIGHT(A455,(LEN(A455)-4))</f>
        <v>26</v>
      </c>
      <c r="F455" t="str">
        <f t="shared" ref="F455" si="402">IF(LEN(E455)&gt;0,CONCATENATE(B455,E455),A455)</f>
        <v>ald=26</v>
      </c>
      <c r="G455" t="str">
        <f>CONCATENATE(VLOOKUP(IF((COUNTA(E458)&gt;0),E458,VALUE(D458)),'Lookup tables'!$A$2:$B$42,2,FALSE)," form, ",VLOOKUP(IF((COUNTA(E459)&gt;0),E459,VALUE(D459)),'Lookup tables'!$A$2:$B$42,2,FALSE)," kondition, ",VLOOKUP(IF((COUNTA(E467)&gt;0),E467,VALUE(D467)),'Lookup tables'!$A$2:$B$42,2,FALSE)," rutin")</f>
        <v>ypperlig form, enastående kondition, gudabenådad rutin</v>
      </c>
    </row>
    <row r="456" spans="1:7" ht="14.4">
      <c r="A456" s="17" t="s">
        <v>1129</v>
      </c>
      <c r="B456" s="17" t="str">
        <f t="shared" ref="B456" si="403">LEFT(A456,8)</f>
        <v>agedays=</v>
      </c>
      <c r="C456" s="1" t="s">
        <v>142</v>
      </c>
      <c r="D456" t="str">
        <f t="shared" ref="D456:D519" si="404">RIGHT(A456,(LEN(A456)-8))</f>
        <v>58</v>
      </c>
      <c r="F456" t="str">
        <f t="shared" si="353"/>
        <v>agedays=58</v>
      </c>
      <c r="G456" t="str">
        <f>CONCATENATE(IF((COUNTA(D479)&gt;0),CONCATENATE(D479,", "),""),IF((LEN(D486)&gt;0),CONCATENATE(VLOOKUP(VALUE(D486),'Lookup tables'!$D$25:$E$27,2,FALSE),", "),""),CONCATENATE(VLOOKUP(VALUE(D468),'Lookup tables'!$A$2:$B$42,2,FALSE)," ledarförmåga, "),CONCATENATE(VLOOKUP(D481,'Lookup tables'!$D$29:$E$34,2,FALSE),", "),IF(AND((VALUE(D457)&lt;0),(COUNTA(E457)&lt;1)),"ingen skada",CONCATENATE("[b]skada +",IF((COUNTA(E457)&gt;0),E457,D457),"[/b]")))</f>
        <v>usel ledarförmåga, kontroversiell person, ingen skada</v>
      </c>
    </row>
    <row r="457" spans="1:7" ht="14.4">
      <c r="A457" s="17" t="s">
        <v>143</v>
      </c>
      <c r="B457" s="17" t="str">
        <f t="shared" ref="B457:B458" si="405">LEFT(A457,4)</f>
        <v>ska=</v>
      </c>
      <c r="C457" s="1" t="s">
        <v>144</v>
      </c>
      <c r="D457" t="str">
        <f t="shared" ref="D457:D520" si="406">RIGHT(A457,(LEN(A457)-4))</f>
        <v>-1</v>
      </c>
      <c r="F457" t="str">
        <f t="shared" si="353"/>
        <v>ska=-1</v>
      </c>
      <c r="G457" t="s">
        <v>145</v>
      </c>
    </row>
    <row r="458" spans="1:7" ht="14.4">
      <c r="A458" s="17" t="s">
        <v>244</v>
      </c>
      <c r="B458" s="17" t="str">
        <f t="shared" si="405"/>
        <v>for=</v>
      </c>
      <c r="C458" s="1" t="s">
        <v>147</v>
      </c>
      <c r="D458" t="str">
        <f t="shared" si="406"/>
        <v>7</v>
      </c>
      <c r="E458">
        <v>6</v>
      </c>
      <c r="F458" t="str">
        <f t="shared" si="353"/>
        <v>for=6</v>
      </c>
      <c r="G458" s="17" t="str">
        <f t="shared" ref="G458:G521" si="407">CONCATENATE("[th]",C459)</f>
        <v>[th]Kondition</v>
      </c>
    </row>
    <row r="459" spans="1:7" ht="14.4">
      <c r="A459" s="17" t="s">
        <v>222</v>
      </c>
      <c r="B459" s="17" t="str">
        <f t="shared" si="349"/>
        <v>uth=</v>
      </c>
      <c r="C459" s="1" t="s">
        <v>149</v>
      </c>
      <c r="D459" t="str">
        <f t="shared" si="406"/>
        <v>7</v>
      </c>
      <c r="F459" t="str">
        <f t="shared" si="353"/>
        <v>uth=7</v>
      </c>
      <c r="G459" s="17" t="s">
        <v>150</v>
      </c>
    </row>
    <row r="460" spans="1:7" ht="14.4">
      <c r="A460" s="17" t="s">
        <v>831</v>
      </c>
      <c r="B460" s="17" t="str">
        <f t="shared" si="349"/>
        <v>spe=</v>
      </c>
      <c r="C460" s="1" t="s">
        <v>152</v>
      </c>
      <c r="D460" t="str">
        <f t="shared" si="406"/>
        <v>16</v>
      </c>
      <c r="F460" t="str">
        <f t="shared" si="353"/>
        <v>spe=16</v>
      </c>
      <c r="G460" s="17" t="str">
        <f>CONCATENATE("[td]",VLOOKUP(IF((COUNTA(E459)&gt;0),E459,VALUE(D459)),'Lookup tables'!$A$2:$B$42,2,FALSE))</f>
        <v>[td]enastående</v>
      </c>
    </row>
    <row r="461" spans="1:7" ht="14.4">
      <c r="A461" s="17" t="s">
        <v>281</v>
      </c>
      <c r="B461" s="17" t="str">
        <f t="shared" si="349"/>
        <v>mal=</v>
      </c>
      <c r="C461" s="1" t="s">
        <v>154</v>
      </c>
      <c r="D461" t="str">
        <f t="shared" si="406"/>
        <v>2</v>
      </c>
      <c r="F461" t="str">
        <f t="shared" si="353"/>
        <v>mal=2</v>
      </c>
      <c r="G461" s="17" t="s">
        <v>140</v>
      </c>
    </row>
    <row r="462" spans="1:7" ht="14.4">
      <c r="A462" s="17" t="s">
        <v>379</v>
      </c>
      <c r="B462" s="17" t="str">
        <f t="shared" si="349"/>
        <v>fra=</v>
      </c>
      <c r="C462" s="1" t="s">
        <v>156</v>
      </c>
      <c r="D462" t="str">
        <f t="shared" si="406"/>
        <v>8</v>
      </c>
      <c r="F462" t="str">
        <f t="shared" si="353"/>
        <v>fra=8</v>
      </c>
      <c r="G462" s="17" t="str">
        <f t="shared" ref="G462" si="408">CONCATENATE("[th]",C466)</f>
        <v>[th]Målvakt</v>
      </c>
    </row>
    <row r="463" spans="1:7" ht="14.4">
      <c r="A463" s="17" t="s">
        <v>371</v>
      </c>
      <c r="B463" s="17" t="str">
        <f t="shared" si="349"/>
        <v>ytt=</v>
      </c>
      <c r="C463" s="1" t="s">
        <v>158</v>
      </c>
      <c r="D463" t="str">
        <f t="shared" si="406"/>
        <v>16</v>
      </c>
      <c r="F463" t="str">
        <f t="shared" si="353"/>
        <v>ytt=16</v>
      </c>
      <c r="G463" s="17" t="s">
        <v>150</v>
      </c>
    </row>
    <row r="464" spans="1:7" ht="14.4">
      <c r="A464" s="17" t="s">
        <v>358</v>
      </c>
      <c r="B464" s="17" t="str">
        <f t="shared" si="349"/>
        <v>fas=</v>
      </c>
      <c r="C464" s="1" t="s">
        <v>160</v>
      </c>
      <c r="D464" t="str">
        <f t="shared" si="406"/>
        <v>3</v>
      </c>
      <c r="F464" t="str">
        <f t="shared" si="353"/>
        <v>fas=3</v>
      </c>
      <c r="G464" s="17" t="str">
        <f>CONCATENATE("[td]",VLOOKUP(IF((COUNTA(E466)&gt;0),E466,VALUE(D466)),'Lookup tables'!$A$2:$B$42,2,FALSE))</f>
        <v>[td]katastrofal</v>
      </c>
    </row>
    <row r="465" spans="1:7" ht="14.4">
      <c r="A465" s="17" t="s">
        <v>567</v>
      </c>
      <c r="B465" s="17" t="str">
        <f t="shared" si="349"/>
        <v>bac=</v>
      </c>
      <c r="C465" s="1" t="s">
        <v>162</v>
      </c>
      <c r="D465" t="str">
        <f t="shared" si="406"/>
        <v>6</v>
      </c>
      <c r="F465" t="str">
        <f t="shared" si="353"/>
        <v>bac=6</v>
      </c>
      <c r="G465" s="17" t="s">
        <v>163</v>
      </c>
    </row>
    <row r="466" spans="1:7" ht="14.4">
      <c r="A466" s="17" t="s">
        <v>286</v>
      </c>
      <c r="B466" s="17" t="str">
        <f t="shared" si="349"/>
        <v>mlv=</v>
      </c>
      <c r="C466" s="1" t="s">
        <v>165</v>
      </c>
      <c r="D466" t="str">
        <f t="shared" si="406"/>
        <v>1</v>
      </c>
      <c r="F466" t="str">
        <f t="shared" si="353"/>
        <v>mlv=1</v>
      </c>
      <c r="G466" s="17" t="s">
        <v>135</v>
      </c>
    </row>
    <row r="467" spans="1:7" ht="14.4">
      <c r="A467" s="17" t="s">
        <v>595</v>
      </c>
      <c r="B467" s="17" t="str">
        <f t="shared" si="349"/>
        <v>rut=</v>
      </c>
      <c r="C467" s="1" t="s">
        <v>167</v>
      </c>
      <c r="D467" t="str">
        <f t="shared" si="406"/>
        <v>11</v>
      </c>
      <c r="F467" t="str">
        <f t="shared" si="353"/>
        <v>rut=11</v>
      </c>
      <c r="G467" s="17" t="str">
        <f t="shared" ref="G467" si="409">CONCATENATE("[th]",C460)</f>
        <v>[th]Spelupplägg</v>
      </c>
    </row>
    <row r="468" spans="1:7" ht="14.4">
      <c r="A468" s="17" t="s">
        <v>438</v>
      </c>
      <c r="B468" s="17" t="str">
        <f t="shared" si="349"/>
        <v>led=</v>
      </c>
      <c r="C468" s="1" t="s">
        <v>169</v>
      </c>
      <c r="D468" t="str">
        <f t="shared" si="406"/>
        <v>2</v>
      </c>
      <c r="F468" t="str">
        <f t="shared" si="353"/>
        <v>led=2</v>
      </c>
      <c r="G468" s="17" t="s">
        <v>150</v>
      </c>
    </row>
    <row r="469" spans="1:7" ht="14.4">
      <c r="A469" s="17" t="s">
        <v>1130</v>
      </c>
      <c r="B469" s="17" t="str">
        <f t="shared" si="349"/>
        <v>sal=</v>
      </c>
      <c r="C469" s="1" t="s">
        <v>171</v>
      </c>
      <c r="D469" t="str">
        <f t="shared" si="406"/>
        <v>559560</v>
      </c>
      <c r="F469" t="str">
        <f t="shared" si="353"/>
        <v>sal=559560</v>
      </c>
      <c r="G469" s="17" t="str">
        <f>CONCATENATE("[td]",VLOOKUP(IF((COUNTA(E460)&gt;0),E460,VALUE(D460)),'Lookup tables'!$A$2:$B$42,2,FALSE))</f>
        <v>[td]utomjordisk</v>
      </c>
    </row>
    <row r="470" spans="1:7" ht="14.4">
      <c r="A470" s="17" t="s">
        <v>1131</v>
      </c>
      <c r="B470" s="17" t="str">
        <f t="shared" si="349"/>
        <v>mkt=</v>
      </c>
      <c r="C470" s="1" t="s">
        <v>173</v>
      </c>
      <c r="D470" t="str">
        <f t="shared" si="406"/>
        <v>388640</v>
      </c>
      <c r="F470" t="str">
        <f t="shared" si="353"/>
        <v>mkt=388640</v>
      </c>
      <c r="G470" s="17" t="s">
        <v>140</v>
      </c>
    </row>
    <row r="471" spans="1:7" ht="14.4">
      <c r="A471" s="17" t="s">
        <v>1132</v>
      </c>
      <c r="B471" s="17" t="str">
        <f t="shared" si="349"/>
        <v>gev=</v>
      </c>
      <c r="C471" s="1" t="s">
        <v>175</v>
      </c>
      <c r="D471" t="str">
        <f t="shared" si="406"/>
        <v>48</v>
      </c>
      <c r="F471" t="str">
        <f t="shared" si="353"/>
        <v>gev=48</v>
      </c>
      <c r="G471" s="17" t="str">
        <f t="shared" ref="G471" si="410">CONCATENATE("[th]",C462)</f>
        <v>[th]Framspel</v>
      </c>
    </row>
    <row r="472" spans="1:7" ht="14.4">
      <c r="A472" s="17" t="s">
        <v>176</v>
      </c>
      <c r="B472" s="17" t="str">
        <f t="shared" si="349"/>
        <v>gtl=</v>
      </c>
      <c r="C472" s="1" t="s">
        <v>177</v>
      </c>
      <c r="D472" t="str">
        <f t="shared" si="406"/>
        <v>0</v>
      </c>
      <c r="F472" t="str">
        <f t="shared" si="353"/>
        <v>gtl=0</v>
      </c>
      <c r="G472" s="17" t="s">
        <v>150</v>
      </c>
    </row>
    <row r="473" spans="1:7" ht="14.4">
      <c r="A473" s="17" t="s">
        <v>178</v>
      </c>
      <c r="B473" s="17" t="str">
        <f t="shared" si="349"/>
        <v>gtc=</v>
      </c>
      <c r="C473" s="1" t="s">
        <v>179</v>
      </c>
      <c r="D473" t="str">
        <f t="shared" si="406"/>
        <v>0</v>
      </c>
      <c r="F473" t="str">
        <f t="shared" si="353"/>
        <v>gtc=0</v>
      </c>
      <c r="G473" s="17" t="str">
        <f>CONCATENATE("[td]",VLOOKUP(IF((COUNTA(E462)&gt;0),E462,VALUE(D462)),'Lookup tables'!$A$2:$B$42,2,FALSE))</f>
        <v>[td]fenomenal</v>
      </c>
    </row>
    <row r="474" spans="1:7" ht="14.4">
      <c r="A474" s="17" t="s">
        <v>180</v>
      </c>
      <c r="B474" s="17" t="str">
        <f t="shared" si="349"/>
        <v>gtt=</v>
      </c>
      <c r="C474" s="1" t="s">
        <v>181</v>
      </c>
      <c r="D474" t="str">
        <f t="shared" si="406"/>
        <v>0</v>
      </c>
      <c r="F474" t="str">
        <f t="shared" si="353"/>
        <v>gtt=0</v>
      </c>
      <c r="G474" s="17" t="s">
        <v>163</v>
      </c>
    </row>
    <row r="475" spans="1:7" ht="14.4">
      <c r="A475" s="17" t="s">
        <v>404</v>
      </c>
      <c r="B475" s="17" t="str">
        <f t="shared" si="349"/>
        <v>hat=</v>
      </c>
      <c r="C475" s="1" t="s">
        <v>183</v>
      </c>
      <c r="D475" t="str">
        <f t="shared" si="406"/>
        <v>1</v>
      </c>
      <c r="F475" t="str">
        <f t="shared" si="353"/>
        <v>hat=1</v>
      </c>
      <c r="G475" s="17" t="s">
        <v>135</v>
      </c>
    </row>
    <row r="476" spans="1:7" ht="14.4">
      <c r="A476" s="17" t="s">
        <v>184</v>
      </c>
      <c r="B476" s="17" t="str">
        <f t="shared" ref="B476" si="411">LEFT(A476,10)</f>
        <v>CountryID=</v>
      </c>
      <c r="C476" s="1" t="s">
        <v>185</v>
      </c>
      <c r="D476" t="str">
        <f t="shared" ref="D476:D539" si="412">RIGHT(A476,(LEN(A476)-10))</f>
        <v>1</v>
      </c>
      <c r="F476" t="str">
        <f t="shared" si="353"/>
        <v>CountryID=1</v>
      </c>
      <c r="G476" s="17" t="str">
        <f t="shared" ref="G476" si="413">CONCATENATE("[th]",C463)</f>
        <v>[th]Ytter</v>
      </c>
    </row>
    <row r="477" spans="1:7" ht="14.4">
      <c r="A477" s="17" t="s">
        <v>186</v>
      </c>
      <c r="B477" s="17" t="str">
        <f t="shared" ref="B477" si="414">LEFT(A477,9)</f>
        <v>warnings=</v>
      </c>
      <c r="C477" s="1" t="s">
        <v>187</v>
      </c>
      <c r="D477" t="str">
        <f t="shared" ref="D477:D540" si="415">RIGHT(A477,(LEN(A477)-9))</f>
        <v>0</v>
      </c>
      <c r="F477" t="str">
        <f t="shared" si="353"/>
        <v>warnings=0</v>
      </c>
      <c r="G477" s="17" t="s">
        <v>150</v>
      </c>
    </row>
    <row r="478" spans="1:7" ht="14.4">
      <c r="A478" s="17" t="s">
        <v>362</v>
      </c>
      <c r="B478" s="17" t="str">
        <f t="shared" ref="B478" si="416">LEFT(A478,11)</f>
        <v>speciality=</v>
      </c>
      <c r="C478" s="1" t="s">
        <v>189</v>
      </c>
      <c r="D478" t="str">
        <f t="shared" ref="D478:D541" si="417">RIGHT(A478,(LEN(A478)-11))</f>
        <v>5</v>
      </c>
      <c r="F478" t="str">
        <f t="shared" si="353"/>
        <v>speciality=5</v>
      </c>
      <c r="G478" s="17" t="str">
        <f>CONCATENATE("[td]",VLOOKUP(IF((COUNTA(E463)&gt;0),E463,VALUE(D463)),'Lookup tables'!$A$2:$B$42,2,FALSE))</f>
        <v>[td]utomjordisk</v>
      </c>
    </row>
    <row r="479" spans="1:7" ht="14.4">
      <c r="A479" s="17" t="s">
        <v>363</v>
      </c>
      <c r="B479" s="17" t="str">
        <f t="shared" ref="B479" si="418">LEFT(A479,16)</f>
        <v>specialityLabel=</v>
      </c>
      <c r="C479" s="1" t="s">
        <v>189</v>
      </c>
      <c r="F479" t="str">
        <f t="shared" si="353"/>
        <v>specialityLabel=Head</v>
      </c>
      <c r="G479" s="17" t="s">
        <v>140</v>
      </c>
    </row>
    <row r="480" spans="1:7" ht="14.4">
      <c r="A480" s="17" t="s">
        <v>292</v>
      </c>
      <c r="B480" s="17" t="str">
        <f t="shared" ref="B480" si="419">LEFT(A480,11)</f>
        <v>gentleness=</v>
      </c>
      <c r="C480" s="1" t="s">
        <v>192</v>
      </c>
      <c r="D480" t="str">
        <f t="shared" ref="D480:D543" si="420">RIGHT(A480,(LEN(A480)-11))</f>
        <v>1</v>
      </c>
      <c r="F480" t="str">
        <f t="shared" si="353"/>
        <v>gentleness=1</v>
      </c>
      <c r="G480" s="17" t="str">
        <f t="shared" ref="G480" si="421">CONCATENATE("[th]",C465)</f>
        <v>[th]Försvar</v>
      </c>
    </row>
    <row r="481" spans="1:7" ht="14.4">
      <c r="A481" s="17" t="s">
        <v>293</v>
      </c>
      <c r="B481" s="17" t="str">
        <f t="shared" ref="B481" si="422">LEFT(A481,16)</f>
        <v>gentlenessLabel=</v>
      </c>
      <c r="C481" s="1" t="s">
        <v>192</v>
      </c>
      <c r="D481" t="str">
        <f t="shared" ref="D481:D544" si="423">RIGHT(A481,(LEN(A481)-16))</f>
        <v>controversial person</v>
      </c>
      <c r="F481" t="str">
        <f t="shared" si="353"/>
        <v>gentlenessLabel=controversial person</v>
      </c>
      <c r="G481" s="17" t="s">
        <v>150</v>
      </c>
    </row>
    <row r="482" spans="1:7" ht="14.4">
      <c r="A482" s="17" t="s">
        <v>194</v>
      </c>
      <c r="B482" s="17" t="str">
        <f t="shared" ref="B482" si="424">LEFT(A482,8)</f>
        <v>honesty=</v>
      </c>
      <c r="C482" s="1" t="s">
        <v>195</v>
      </c>
      <c r="D482" t="str">
        <f t="shared" ref="D482:D545" si="425">RIGHT(A482,(LEN(A482)-8))</f>
        <v>2</v>
      </c>
      <c r="F482" t="str">
        <f t="shared" si="353"/>
        <v>honesty=2</v>
      </c>
      <c r="G482" s="17" t="str">
        <f>CONCATENATE("[td]",VLOOKUP(IF((COUNTA(E465)&gt;0),E465,VALUE(D465)),'Lookup tables'!$A$2:$B$42,2,FALSE))</f>
        <v>[td]ypperlig</v>
      </c>
    </row>
    <row r="483" spans="1:7" ht="14.4">
      <c r="A483" s="17" t="s">
        <v>196</v>
      </c>
      <c r="B483" s="17" t="str">
        <f t="shared" ref="B483" si="426">LEFT(A483,13)</f>
        <v>honestyLabel=</v>
      </c>
      <c r="C483" s="1" t="s">
        <v>195</v>
      </c>
      <c r="D483" t="str">
        <f t="shared" ref="D483:D546" si="427">RIGHT(A483,(LEN(A483)-13))</f>
        <v>honest</v>
      </c>
      <c r="F483" t="str">
        <f t="shared" si="353"/>
        <v>honestyLabel=honest</v>
      </c>
      <c r="G483" s="17" t="s">
        <v>163</v>
      </c>
    </row>
    <row r="484" spans="1:7" ht="14.4">
      <c r="A484" s="17" t="s">
        <v>294</v>
      </c>
      <c r="B484" s="17" t="str">
        <f t="shared" ref="B484" si="428">LEFT(A484,15)</f>
        <v>Aggressiveness=</v>
      </c>
      <c r="C484" s="1" t="s">
        <v>198</v>
      </c>
      <c r="D484" t="str">
        <f t="shared" ref="D484:D547" si="429">RIGHT(A484,(LEN(A484)-15))</f>
        <v>3</v>
      </c>
      <c r="F484" t="str">
        <f t="shared" si="353"/>
        <v>Aggressiveness=3</v>
      </c>
      <c r="G484" s="17" t="s">
        <v>135</v>
      </c>
    </row>
    <row r="485" spans="1:7" ht="14.4">
      <c r="A485" s="17" t="s">
        <v>295</v>
      </c>
      <c r="B485" s="17" t="str">
        <f t="shared" ref="B485" si="430">LEFT(A485,20)</f>
        <v>AggressivenessLabel=</v>
      </c>
      <c r="C485" s="1" t="s">
        <v>198</v>
      </c>
      <c r="D485" t="str">
        <f t="shared" ref="D485:D548" si="431">RIGHT(A485,(LEN(A485)-20))</f>
        <v>temperamental</v>
      </c>
      <c r="F485" t="str">
        <f t="shared" si="353"/>
        <v>AggressivenessLabel=temperamental</v>
      </c>
      <c r="G485" s="17" t="str">
        <f t="shared" ref="G485" si="432">CONCATENATE("[th]",C461)</f>
        <v>[th]Målgörare</v>
      </c>
    </row>
    <row r="486" spans="1:7" ht="14.4">
      <c r="A486" s="17" t="s">
        <v>236</v>
      </c>
      <c r="B486" s="17" t="str">
        <f t="shared" ref="B486" si="433">LEFT(A486,12)</f>
        <v>TrainerType=</v>
      </c>
      <c r="C486" s="1" t="s">
        <v>201</v>
      </c>
      <c r="D486" t="str">
        <f t="shared" ref="D486:D549" si="434">RIGHT(A486,(LEN(A486)-12))</f>
        <v/>
      </c>
      <c r="F486" t="str">
        <f t="shared" si="353"/>
        <v>TrainerType=</v>
      </c>
      <c r="G486" s="17" t="s">
        <v>150</v>
      </c>
    </row>
    <row r="487" spans="1:7" ht="14.4">
      <c r="A487" s="17" t="s">
        <v>237</v>
      </c>
      <c r="B487" s="17" t="str">
        <f t="shared" ref="B487" si="435">LEFT(A487,13)</f>
        <v>TrainerSkill=</v>
      </c>
      <c r="C487" s="1" t="s">
        <v>203</v>
      </c>
      <c r="D487" t="str">
        <f t="shared" ref="D487:D550" si="436">RIGHT(A487,(LEN(A487)-13))</f>
        <v/>
      </c>
      <c r="F487" t="str">
        <f t="shared" si="353"/>
        <v>TrainerSkill=</v>
      </c>
      <c r="G487" s="17" t="str">
        <f>CONCATENATE("[td]",VLOOKUP(IF((COUNTA(E461)&gt;0),E461,VALUE(D461)),'Lookup tables'!$A$2:$B$42,2,FALSE))</f>
        <v>[td]usel</v>
      </c>
    </row>
    <row r="488" spans="1:7" ht="14.4">
      <c r="A488" s="17" t="s">
        <v>204</v>
      </c>
      <c r="B488" s="17" t="str">
        <f t="shared" ref="B488" si="437">LEFT(A488,7)</f>
        <v>rating=</v>
      </c>
      <c r="C488" s="1" t="s">
        <v>205</v>
      </c>
      <c r="D488" t="str">
        <f t="shared" ref="D488:D551" si="438">RIGHT(A488,(LEN(A488)-7))</f>
        <v>0</v>
      </c>
      <c r="F488" t="str">
        <f t="shared" ref="F488:F551" si="439">IF(LEN(E488)&gt;0,CONCATENATE(B488,E488),A488)</f>
        <v>rating=0</v>
      </c>
      <c r="G488" s="17" t="s">
        <v>140</v>
      </c>
    </row>
    <row r="489" spans="1:7" ht="14.4">
      <c r="A489" s="17" t="s">
        <v>484</v>
      </c>
      <c r="B489" s="17" t="str">
        <f t="shared" ref="B489" si="440">LEFT(A489,13)</f>
        <v>PlayerNumber=</v>
      </c>
      <c r="C489" s="1" t="s">
        <v>207</v>
      </c>
      <c r="D489" t="str">
        <f t="shared" ref="D489:D552" si="441">RIGHT(A489,(LEN(A489)-13))</f>
        <v>3</v>
      </c>
      <c r="F489" t="str">
        <f t="shared" si="439"/>
        <v>PlayerNumber=3</v>
      </c>
      <c r="G489" s="17" t="str">
        <f t="shared" ref="G489" si="442">CONCATENATE("[th]",C464)</f>
        <v>[th]Fasta situationer</v>
      </c>
    </row>
    <row r="490" spans="1:7" ht="14.4">
      <c r="A490" s="17" t="s">
        <v>208</v>
      </c>
      <c r="B490" s="17" t="str">
        <f t="shared" ref="B490:B491" si="443">LEFT(A490,15)</f>
        <v>TransferListed=</v>
      </c>
      <c r="C490" s="1" t="s">
        <v>209</v>
      </c>
      <c r="D490" t="str">
        <f t="shared" ref="D490:D553" si="444">RIGHT(A490,(LEN(A490)-15))</f>
        <v>0</v>
      </c>
      <c r="F490" t="str">
        <f t="shared" si="439"/>
        <v>TransferListed=0</v>
      </c>
      <c r="G490" s="17" t="s">
        <v>150</v>
      </c>
    </row>
    <row r="491" spans="1:7" ht="14.4">
      <c r="A491" s="17" t="s">
        <v>210</v>
      </c>
      <c r="B491" s="17" t="str">
        <f t="shared" si="443"/>
        <v>NationalTeamID=</v>
      </c>
      <c r="C491" s="1" t="s">
        <v>211</v>
      </c>
      <c r="D491" t="str">
        <f t="shared" si="444"/>
        <v>3000</v>
      </c>
      <c r="F491" t="str">
        <f t="shared" ref="F491:F554" si="445">A491</f>
        <v>NationalTeamID=3000</v>
      </c>
      <c r="G491" s="17" t="str">
        <f>CONCATENATE("[td]",VLOOKUP(IF((COUNTA(E464)&gt;0),E464,VALUE(D464)),'Lookup tables'!$A$2:$B$42,2,FALSE))</f>
        <v>[td]dålig</v>
      </c>
    </row>
    <row r="492" spans="1:7" ht="14.4">
      <c r="A492" s="17" t="s">
        <v>429</v>
      </c>
      <c r="B492" s="17" t="str">
        <f t="shared" ref="B492" si="446">LEFT(A492,5)</f>
        <v>Caps=</v>
      </c>
      <c r="C492" s="1" t="s">
        <v>213</v>
      </c>
      <c r="D492" t="str">
        <f t="shared" ref="D492:D555" si="447">RIGHT(A492,(LEN(A492)-5))</f>
        <v>1</v>
      </c>
      <c r="F492" t="str">
        <f t="shared" si="445"/>
        <v>Caps=1</v>
      </c>
      <c r="G492" s="17" t="s">
        <v>214</v>
      </c>
    </row>
    <row r="493" spans="1:7" ht="14.4">
      <c r="A493" s="17" t="s">
        <v>590</v>
      </c>
      <c r="B493" s="17" t="str">
        <f t="shared" ref="B493" si="448">LEFT(A493,8)</f>
        <v>CapsU20=</v>
      </c>
      <c r="C493" s="1" t="s">
        <v>216</v>
      </c>
      <c r="D493" t="str">
        <f t="shared" ref="D493:D556" si="449">RIGHT(A493,(LEN(A493)-8))</f>
        <v>17</v>
      </c>
      <c r="E493" t="s">
        <v>1437</v>
      </c>
      <c r="F493" t="str">
        <f t="shared" si="445"/>
        <v>CapsU20=17</v>
      </c>
      <c r="G493" t="str">
        <f t="shared" ref="G493:G556" si="450">CONCATENATE("Extra info: ", E493)</f>
        <v>Extra info: Form neg</v>
      </c>
    </row>
    <row r="494" spans="1:7" ht="14.4">
      <c r="A494" s="17" t="s">
        <v>1133</v>
      </c>
      <c r="B494" s="17"/>
      <c r="C494" s="10" t="s">
        <v>134</v>
      </c>
      <c r="D494" s="17" t="str">
        <f t="shared" ref="D494:D557" si="451">MID(A494,8,(LEN(A494)-8))</f>
        <v>303824976</v>
      </c>
      <c r="F494" t="str">
        <f t="shared" si="445"/>
        <v>[player303824976]</v>
      </c>
      <c r="G494" s="17" t="str">
        <f t="shared" ref="G494:G557" si="452">CONCATENATE("[hr][b]",D495,"[/b] ","[playerid=",D494,"]")</f>
        <v>[hr][b]Karl-Magnus Fridholt[/b] [playerid=303824976]</v>
      </c>
    </row>
    <row r="495" spans="1:7" ht="14.4">
      <c r="A495" s="17" t="s">
        <v>1134</v>
      </c>
      <c r="B495" s="17" t="str">
        <f t="shared" ref="B495" si="453">LEFT(A495,5)</f>
        <v>name=</v>
      </c>
      <c r="C495" s="10" t="s">
        <v>137</v>
      </c>
      <c r="D495" s="17" t="str">
        <f t="shared" ref="D495:D558" si="454">RIGHT(A495,(LEN(A495)-5))</f>
        <v>Karl-Magnus Fridholt</v>
      </c>
      <c r="F495" t="str">
        <f t="shared" si="445"/>
        <v>name=Karl-Magnus Fridholt</v>
      </c>
      <c r="G495" t="str">
        <f t="shared" ref="G495" si="455">CONCATENATE(D496," år och ",D497," dagar, TSI = ",D511,", Lön = ",D510)</f>
        <v>25 år och 69 dagar, TSI = 256280, Lön = 349200</v>
      </c>
    </row>
    <row r="496" spans="1:7" ht="14.4">
      <c r="A496" s="17" t="s">
        <v>397</v>
      </c>
      <c r="B496" s="17" t="str">
        <f t="shared" ref="B496" si="456">LEFT(A496,4)</f>
        <v>ald=</v>
      </c>
      <c r="C496" s="1" t="s">
        <v>139</v>
      </c>
      <c r="D496" t="str">
        <f t="shared" ref="D496:D559" si="457">RIGHT(A496,(LEN(A496)-4))</f>
        <v>25</v>
      </c>
      <c r="F496" t="str">
        <f t="shared" ref="F496" si="458">IF(LEN(E496)&gt;0,CONCATENATE(B496,E496),A496)</f>
        <v>ald=25</v>
      </c>
      <c r="G496" t="str">
        <f>CONCATENATE(VLOOKUP(IF((COUNTA(E499)&gt;0),E499,VALUE(D499)),'Lookup tables'!$A$2:$B$42,2,FALSE)," form, ",VLOOKUP(IF((COUNTA(E500)&gt;0),E500,VALUE(D500)),'Lookup tables'!$A$2:$B$42,2,FALSE)," kondition, ",VLOOKUP(IF((COUNTA(E508)&gt;0),E508,VALUE(D508)),'Lookup tables'!$A$2:$B$42,2,FALSE)," rutin")</f>
        <v>ypperlig form, fenomenal kondition, bra rutin</v>
      </c>
    </row>
    <row r="497" spans="1:7" ht="14.4">
      <c r="A497" s="17" t="s">
        <v>1135</v>
      </c>
      <c r="B497" s="17" t="str">
        <f t="shared" ref="B497" si="459">LEFT(A497,8)</f>
        <v>agedays=</v>
      </c>
      <c r="C497" s="1" t="s">
        <v>142</v>
      </c>
      <c r="D497" t="str">
        <f t="shared" ref="D497:D560" si="460">RIGHT(A497,(LEN(A497)-8))</f>
        <v>69</v>
      </c>
      <c r="F497" t="str">
        <f t="shared" si="439"/>
        <v>agedays=69</v>
      </c>
      <c r="G497" t="str">
        <f>CONCATENATE(IF((COUNTA(D520)&gt;0),CONCATENATE(D520,", "),""),IF((LEN(D527)&gt;0),CONCATENATE(VLOOKUP(VALUE(D527),'Lookup tables'!$D$25:$E$27,2,FALSE),", "),""),CONCATENATE(VLOOKUP(VALUE(D509),'Lookup tables'!$A$2:$B$42,2,FALSE)," ledarförmåga, "),CONCATENATE(VLOOKUP(D522,'Lookup tables'!$D$29:$E$34,2,FALSE),", "),IF(AND((VALUE(D498)&lt;0),(COUNTA(E498)&lt;1)),"ingen skada",CONCATENATE("[b]skada +",IF((COUNTA(E498)&gt;0),E498,D498),"[/b]")))</f>
        <v>usel ledarförmåga, populär kille, ingen skada</v>
      </c>
    </row>
    <row r="498" spans="1:7" ht="14.4">
      <c r="A498" s="21" t="s">
        <v>143</v>
      </c>
      <c r="B498" s="17" t="str">
        <f t="shared" ref="B498:B557" si="461">LEFT(A498,4)</f>
        <v>ska=</v>
      </c>
      <c r="C498" s="1" t="s">
        <v>144</v>
      </c>
      <c r="D498" t="str">
        <f t="shared" ref="D498:D561" si="462">RIGHT(A498,(LEN(A498)-4))</f>
        <v>-1</v>
      </c>
      <c r="F498" t="str">
        <f t="shared" si="439"/>
        <v>ska=-1</v>
      </c>
      <c r="G498" t="s">
        <v>145</v>
      </c>
    </row>
    <row r="499" spans="1:7" ht="14.4">
      <c r="A499" s="17" t="s">
        <v>221</v>
      </c>
      <c r="B499" s="17" t="str">
        <f t="shared" si="461"/>
        <v>for=</v>
      </c>
      <c r="C499" s="1" t="s">
        <v>147</v>
      </c>
      <c r="D499" t="str">
        <f t="shared" si="462"/>
        <v>6</v>
      </c>
      <c r="F499" t="str">
        <f t="shared" si="439"/>
        <v>for=6</v>
      </c>
      <c r="G499" s="17" t="str">
        <f t="shared" ref="G499:G562" si="463">CONCATENATE("[th]",C500)</f>
        <v>[th]Kondition</v>
      </c>
    </row>
    <row r="500" spans="1:7" ht="14.4">
      <c r="A500" s="17" t="s">
        <v>369</v>
      </c>
      <c r="B500" s="17" t="str">
        <f t="shared" si="461"/>
        <v>uth=</v>
      </c>
      <c r="C500" s="1" t="s">
        <v>149</v>
      </c>
      <c r="D500" t="str">
        <f t="shared" si="462"/>
        <v>8</v>
      </c>
      <c r="F500" t="str">
        <f t="shared" si="439"/>
        <v>uth=8</v>
      </c>
      <c r="G500" s="17" t="s">
        <v>150</v>
      </c>
    </row>
    <row r="501" spans="1:7" ht="14.4">
      <c r="A501" s="17" t="s">
        <v>831</v>
      </c>
      <c r="B501" s="17" t="str">
        <f t="shared" si="461"/>
        <v>spe=</v>
      </c>
      <c r="C501" s="1" t="s">
        <v>152</v>
      </c>
      <c r="D501" t="str">
        <f t="shared" si="462"/>
        <v>16</v>
      </c>
      <c r="F501" t="str">
        <f t="shared" si="439"/>
        <v>spe=16</v>
      </c>
      <c r="G501" s="17" t="str">
        <f>CONCATENATE("[td]",VLOOKUP(IF((COUNTA(E500)&gt;0),E500,VALUE(D500)),'Lookup tables'!$A$2:$B$42,2,FALSE))</f>
        <v>[td]fenomenal</v>
      </c>
    </row>
    <row r="502" spans="1:7" ht="14.4">
      <c r="A502" s="17" t="s">
        <v>319</v>
      </c>
      <c r="B502" s="17" t="str">
        <f t="shared" si="461"/>
        <v>mal=</v>
      </c>
      <c r="C502" s="1" t="s">
        <v>154</v>
      </c>
      <c r="D502" t="str">
        <f t="shared" si="462"/>
        <v>4</v>
      </c>
      <c r="F502" t="str">
        <f t="shared" si="439"/>
        <v>mal=4</v>
      </c>
      <c r="G502" s="17" t="s">
        <v>140</v>
      </c>
    </row>
    <row r="503" spans="1:7" ht="14.4">
      <c r="A503" s="17" t="s">
        <v>414</v>
      </c>
      <c r="B503" s="17" t="str">
        <f t="shared" si="461"/>
        <v>fra=</v>
      </c>
      <c r="C503" s="1" t="s">
        <v>156</v>
      </c>
      <c r="D503" t="str">
        <f t="shared" si="462"/>
        <v>12</v>
      </c>
      <c r="F503" t="str">
        <f t="shared" si="439"/>
        <v>fra=12</v>
      </c>
      <c r="G503" s="17" t="str">
        <f t="shared" ref="G503" si="464">CONCATENATE("[th]",C507)</f>
        <v>[th]Målvakt</v>
      </c>
    </row>
    <row r="504" spans="1:7" ht="14.4">
      <c r="A504" s="17" t="s">
        <v>283</v>
      </c>
      <c r="B504" s="17" t="str">
        <f t="shared" si="461"/>
        <v>ytt=</v>
      </c>
      <c r="C504" s="1" t="s">
        <v>158</v>
      </c>
      <c r="D504" t="str">
        <f t="shared" si="462"/>
        <v>3</v>
      </c>
      <c r="F504" t="str">
        <f t="shared" si="439"/>
        <v>ytt=3</v>
      </c>
      <c r="G504" s="17" t="s">
        <v>150</v>
      </c>
    </row>
    <row r="505" spans="1:7" ht="14.4">
      <c r="A505" s="17" t="s">
        <v>520</v>
      </c>
      <c r="B505" s="17" t="str">
        <f t="shared" si="461"/>
        <v>fas=</v>
      </c>
      <c r="C505" s="1" t="s">
        <v>160</v>
      </c>
      <c r="D505" t="str">
        <f t="shared" si="462"/>
        <v>4</v>
      </c>
      <c r="F505" t="str">
        <f t="shared" si="439"/>
        <v>fas=4</v>
      </c>
      <c r="G505" s="17" t="str">
        <f>CONCATENATE("[td]",VLOOKUP(IF((COUNTA(E507)&gt;0),E507,VALUE(D507)),'Lookup tables'!$A$2:$B$42,2,FALSE))</f>
        <v>[td]katastrofal</v>
      </c>
    </row>
    <row r="506" spans="1:7" ht="14.4">
      <c r="A506" s="17" t="s">
        <v>606</v>
      </c>
      <c r="B506" s="17" t="str">
        <f t="shared" si="461"/>
        <v>bac=</v>
      </c>
      <c r="C506" s="1" t="s">
        <v>162</v>
      </c>
      <c r="D506" t="str">
        <f t="shared" si="462"/>
        <v>11</v>
      </c>
      <c r="F506" t="str">
        <f t="shared" si="439"/>
        <v>bac=11</v>
      </c>
      <c r="G506" s="17" t="s">
        <v>163</v>
      </c>
    </row>
    <row r="507" spans="1:7" ht="14.4">
      <c r="A507" s="17" t="s">
        <v>286</v>
      </c>
      <c r="B507" s="17" t="str">
        <f t="shared" si="461"/>
        <v>mlv=</v>
      </c>
      <c r="C507" s="1" t="s">
        <v>165</v>
      </c>
      <c r="D507" t="str">
        <f t="shared" si="462"/>
        <v>1</v>
      </c>
      <c r="F507" t="str">
        <f t="shared" si="439"/>
        <v>mlv=1</v>
      </c>
      <c r="G507" s="17" t="s">
        <v>135</v>
      </c>
    </row>
    <row r="508" spans="1:7" ht="14.4">
      <c r="A508" s="17" t="s">
        <v>745</v>
      </c>
      <c r="B508" s="17" t="str">
        <f t="shared" si="461"/>
        <v>rut=</v>
      </c>
      <c r="C508" s="1" t="s">
        <v>167</v>
      </c>
      <c r="D508" t="str">
        <f t="shared" si="462"/>
        <v>5</v>
      </c>
      <c r="F508" t="str">
        <f t="shared" si="439"/>
        <v>rut=5</v>
      </c>
      <c r="G508" s="17" t="str">
        <f t="shared" ref="G508" si="465">CONCATENATE("[th]",C501)</f>
        <v>[th]Spelupplägg</v>
      </c>
    </row>
    <row r="509" spans="1:7" ht="14.4">
      <c r="A509" s="17" t="s">
        <v>438</v>
      </c>
      <c r="B509" s="17" t="str">
        <f t="shared" si="461"/>
        <v>led=</v>
      </c>
      <c r="C509" s="1" t="s">
        <v>169</v>
      </c>
      <c r="D509" t="str">
        <f t="shared" si="462"/>
        <v>2</v>
      </c>
      <c r="F509" t="str">
        <f t="shared" si="439"/>
        <v>led=2</v>
      </c>
      <c r="G509" s="17" t="s">
        <v>150</v>
      </c>
    </row>
    <row r="510" spans="1:7" ht="14.4">
      <c r="A510" s="17" t="s">
        <v>1136</v>
      </c>
      <c r="B510" s="17" t="str">
        <f t="shared" si="461"/>
        <v>sal=</v>
      </c>
      <c r="C510" s="1" t="s">
        <v>171</v>
      </c>
      <c r="D510" t="str">
        <f t="shared" si="462"/>
        <v>349200</v>
      </c>
      <c r="F510" t="str">
        <f t="shared" si="439"/>
        <v>sal=349200</v>
      </c>
      <c r="G510" s="17" t="str">
        <f>CONCATENATE("[td]",VLOOKUP(IF((COUNTA(E501)&gt;0),E501,VALUE(D501)),'Lookup tables'!$A$2:$B$42,2,FALSE))</f>
        <v>[td]utomjordisk</v>
      </c>
    </row>
    <row r="511" spans="1:7" ht="14.4">
      <c r="A511" s="17" t="s">
        <v>1137</v>
      </c>
      <c r="B511" s="17" t="str">
        <f t="shared" si="461"/>
        <v>mkt=</v>
      </c>
      <c r="C511" s="1" t="s">
        <v>173</v>
      </c>
      <c r="D511" t="str">
        <f t="shared" si="462"/>
        <v>256280</v>
      </c>
      <c r="F511" t="str">
        <f t="shared" si="439"/>
        <v>mkt=256280</v>
      </c>
      <c r="G511" s="17" t="s">
        <v>140</v>
      </c>
    </row>
    <row r="512" spans="1:7" ht="14.4">
      <c r="A512" s="17" t="s">
        <v>691</v>
      </c>
      <c r="B512" s="17" t="str">
        <f t="shared" si="461"/>
        <v>gev=</v>
      </c>
      <c r="C512" s="1" t="s">
        <v>175</v>
      </c>
      <c r="D512" t="str">
        <f t="shared" si="462"/>
        <v>26</v>
      </c>
      <c r="F512" t="str">
        <f t="shared" si="439"/>
        <v>gev=26</v>
      </c>
      <c r="G512" s="17" t="str">
        <f t="shared" ref="G512" si="466">CONCATENATE("[th]",C503)</f>
        <v>[th]Framspel</v>
      </c>
    </row>
    <row r="513" spans="1:7" ht="14.4">
      <c r="A513" s="17" t="s">
        <v>176</v>
      </c>
      <c r="B513" s="17" t="str">
        <f t="shared" si="461"/>
        <v>gtl=</v>
      </c>
      <c r="C513" s="1" t="s">
        <v>177</v>
      </c>
      <c r="D513" t="str">
        <f t="shared" si="462"/>
        <v>0</v>
      </c>
      <c r="F513" t="str">
        <f t="shared" si="439"/>
        <v>gtl=0</v>
      </c>
      <c r="G513" s="17" t="s">
        <v>150</v>
      </c>
    </row>
    <row r="514" spans="1:7" ht="14.4">
      <c r="A514" s="17" t="s">
        <v>178</v>
      </c>
      <c r="B514" s="17" t="str">
        <f t="shared" si="461"/>
        <v>gtc=</v>
      </c>
      <c r="C514" s="1" t="s">
        <v>179</v>
      </c>
      <c r="D514" t="str">
        <f t="shared" si="462"/>
        <v>0</v>
      </c>
      <c r="F514" t="str">
        <f t="shared" si="439"/>
        <v>gtc=0</v>
      </c>
      <c r="G514" s="17" t="str">
        <f>CONCATENATE("[td]",VLOOKUP(IF((COUNTA(E503)&gt;0),E503,VALUE(D503)),'Lookup tables'!$A$2:$B$42,2,FALSE))</f>
        <v>[td]övernaturlig</v>
      </c>
    </row>
    <row r="515" spans="1:7" ht="14.4">
      <c r="A515" s="17" t="s">
        <v>180</v>
      </c>
      <c r="B515" s="17" t="str">
        <f t="shared" si="461"/>
        <v>gtt=</v>
      </c>
      <c r="C515" s="1" t="s">
        <v>181</v>
      </c>
      <c r="D515" t="str">
        <f t="shared" si="462"/>
        <v>0</v>
      </c>
      <c r="F515" t="str">
        <f t="shared" si="439"/>
        <v>gtt=0</v>
      </c>
      <c r="G515" s="17" t="s">
        <v>163</v>
      </c>
    </row>
    <row r="516" spans="1:7" ht="14.4">
      <c r="A516" s="17" t="s">
        <v>404</v>
      </c>
      <c r="B516" s="17" t="str">
        <f t="shared" si="461"/>
        <v>hat=</v>
      </c>
      <c r="C516" s="1" t="s">
        <v>183</v>
      </c>
      <c r="D516" t="str">
        <f t="shared" si="462"/>
        <v>1</v>
      </c>
      <c r="F516" t="str">
        <f t="shared" si="439"/>
        <v>hat=1</v>
      </c>
      <c r="G516" s="17" t="s">
        <v>135</v>
      </c>
    </row>
    <row r="517" spans="1:7" ht="14.4">
      <c r="A517" s="17" t="s">
        <v>184</v>
      </c>
      <c r="B517" s="17" t="str">
        <f t="shared" ref="B517" si="467">LEFT(A517,10)</f>
        <v>CountryID=</v>
      </c>
      <c r="C517" s="1" t="s">
        <v>185</v>
      </c>
      <c r="D517" t="str">
        <f t="shared" ref="D517:D580" si="468">RIGHT(A517,(LEN(A517)-10))</f>
        <v>1</v>
      </c>
      <c r="F517" t="str">
        <f t="shared" si="439"/>
        <v>CountryID=1</v>
      </c>
      <c r="G517" s="17" t="str">
        <f t="shared" ref="G517" si="469">CONCATENATE("[th]",C504)</f>
        <v>[th]Ytter</v>
      </c>
    </row>
    <row r="518" spans="1:7" ht="14.4">
      <c r="A518" s="17" t="s">
        <v>186</v>
      </c>
      <c r="B518" s="17" t="str">
        <f t="shared" ref="B518" si="470">LEFT(A518,9)</f>
        <v>warnings=</v>
      </c>
      <c r="C518" s="1" t="s">
        <v>187</v>
      </c>
      <c r="D518" t="str">
        <f t="shared" ref="D518:D581" si="471">RIGHT(A518,(LEN(A518)-9))</f>
        <v>0</v>
      </c>
      <c r="F518" t="str">
        <f t="shared" si="439"/>
        <v>warnings=0</v>
      </c>
      <c r="G518" s="17" t="s">
        <v>150</v>
      </c>
    </row>
    <row r="519" spans="1:7" ht="14.4">
      <c r="A519" s="17" t="s">
        <v>362</v>
      </c>
      <c r="B519" s="17" t="str">
        <f t="shared" ref="B519" si="472">LEFT(A519,11)</f>
        <v>speciality=</v>
      </c>
      <c r="C519" s="1" t="s">
        <v>189</v>
      </c>
      <c r="D519" t="str">
        <f t="shared" ref="D519:D582" si="473">RIGHT(A519,(LEN(A519)-11))</f>
        <v>5</v>
      </c>
      <c r="F519" t="str">
        <f t="shared" si="439"/>
        <v>speciality=5</v>
      </c>
      <c r="G519" s="17" t="str">
        <f>CONCATENATE("[td]",VLOOKUP(IF((COUNTA(E504)&gt;0),E504,VALUE(D504)),'Lookup tables'!$A$2:$B$42,2,FALSE))</f>
        <v>[td]dålig</v>
      </c>
    </row>
    <row r="520" spans="1:7" ht="14.4">
      <c r="A520" s="17" t="s">
        <v>363</v>
      </c>
      <c r="B520" s="17" t="str">
        <f t="shared" ref="B520" si="474">LEFT(A520,16)</f>
        <v>specialityLabel=</v>
      </c>
      <c r="C520" s="1" t="s">
        <v>189</v>
      </c>
      <c r="F520" t="str">
        <f t="shared" si="439"/>
        <v>specialityLabel=Head</v>
      </c>
      <c r="G520" s="17" t="s">
        <v>140</v>
      </c>
    </row>
    <row r="521" spans="1:7" ht="14.4">
      <c r="A521" s="17" t="s">
        <v>191</v>
      </c>
      <c r="B521" s="17" t="str">
        <f t="shared" ref="B521" si="475">LEFT(A521,11)</f>
        <v>gentleness=</v>
      </c>
      <c r="C521" s="1" t="s">
        <v>192</v>
      </c>
      <c r="D521" t="str">
        <f t="shared" ref="D521:D584" si="476">RIGHT(A521,(LEN(A521)-11))</f>
        <v>4</v>
      </c>
      <c r="F521" t="str">
        <f t="shared" si="439"/>
        <v>gentleness=4</v>
      </c>
      <c r="G521" s="17" t="str">
        <f t="shared" ref="G521" si="477">CONCATENATE("[th]",C506)</f>
        <v>[th]Försvar</v>
      </c>
    </row>
    <row r="522" spans="1:7" ht="14.4">
      <c r="A522" s="17" t="s">
        <v>193</v>
      </c>
      <c r="B522" s="17" t="str">
        <f t="shared" ref="B522" si="478">LEFT(A522,16)</f>
        <v>gentlenessLabel=</v>
      </c>
      <c r="C522" s="1" t="s">
        <v>192</v>
      </c>
      <c r="D522" t="str">
        <f t="shared" ref="D522:D585" si="479">RIGHT(A522,(LEN(A522)-16))</f>
        <v>popular guy</v>
      </c>
      <c r="F522" t="str">
        <f t="shared" si="439"/>
        <v>gentlenessLabel=popular guy</v>
      </c>
      <c r="G522" s="17" t="s">
        <v>150</v>
      </c>
    </row>
    <row r="523" spans="1:7" ht="14.4">
      <c r="A523" s="17" t="s">
        <v>194</v>
      </c>
      <c r="B523" s="17" t="str">
        <f t="shared" ref="B523" si="480">LEFT(A523,8)</f>
        <v>honesty=</v>
      </c>
      <c r="C523" s="1" t="s">
        <v>195</v>
      </c>
      <c r="D523" t="str">
        <f t="shared" ref="D523:D586" si="481">RIGHT(A523,(LEN(A523)-8))</f>
        <v>2</v>
      </c>
      <c r="F523" t="str">
        <f t="shared" si="439"/>
        <v>honesty=2</v>
      </c>
      <c r="G523" s="17" t="str">
        <f>CONCATENATE("[td]",VLOOKUP(IF((COUNTA(E506)&gt;0),E506,VALUE(D506)),'Lookup tables'!$A$2:$B$42,2,FALSE))</f>
        <v>[td]gudabenådad</v>
      </c>
    </row>
    <row r="524" spans="1:7" ht="14.4">
      <c r="A524" s="17" t="s">
        <v>196</v>
      </c>
      <c r="B524" s="17" t="str">
        <f t="shared" ref="B524" si="482">LEFT(A524,13)</f>
        <v>honestyLabel=</v>
      </c>
      <c r="C524" s="1" t="s">
        <v>195</v>
      </c>
      <c r="D524" t="str">
        <f t="shared" ref="D524:D587" si="483">RIGHT(A524,(LEN(A524)-13))</f>
        <v>honest</v>
      </c>
      <c r="F524" t="str">
        <f t="shared" si="439"/>
        <v>honestyLabel=honest</v>
      </c>
      <c r="G524" s="17" t="s">
        <v>163</v>
      </c>
    </row>
    <row r="525" spans="1:7" ht="14.4">
      <c r="A525" s="17" t="s">
        <v>273</v>
      </c>
      <c r="B525" s="17" t="str">
        <f t="shared" ref="B525" si="484">LEFT(A525,15)</f>
        <v>Aggressiveness=</v>
      </c>
      <c r="C525" s="1" t="s">
        <v>198</v>
      </c>
      <c r="D525" t="str">
        <f t="shared" ref="D525:D588" si="485">RIGHT(A525,(LEN(A525)-15))</f>
        <v>2</v>
      </c>
      <c r="F525" t="str">
        <f t="shared" si="439"/>
        <v>Aggressiveness=2</v>
      </c>
      <c r="G525" s="17" t="s">
        <v>135</v>
      </c>
    </row>
    <row r="526" spans="1:7" ht="14.4">
      <c r="A526" s="17" t="s">
        <v>274</v>
      </c>
      <c r="B526" s="17" t="str">
        <f t="shared" ref="B526" si="486">LEFT(A526,20)</f>
        <v>AggressivenessLabel=</v>
      </c>
      <c r="C526" s="1" t="s">
        <v>198</v>
      </c>
      <c r="D526" t="str">
        <f t="shared" ref="D526:D589" si="487">RIGHT(A526,(LEN(A526)-20))</f>
        <v>balanced</v>
      </c>
      <c r="F526" t="str">
        <f t="shared" si="439"/>
        <v>AggressivenessLabel=balanced</v>
      </c>
      <c r="G526" s="17" t="str">
        <f t="shared" ref="G526" si="488">CONCATENATE("[th]",C502)</f>
        <v>[th]Målgörare</v>
      </c>
    </row>
    <row r="527" spans="1:7" ht="14.4">
      <c r="A527" s="17" t="s">
        <v>236</v>
      </c>
      <c r="B527" s="17" t="str">
        <f t="shared" ref="B527" si="489">LEFT(A527,12)</f>
        <v>TrainerType=</v>
      </c>
      <c r="C527" s="1" t="s">
        <v>201</v>
      </c>
      <c r="D527" t="str">
        <f t="shared" ref="D527:D590" si="490">RIGHT(A527,(LEN(A527)-12))</f>
        <v/>
      </c>
      <c r="F527" t="str">
        <f t="shared" si="439"/>
        <v>TrainerType=</v>
      </c>
      <c r="G527" s="17" t="s">
        <v>150</v>
      </c>
    </row>
    <row r="528" spans="1:7" ht="14.4">
      <c r="A528" s="17" t="s">
        <v>237</v>
      </c>
      <c r="B528" s="17" t="str">
        <f t="shared" ref="B528" si="491">LEFT(A528,13)</f>
        <v>TrainerSkill=</v>
      </c>
      <c r="C528" s="1" t="s">
        <v>203</v>
      </c>
      <c r="D528" t="str">
        <f t="shared" ref="D528:D591" si="492">RIGHT(A528,(LEN(A528)-13))</f>
        <v/>
      </c>
      <c r="F528" t="str">
        <f t="shared" si="439"/>
        <v>TrainerSkill=</v>
      </c>
      <c r="G528" s="17" t="str">
        <f>CONCATENATE("[td]",VLOOKUP(IF((COUNTA(E502)&gt;0),E502,VALUE(D502)),'Lookup tables'!$A$2:$B$42,2,FALSE))</f>
        <v>[td]hyfsad</v>
      </c>
    </row>
    <row r="529" spans="1:7" ht="14.4">
      <c r="A529" s="17" t="s">
        <v>204</v>
      </c>
      <c r="B529" s="17" t="str">
        <f t="shared" ref="B529" si="493">LEFT(A529,7)</f>
        <v>rating=</v>
      </c>
      <c r="C529" s="1" t="s">
        <v>205</v>
      </c>
      <c r="D529" t="str">
        <f t="shared" ref="D529:D592" si="494">RIGHT(A529,(LEN(A529)-7))</f>
        <v>0</v>
      </c>
      <c r="F529" t="str">
        <f t="shared" si="439"/>
        <v>rating=0</v>
      </c>
      <c r="G529" s="17" t="s">
        <v>140</v>
      </c>
    </row>
    <row r="530" spans="1:7" ht="14.4">
      <c r="A530" s="17" t="s">
        <v>840</v>
      </c>
      <c r="B530" s="17" t="str">
        <f t="shared" ref="B530" si="495">LEFT(A530,13)</f>
        <v>PlayerNumber=</v>
      </c>
      <c r="C530" s="1" t="s">
        <v>207</v>
      </c>
      <c r="D530" t="str">
        <f t="shared" ref="D530:D593" si="496">RIGHT(A530,(LEN(A530)-13))</f>
        <v>7</v>
      </c>
      <c r="F530" t="str">
        <f t="shared" si="439"/>
        <v>PlayerNumber=7</v>
      </c>
      <c r="G530" s="17" t="str">
        <f t="shared" ref="G530" si="497">CONCATENATE("[th]",C505)</f>
        <v>[th]Fasta situationer</v>
      </c>
    </row>
    <row r="531" spans="1:7" ht="14.4">
      <c r="A531" s="17" t="s">
        <v>208</v>
      </c>
      <c r="B531" s="17" t="str">
        <f t="shared" ref="B531:B532" si="498">LEFT(A531,15)</f>
        <v>TransferListed=</v>
      </c>
      <c r="C531" s="1" t="s">
        <v>209</v>
      </c>
      <c r="D531" t="str">
        <f t="shared" ref="D531:D594" si="499">RIGHT(A531,(LEN(A531)-15))</f>
        <v>0</v>
      </c>
      <c r="F531" t="str">
        <f t="shared" si="439"/>
        <v>TransferListed=0</v>
      </c>
      <c r="G531" s="17" t="s">
        <v>150</v>
      </c>
    </row>
    <row r="532" spans="1:7" ht="14.4">
      <c r="A532" s="17" t="s">
        <v>210</v>
      </c>
      <c r="B532" s="17" t="str">
        <f t="shared" si="498"/>
        <v>NationalTeamID=</v>
      </c>
      <c r="C532" s="1" t="s">
        <v>211</v>
      </c>
      <c r="D532" t="str">
        <f t="shared" si="499"/>
        <v>3000</v>
      </c>
      <c r="F532" t="str">
        <f t="shared" ref="F532:F595" si="500">A532</f>
        <v>NationalTeamID=3000</v>
      </c>
      <c r="G532" s="17" t="str">
        <f>CONCATENATE("[td]",VLOOKUP(IF((COUNTA(E505)&gt;0),E505,VALUE(D505)),'Lookup tables'!$A$2:$B$42,2,FALSE))</f>
        <v>[td]hyfsad</v>
      </c>
    </row>
    <row r="533" spans="1:7" ht="14.4">
      <c r="A533" s="17" t="s">
        <v>429</v>
      </c>
      <c r="B533" s="17" t="str">
        <f t="shared" ref="B533" si="501">LEFT(A533,5)</f>
        <v>Caps=</v>
      </c>
      <c r="C533" s="1" t="s">
        <v>213</v>
      </c>
      <c r="D533" t="str">
        <f t="shared" ref="D533:D596" si="502">RIGHT(A533,(LEN(A533)-5))</f>
        <v>1</v>
      </c>
      <c r="F533" t="str">
        <f t="shared" si="500"/>
        <v>Caps=1</v>
      </c>
      <c r="G533" s="17" t="s">
        <v>214</v>
      </c>
    </row>
    <row r="534" spans="1:7" ht="14.4">
      <c r="A534" s="17" t="s">
        <v>239</v>
      </c>
      <c r="B534" s="17" t="str">
        <f t="shared" ref="B534" si="503">LEFT(A534,8)</f>
        <v>CapsU20=</v>
      </c>
      <c r="C534" s="1" t="s">
        <v>216</v>
      </c>
      <c r="D534" t="str">
        <f t="shared" ref="D534:D597" si="504">RIGHT(A534,(LEN(A534)-8))</f>
        <v>0</v>
      </c>
      <c r="F534" t="str">
        <f t="shared" si="500"/>
        <v>CapsU20=0</v>
      </c>
      <c r="G534" t="str">
        <f t="shared" ref="G534:G597" si="505">CONCATENATE("Extra info: ", E534)</f>
        <v xml:space="preserve">Extra info: </v>
      </c>
    </row>
    <row r="535" spans="1:7" ht="14.4">
      <c r="A535" s="17" t="s">
        <v>857</v>
      </c>
      <c r="B535" s="17"/>
      <c r="C535" s="10" t="s">
        <v>134</v>
      </c>
      <c r="D535" s="17" t="str">
        <f t="shared" ref="D535:D598" si="506">MID(A535,8,(LEN(A535)-8))</f>
        <v>259813763</v>
      </c>
      <c r="F535" t="str">
        <f t="shared" si="445"/>
        <v>[player259813763]</v>
      </c>
      <c r="G535" s="17" t="str">
        <f t="shared" ref="G535:G598" si="507">CONCATENATE("[hr][b]",D536,"[/b] ","[playerid=",D535,"]")</f>
        <v>[hr][b]Māris Sunelis[/b] [playerid=259813763]</v>
      </c>
    </row>
    <row r="536" spans="1:7" ht="14.4">
      <c r="A536" s="17" t="s">
        <v>858</v>
      </c>
      <c r="B536" s="17" t="str">
        <f t="shared" ref="B536" si="508">LEFT(A536,5)</f>
        <v>name=</v>
      </c>
      <c r="C536" s="10" t="s">
        <v>137</v>
      </c>
      <c r="D536" s="17" t="str">
        <f t="shared" ref="D536:D599" si="509">RIGHT(A536,(LEN(A536)-5))</f>
        <v>Māris Sunelis</v>
      </c>
      <c r="F536" t="str">
        <f t="shared" si="445"/>
        <v>name=Māris Sunelis</v>
      </c>
      <c r="G536" t="str">
        <f t="shared" ref="G536" si="510">CONCATENATE(D537," år och ",D538," dagar, TSI = ",D552,", Lön = ",D551)</f>
        <v>29 år och 11 dagar, TSI = 354420, Lön = 895320</v>
      </c>
    </row>
    <row r="537" spans="1:7" ht="14.4">
      <c r="A537" s="17" t="s">
        <v>302</v>
      </c>
      <c r="B537" s="17" t="str">
        <f t="shared" ref="B537" si="511">LEFT(A537,4)</f>
        <v>ald=</v>
      </c>
      <c r="C537" s="1" t="s">
        <v>139</v>
      </c>
      <c r="D537" t="str">
        <f t="shared" ref="D537:D600" si="512">RIGHT(A537,(LEN(A537)-4))</f>
        <v>29</v>
      </c>
      <c r="F537" t="str">
        <f t="shared" ref="F537" si="513">IF(LEN(E537)&gt;0,CONCATENATE(B537,E537),A537)</f>
        <v>ald=29</v>
      </c>
      <c r="G537" t="str">
        <f>CONCATENATE(VLOOKUP(IF((COUNTA(E540)&gt;0),E540,VALUE(D540)),'Lookup tables'!$A$2:$B$42,2,FALSE)," form, ",VLOOKUP(IF((COUNTA(E541)&gt;0),E541,VALUE(D541)),'Lookup tables'!$A$2:$B$42,2,FALSE)," kondition, ",VLOOKUP(IF((COUNTA(E549)&gt;0),E549,VALUE(D549)),'Lookup tables'!$A$2:$B$42,2,FALSE)," rutin")</f>
        <v>enastående form, fenomenal kondition, legendarisk rutin</v>
      </c>
    </row>
    <row r="538" spans="1:7" ht="14.4">
      <c r="A538" s="17" t="s">
        <v>532</v>
      </c>
      <c r="B538" s="17" t="str">
        <f t="shared" ref="B538" si="514">LEFT(A538,8)</f>
        <v>agedays=</v>
      </c>
      <c r="C538" s="1" t="s">
        <v>142</v>
      </c>
      <c r="D538" t="str">
        <f t="shared" ref="D538:D601" si="515">RIGHT(A538,(LEN(A538)-8))</f>
        <v>11</v>
      </c>
      <c r="F538" t="str">
        <f t="shared" si="439"/>
        <v>agedays=11</v>
      </c>
      <c r="G538" t="str">
        <f>CONCATENATE(IF((COUNTA(D561)&gt;0),CONCATENATE(D561,", "),""),IF((LEN(D568)&gt;0),CONCATENATE(VLOOKUP(VALUE(D568),'Lookup tables'!$D$25:$E$27,2,FALSE),", "),""),CONCATENATE(VLOOKUP(VALUE(D550),'Lookup tables'!$A$2:$B$42,2,FALSE)," ledarförmåga, "),CONCATENATE(VLOOKUP(D563,'Lookup tables'!$D$29:$E$34,2,FALSE),", "),IF(AND((VALUE(D539)&lt;0),(COUNTA(E539)&lt;1)),"ingen skada",CONCATENATE("[b]skada +",IF((COUNTA(E539)&gt;0),E539,D539),"[/b]")))</f>
        <v>ypperlig ledarförmåga, genomsympatisk kille, ingen skada</v>
      </c>
    </row>
    <row r="539" spans="1:7" ht="14.4">
      <c r="A539" s="17" t="s">
        <v>143</v>
      </c>
      <c r="B539" s="17" t="str">
        <f t="shared" ref="B539:B540" si="516">LEFT(A539,4)</f>
        <v>ska=</v>
      </c>
      <c r="C539" s="1" t="s">
        <v>144</v>
      </c>
      <c r="D539" t="str">
        <f t="shared" ref="D539:D602" si="517">RIGHT(A539,(LEN(A539)-4))</f>
        <v>-1</v>
      </c>
      <c r="F539" t="str">
        <f t="shared" si="439"/>
        <v>ska=-1</v>
      </c>
      <c r="G539" t="s">
        <v>145</v>
      </c>
    </row>
    <row r="540" spans="1:7" ht="14.4">
      <c r="A540" s="17" t="s">
        <v>221</v>
      </c>
      <c r="B540" s="17" t="str">
        <f t="shared" si="516"/>
        <v>for=</v>
      </c>
      <c r="C540" s="1" t="s">
        <v>147</v>
      </c>
      <c r="D540" t="str">
        <f t="shared" si="517"/>
        <v>6</v>
      </c>
      <c r="E540">
        <v>7</v>
      </c>
      <c r="F540" t="str">
        <f t="shared" si="439"/>
        <v>for=7</v>
      </c>
      <c r="G540" s="17" t="str">
        <f t="shared" ref="G540:G603" si="518">CONCATENATE("[th]",C541)</f>
        <v>[th]Kondition</v>
      </c>
    </row>
    <row r="541" spans="1:7" ht="14.4">
      <c r="A541" s="17" t="s">
        <v>369</v>
      </c>
      <c r="B541" s="17" t="str">
        <f t="shared" si="461"/>
        <v>uth=</v>
      </c>
      <c r="C541" s="1" t="s">
        <v>149</v>
      </c>
      <c r="D541" t="str">
        <f t="shared" si="517"/>
        <v>8</v>
      </c>
      <c r="F541" t="str">
        <f t="shared" si="439"/>
        <v>uth=8</v>
      </c>
      <c r="G541" s="17" t="s">
        <v>150</v>
      </c>
    </row>
    <row r="542" spans="1:7" ht="14.4">
      <c r="A542" s="17" t="s">
        <v>280</v>
      </c>
      <c r="B542" s="17" t="str">
        <f t="shared" si="461"/>
        <v>spe=</v>
      </c>
      <c r="C542" s="1" t="s">
        <v>152</v>
      </c>
      <c r="D542" t="str">
        <f t="shared" si="517"/>
        <v>18</v>
      </c>
      <c r="F542" t="str">
        <f t="shared" si="439"/>
        <v>spe=18</v>
      </c>
      <c r="G542" s="17" t="str">
        <f>CONCATENATE("[td]",VLOOKUP(IF((COUNTA(E541)&gt;0),E541,VALUE(D541)),'Lookup tables'!$A$2:$B$42,2,FALSE))</f>
        <v>[td]fenomenal</v>
      </c>
    </row>
    <row r="543" spans="1:7" ht="14.4">
      <c r="A543" s="17" t="s">
        <v>319</v>
      </c>
      <c r="B543" s="17" t="str">
        <f t="shared" si="461"/>
        <v>mal=</v>
      </c>
      <c r="C543" s="1" t="s">
        <v>154</v>
      </c>
      <c r="D543" t="str">
        <f t="shared" si="517"/>
        <v>4</v>
      </c>
      <c r="F543" t="str">
        <f t="shared" si="439"/>
        <v>mal=4</v>
      </c>
      <c r="G543" s="17" t="s">
        <v>140</v>
      </c>
    </row>
    <row r="544" spans="1:7" ht="14.4">
      <c r="A544" s="17" t="s">
        <v>566</v>
      </c>
      <c r="B544" s="17" t="str">
        <f t="shared" si="461"/>
        <v>fra=</v>
      </c>
      <c r="C544" s="1" t="s">
        <v>156</v>
      </c>
      <c r="D544" t="str">
        <f t="shared" si="517"/>
        <v>10</v>
      </c>
      <c r="F544" t="str">
        <f t="shared" si="439"/>
        <v>fra=10</v>
      </c>
      <c r="G544" s="17" t="str">
        <f t="shared" ref="G544" si="519">CONCATENATE("[th]",C548)</f>
        <v>[th]Målvakt</v>
      </c>
    </row>
    <row r="545" spans="1:7" ht="14.4">
      <c r="A545" s="17" t="s">
        <v>380</v>
      </c>
      <c r="B545" s="17" t="str">
        <f t="shared" si="461"/>
        <v>ytt=</v>
      </c>
      <c r="C545" s="1" t="s">
        <v>158</v>
      </c>
      <c r="D545" t="str">
        <f t="shared" si="517"/>
        <v>15</v>
      </c>
      <c r="F545" t="str">
        <f t="shared" si="439"/>
        <v>ytt=15</v>
      </c>
      <c r="G545" s="17" t="s">
        <v>150</v>
      </c>
    </row>
    <row r="546" spans="1:7" ht="14.4">
      <c r="A546" s="17" t="s">
        <v>358</v>
      </c>
      <c r="B546" s="17" t="str">
        <f t="shared" si="461"/>
        <v>fas=</v>
      </c>
      <c r="C546" s="1" t="s">
        <v>160</v>
      </c>
      <c r="D546" t="str">
        <f t="shared" si="517"/>
        <v>3</v>
      </c>
      <c r="F546" t="str">
        <f t="shared" si="439"/>
        <v>fas=3</v>
      </c>
      <c r="G546" s="17" t="str">
        <f>CONCATENATE("[td]",VLOOKUP(IF((COUNTA(E548)&gt;0),E548,VALUE(D548)),'Lookup tables'!$A$2:$B$42,2,FALSE))</f>
        <v>[td]katastrofal</v>
      </c>
    </row>
    <row r="547" spans="1:7" ht="14.4">
      <c r="A547" s="17" t="s">
        <v>285</v>
      </c>
      <c r="B547" s="17" t="str">
        <f t="shared" si="461"/>
        <v>bac=</v>
      </c>
      <c r="C547" s="1" t="s">
        <v>162</v>
      </c>
      <c r="D547" t="str">
        <f t="shared" si="517"/>
        <v>4</v>
      </c>
      <c r="F547" t="str">
        <f t="shared" si="439"/>
        <v>bac=4</v>
      </c>
      <c r="G547" s="17" t="s">
        <v>163</v>
      </c>
    </row>
    <row r="548" spans="1:7" ht="14.4">
      <c r="A548" s="17" t="s">
        <v>286</v>
      </c>
      <c r="B548" s="17" t="str">
        <f t="shared" si="461"/>
        <v>mlv=</v>
      </c>
      <c r="C548" s="1" t="s">
        <v>165</v>
      </c>
      <c r="D548" t="str">
        <f t="shared" si="517"/>
        <v>1</v>
      </c>
      <c r="F548" t="str">
        <f t="shared" si="439"/>
        <v>mlv=1</v>
      </c>
      <c r="G548" s="17" t="s">
        <v>135</v>
      </c>
    </row>
    <row r="549" spans="1:7" ht="14.4">
      <c r="A549" s="17" t="s">
        <v>381</v>
      </c>
      <c r="B549" s="17" t="str">
        <f t="shared" si="461"/>
        <v>rut=</v>
      </c>
      <c r="C549" s="1" t="s">
        <v>167</v>
      </c>
      <c r="D549" t="str">
        <f t="shared" si="517"/>
        <v>10</v>
      </c>
      <c r="F549" t="str">
        <f t="shared" si="439"/>
        <v>rut=10</v>
      </c>
      <c r="G549" s="17" t="str">
        <f t="shared" ref="G549" si="520">CONCATENATE("[th]",C542)</f>
        <v>[th]Spelupplägg</v>
      </c>
    </row>
    <row r="550" spans="1:7" ht="14.4">
      <c r="A550" s="17" t="s">
        <v>168</v>
      </c>
      <c r="B550" s="17" t="str">
        <f t="shared" si="461"/>
        <v>led=</v>
      </c>
      <c r="C550" s="1" t="s">
        <v>169</v>
      </c>
      <c r="D550" t="str">
        <f t="shared" si="517"/>
        <v>6</v>
      </c>
      <c r="F550" t="str">
        <f t="shared" si="439"/>
        <v>led=6</v>
      </c>
      <c r="G550" s="17" t="s">
        <v>150</v>
      </c>
    </row>
    <row r="551" spans="1:7" ht="14.4">
      <c r="A551" s="17" t="s">
        <v>1138</v>
      </c>
      <c r="B551" s="17" t="str">
        <f t="shared" si="461"/>
        <v>sal=</v>
      </c>
      <c r="C551" s="1" t="s">
        <v>171</v>
      </c>
      <c r="D551" t="str">
        <f t="shared" si="517"/>
        <v>895320</v>
      </c>
      <c r="F551" t="str">
        <f t="shared" si="439"/>
        <v>sal=895320</v>
      </c>
      <c r="G551" s="17" t="str">
        <f>CONCATENATE("[td]",VLOOKUP(IF((COUNTA(E542)&gt;0),E542,VALUE(D542)),'Lookup tables'!$A$2:$B$42,2,FALSE))</f>
        <v>[td]magisk</v>
      </c>
    </row>
    <row r="552" spans="1:7" ht="14.4">
      <c r="A552" s="17" t="s">
        <v>1139</v>
      </c>
      <c r="B552" s="17" t="str">
        <f t="shared" si="461"/>
        <v>mkt=</v>
      </c>
      <c r="C552" s="1" t="s">
        <v>173</v>
      </c>
      <c r="D552" t="str">
        <f t="shared" si="517"/>
        <v>354420</v>
      </c>
      <c r="F552" t="str">
        <f t="shared" ref="F552:F613" si="521">IF(LEN(E552)&gt;0,CONCATENATE(B552,E552),A552)</f>
        <v>mkt=354420</v>
      </c>
      <c r="G552" s="17" t="s">
        <v>140</v>
      </c>
    </row>
    <row r="553" spans="1:7" ht="14.4">
      <c r="A553" s="17" t="s">
        <v>588</v>
      </c>
      <c r="B553" s="17" t="str">
        <f t="shared" si="461"/>
        <v>gev=</v>
      </c>
      <c r="C553" s="1" t="s">
        <v>175</v>
      </c>
      <c r="D553" t="str">
        <f t="shared" si="517"/>
        <v>45</v>
      </c>
      <c r="F553" t="str">
        <f t="shared" si="521"/>
        <v>gev=45</v>
      </c>
      <c r="G553" s="17" t="str">
        <f t="shared" ref="G553" si="522">CONCATENATE("[th]",C544)</f>
        <v>[th]Framspel</v>
      </c>
    </row>
    <row r="554" spans="1:7" ht="14.4">
      <c r="A554" s="17" t="s">
        <v>176</v>
      </c>
      <c r="B554" s="17" t="str">
        <f t="shared" si="461"/>
        <v>gtl=</v>
      </c>
      <c r="C554" s="1" t="s">
        <v>177</v>
      </c>
      <c r="D554" t="str">
        <f t="shared" si="517"/>
        <v>0</v>
      </c>
      <c r="F554" t="str">
        <f t="shared" si="521"/>
        <v>gtl=0</v>
      </c>
      <c r="G554" s="17" t="s">
        <v>150</v>
      </c>
    </row>
    <row r="555" spans="1:7" ht="14.4">
      <c r="A555" s="17" t="s">
        <v>178</v>
      </c>
      <c r="B555" s="17" t="str">
        <f t="shared" si="461"/>
        <v>gtc=</v>
      </c>
      <c r="C555" s="1" t="s">
        <v>179</v>
      </c>
      <c r="D555" t="str">
        <f t="shared" si="517"/>
        <v>0</v>
      </c>
      <c r="F555" t="str">
        <f t="shared" si="521"/>
        <v>gtc=0</v>
      </c>
      <c r="G555" s="17" t="str">
        <f>CONCATENATE("[td]",VLOOKUP(IF((COUNTA(E544)&gt;0),E544,VALUE(D544)),'Lookup tables'!$A$2:$B$42,2,FALSE))</f>
        <v>[td]legendarisk</v>
      </c>
    </row>
    <row r="556" spans="1:7" ht="14.4">
      <c r="A556" s="17" t="s">
        <v>180</v>
      </c>
      <c r="B556" s="17" t="str">
        <f t="shared" si="461"/>
        <v>gtt=</v>
      </c>
      <c r="C556" s="1" t="s">
        <v>181</v>
      </c>
      <c r="D556" t="str">
        <f t="shared" si="517"/>
        <v>0</v>
      </c>
      <c r="F556" t="str">
        <f t="shared" si="521"/>
        <v>gtt=0</v>
      </c>
      <c r="G556" s="17" t="s">
        <v>163</v>
      </c>
    </row>
    <row r="557" spans="1:7" ht="14.4">
      <c r="A557" s="17" t="s">
        <v>404</v>
      </c>
      <c r="B557" s="17" t="str">
        <f t="shared" si="461"/>
        <v>hat=</v>
      </c>
      <c r="C557" s="1" t="s">
        <v>183</v>
      </c>
      <c r="D557" t="str">
        <f t="shared" si="517"/>
        <v>1</v>
      </c>
      <c r="F557" t="str">
        <f t="shared" si="521"/>
        <v>hat=1</v>
      </c>
      <c r="G557" s="17" t="s">
        <v>135</v>
      </c>
    </row>
    <row r="558" spans="1:7" ht="14.4">
      <c r="A558" s="17" t="s">
        <v>184</v>
      </c>
      <c r="B558" s="17" t="str">
        <f t="shared" ref="B558" si="523">LEFT(A558,10)</f>
        <v>CountryID=</v>
      </c>
      <c r="C558" s="1" t="s">
        <v>185</v>
      </c>
      <c r="D558" t="str">
        <f t="shared" ref="D558:D621" si="524">RIGHT(A558,(LEN(A558)-10))</f>
        <v>1</v>
      </c>
      <c r="F558" t="str">
        <f t="shared" si="521"/>
        <v>CountryID=1</v>
      </c>
      <c r="G558" s="17" t="str">
        <f t="shared" ref="G558" si="525">CONCATENATE("[th]",C545)</f>
        <v>[th]Ytter</v>
      </c>
    </row>
    <row r="559" spans="1:7" ht="14.4">
      <c r="A559" s="17" t="s">
        <v>186</v>
      </c>
      <c r="B559" s="17" t="str">
        <f t="shared" ref="B559" si="526">LEFT(A559,9)</f>
        <v>warnings=</v>
      </c>
      <c r="C559" s="1" t="s">
        <v>187</v>
      </c>
      <c r="D559" t="str">
        <f t="shared" ref="D559:D622" si="527">RIGHT(A559,(LEN(A559)-9))</f>
        <v>0</v>
      </c>
      <c r="F559" t="str">
        <f t="shared" si="521"/>
        <v>warnings=0</v>
      </c>
      <c r="G559" s="17" t="s">
        <v>150</v>
      </c>
    </row>
    <row r="560" spans="1:7" ht="14.4">
      <c r="A560" s="17" t="s">
        <v>188</v>
      </c>
      <c r="B560" s="17" t="str">
        <f t="shared" ref="B560" si="528">LEFT(A560,11)</f>
        <v>speciality=</v>
      </c>
      <c r="C560" s="1" t="s">
        <v>189</v>
      </c>
      <c r="D560" t="str">
        <f t="shared" ref="D560:D623" si="529">RIGHT(A560,(LEN(A560)-11))</f>
        <v>0</v>
      </c>
      <c r="F560" t="str">
        <f t="shared" si="521"/>
        <v>speciality=0</v>
      </c>
      <c r="G560" s="17" t="str">
        <f>CONCATENATE("[td]",VLOOKUP(IF((COUNTA(E545)&gt;0),E545,VALUE(D545)),'Lookup tables'!$A$2:$B$42,2,FALSE))</f>
        <v>[td]titanisk</v>
      </c>
    </row>
    <row r="561" spans="1:7" ht="14.4">
      <c r="A561" s="17" t="s">
        <v>190</v>
      </c>
      <c r="B561" s="17" t="str">
        <f t="shared" ref="B561" si="530">LEFT(A561,16)</f>
        <v>specialityLabel=</v>
      </c>
      <c r="C561" s="1" t="s">
        <v>189</v>
      </c>
      <c r="F561" t="str">
        <f t="shared" si="521"/>
        <v>specialityLabel=</v>
      </c>
      <c r="G561" s="17" t="s">
        <v>140</v>
      </c>
    </row>
    <row r="562" spans="1:7" ht="14.4">
      <c r="A562" s="17" t="s">
        <v>255</v>
      </c>
      <c r="B562" s="17" t="str">
        <f t="shared" ref="B562" si="531">LEFT(A562,11)</f>
        <v>gentleness=</v>
      </c>
      <c r="C562" s="1" t="s">
        <v>192</v>
      </c>
      <c r="D562" t="str">
        <f t="shared" ref="D562:D625" si="532">RIGHT(A562,(LEN(A562)-11))</f>
        <v>3</v>
      </c>
      <c r="F562" t="str">
        <f t="shared" si="521"/>
        <v>gentleness=3</v>
      </c>
      <c r="G562" s="17" t="str">
        <f t="shared" ref="G562" si="533">CONCATENATE("[th]",C547)</f>
        <v>[th]Försvar</v>
      </c>
    </row>
    <row r="563" spans="1:7" ht="14.4">
      <c r="A563" s="17" t="s">
        <v>256</v>
      </c>
      <c r="B563" s="17" t="str">
        <f t="shared" ref="B563" si="534">LEFT(A563,16)</f>
        <v>gentlenessLabel=</v>
      </c>
      <c r="C563" s="1" t="s">
        <v>192</v>
      </c>
      <c r="D563" t="str">
        <f t="shared" ref="D563:D626" si="535">RIGHT(A563,(LEN(A563)-16))</f>
        <v>sympathetic guy</v>
      </c>
      <c r="F563" t="str">
        <f t="shared" si="521"/>
        <v>gentlenessLabel=sympathetic guy</v>
      </c>
      <c r="G563" s="17" t="s">
        <v>150</v>
      </c>
    </row>
    <row r="564" spans="1:7" ht="14.4">
      <c r="A564" s="17" t="s">
        <v>194</v>
      </c>
      <c r="B564" s="17" t="str">
        <f t="shared" ref="B564" si="536">LEFT(A564,8)</f>
        <v>honesty=</v>
      </c>
      <c r="C564" s="1" t="s">
        <v>195</v>
      </c>
      <c r="D564" t="str">
        <f t="shared" ref="D564:D627" si="537">RIGHT(A564,(LEN(A564)-8))</f>
        <v>2</v>
      </c>
      <c r="F564" t="str">
        <f t="shared" si="521"/>
        <v>honesty=2</v>
      </c>
      <c r="G564" s="17" t="str">
        <f>CONCATENATE("[td]",VLOOKUP(IF((COUNTA(E547)&gt;0),E547,VALUE(D547)),'Lookup tables'!$A$2:$B$42,2,FALSE))</f>
        <v>[td]hyfsad</v>
      </c>
    </row>
    <row r="565" spans="1:7" ht="14.4">
      <c r="A565" s="17" t="s">
        <v>196</v>
      </c>
      <c r="B565" s="17" t="str">
        <f t="shared" ref="B565" si="538">LEFT(A565,13)</f>
        <v>honestyLabel=</v>
      </c>
      <c r="C565" s="1" t="s">
        <v>195</v>
      </c>
      <c r="D565" t="str">
        <f t="shared" ref="D565:D628" si="539">RIGHT(A565,(LEN(A565)-13))</f>
        <v>honest</v>
      </c>
      <c r="F565" t="str">
        <f t="shared" si="521"/>
        <v>honestyLabel=honest</v>
      </c>
      <c r="G565" s="17" t="s">
        <v>163</v>
      </c>
    </row>
    <row r="566" spans="1:7" ht="14.4">
      <c r="A566" s="17" t="s">
        <v>257</v>
      </c>
      <c r="B566" s="17" t="str">
        <f t="shared" ref="B566" si="540">LEFT(A566,15)</f>
        <v>Aggressiveness=</v>
      </c>
      <c r="C566" s="1" t="s">
        <v>198</v>
      </c>
      <c r="D566" t="str">
        <f t="shared" ref="D566:D629" si="541">RIGHT(A566,(LEN(A566)-15))</f>
        <v>1</v>
      </c>
      <c r="F566" t="str">
        <f t="shared" si="521"/>
        <v>Aggressiveness=1</v>
      </c>
      <c r="G566" s="17" t="s">
        <v>135</v>
      </c>
    </row>
    <row r="567" spans="1:7" ht="14.4">
      <c r="A567" s="17" t="s">
        <v>258</v>
      </c>
      <c r="B567" s="17" t="str">
        <f t="shared" ref="B567" si="542">LEFT(A567,20)</f>
        <v>AggressivenessLabel=</v>
      </c>
      <c r="C567" s="1" t="s">
        <v>198</v>
      </c>
      <c r="D567" t="str">
        <f t="shared" ref="D567:D630" si="543">RIGHT(A567,(LEN(A567)-20))</f>
        <v>calm</v>
      </c>
      <c r="F567" t="str">
        <f t="shared" si="521"/>
        <v>AggressivenessLabel=calm</v>
      </c>
      <c r="G567" s="17" t="str">
        <f t="shared" ref="G567" si="544">CONCATENATE("[th]",C543)</f>
        <v>[th]Målgörare</v>
      </c>
    </row>
    <row r="568" spans="1:7" ht="14.4">
      <c r="A568" s="17" t="s">
        <v>236</v>
      </c>
      <c r="B568" s="17" t="str">
        <f t="shared" ref="B568" si="545">LEFT(A568,12)</f>
        <v>TrainerType=</v>
      </c>
      <c r="C568" s="1" t="s">
        <v>201</v>
      </c>
      <c r="D568" t="str">
        <f t="shared" ref="D568:D631" si="546">RIGHT(A568,(LEN(A568)-12))</f>
        <v/>
      </c>
      <c r="F568" t="str">
        <f t="shared" si="521"/>
        <v>TrainerType=</v>
      </c>
      <c r="G568" s="17" t="s">
        <v>150</v>
      </c>
    </row>
    <row r="569" spans="1:7" ht="14.4">
      <c r="A569" s="17" t="s">
        <v>237</v>
      </c>
      <c r="B569" s="17" t="str">
        <f t="shared" ref="B569" si="547">LEFT(A569,13)</f>
        <v>TrainerSkill=</v>
      </c>
      <c r="C569" s="1" t="s">
        <v>203</v>
      </c>
      <c r="D569" t="str">
        <f t="shared" ref="D569:D632" si="548">RIGHT(A569,(LEN(A569)-13))</f>
        <v/>
      </c>
      <c r="F569" t="str">
        <f t="shared" si="521"/>
        <v>TrainerSkill=</v>
      </c>
      <c r="G569" s="17" t="str">
        <f>CONCATENATE("[td]",VLOOKUP(IF((COUNTA(E543)&gt;0),E543,VALUE(D543)),'Lookup tables'!$A$2:$B$42,2,FALSE))</f>
        <v>[td]hyfsad</v>
      </c>
    </row>
    <row r="570" spans="1:7" ht="14.4">
      <c r="A570" s="17" t="s">
        <v>204</v>
      </c>
      <c r="B570" s="17" t="str">
        <f t="shared" ref="B570" si="549">LEFT(A570,7)</f>
        <v>rating=</v>
      </c>
      <c r="C570" s="1" t="s">
        <v>205</v>
      </c>
      <c r="D570" t="str">
        <f t="shared" ref="D570:D633" si="550">RIGHT(A570,(LEN(A570)-7))</f>
        <v>0</v>
      </c>
      <c r="F570" t="str">
        <f t="shared" si="521"/>
        <v>rating=0</v>
      </c>
      <c r="G570" s="17" t="s">
        <v>140</v>
      </c>
    </row>
    <row r="571" spans="1:7" ht="14.4">
      <c r="A571" s="17" t="s">
        <v>350</v>
      </c>
      <c r="B571" s="17" t="str">
        <f t="shared" ref="B571" si="551">LEFT(A571,13)</f>
        <v>PlayerNumber=</v>
      </c>
      <c r="C571" s="1" t="s">
        <v>207</v>
      </c>
      <c r="D571" t="str">
        <f t="shared" ref="D571:D634" si="552">RIGHT(A571,(LEN(A571)-13))</f>
        <v>100</v>
      </c>
      <c r="F571" t="str">
        <f t="shared" si="521"/>
        <v>PlayerNumber=100</v>
      </c>
      <c r="G571" s="17" t="str">
        <f t="shared" ref="G571" si="553">CONCATENATE("[th]",C546)</f>
        <v>[th]Fasta situationer</v>
      </c>
    </row>
    <row r="572" spans="1:7" ht="14.4">
      <c r="A572" s="17" t="s">
        <v>208</v>
      </c>
      <c r="B572" s="17" t="str">
        <f t="shared" ref="B572:B573" si="554">LEFT(A572,15)</f>
        <v>TransferListed=</v>
      </c>
      <c r="C572" s="1" t="s">
        <v>209</v>
      </c>
      <c r="D572" t="str">
        <f t="shared" ref="D572:D635" si="555">RIGHT(A572,(LEN(A572)-15))</f>
        <v>0</v>
      </c>
      <c r="F572" t="str">
        <f t="shared" si="521"/>
        <v>TransferListed=0</v>
      </c>
      <c r="G572" s="17" t="s">
        <v>150</v>
      </c>
    </row>
    <row r="573" spans="1:7" ht="14.4">
      <c r="A573" s="17" t="s">
        <v>210</v>
      </c>
      <c r="B573" s="17" t="str">
        <f t="shared" si="554"/>
        <v>NationalTeamID=</v>
      </c>
      <c r="C573" s="1" t="s">
        <v>211</v>
      </c>
      <c r="D573" t="str">
        <f t="shared" si="555"/>
        <v>3000</v>
      </c>
      <c r="F573" t="str">
        <f t="shared" ref="F573:F636" si="556">A573</f>
        <v>NationalTeamID=3000</v>
      </c>
      <c r="G573" s="17" t="str">
        <f>CONCATENATE("[td]",VLOOKUP(IF((COUNTA(E546)&gt;0),E546,VALUE(D546)),'Lookup tables'!$A$2:$B$42,2,FALSE))</f>
        <v>[td]dålig</v>
      </c>
    </row>
    <row r="574" spans="1:7" ht="14.4">
      <c r="A574" s="17" t="s">
        <v>299</v>
      </c>
      <c r="B574" s="17" t="str">
        <f t="shared" ref="B574" si="557">LEFT(A574,5)</f>
        <v>Caps=</v>
      </c>
      <c r="C574" s="1" t="s">
        <v>213</v>
      </c>
      <c r="D574" t="str">
        <f t="shared" ref="D574:D637" si="558">RIGHT(A574,(LEN(A574)-5))</f>
        <v>10</v>
      </c>
      <c r="F574" t="str">
        <f t="shared" si="556"/>
        <v>Caps=10</v>
      </c>
      <c r="G574" s="17" t="s">
        <v>214</v>
      </c>
    </row>
    <row r="575" spans="1:7" ht="14.4">
      <c r="A575" s="17" t="s">
        <v>685</v>
      </c>
      <c r="B575" s="17" t="str">
        <f t="shared" ref="B575" si="559">LEFT(A575,8)</f>
        <v>CapsU20=</v>
      </c>
      <c r="C575" s="1" t="s">
        <v>216</v>
      </c>
      <c r="D575" t="str">
        <f t="shared" ref="D575:D638" si="560">RIGHT(A575,(LEN(A575)-8))</f>
        <v>9</v>
      </c>
      <c r="E575" t="s">
        <v>1439</v>
      </c>
      <c r="F575" t="str">
        <f t="shared" si="556"/>
        <v>CapsU20=9</v>
      </c>
      <c r="G575" t="str">
        <f t="shared" ref="G575:G638" si="561">CONCATENATE("Extra info: ", E575)</f>
        <v>Extra info: form pos</v>
      </c>
    </row>
    <row r="576" spans="1:7" ht="14.4">
      <c r="A576" s="17" t="s">
        <v>776</v>
      </c>
      <c r="B576" s="17"/>
      <c r="C576" s="10" t="s">
        <v>134</v>
      </c>
      <c r="D576" s="17" t="str">
        <f t="shared" ref="D576:D639" si="562">MID(A576,8,(LEN(A576)-8))</f>
        <v>306152885</v>
      </c>
      <c r="F576" t="str">
        <f t="shared" si="556"/>
        <v>[player306152885]</v>
      </c>
      <c r="G576" s="17" t="str">
        <f t="shared" ref="G576:G639" si="563">CONCATENATE("[hr][b]",D577,"[/b] ","[playerid=",D576,"]")</f>
        <v>[hr][b]Melker 'Farbror' Hjorting[/b] [playerid=306152885]</v>
      </c>
    </row>
    <row r="577" spans="1:7" ht="14.4">
      <c r="A577" s="17" t="s">
        <v>777</v>
      </c>
      <c r="B577" s="17" t="str">
        <f t="shared" ref="B577" si="564">LEFT(A577,5)</f>
        <v>name=</v>
      </c>
      <c r="C577" s="10" t="s">
        <v>137</v>
      </c>
      <c r="D577" s="17" t="str">
        <f t="shared" ref="D577:D640" si="565">RIGHT(A577,(LEN(A577)-5))</f>
        <v>Melker 'Farbror' Hjorting</v>
      </c>
      <c r="F577" t="str">
        <f t="shared" si="556"/>
        <v>name=Melker 'Farbror' Hjorting</v>
      </c>
      <c r="G577" t="str">
        <f t="shared" ref="G577" si="566">CONCATENATE(D578," år och ",D579," dagar, TSI = ",D593,", Lön = ",D592)</f>
        <v>25 år och 25 dagar, TSI = 266400, Lön = 269700</v>
      </c>
    </row>
    <row r="578" spans="1:7" ht="14.4">
      <c r="A578" s="17" t="s">
        <v>397</v>
      </c>
      <c r="B578" s="17" t="str">
        <f t="shared" ref="B578" si="567">LEFT(A578,4)</f>
        <v>ald=</v>
      </c>
      <c r="C578" s="1" t="s">
        <v>139</v>
      </c>
      <c r="D578" t="str">
        <f t="shared" ref="D578:D641" si="568">RIGHT(A578,(LEN(A578)-4))</f>
        <v>25</v>
      </c>
      <c r="F578" t="str">
        <f t="shared" ref="F578" si="569">IF(LEN(E578)&gt;0,CONCATENATE(B578,E578),A578)</f>
        <v>ald=25</v>
      </c>
      <c r="G578" t="str">
        <f>CONCATENATE(VLOOKUP(IF((COUNTA(E581)&gt;0),E581,VALUE(D581)),'Lookup tables'!$A$2:$B$42,2,FALSE)," form, ",VLOOKUP(IF((COUNTA(E582)&gt;0),E582,VALUE(D582)),'Lookup tables'!$A$2:$B$42,2,FALSE)," kondition, ",VLOOKUP(IF((COUNTA(E590)&gt;0),E590,VALUE(D590)),'Lookup tables'!$A$2:$B$42,2,FALSE)," rutin")</f>
        <v>ypperlig form, fenomenal kondition, unik rutin</v>
      </c>
    </row>
    <row r="579" spans="1:7" ht="14.4">
      <c r="A579" s="17" t="s">
        <v>904</v>
      </c>
      <c r="B579" s="17" t="str">
        <f t="shared" ref="B579" si="570">LEFT(A579,8)</f>
        <v>agedays=</v>
      </c>
      <c r="C579" s="1" t="s">
        <v>142</v>
      </c>
      <c r="D579" t="str">
        <f t="shared" ref="D579:D642" si="571">RIGHT(A579,(LEN(A579)-8))</f>
        <v>25</v>
      </c>
      <c r="F579" t="str">
        <f t="shared" si="521"/>
        <v>agedays=25</v>
      </c>
      <c r="G579" t="str">
        <f>CONCATENATE(IF((COUNTA(D602)&gt;0),CONCATENATE(D602,", "),""),IF((LEN(D609)&gt;0),CONCATENATE(VLOOKUP(VALUE(D609),'Lookup tables'!$D$25:$E$27,2,FALSE),", "),""),CONCATENATE(VLOOKUP(VALUE(D591),'Lookup tables'!$A$2:$B$42,2,FALSE)," ledarförmåga, "),CONCATENATE(VLOOKUP(D604,'Lookup tables'!$D$29:$E$34,2,FALSE),", "),IF(AND((VALUE(D580)&lt;0),(COUNTA(E580)&lt;1)),"ingen skada",CONCATENATE("[b]skada +",IF((COUNTA(E580)&gt;0),E580,D580),"[/b]")))</f>
        <v>hyfsad ledarförmåga, genomsympatisk kille, ingen skada</v>
      </c>
    </row>
    <row r="580" spans="1:7" ht="14.4">
      <c r="A580" s="17" t="s">
        <v>143</v>
      </c>
      <c r="B580" s="17" t="str">
        <f t="shared" ref="B580:B639" si="572">LEFT(A580,4)</f>
        <v>ska=</v>
      </c>
      <c r="C580" s="1" t="s">
        <v>144</v>
      </c>
      <c r="D580" t="str">
        <f t="shared" ref="D580:D643" si="573">RIGHT(A580,(LEN(A580)-4))</f>
        <v>-1</v>
      </c>
      <c r="F580" t="str">
        <f t="shared" si="521"/>
        <v>ska=-1</v>
      </c>
      <c r="G580" t="s">
        <v>145</v>
      </c>
    </row>
    <row r="581" spans="1:7" ht="14.4">
      <c r="A581" s="17" t="s">
        <v>279</v>
      </c>
      <c r="B581" s="17" t="str">
        <f t="shared" si="572"/>
        <v>for=</v>
      </c>
      <c r="C581" s="1" t="s">
        <v>147</v>
      </c>
      <c r="D581" t="str">
        <f t="shared" si="573"/>
        <v>5</v>
      </c>
      <c r="E581">
        <v>6</v>
      </c>
      <c r="F581" t="str">
        <f t="shared" si="521"/>
        <v>for=6</v>
      </c>
      <c r="G581" s="17" t="str">
        <f t="shared" ref="G581:G644" si="574">CONCATENATE("[th]",C582)</f>
        <v>[th]Kondition</v>
      </c>
    </row>
    <row r="582" spans="1:7" ht="14.4">
      <c r="A582" s="17" t="s">
        <v>369</v>
      </c>
      <c r="B582" s="17" t="str">
        <f t="shared" si="572"/>
        <v>uth=</v>
      </c>
      <c r="C582" s="1" t="s">
        <v>149</v>
      </c>
      <c r="D582" t="str">
        <f t="shared" si="573"/>
        <v>8</v>
      </c>
      <c r="F582" t="str">
        <f t="shared" si="521"/>
        <v>uth=8</v>
      </c>
      <c r="G582" s="17" t="s">
        <v>150</v>
      </c>
    </row>
    <row r="583" spans="1:7" ht="14.4">
      <c r="A583" s="17" t="s">
        <v>434</v>
      </c>
      <c r="B583" s="17" t="str">
        <f t="shared" si="572"/>
        <v>spe=</v>
      </c>
      <c r="C583" s="1" t="s">
        <v>152</v>
      </c>
      <c r="D583" t="str">
        <f t="shared" si="573"/>
        <v>4</v>
      </c>
      <c r="F583" t="str">
        <f t="shared" si="521"/>
        <v>spe=4</v>
      </c>
      <c r="G583" s="17" t="str">
        <f>CONCATENATE("[td]",VLOOKUP(IF((COUNTA(E582)&gt;0),E582,VALUE(D582)),'Lookup tables'!$A$2:$B$42,2,FALSE))</f>
        <v>[td]fenomenal</v>
      </c>
    </row>
    <row r="584" spans="1:7" ht="14.4">
      <c r="A584" s="17" t="s">
        <v>739</v>
      </c>
      <c r="B584" s="17" t="str">
        <f t="shared" si="572"/>
        <v>mal=</v>
      </c>
      <c r="C584" s="1" t="s">
        <v>154</v>
      </c>
      <c r="D584" t="str">
        <f t="shared" si="573"/>
        <v>15</v>
      </c>
      <c r="F584" t="str">
        <f t="shared" si="521"/>
        <v>mal=15</v>
      </c>
      <c r="G584" s="17" t="s">
        <v>140</v>
      </c>
    </row>
    <row r="585" spans="1:7" ht="14.4">
      <c r="A585" s="17" t="s">
        <v>414</v>
      </c>
      <c r="B585" s="17" t="str">
        <f t="shared" si="572"/>
        <v>fra=</v>
      </c>
      <c r="C585" s="1" t="s">
        <v>156</v>
      </c>
      <c r="D585" t="str">
        <f t="shared" si="573"/>
        <v>12</v>
      </c>
      <c r="F585" t="str">
        <f t="shared" si="521"/>
        <v>fra=12</v>
      </c>
      <c r="G585" s="17" t="str">
        <f t="shared" ref="G585" si="575">CONCATENATE("[th]",C589)</f>
        <v>[th]Målvakt</v>
      </c>
    </row>
    <row r="586" spans="1:7" ht="14.4">
      <c r="A586" s="17" t="s">
        <v>380</v>
      </c>
      <c r="B586" s="17" t="str">
        <f t="shared" si="572"/>
        <v>ytt=</v>
      </c>
      <c r="C586" s="1" t="s">
        <v>158</v>
      </c>
      <c r="D586" t="str">
        <f t="shared" si="573"/>
        <v>15</v>
      </c>
      <c r="F586" t="str">
        <f t="shared" si="521"/>
        <v>ytt=15</v>
      </c>
      <c r="G586" s="17" t="s">
        <v>150</v>
      </c>
    </row>
    <row r="587" spans="1:7" ht="14.4">
      <c r="A587" s="17" t="s">
        <v>416</v>
      </c>
      <c r="B587" s="17" t="str">
        <f t="shared" si="572"/>
        <v>fas=</v>
      </c>
      <c r="C587" s="1" t="s">
        <v>160</v>
      </c>
      <c r="D587" t="str">
        <f t="shared" si="573"/>
        <v>2</v>
      </c>
      <c r="F587" t="str">
        <f t="shared" si="521"/>
        <v>fas=2</v>
      </c>
      <c r="G587" s="17" t="str">
        <f>CONCATENATE("[td]",VLOOKUP(IF((COUNTA(E589)&gt;0),E589,VALUE(D589)),'Lookup tables'!$A$2:$B$42,2,FALSE))</f>
        <v>[td]katastrofal</v>
      </c>
    </row>
    <row r="588" spans="1:7" ht="14.4">
      <c r="A588" s="17" t="s">
        <v>715</v>
      </c>
      <c r="B588" s="17" t="str">
        <f t="shared" si="572"/>
        <v>bac=</v>
      </c>
      <c r="C588" s="1" t="s">
        <v>162</v>
      </c>
      <c r="D588" t="str">
        <f t="shared" si="573"/>
        <v>3</v>
      </c>
      <c r="F588" t="str">
        <f t="shared" si="521"/>
        <v>bac=3</v>
      </c>
      <c r="G588" s="17" t="s">
        <v>163</v>
      </c>
    </row>
    <row r="589" spans="1:7" ht="14.4">
      <c r="A589" s="17" t="s">
        <v>286</v>
      </c>
      <c r="B589" s="17" t="str">
        <f t="shared" si="572"/>
        <v>mlv=</v>
      </c>
      <c r="C589" s="1" t="s">
        <v>165</v>
      </c>
      <c r="D589" t="str">
        <f t="shared" si="573"/>
        <v>1</v>
      </c>
      <c r="F589" t="str">
        <f t="shared" si="521"/>
        <v>mlv=1</v>
      </c>
      <c r="G589" s="17" t="s">
        <v>135</v>
      </c>
    </row>
    <row r="590" spans="1:7" ht="14.4">
      <c r="A590" s="17" t="s">
        <v>267</v>
      </c>
      <c r="B590" s="17" t="str">
        <f t="shared" si="572"/>
        <v>rut=</v>
      </c>
      <c r="C590" s="1" t="s">
        <v>167</v>
      </c>
      <c r="D590" t="str">
        <f t="shared" si="573"/>
        <v>9</v>
      </c>
      <c r="F590" t="str">
        <f t="shared" si="521"/>
        <v>rut=9</v>
      </c>
      <c r="G590" s="17" t="str">
        <f t="shared" ref="G590" si="576">CONCATENATE("[th]",C583)</f>
        <v>[th]Spelupplägg</v>
      </c>
    </row>
    <row r="591" spans="1:7" ht="14.4">
      <c r="A591" s="17" t="s">
        <v>400</v>
      </c>
      <c r="B591" s="17" t="str">
        <f t="shared" si="572"/>
        <v>led=</v>
      </c>
      <c r="C591" s="1" t="s">
        <v>169</v>
      </c>
      <c r="D591" t="str">
        <f t="shared" si="573"/>
        <v>4</v>
      </c>
      <c r="F591" t="str">
        <f t="shared" si="521"/>
        <v>led=4</v>
      </c>
      <c r="G591" s="17" t="s">
        <v>150</v>
      </c>
    </row>
    <row r="592" spans="1:7" ht="14.4">
      <c r="A592" s="17" t="s">
        <v>1140</v>
      </c>
      <c r="B592" s="17" t="str">
        <f t="shared" si="572"/>
        <v>sal=</v>
      </c>
      <c r="C592" s="1" t="s">
        <v>171</v>
      </c>
      <c r="D592" t="str">
        <f t="shared" si="573"/>
        <v>269700</v>
      </c>
      <c r="F592" t="str">
        <f t="shared" si="521"/>
        <v>sal=269700</v>
      </c>
      <c r="G592" s="17" t="str">
        <f>CONCATENATE("[td]",VLOOKUP(IF((COUNTA(E583)&gt;0),E583,VALUE(D583)),'Lookup tables'!$A$2:$B$42,2,FALSE))</f>
        <v>[td]hyfsad</v>
      </c>
    </row>
    <row r="593" spans="1:7" ht="14.4">
      <c r="A593" s="17" t="s">
        <v>1141</v>
      </c>
      <c r="B593" s="17" t="str">
        <f t="shared" si="572"/>
        <v>mkt=</v>
      </c>
      <c r="C593" s="1" t="s">
        <v>173</v>
      </c>
      <c r="D593" t="str">
        <f t="shared" si="573"/>
        <v>266400</v>
      </c>
      <c r="F593" t="str">
        <f t="shared" si="521"/>
        <v>mkt=266400</v>
      </c>
      <c r="G593" s="17" t="s">
        <v>140</v>
      </c>
    </row>
    <row r="594" spans="1:7" ht="14.4">
      <c r="A594" s="17" t="s">
        <v>932</v>
      </c>
      <c r="B594" s="17" t="str">
        <f t="shared" si="572"/>
        <v>gev=</v>
      </c>
      <c r="C594" s="1" t="s">
        <v>175</v>
      </c>
      <c r="D594" t="str">
        <f t="shared" si="573"/>
        <v>83</v>
      </c>
      <c r="F594" t="str">
        <f t="shared" si="521"/>
        <v>gev=83</v>
      </c>
      <c r="G594" s="17" t="str">
        <f t="shared" ref="G594" si="577">CONCATENATE("[th]",C585)</f>
        <v>[th]Framspel</v>
      </c>
    </row>
    <row r="595" spans="1:7" ht="14.4">
      <c r="A595" s="17" t="s">
        <v>176</v>
      </c>
      <c r="B595" s="17" t="str">
        <f t="shared" si="572"/>
        <v>gtl=</v>
      </c>
      <c r="C595" s="1" t="s">
        <v>177</v>
      </c>
      <c r="D595" t="str">
        <f t="shared" si="573"/>
        <v>0</v>
      </c>
      <c r="F595" t="str">
        <f t="shared" si="521"/>
        <v>gtl=0</v>
      </c>
      <c r="G595" s="17" t="s">
        <v>150</v>
      </c>
    </row>
    <row r="596" spans="1:7" ht="14.4">
      <c r="A596" s="17" t="s">
        <v>178</v>
      </c>
      <c r="B596" s="17" t="str">
        <f t="shared" si="572"/>
        <v>gtc=</v>
      </c>
      <c r="C596" s="1" t="s">
        <v>179</v>
      </c>
      <c r="D596" t="str">
        <f t="shared" si="573"/>
        <v>0</v>
      </c>
      <c r="F596" t="str">
        <f t="shared" si="521"/>
        <v>gtc=0</v>
      </c>
      <c r="G596" s="17" t="str">
        <f>CONCATENATE("[td]",VLOOKUP(IF((COUNTA(E585)&gt;0),E585,VALUE(D585)),'Lookup tables'!$A$2:$B$42,2,FALSE))</f>
        <v>[td]övernaturlig</v>
      </c>
    </row>
    <row r="597" spans="1:7" ht="14.4">
      <c r="A597" s="17" t="s">
        <v>180</v>
      </c>
      <c r="B597" s="17" t="str">
        <f t="shared" si="572"/>
        <v>gtt=</v>
      </c>
      <c r="C597" s="1" t="s">
        <v>181</v>
      </c>
      <c r="D597" t="str">
        <f t="shared" si="573"/>
        <v>0</v>
      </c>
      <c r="F597" t="str">
        <f t="shared" si="521"/>
        <v>gtt=0</v>
      </c>
      <c r="G597" s="17" t="s">
        <v>163</v>
      </c>
    </row>
    <row r="598" spans="1:7" ht="14.4">
      <c r="A598" s="17" t="s">
        <v>720</v>
      </c>
      <c r="B598" s="17" t="str">
        <f t="shared" si="572"/>
        <v>hat=</v>
      </c>
      <c r="C598" s="1" t="s">
        <v>183</v>
      </c>
      <c r="D598" t="str">
        <f t="shared" si="573"/>
        <v>5</v>
      </c>
      <c r="F598" t="str">
        <f t="shared" si="521"/>
        <v>hat=5</v>
      </c>
      <c r="G598" s="17" t="s">
        <v>135</v>
      </c>
    </row>
    <row r="599" spans="1:7" ht="14.4">
      <c r="A599" s="17" t="s">
        <v>184</v>
      </c>
      <c r="B599" s="17" t="str">
        <f t="shared" ref="B599" si="578">LEFT(A599,10)</f>
        <v>CountryID=</v>
      </c>
      <c r="C599" s="1" t="s">
        <v>185</v>
      </c>
      <c r="D599" t="str">
        <f t="shared" ref="D599:D662" si="579">RIGHT(A599,(LEN(A599)-10))</f>
        <v>1</v>
      </c>
      <c r="F599" t="str">
        <f t="shared" si="521"/>
        <v>CountryID=1</v>
      </c>
      <c r="G599" s="17" t="str">
        <f t="shared" ref="G599" si="580">CONCATENATE("[th]",C586)</f>
        <v>[th]Ytter</v>
      </c>
    </row>
    <row r="600" spans="1:7" ht="14.4">
      <c r="A600" s="17" t="s">
        <v>186</v>
      </c>
      <c r="B600" s="17" t="str">
        <f t="shared" ref="B600" si="581">LEFT(A600,9)</f>
        <v>warnings=</v>
      </c>
      <c r="C600" s="1" t="s">
        <v>187</v>
      </c>
      <c r="D600" t="str">
        <f t="shared" ref="D600:D663" si="582">RIGHT(A600,(LEN(A600)-9))</f>
        <v>0</v>
      </c>
      <c r="F600" t="str">
        <f t="shared" si="521"/>
        <v>warnings=0</v>
      </c>
      <c r="G600" s="17" t="s">
        <v>150</v>
      </c>
    </row>
    <row r="601" spans="1:7" ht="14.4">
      <c r="A601" s="17" t="s">
        <v>405</v>
      </c>
      <c r="B601" s="17" t="str">
        <f t="shared" ref="B601" si="583">LEFT(A601,11)</f>
        <v>speciality=</v>
      </c>
      <c r="C601" s="1" t="s">
        <v>189</v>
      </c>
      <c r="D601" t="str">
        <f t="shared" ref="D601:D664" si="584">RIGHT(A601,(LEN(A601)-11))</f>
        <v>2</v>
      </c>
      <c r="F601" t="str">
        <f t="shared" si="521"/>
        <v>speciality=2</v>
      </c>
      <c r="G601" s="17" t="str">
        <f>CONCATENATE("[td]",VLOOKUP(IF((COUNTA(E586)&gt;0),E586,VALUE(D586)),'Lookup tables'!$A$2:$B$42,2,FALSE))</f>
        <v>[td]titanisk</v>
      </c>
    </row>
    <row r="602" spans="1:7" ht="14.4">
      <c r="A602" s="17" t="s">
        <v>406</v>
      </c>
      <c r="B602" s="17" t="str">
        <f t="shared" ref="B602" si="585">LEFT(A602,16)</f>
        <v>specialityLabel=</v>
      </c>
      <c r="C602" s="1" t="s">
        <v>189</v>
      </c>
      <c r="F602" t="str">
        <f t="shared" si="521"/>
        <v>specialityLabel=Quick</v>
      </c>
      <c r="G602" s="17" t="s">
        <v>140</v>
      </c>
    </row>
    <row r="603" spans="1:7" ht="14.4">
      <c r="A603" s="17" t="s">
        <v>255</v>
      </c>
      <c r="B603" s="17" t="str">
        <f t="shared" ref="B603" si="586">LEFT(A603,11)</f>
        <v>gentleness=</v>
      </c>
      <c r="C603" s="1" t="s">
        <v>192</v>
      </c>
      <c r="D603" t="str">
        <f t="shared" ref="D603:D666" si="587">RIGHT(A603,(LEN(A603)-11))</f>
        <v>3</v>
      </c>
      <c r="F603" t="str">
        <f t="shared" si="521"/>
        <v>gentleness=3</v>
      </c>
      <c r="G603" s="17" t="str">
        <f t="shared" ref="G603" si="588">CONCATENATE("[th]",C588)</f>
        <v>[th]Försvar</v>
      </c>
    </row>
    <row r="604" spans="1:7" ht="14.4">
      <c r="A604" s="17" t="s">
        <v>256</v>
      </c>
      <c r="B604" s="17" t="str">
        <f t="shared" ref="B604" si="589">LEFT(A604,16)</f>
        <v>gentlenessLabel=</v>
      </c>
      <c r="C604" s="1" t="s">
        <v>192</v>
      </c>
      <c r="D604" t="str">
        <f t="shared" ref="D604:D667" si="590">RIGHT(A604,(LEN(A604)-16))</f>
        <v>sympathetic guy</v>
      </c>
      <c r="F604" t="str">
        <f t="shared" si="521"/>
        <v>gentlenessLabel=sympathetic guy</v>
      </c>
      <c r="G604" s="17" t="s">
        <v>150</v>
      </c>
    </row>
    <row r="605" spans="1:7" ht="14.4">
      <c r="A605" s="17" t="s">
        <v>271</v>
      </c>
      <c r="B605" s="17" t="str">
        <f t="shared" ref="B605" si="591">LEFT(A605,8)</f>
        <v>honesty=</v>
      </c>
      <c r="C605" s="1" t="s">
        <v>195</v>
      </c>
      <c r="D605" t="str">
        <f t="shared" ref="D605:D668" si="592">RIGHT(A605,(LEN(A605)-8))</f>
        <v>1</v>
      </c>
      <c r="F605" t="str">
        <f t="shared" si="521"/>
        <v>honesty=1</v>
      </c>
      <c r="G605" s="17" t="str">
        <f>CONCATENATE("[td]",VLOOKUP(IF((COUNTA(E588)&gt;0),E588,VALUE(D588)),'Lookup tables'!$A$2:$B$42,2,FALSE))</f>
        <v>[td]dålig</v>
      </c>
    </row>
    <row r="606" spans="1:7" ht="14.4">
      <c r="A606" s="17" t="s">
        <v>272</v>
      </c>
      <c r="B606" s="17" t="str">
        <f t="shared" ref="B606" si="593">LEFT(A606,13)</f>
        <v>honestyLabel=</v>
      </c>
      <c r="C606" s="1" t="s">
        <v>195</v>
      </c>
      <c r="D606" t="str">
        <f t="shared" ref="D606:D669" si="594">RIGHT(A606,(LEN(A606)-13))</f>
        <v>dishonest</v>
      </c>
      <c r="F606" t="str">
        <f t="shared" si="521"/>
        <v>honestyLabel=dishonest</v>
      </c>
      <c r="G606" s="17" t="s">
        <v>163</v>
      </c>
    </row>
    <row r="607" spans="1:7" ht="14.4">
      <c r="A607" s="17" t="s">
        <v>273</v>
      </c>
      <c r="B607" s="17" t="str">
        <f t="shared" ref="B607" si="595">LEFT(A607,15)</f>
        <v>Aggressiveness=</v>
      </c>
      <c r="C607" s="1" t="s">
        <v>198</v>
      </c>
      <c r="D607" t="str">
        <f t="shared" ref="D607:D670" si="596">RIGHT(A607,(LEN(A607)-15))</f>
        <v>2</v>
      </c>
      <c r="F607" t="str">
        <f t="shared" si="521"/>
        <v>Aggressiveness=2</v>
      </c>
      <c r="G607" s="17" t="s">
        <v>135</v>
      </c>
    </row>
    <row r="608" spans="1:7" ht="14.4">
      <c r="A608" s="17" t="s">
        <v>274</v>
      </c>
      <c r="B608" s="17" t="str">
        <f t="shared" ref="B608" si="597">LEFT(A608,20)</f>
        <v>AggressivenessLabel=</v>
      </c>
      <c r="C608" s="1" t="s">
        <v>198</v>
      </c>
      <c r="D608" t="str">
        <f t="shared" ref="D608:D671" si="598">RIGHT(A608,(LEN(A608)-20))</f>
        <v>balanced</v>
      </c>
      <c r="F608" t="str">
        <f t="shared" si="521"/>
        <v>AggressivenessLabel=balanced</v>
      </c>
      <c r="G608" s="17" t="str">
        <f t="shared" ref="G608" si="599">CONCATENATE("[th]",C584)</f>
        <v>[th]Målgörare</v>
      </c>
    </row>
    <row r="609" spans="1:7" ht="14.4">
      <c r="A609" s="17" t="s">
        <v>236</v>
      </c>
      <c r="B609" s="17" t="str">
        <f t="shared" ref="B609" si="600">LEFT(A609,12)</f>
        <v>TrainerType=</v>
      </c>
      <c r="C609" s="1" t="s">
        <v>201</v>
      </c>
      <c r="D609" t="str">
        <f t="shared" ref="D609:D672" si="601">RIGHT(A609,(LEN(A609)-12))</f>
        <v/>
      </c>
      <c r="F609" t="str">
        <f t="shared" si="521"/>
        <v>TrainerType=</v>
      </c>
      <c r="G609" s="17" t="s">
        <v>150</v>
      </c>
    </row>
    <row r="610" spans="1:7" ht="14.4">
      <c r="A610" s="17" t="s">
        <v>237</v>
      </c>
      <c r="B610" s="17" t="str">
        <f t="shared" ref="B610" si="602">LEFT(A610,13)</f>
        <v>TrainerSkill=</v>
      </c>
      <c r="C610" s="1" t="s">
        <v>203</v>
      </c>
      <c r="D610" t="str">
        <f t="shared" ref="D610:D673" si="603">RIGHT(A610,(LEN(A610)-13))</f>
        <v/>
      </c>
      <c r="F610" t="str">
        <f t="shared" si="521"/>
        <v>TrainerSkill=</v>
      </c>
      <c r="G610" s="17" t="str">
        <f>CONCATENATE("[td]",VLOOKUP(IF((COUNTA(E584)&gt;0),E584,VALUE(D584)),'Lookup tables'!$A$2:$B$42,2,FALSE))</f>
        <v>[td]titanisk</v>
      </c>
    </row>
    <row r="611" spans="1:7" ht="14.4">
      <c r="A611" s="17" t="s">
        <v>204</v>
      </c>
      <c r="B611" s="17" t="str">
        <f t="shared" ref="B611" si="604">LEFT(A611,7)</f>
        <v>rating=</v>
      </c>
      <c r="C611" s="1" t="s">
        <v>205</v>
      </c>
      <c r="D611" t="str">
        <f t="shared" ref="D611:D674" si="605">RIGHT(A611,(LEN(A611)-7))</f>
        <v>0</v>
      </c>
      <c r="F611" t="str">
        <f t="shared" si="521"/>
        <v>rating=0</v>
      </c>
      <c r="G611" s="17" t="s">
        <v>140</v>
      </c>
    </row>
    <row r="612" spans="1:7" ht="14.4">
      <c r="A612" s="17" t="s">
        <v>298</v>
      </c>
      <c r="B612" s="17" t="str">
        <f t="shared" ref="B612" si="606">LEFT(A612,13)</f>
        <v>PlayerNumber=</v>
      </c>
      <c r="C612" s="1" t="s">
        <v>207</v>
      </c>
      <c r="D612" t="str">
        <f t="shared" ref="D612:D675" si="607">RIGHT(A612,(LEN(A612)-13))</f>
        <v>10</v>
      </c>
      <c r="F612" t="str">
        <f t="shared" si="521"/>
        <v>PlayerNumber=10</v>
      </c>
      <c r="G612" s="17" t="str">
        <f t="shared" ref="G612" si="608">CONCATENATE("[th]",C587)</f>
        <v>[th]Fasta situationer</v>
      </c>
    </row>
    <row r="613" spans="1:7" ht="14.4">
      <c r="A613" s="17" t="s">
        <v>208</v>
      </c>
      <c r="B613" s="17" t="str">
        <f t="shared" ref="B613:B614" si="609">LEFT(A613,15)</f>
        <v>TransferListed=</v>
      </c>
      <c r="C613" s="1" t="s">
        <v>209</v>
      </c>
      <c r="D613" t="str">
        <f t="shared" ref="D613:D676" si="610">RIGHT(A613,(LEN(A613)-15))</f>
        <v>0</v>
      </c>
      <c r="F613" t="str">
        <f t="shared" si="521"/>
        <v>TransferListed=0</v>
      </c>
      <c r="G613" s="17" t="s">
        <v>150</v>
      </c>
    </row>
    <row r="614" spans="1:7" ht="14.4">
      <c r="A614" s="17" t="s">
        <v>210</v>
      </c>
      <c r="B614" s="17" t="str">
        <f t="shared" si="609"/>
        <v>NationalTeamID=</v>
      </c>
      <c r="C614" s="1" t="s">
        <v>211</v>
      </c>
      <c r="D614" t="str">
        <f t="shared" si="610"/>
        <v>3000</v>
      </c>
      <c r="F614" t="str">
        <f t="shared" ref="F614:F677" si="611">A614</f>
        <v>NationalTeamID=3000</v>
      </c>
      <c r="G614" s="17" t="str">
        <f>CONCATENATE("[td]",VLOOKUP(IF((COUNTA(E587)&gt;0),E587,VALUE(D587)),'Lookup tables'!$A$2:$B$42,2,FALSE))</f>
        <v>[td]usel</v>
      </c>
    </row>
    <row r="615" spans="1:7" ht="14.4">
      <c r="A615" s="17" t="s">
        <v>429</v>
      </c>
      <c r="B615" s="17" t="str">
        <f t="shared" ref="B615" si="612">LEFT(A615,5)</f>
        <v>Caps=</v>
      </c>
      <c r="C615" s="1" t="s">
        <v>213</v>
      </c>
      <c r="D615" t="str">
        <f t="shared" ref="D615:D678" si="613">RIGHT(A615,(LEN(A615)-5))</f>
        <v>1</v>
      </c>
      <c r="F615" t="str">
        <f t="shared" si="611"/>
        <v>Caps=1</v>
      </c>
      <c r="G615" s="17" t="s">
        <v>214</v>
      </c>
    </row>
    <row r="616" spans="1:7" ht="14.4">
      <c r="A616" s="17" t="s">
        <v>215</v>
      </c>
      <c r="B616" s="17" t="str">
        <f t="shared" ref="B616" si="614">LEFT(A616,8)</f>
        <v>CapsU20=</v>
      </c>
      <c r="C616" s="1" t="s">
        <v>216</v>
      </c>
      <c r="D616" t="str">
        <f t="shared" ref="D616:D679" si="615">RIGHT(A616,(LEN(A616)-8))</f>
        <v>16</v>
      </c>
      <c r="E616" t="s">
        <v>1439</v>
      </c>
      <c r="F616" t="str">
        <f t="shared" si="611"/>
        <v>CapsU20=16</v>
      </c>
      <c r="G616" t="str">
        <f t="shared" ref="G616:G679" si="616">CONCATENATE("Extra info: ", E616)</f>
        <v>Extra info: form pos</v>
      </c>
    </row>
    <row r="617" spans="1:7" ht="14.4">
      <c r="A617" s="17" t="s">
        <v>1142</v>
      </c>
      <c r="B617" s="17"/>
      <c r="C617" s="10" t="s">
        <v>134</v>
      </c>
      <c r="D617" s="17" t="str">
        <f t="shared" ref="D617:D680" si="617">MID(A617,8,(LEN(A617)-8))</f>
        <v>294940453</v>
      </c>
      <c r="F617" t="str">
        <f t="shared" si="556"/>
        <v>[player294940453]</v>
      </c>
      <c r="G617" s="17" t="str">
        <f t="shared" ref="G617:G680" si="618">CONCATENATE("[hr][b]",D618,"[/b] ","[playerid=",D617,"]")</f>
        <v>[hr][b]Mikael Pettersson[/b] [playerid=294940453]</v>
      </c>
    </row>
    <row r="618" spans="1:7" ht="14.4">
      <c r="A618" s="17" t="s">
        <v>1143</v>
      </c>
      <c r="B618" s="17" t="str">
        <f t="shared" ref="B618" si="619">LEFT(A618,5)</f>
        <v>name=</v>
      </c>
      <c r="C618" s="10" t="s">
        <v>137</v>
      </c>
      <c r="D618" s="17" t="str">
        <f t="shared" ref="D618:D681" si="620">RIGHT(A618,(LEN(A618)-5))</f>
        <v>Mikael Pettersson</v>
      </c>
      <c r="F618" t="str">
        <f t="shared" si="556"/>
        <v>name=Mikael Pettersson</v>
      </c>
      <c r="G618" t="str">
        <f t="shared" ref="G618" si="621">CONCATENATE(D619," år och ",D620," dagar, TSI = ",D634,", Lön = ",D633)</f>
        <v>26 år och 61 dagar, TSI = 235910, Lön = 409600</v>
      </c>
    </row>
    <row r="619" spans="1:7" ht="14.4">
      <c r="A619" s="17" t="s">
        <v>242</v>
      </c>
      <c r="B619" s="17" t="str">
        <f t="shared" ref="B619" si="622">LEFT(A619,4)</f>
        <v>ald=</v>
      </c>
      <c r="C619" s="1" t="s">
        <v>139</v>
      </c>
      <c r="D619" t="str">
        <f t="shared" ref="D619:D682" si="623">RIGHT(A619,(LEN(A619)-4))</f>
        <v>26</v>
      </c>
      <c r="F619" t="str">
        <f t="shared" ref="F619:F682" si="624">IF(LEN(E619)&gt;0,CONCATENATE(B619,E619),A619)</f>
        <v>ald=26</v>
      </c>
      <c r="G619" t="str">
        <f>CONCATENATE(VLOOKUP(IF((COUNTA(E622)&gt;0),E622,VALUE(D622)),'Lookup tables'!$A$2:$B$42,2,FALSE)," form, ",VLOOKUP(IF((COUNTA(E623)&gt;0),E623,VALUE(D623)),'Lookup tables'!$A$2:$B$42,2,FALSE)," kondition, ",VLOOKUP(IF((COUNTA(E631)&gt;0),E631,VALUE(D631)),'Lookup tables'!$A$2:$B$42,2,FALSE)," rutin")</f>
        <v>ypperlig form, fenomenal kondition, unik rutin</v>
      </c>
    </row>
    <row r="620" spans="1:7" ht="14.4">
      <c r="A620" s="17" t="s">
        <v>1144</v>
      </c>
      <c r="B620" s="17" t="str">
        <f t="shared" ref="B620" si="625">LEFT(A620,8)</f>
        <v>agedays=</v>
      </c>
      <c r="C620" s="1" t="s">
        <v>142</v>
      </c>
      <c r="D620" t="str">
        <f t="shared" ref="D620:D683" si="626">RIGHT(A620,(LEN(A620)-8))</f>
        <v>61</v>
      </c>
      <c r="F620" t="str">
        <f t="shared" si="624"/>
        <v>agedays=61</v>
      </c>
      <c r="G620" t="str">
        <f>CONCATENATE(IF((COUNTA(D643)&gt;0),CONCATENATE(D643,", "),""),IF((LEN(D650)&gt;0),CONCATENATE(VLOOKUP(VALUE(D650),'Lookup tables'!$D$25:$E$27,2,FALSE),", "),""),CONCATENATE(VLOOKUP(VALUE(D632),'Lookup tables'!$A$2:$B$42,2,FALSE)," ledarförmåga, "),CONCATENATE(VLOOKUP(D645,'Lookup tables'!$D$29:$E$34,2,FALSE),", "),IF(AND((VALUE(D621)&lt;0),(COUNTA(E621)&lt;1)),"ingen skada",CONCATENATE("[b]skada +",IF((COUNTA(E621)&gt;0),E621,D621),"[/b]")))</f>
        <v>hyfsad ledarförmåga, sympatisk kille, ingen skada</v>
      </c>
    </row>
    <row r="621" spans="1:7" ht="14.4">
      <c r="A621" s="17" t="s">
        <v>143</v>
      </c>
      <c r="B621" s="17" t="str">
        <f t="shared" ref="B621:B622" si="627">LEFT(A621,4)</f>
        <v>ska=</v>
      </c>
      <c r="C621" s="1" t="s">
        <v>144</v>
      </c>
      <c r="D621" t="str">
        <f t="shared" ref="D621:D684" si="628">RIGHT(A621,(LEN(A621)-4))</f>
        <v>-1</v>
      </c>
      <c r="F621" t="str">
        <f t="shared" si="624"/>
        <v>ska=-1</v>
      </c>
      <c r="G621" t="s">
        <v>145</v>
      </c>
    </row>
    <row r="622" spans="1:7" ht="14.4">
      <c r="A622" s="17" t="s">
        <v>221</v>
      </c>
      <c r="B622" s="17" t="str">
        <f t="shared" si="627"/>
        <v>for=</v>
      </c>
      <c r="C622" s="1" t="s">
        <v>147</v>
      </c>
      <c r="D622" t="str">
        <f t="shared" si="628"/>
        <v>6</v>
      </c>
      <c r="F622" t="str">
        <f t="shared" si="624"/>
        <v>for=6</v>
      </c>
      <c r="G622" s="17" t="str">
        <f t="shared" ref="G622:G685" si="629">CONCATENATE("[th]",C623)</f>
        <v>[th]Kondition</v>
      </c>
    </row>
    <row r="623" spans="1:7" ht="14.4">
      <c r="A623" s="17" t="s">
        <v>369</v>
      </c>
      <c r="B623" s="17" t="str">
        <f t="shared" si="572"/>
        <v>uth=</v>
      </c>
      <c r="C623" s="1" t="s">
        <v>149</v>
      </c>
      <c r="D623" t="str">
        <f t="shared" si="628"/>
        <v>8</v>
      </c>
      <c r="F623" t="str">
        <f t="shared" si="624"/>
        <v>uth=8</v>
      </c>
      <c r="G623" s="17" t="s">
        <v>150</v>
      </c>
    </row>
    <row r="624" spans="1:7" ht="14.4">
      <c r="A624" s="17" t="s">
        <v>831</v>
      </c>
      <c r="B624" s="17" t="str">
        <f t="shared" si="572"/>
        <v>spe=</v>
      </c>
      <c r="C624" s="1" t="s">
        <v>152</v>
      </c>
      <c r="D624" t="str">
        <f t="shared" si="628"/>
        <v>16</v>
      </c>
      <c r="F624" t="str">
        <f t="shared" si="624"/>
        <v>spe=16</v>
      </c>
      <c r="G624" s="17" t="str">
        <f>CONCATENATE("[td]",VLOOKUP(IF((COUNTA(E623)&gt;0),E623,VALUE(D623)),'Lookup tables'!$A$2:$B$42,2,FALSE))</f>
        <v>[td]fenomenal</v>
      </c>
    </row>
    <row r="625" spans="1:7" ht="14.4">
      <c r="A625" s="17" t="s">
        <v>357</v>
      </c>
      <c r="B625" s="17" t="str">
        <f t="shared" si="572"/>
        <v>mal=</v>
      </c>
      <c r="C625" s="1" t="s">
        <v>154</v>
      </c>
      <c r="D625" t="str">
        <f t="shared" si="628"/>
        <v>3</v>
      </c>
      <c r="F625" t="str">
        <f t="shared" si="624"/>
        <v>mal=3</v>
      </c>
      <c r="G625" s="17" t="s">
        <v>140</v>
      </c>
    </row>
    <row r="626" spans="1:7" ht="14.4">
      <c r="A626" s="17" t="s">
        <v>320</v>
      </c>
      <c r="B626" s="17" t="str">
        <f t="shared" si="572"/>
        <v>fra=</v>
      </c>
      <c r="C626" s="1" t="s">
        <v>156</v>
      </c>
      <c r="D626" t="str">
        <f t="shared" si="628"/>
        <v>7</v>
      </c>
      <c r="F626" t="str">
        <f t="shared" si="624"/>
        <v>fra=7</v>
      </c>
      <c r="G626" s="17" t="str">
        <f t="shared" ref="G626" si="630">CONCATENATE("[th]",C630)</f>
        <v>[th]Målvakt</v>
      </c>
    </row>
    <row r="627" spans="1:7" ht="14.4">
      <c r="A627" s="17" t="s">
        <v>479</v>
      </c>
      <c r="B627" s="17" t="str">
        <f t="shared" si="572"/>
        <v>ytt=</v>
      </c>
      <c r="C627" s="1" t="s">
        <v>158</v>
      </c>
      <c r="D627" t="str">
        <f t="shared" si="628"/>
        <v>4</v>
      </c>
      <c r="F627" t="str">
        <f t="shared" si="624"/>
        <v>ytt=4</v>
      </c>
      <c r="G627" s="17" t="s">
        <v>150</v>
      </c>
    </row>
    <row r="628" spans="1:7" ht="14.4">
      <c r="A628" s="17" t="s">
        <v>503</v>
      </c>
      <c r="B628" s="17" t="str">
        <f t="shared" si="572"/>
        <v>fas=</v>
      </c>
      <c r="C628" s="1" t="s">
        <v>160</v>
      </c>
      <c r="D628" t="str">
        <f t="shared" si="628"/>
        <v>14</v>
      </c>
      <c r="F628" t="str">
        <f t="shared" si="624"/>
        <v>fas=14</v>
      </c>
      <c r="G628" s="17" t="str">
        <f>CONCATENATE("[td]",VLOOKUP(IF((COUNTA(E630)&gt;0),E630,VALUE(D630)),'Lookup tables'!$A$2:$B$42,2,FALSE))</f>
        <v>[td]katastrofal</v>
      </c>
    </row>
    <row r="629" spans="1:7" ht="14.4">
      <c r="A629" s="17" t="s">
        <v>161</v>
      </c>
      <c r="B629" s="17" t="str">
        <f t="shared" si="572"/>
        <v>bac=</v>
      </c>
      <c r="C629" s="1" t="s">
        <v>162</v>
      </c>
      <c r="D629" t="str">
        <f t="shared" si="628"/>
        <v>13</v>
      </c>
      <c r="F629" t="str">
        <f t="shared" si="624"/>
        <v>bac=13</v>
      </c>
      <c r="G629" s="17" t="s">
        <v>163</v>
      </c>
    </row>
    <row r="630" spans="1:7" ht="14.4">
      <c r="A630" s="17" t="s">
        <v>286</v>
      </c>
      <c r="B630" s="17" t="str">
        <f t="shared" si="572"/>
        <v>mlv=</v>
      </c>
      <c r="C630" s="1" t="s">
        <v>165</v>
      </c>
      <c r="D630" t="str">
        <f t="shared" si="628"/>
        <v>1</v>
      </c>
      <c r="F630" t="str">
        <f t="shared" si="624"/>
        <v>mlv=1</v>
      </c>
      <c r="G630" s="17" t="s">
        <v>135</v>
      </c>
    </row>
    <row r="631" spans="1:7" ht="14.4">
      <c r="A631" s="17" t="s">
        <v>267</v>
      </c>
      <c r="B631" s="17" t="str">
        <f t="shared" si="572"/>
        <v>rut=</v>
      </c>
      <c r="C631" s="1" t="s">
        <v>167</v>
      </c>
      <c r="D631" t="str">
        <f t="shared" si="628"/>
        <v>9</v>
      </c>
      <c r="F631" t="str">
        <f t="shared" si="624"/>
        <v>rut=9</v>
      </c>
      <c r="G631" s="17" t="str">
        <f t="shared" ref="G631" si="631">CONCATENATE("[th]",C624)</f>
        <v>[th]Spelupplägg</v>
      </c>
    </row>
    <row r="632" spans="1:7" ht="14.4">
      <c r="A632" s="17" t="s">
        <v>400</v>
      </c>
      <c r="B632" s="17" t="str">
        <f t="shared" si="572"/>
        <v>led=</v>
      </c>
      <c r="C632" s="1" t="s">
        <v>169</v>
      </c>
      <c r="D632" t="str">
        <f t="shared" si="628"/>
        <v>4</v>
      </c>
      <c r="F632" t="str">
        <f t="shared" si="624"/>
        <v>led=4</v>
      </c>
      <c r="G632" s="17" t="s">
        <v>150</v>
      </c>
    </row>
    <row r="633" spans="1:7" ht="14.4">
      <c r="A633" s="17" t="s">
        <v>1145</v>
      </c>
      <c r="B633" s="17" t="str">
        <f t="shared" si="572"/>
        <v>sal=</v>
      </c>
      <c r="C633" s="1" t="s">
        <v>171</v>
      </c>
      <c r="D633" t="str">
        <f t="shared" si="628"/>
        <v>409600</v>
      </c>
      <c r="F633" t="str">
        <f t="shared" si="624"/>
        <v>sal=409600</v>
      </c>
      <c r="G633" s="17" t="str">
        <f>CONCATENATE("[td]",VLOOKUP(IF((COUNTA(E624)&gt;0),E624,VALUE(D624)),'Lookup tables'!$A$2:$B$42,2,FALSE))</f>
        <v>[td]utomjordisk</v>
      </c>
    </row>
    <row r="634" spans="1:7" ht="14.4">
      <c r="A634" s="17" t="s">
        <v>1146</v>
      </c>
      <c r="B634" s="17" t="str">
        <f t="shared" si="572"/>
        <v>mkt=</v>
      </c>
      <c r="C634" s="1" t="s">
        <v>173</v>
      </c>
      <c r="D634" t="str">
        <f t="shared" si="628"/>
        <v>235910</v>
      </c>
      <c r="F634" t="str">
        <f t="shared" si="624"/>
        <v>mkt=235910</v>
      </c>
      <c r="G634" s="17" t="s">
        <v>140</v>
      </c>
    </row>
    <row r="635" spans="1:7" ht="14.4">
      <c r="A635" s="17" t="s">
        <v>1132</v>
      </c>
      <c r="B635" s="17" t="str">
        <f t="shared" si="572"/>
        <v>gev=</v>
      </c>
      <c r="C635" s="1" t="s">
        <v>175</v>
      </c>
      <c r="D635" t="str">
        <f t="shared" si="628"/>
        <v>48</v>
      </c>
      <c r="F635" t="str">
        <f t="shared" si="624"/>
        <v>gev=48</v>
      </c>
      <c r="G635" s="17" t="str">
        <f t="shared" ref="G635" si="632">CONCATENATE("[th]",C626)</f>
        <v>[th]Framspel</v>
      </c>
    </row>
    <row r="636" spans="1:7" ht="14.4">
      <c r="A636" s="17" t="s">
        <v>571</v>
      </c>
      <c r="B636" s="17" t="str">
        <f t="shared" si="572"/>
        <v>gtl=</v>
      </c>
      <c r="C636" s="1" t="s">
        <v>177</v>
      </c>
      <c r="D636" t="str">
        <f t="shared" si="628"/>
        <v>1</v>
      </c>
      <c r="F636" t="str">
        <f t="shared" si="624"/>
        <v>gtl=1</v>
      </c>
      <c r="G636" s="17" t="s">
        <v>150</v>
      </c>
    </row>
    <row r="637" spans="1:7" ht="14.4">
      <c r="A637" s="17" t="s">
        <v>178</v>
      </c>
      <c r="B637" s="17" t="str">
        <f t="shared" si="572"/>
        <v>gtc=</v>
      </c>
      <c r="C637" s="1" t="s">
        <v>179</v>
      </c>
      <c r="D637" t="str">
        <f t="shared" si="628"/>
        <v>0</v>
      </c>
      <c r="F637" t="str">
        <f t="shared" si="624"/>
        <v>gtc=0</v>
      </c>
      <c r="G637" s="17" t="str">
        <f>CONCATENATE("[td]",VLOOKUP(IF((COUNTA(E626)&gt;0),E626,VALUE(D626)),'Lookup tables'!$A$2:$B$42,2,FALSE))</f>
        <v>[td]enastående</v>
      </c>
    </row>
    <row r="638" spans="1:7" ht="14.4">
      <c r="A638" s="17" t="s">
        <v>180</v>
      </c>
      <c r="B638" s="17" t="str">
        <f t="shared" si="572"/>
        <v>gtt=</v>
      </c>
      <c r="C638" s="1" t="s">
        <v>181</v>
      </c>
      <c r="D638" t="str">
        <f t="shared" si="628"/>
        <v>0</v>
      </c>
      <c r="F638" t="str">
        <f t="shared" si="624"/>
        <v>gtt=0</v>
      </c>
      <c r="G638" s="17" t="s">
        <v>163</v>
      </c>
    </row>
    <row r="639" spans="1:7" ht="14.4">
      <c r="A639" s="17" t="s">
        <v>182</v>
      </c>
      <c r="B639" s="17" t="str">
        <f t="shared" si="572"/>
        <v>hat=</v>
      </c>
      <c r="C639" s="1" t="s">
        <v>183</v>
      </c>
      <c r="D639" t="str">
        <f t="shared" si="628"/>
        <v>0</v>
      </c>
      <c r="F639" t="str">
        <f t="shared" si="624"/>
        <v>hat=0</v>
      </c>
      <c r="G639" s="17" t="s">
        <v>135</v>
      </c>
    </row>
    <row r="640" spans="1:7" ht="14.4">
      <c r="A640" s="17" t="s">
        <v>184</v>
      </c>
      <c r="B640" s="17" t="str">
        <f t="shared" ref="B640" si="633">LEFT(A640,10)</f>
        <v>CountryID=</v>
      </c>
      <c r="C640" s="1" t="s">
        <v>185</v>
      </c>
      <c r="D640" t="str">
        <f t="shared" ref="D640:D703" si="634">RIGHT(A640,(LEN(A640)-10))</f>
        <v>1</v>
      </c>
      <c r="F640" t="str">
        <f t="shared" si="624"/>
        <v>CountryID=1</v>
      </c>
      <c r="G640" s="17" t="str">
        <f t="shared" ref="G640" si="635">CONCATENATE("[th]",C627)</f>
        <v>[th]Ytter</v>
      </c>
    </row>
    <row r="641" spans="1:7" ht="14.4">
      <c r="A641" s="17" t="s">
        <v>186</v>
      </c>
      <c r="B641" s="17" t="str">
        <f t="shared" ref="B641" si="636">LEFT(A641,9)</f>
        <v>warnings=</v>
      </c>
      <c r="C641" s="1" t="s">
        <v>187</v>
      </c>
      <c r="D641" t="str">
        <f t="shared" ref="D641:D704" si="637">RIGHT(A641,(LEN(A641)-9))</f>
        <v>0</v>
      </c>
      <c r="F641" t="str">
        <f t="shared" si="624"/>
        <v>warnings=0</v>
      </c>
      <c r="G641" s="17" t="s">
        <v>150</v>
      </c>
    </row>
    <row r="642" spans="1:7" ht="14.4">
      <c r="A642" s="17" t="s">
        <v>362</v>
      </c>
      <c r="B642" s="17" t="str">
        <f t="shared" ref="B642" si="638">LEFT(A642,11)</f>
        <v>speciality=</v>
      </c>
      <c r="C642" s="1" t="s">
        <v>189</v>
      </c>
      <c r="D642" t="str">
        <f t="shared" ref="D642:D705" si="639">RIGHT(A642,(LEN(A642)-11))</f>
        <v>5</v>
      </c>
      <c r="F642" t="str">
        <f t="shared" si="624"/>
        <v>speciality=5</v>
      </c>
      <c r="G642" s="17" t="str">
        <f>CONCATENATE("[td]",VLOOKUP(IF((COUNTA(E627)&gt;0),E627,VALUE(D627)),'Lookup tables'!$A$2:$B$42,2,FALSE))</f>
        <v>[td]hyfsad</v>
      </c>
    </row>
    <row r="643" spans="1:7" ht="14.4">
      <c r="A643" s="17" t="s">
        <v>363</v>
      </c>
      <c r="B643" s="17" t="str">
        <f t="shared" ref="B643" si="640">LEFT(A643,16)</f>
        <v>specialityLabel=</v>
      </c>
      <c r="C643" s="1" t="s">
        <v>189</v>
      </c>
      <c r="F643" t="str">
        <f t="shared" si="624"/>
        <v>specialityLabel=Head</v>
      </c>
      <c r="G643" s="17" t="s">
        <v>140</v>
      </c>
    </row>
    <row r="644" spans="1:7" ht="14.4">
      <c r="A644" s="17" t="s">
        <v>329</v>
      </c>
      <c r="B644" s="17" t="str">
        <f t="shared" ref="B644" si="641">LEFT(A644,11)</f>
        <v>gentleness=</v>
      </c>
      <c r="C644" s="1" t="s">
        <v>192</v>
      </c>
      <c r="D644" t="str">
        <f t="shared" ref="D644:D707" si="642">RIGHT(A644,(LEN(A644)-11))</f>
        <v>2</v>
      </c>
      <c r="F644" t="str">
        <f t="shared" si="624"/>
        <v>gentleness=2</v>
      </c>
      <c r="G644" s="17" t="str">
        <f t="shared" ref="G644" si="643">CONCATENATE("[th]",C629)</f>
        <v>[th]Försvar</v>
      </c>
    </row>
    <row r="645" spans="1:7" ht="14.4">
      <c r="A645" s="17" t="s">
        <v>330</v>
      </c>
      <c r="B645" s="17" t="str">
        <f t="shared" ref="B645" si="644">LEFT(A645,16)</f>
        <v>gentlenessLabel=</v>
      </c>
      <c r="C645" s="1" t="s">
        <v>192</v>
      </c>
      <c r="D645" t="str">
        <f t="shared" ref="D645:D708" si="645">RIGHT(A645,(LEN(A645)-16))</f>
        <v>pleasant guy</v>
      </c>
      <c r="F645" t="str">
        <f t="shared" si="624"/>
        <v>gentlenessLabel=pleasant guy</v>
      </c>
      <c r="G645" s="17" t="s">
        <v>150</v>
      </c>
    </row>
    <row r="646" spans="1:7" ht="14.4">
      <c r="A646" s="17" t="s">
        <v>194</v>
      </c>
      <c r="B646" s="17" t="str">
        <f t="shared" ref="B646" si="646">LEFT(A646,8)</f>
        <v>honesty=</v>
      </c>
      <c r="C646" s="1" t="s">
        <v>195</v>
      </c>
      <c r="D646" t="str">
        <f t="shared" ref="D646:D709" si="647">RIGHT(A646,(LEN(A646)-8))</f>
        <v>2</v>
      </c>
      <c r="F646" t="str">
        <f t="shared" si="624"/>
        <v>honesty=2</v>
      </c>
      <c r="G646" s="17" t="str">
        <f>CONCATENATE("[td]",VLOOKUP(IF((COUNTA(E629)&gt;0),E629,VALUE(D629)),'Lookup tables'!$A$2:$B$42,2,FALSE))</f>
        <v>[td]oförglömlig</v>
      </c>
    </row>
    <row r="647" spans="1:7" ht="14.4">
      <c r="A647" s="17" t="s">
        <v>196</v>
      </c>
      <c r="B647" s="17" t="str">
        <f t="shared" ref="B647" si="648">LEFT(A647,13)</f>
        <v>honestyLabel=</v>
      </c>
      <c r="C647" s="1" t="s">
        <v>195</v>
      </c>
      <c r="D647" t="str">
        <f t="shared" ref="D647:D710" si="649">RIGHT(A647,(LEN(A647)-13))</f>
        <v>honest</v>
      </c>
      <c r="F647" t="str">
        <f t="shared" si="624"/>
        <v>honestyLabel=honest</v>
      </c>
      <c r="G647" s="17" t="s">
        <v>163</v>
      </c>
    </row>
    <row r="648" spans="1:7" ht="14.4">
      <c r="A648" s="17" t="s">
        <v>407</v>
      </c>
      <c r="B648" s="17" t="str">
        <f t="shared" ref="B648" si="650">LEFT(A648,15)</f>
        <v>Aggressiveness=</v>
      </c>
      <c r="C648" s="1" t="s">
        <v>198</v>
      </c>
      <c r="D648" t="str">
        <f t="shared" ref="D648:D711" si="651">RIGHT(A648,(LEN(A648)-15))</f>
        <v>4</v>
      </c>
      <c r="F648" t="str">
        <f t="shared" si="624"/>
        <v>Aggressiveness=4</v>
      </c>
      <c r="G648" s="17" t="s">
        <v>135</v>
      </c>
    </row>
    <row r="649" spans="1:7" ht="14.4">
      <c r="A649" s="17" t="s">
        <v>408</v>
      </c>
      <c r="B649" s="17" t="str">
        <f t="shared" ref="B649" si="652">LEFT(A649,20)</f>
        <v>AggressivenessLabel=</v>
      </c>
      <c r="C649" s="1" t="s">
        <v>198</v>
      </c>
      <c r="D649" t="str">
        <f t="shared" ref="D649:D712" si="653">RIGHT(A649,(LEN(A649)-20))</f>
        <v>fiery</v>
      </c>
      <c r="F649" t="str">
        <f t="shared" si="624"/>
        <v>AggressivenessLabel=fiery</v>
      </c>
      <c r="G649" s="17" t="str">
        <f t="shared" ref="G649" si="654">CONCATENATE("[th]",C625)</f>
        <v>[th]Målgörare</v>
      </c>
    </row>
    <row r="650" spans="1:7" ht="14.4">
      <c r="A650" s="17" t="s">
        <v>236</v>
      </c>
      <c r="B650" s="17" t="str">
        <f t="shared" ref="B650" si="655">LEFT(A650,12)</f>
        <v>TrainerType=</v>
      </c>
      <c r="C650" s="1" t="s">
        <v>201</v>
      </c>
      <c r="D650" t="str">
        <f t="shared" ref="D650:D713" si="656">RIGHT(A650,(LEN(A650)-12))</f>
        <v/>
      </c>
      <c r="F650" t="str">
        <f t="shared" si="624"/>
        <v>TrainerType=</v>
      </c>
      <c r="G650" s="17" t="s">
        <v>150</v>
      </c>
    </row>
    <row r="651" spans="1:7" ht="14.4">
      <c r="A651" s="17" t="s">
        <v>237</v>
      </c>
      <c r="B651" s="17" t="str">
        <f t="shared" ref="B651" si="657">LEFT(A651,13)</f>
        <v>TrainerSkill=</v>
      </c>
      <c r="C651" s="1" t="s">
        <v>203</v>
      </c>
      <c r="D651" t="str">
        <f t="shared" ref="D651:D714" si="658">RIGHT(A651,(LEN(A651)-13))</f>
        <v/>
      </c>
      <c r="F651" t="str">
        <f t="shared" si="624"/>
        <v>TrainerSkill=</v>
      </c>
      <c r="G651" s="17" t="str">
        <f>CONCATENATE("[td]",VLOOKUP(IF((COUNTA(E625)&gt;0),E625,VALUE(D625)),'Lookup tables'!$A$2:$B$42,2,FALSE))</f>
        <v>[td]dålig</v>
      </c>
    </row>
    <row r="652" spans="1:7" ht="14.4">
      <c r="A652" s="17" t="s">
        <v>204</v>
      </c>
      <c r="B652" s="17" t="str">
        <f t="shared" ref="B652" si="659">LEFT(A652,7)</f>
        <v>rating=</v>
      </c>
      <c r="C652" s="1" t="s">
        <v>205</v>
      </c>
      <c r="D652" t="str">
        <f t="shared" ref="D652:D715" si="660">RIGHT(A652,(LEN(A652)-7))</f>
        <v>0</v>
      </c>
      <c r="F652" t="str">
        <f t="shared" si="624"/>
        <v>rating=0</v>
      </c>
      <c r="G652" s="17" t="s">
        <v>140</v>
      </c>
    </row>
    <row r="653" spans="1:7" ht="14.4">
      <c r="A653" s="17" t="s">
        <v>808</v>
      </c>
      <c r="B653" s="17" t="str">
        <f t="shared" ref="B653" si="661">LEFT(A653,13)</f>
        <v>PlayerNumber=</v>
      </c>
      <c r="C653" s="1" t="s">
        <v>207</v>
      </c>
      <c r="D653" t="str">
        <f t="shared" ref="D653:D716" si="662">RIGHT(A653,(LEN(A653)-13))</f>
        <v>8</v>
      </c>
      <c r="F653" t="str">
        <f t="shared" si="624"/>
        <v>PlayerNumber=8</v>
      </c>
      <c r="G653" s="17" t="str">
        <f t="shared" ref="G653" si="663">CONCATENATE("[th]",C628)</f>
        <v>[th]Fasta situationer</v>
      </c>
    </row>
    <row r="654" spans="1:7" ht="14.4">
      <c r="A654" s="17" t="s">
        <v>208</v>
      </c>
      <c r="B654" s="17" t="str">
        <f t="shared" ref="B654:B655" si="664">LEFT(A654,15)</f>
        <v>TransferListed=</v>
      </c>
      <c r="C654" s="1" t="s">
        <v>209</v>
      </c>
      <c r="D654" t="str">
        <f t="shared" ref="D654:D717" si="665">RIGHT(A654,(LEN(A654)-15))</f>
        <v>0</v>
      </c>
      <c r="F654" t="str">
        <f t="shared" si="624"/>
        <v>TransferListed=0</v>
      </c>
      <c r="G654" s="17" t="s">
        <v>150</v>
      </c>
    </row>
    <row r="655" spans="1:7" ht="14.4">
      <c r="A655" s="17" t="s">
        <v>210</v>
      </c>
      <c r="B655" s="17" t="str">
        <f t="shared" si="664"/>
        <v>NationalTeamID=</v>
      </c>
      <c r="C655" s="1" t="s">
        <v>211</v>
      </c>
      <c r="D655" t="str">
        <f t="shared" si="665"/>
        <v>3000</v>
      </c>
      <c r="F655" t="str">
        <f t="shared" ref="F655:F718" si="666">A655</f>
        <v>NationalTeamID=3000</v>
      </c>
      <c r="G655" s="17" t="str">
        <f>CONCATENATE("[td]",VLOOKUP(IF((COUNTA(E628)&gt;0),E628,VALUE(D628)),'Lookup tables'!$A$2:$B$42,2,FALSE))</f>
        <v>[td]himmelsk</v>
      </c>
    </row>
    <row r="656" spans="1:7" ht="14.4">
      <c r="A656" s="17" t="s">
        <v>429</v>
      </c>
      <c r="B656" s="17" t="str">
        <f t="shared" ref="B656" si="667">LEFT(A656,5)</f>
        <v>Caps=</v>
      </c>
      <c r="C656" s="1" t="s">
        <v>213</v>
      </c>
      <c r="D656" t="str">
        <f t="shared" ref="D656:D719" si="668">RIGHT(A656,(LEN(A656)-5))</f>
        <v>1</v>
      </c>
      <c r="F656" t="str">
        <f t="shared" si="666"/>
        <v>Caps=1</v>
      </c>
      <c r="G656" s="17" t="s">
        <v>214</v>
      </c>
    </row>
    <row r="657" spans="1:7" ht="14.4">
      <c r="A657" s="17" t="s">
        <v>239</v>
      </c>
      <c r="B657" s="17" t="str">
        <f t="shared" ref="B657" si="669">LEFT(A657,8)</f>
        <v>CapsU20=</v>
      </c>
      <c r="C657" s="1" t="s">
        <v>216</v>
      </c>
      <c r="D657" t="str">
        <f t="shared" ref="D657:D720" si="670">RIGHT(A657,(LEN(A657)-8))</f>
        <v>0</v>
      </c>
      <c r="F657" t="str">
        <f t="shared" si="666"/>
        <v>CapsU20=0</v>
      </c>
      <c r="G657" t="str">
        <f t="shared" ref="G657:G720" si="671">CONCATENATE("Extra info: ", E657)</f>
        <v xml:space="preserve">Extra info: </v>
      </c>
    </row>
    <row r="658" spans="1:7" ht="14.4">
      <c r="A658" s="17" t="s">
        <v>787</v>
      </c>
      <c r="B658" s="17"/>
      <c r="C658" s="10" t="s">
        <v>134</v>
      </c>
      <c r="D658" s="17" t="str">
        <f t="shared" ref="D658:D721" si="672">MID(A658,8,(LEN(A658)-8))</f>
        <v>296551432</v>
      </c>
      <c r="F658" t="str">
        <f t="shared" si="666"/>
        <v>[player296551432]</v>
      </c>
      <c r="G658" s="17" t="str">
        <f t="shared" ref="G658:G721" si="673">CONCATENATE("[hr][b]",D659,"[/b] ","[playerid=",D658,"]")</f>
        <v>[hr][b]Per Åh[/b] [playerid=296551432]</v>
      </c>
    </row>
    <row r="659" spans="1:7" ht="14.4">
      <c r="A659" s="17" t="s">
        <v>788</v>
      </c>
      <c r="B659" s="17" t="str">
        <f t="shared" ref="B659" si="674">LEFT(A659,5)</f>
        <v>name=</v>
      </c>
      <c r="C659" s="10" t="s">
        <v>137</v>
      </c>
      <c r="D659" s="17" t="str">
        <f t="shared" ref="D659:D722" si="675">RIGHT(A659,(LEN(A659)-5))</f>
        <v>Per Åh</v>
      </c>
      <c r="F659" t="str">
        <f t="shared" si="666"/>
        <v>name=Per Åh</v>
      </c>
      <c r="G659" t="str">
        <f t="shared" ref="G659" si="676">CONCATENATE(D660," år och ",D661," dagar, TSI = ",D675,", Lön = ",D674)</f>
        <v>26 år och 7 dagar, TSI = 335280, Lön = 336200</v>
      </c>
    </row>
    <row r="660" spans="1:7" ht="14.4">
      <c r="A660" s="17" t="s">
        <v>242</v>
      </c>
      <c r="B660" s="17" t="str">
        <f t="shared" ref="B660" si="677">LEFT(A660,4)</f>
        <v>ald=</v>
      </c>
      <c r="C660" s="1" t="s">
        <v>139</v>
      </c>
      <c r="D660" t="str">
        <f t="shared" ref="D660:D723" si="678">RIGHT(A660,(LEN(A660)-4))</f>
        <v>26</v>
      </c>
      <c r="F660" t="str">
        <f t="shared" ref="F660" si="679">IF(LEN(E660)&gt;0,CONCATENATE(B660,E660),A660)</f>
        <v>ald=26</v>
      </c>
      <c r="G660" t="str">
        <f>CONCATENATE(VLOOKUP(IF((COUNTA(E663)&gt;0),E663,VALUE(D663)),'Lookup tables'!$A$2:$B$42,2,FALSE)," form, ",VLOOKUP(IF((COUNTA(E664)&gt;0),E664,VALUE(D664)),'Lookup tables'!$A$2:$B$42,2,FALSE)," kondition, ",VLOOKUP(IF((COUNTA(E672)&gt;0),E672,VALUE(D672)),'Lookup tables'!$A$2:$B$42,2,FALSE)," rutin")</f>
        <v>enastående form, fenomenal kondition, unik rutin</v>
      </c>
    </row>
    <row r="661" spans="1:7" ht="14.4">
      <c r="A661" s="17" t="s">
        <v>141</v>
      </c>
      <c r="B661" s="17" t="str">
        <f t="shared" ref="B661" si="680">LEFT(A661,8)</f>
        <v>agedays=</v>
      </c>
      <c r="C661" s="1" t="s">
        <v>142</v>
      </c>
      <c r="D661" t="str">
        <f t="shared" ref="D661:D724" si="681">RIGHT(A661,(LEN(A661)-8))</f>
        <v>7</v>
      </c>
      <c r="F661" t="str">
        <f t="shared" si="624"/>
        <v>agedays=7</v>
      </c>
      <c r="G661" t="str">
        <f>CONCATENATE(IF((COUNTA(D684)&gt;0),CONCATENATE(D684,", "),""),IF((LEN(D691)&gt;0),CONCATENATE(VLOOKUP(VALUE(D691),'Lookup tables'!$D$25:$E$27,2,FALSE),", "),""),CONCATENATE(VLOOKUP(VALUE(D673),'Lookup tables'!$A$2:$B$42,2,FALSE)," ledarförmåga, "),CONCATENATE(VLOOKUP(D686,'Lookup tables'!$D$29:$E$34,2,FALSE),", "),IF(AND((VALUE(D662)&lt;0),(COUNTA(E662)&lt;1)),"ingen skada",CONCATENATE("[b]skada +",IF((COUNTA(E662)&gt;0),E662,D662),"[/b]")))</f>
        <v>dålig ledarförmåga, populär kille, ingen skada</v>
      </c>
    </row>
    <row r="662" spans="1:7" ht="14.4">
      <c r="A662" s="17" t="s">
        <v>143</v>
      </c>
      <c r="B662" s="17" t="str">
        <f t="shared" ref="B662:B721" si="682">LEFT(A662,4)</f>
        <v>ska=</v>
      </c>
      <c r="C662" s="1" t="s">
        <v>144</v>
      </c>
      <c r="D662" t="str">
        <f t="shared" ref="D662:D725" si="683">RIGHT(A662,(LEN(A662)-4))</f>
        <v>-1</v>
      </c>
      <c r="F662" t="str">
        <f t="shared" si="624"/>
        <v>ska=-1</v>
      </c>
      <c r="G662" t="s">
        <v>145</v>
      </c>
    </row>
    <row r="663" spans="1:7" ht="14.4">
      <c r="A663" s="17" t="s">
        <v>244</v>
      </c>
      <c r="B663" s="17" t="str">
        <f t="shared" si="682"/>
        <v>for=</v>
      </c>
      <c r="C663" s="1" t="s">
        <v>147</v>
      </c>
      <c r="D663" t="str">
        <f t="shared" si="683"/>
        <v>7</v>
      </c>
      <c r="F663" t="str">
        <f t="shared" si="624"/>
        <v>for=7</v>
      </c>
      <c r="G663" s="17" t="str">
        <f t="shared" ref="G663:G726" si="684">CONCATENATE("[th]",C664)</f>
        <v>[th]Kondition</v>
      </c>
    </row>
    <row r="664" spans="1:7" ht="14.4">
      <c r="A664" s="17" t="s">
        <v>369</v>
      </c>
      <c r="B664" s="17" t="str">
        <f t="shared" si="682"/>
        <v>uth=</v>
      </c>
      <c r="C664" s="1" t="s">
        <v>149</v>
      </c>
      <c r="D664" t="str">
        <f t="shared" si="683"/>
        <v>8</v>
      </c>
      <c r="F664" t="str">
        <f t="shared" si="624"/>
        <v>uth=8</v>
      </c>
      <c r="G664" s="17" t="s">
        <v>150</v>
      </c>
    </row>
    <row r="665" spans="1:7" ht="14.4">
      <c r="A665" s="17" t="s">
        <v>434</v>
      </c>
      <c r="B665" s="17" t="str">
        <f t="shared" si="682"/>
        <v>spe=</v>
      </c>
      <c r="C665" s="1" t="s">
        <v>152</v>
      </c>
      <c r="D665" t="str">
        <f t="shared" si="683"/>
        <v>4</v>
      </c>
      <c r="F665" t="str">
        <f t="shared" si="624"/>
        <v>spe=4</v>
      </c>
      <c r="G665" s="17" t="str">
        <f>CONCATENATE("[td]",VLOOKUP(IF((COUNTA(E664)&gt;0),E664,VALUE(D664)),'Lookup tables'!$A$2:$B$42,2,FALSE))</f>
        <v>[td]fenomenal</v>
      </c>
    </row>
    <row r="666" spans="1:7" ht="14.4">
      <c r="A666" s="17" t="s">
        <v>739</v>
      </c>
      <c r="B666" s="17" t="str">
        <f t="shared" si="682"/>
        <v>mal=</v>
      </c>
      <c r="C666" s="1" t="s">
        <v>154</v>
      </c>
      <c r="D666" t="str">
        <f t="shared" si="683"/>
        <v>15</v>
      </c>
      <c r="F666" t="str">
        <f t="shared" si="624"/>
        <v>mal=15</v>
      </c>
      <c r="G666" s="17" t="s">
        <v>140</v>
      </c>
    </row>
    <row r="667" spans="1:7" ht="14.4">
      <c r="A667" s="17" t="s">
        <v>534</v>
      </c>
      <c r="B667" s="17" t="str">
        <f t="shared" si="682"/>
        <v>fra=</v>
      </c>
      <c r="C667" s="1" t="s">
        <v>156</v>
      </c>
      <c r="D667" t="str">
        <f t="shared" si="683"/>
        <v>11</v>
      </c>
      <c r="F667" t="str">
        <f t="shared" si="624"/>
        <v>fra=11</v>
      </c>
      <c r="G667" s="17" t="str">
        <f t="shared" ref="G667" si="685">CONCATENATE("[th]",C671)</f>
        <v>[th]Målvakt</v>
      </c>
    </row>
    <row r="668" spans="1:7" ht="14.4">
      <c r="A668" s="17" t="s">
        <v>380</v>
      </c>
      <c r="B668" s="17" t="str">
        <f t="shared" si="682"/>
        <v>ytt=</v>
      </c>
      <c r="C668" s="1" t="s">
        <v>158</v>
      </c>
      <c r="D668" t="str">
        <f t="shared" si="683"/>
        <v>15</v>
      </c>
      <c r="F668" t="str">
        <f t="shared" si="624"/>
        <v>ytt=15</v>
      </c>
      <c r="G668" s="17" t="s">
        <v>150</v>
      </c>
    </row>
    <row r="669" spans="1:7" ht="14.4">
      <c r="A669" s="17" t="s">
        <v>416</v>
      </c>
      <c r="B669" s="17" t="str">
        <f t="shared" si="682"/>
        <v>fas=</v>
      </c>
      <c r="C669" s="1" t="s">
        <v>160</v>
      </c>
      <c r="D669" t="str">
        <f t="shared" si="683"/>
        <v>2</v>
      </c>
      <c r="F669" t="str">
        <f t="shared" si="624"/>
        <v>fas=2</v>
      </c>
      <c r="G669" s="17" t="str">
        <f>CONCATENATE("[td]",VLOOKUP(IF((COUNTA(E671)&gt;0),E671,VALUE(D671)),'Lookup tables'!$A$2:$B$42,2,FALSE))</f>
        <v>[td]katastrofal</v>
      </c>
    </row>
    <row r="670" spans="1:7" ht="14.4">
      <c r="A670" s="17" t="s">
        <v>285</v>
      </c>
      <c r="B670" s="17" t="str">
        <f t="shared" si="682"/>
        <v>bac=</v>
      </c>
      <c r="C670" s="1" t="s">
        <v>162</v>
      </c>
      <c r="D670" t="str">
        <f t="shared" si="683"/>
        <v>4</v>
      </c>
      <c r="F670" t="str">
        <f t="shared" si="624"/>
        <v>bac=4</v>
      </c>
      <c r="G670" s="17" t="s">
        <v>163</v>
      </c>
    </row>
    <row r="671" spans="1:7" ht="14.4">
      <c r="A671" s="17" t="s">
        <v>286</v>
      </c>
      <c r="B671" s="17" t="str">
        <f t="shared" si="682"/>
        <v>mlv=</v>
      </c>
      <c r="C671" s="1" t="s">
        <v>165</v>
      </c>
      <c r="D671" t="str">
        <f t="shared" si="683"/>
        <v>1</v>
      </c>
      <c r="F671" t="str">
        <f t="shared" si="624"/>
        <v>mlv=1</v>
      </c>
      <c r="G671" s="17" t="s">
        <v>135</v>
      </c>
    </row>
    <row r="672" spans="1:7" ht="14.4">
      <c r="A672" s="17" t="s">
        <v>267</v>
      </c>
      <c r="B672" s="17" t="str">
        <f t="shared" si="682"/>
        <v>rut=</v>
      </c>
      <c r="C672" s="1" t="s">
        <v>167</v>
      </c>
      <c r="D672" t="str">
        <f t="shared" si="683"/>
        <v>9</v>
      </c>
      <c r="F672" t="str">
        <f t="shared" si="624"/>
        <v>rut=9</v>
      </c>
      <c r="G672" s="17" t="str">
        <f t="shared" ref="G672" si="686">CONCATENATE("[th]",C665)</f>
        <v>[th]Spelupplägg</v>
      </c>
    </row>
    <row r="673" spans="1:7" ht="14.4">
      <c r="A673" s="17" t="s">
        <v>228</v>
      </c>
      <c r="B673" s="17" t="str">
        <f t="shared" si="682"/>
        <v>led=</v>
      </c>
      <c r="C673" s="1" t="s">
        <v>169</v>
      </c>
      <c r="D673" t="str">
        <f t="shared" si="683"/>
        <v>3</v>
      </c>
      <c r="F673" t="str">
        <f t="shared" si="624"/>
        <v>led=3</v>
      </c>
      <c r="G673" s="17" t="s">
        <v>150</v>
      </c>
    </row>
    <row r="674" spans="1:7" ht="14.4">
      <c r="A674" s="17" t="s">
        <v>1147</v>
      </c>
      <c r="B674" s="17" t="str">
        <f t="shared" si="682"/>
        <v>sal=</v>
      </c>
      <c r="C674" s="1" t="s">
        <v>171</v>
      </c>
      <c r="D674" t="str">
        <f t="shared" si="683"/>
        <v>336200</v>
      </c>
      <c r="F674" t="str">
        <f t="shared" si="624"/>
        <v>sal=336200</v>
      </c>
      <c r="G674" s="17" t="str">
        <f>CONCATENATE("[td]",VLOOKUP(IF((COUNTA(E665)&gt;0),E665,VALUE(D665)),'Lookup tables'!$A$2:$B$42,2,FALSE))</f>
        <v>[td]hyfsad</v>
      </c>
    </row>
    <row r="675" spans="1:7" ht="14.4">
      <c r="A675" s="17" t="s">
        <v>1148</v>
      </c>
      <c r="B675" s="17" t="str">
        <f t="shared" si="682"/>
        <v>mkt=</v>
      </c>
      <c r="C675" s="1" t="s">
        <v>173</v>
      </c>
      <c r="D675" t="str">
        <f t="shared" si="683"/>
        <v>335280</v>
      </c>
      <c r="F675" t="str">
        <f t="shared" si="624"/>
        <v>mkt=335280</v>
      </c>
      <c r="G675" s="17" t="s">
        <v>140</v>
      </c>
    </row>
    <row r="676" spans="1:7" ht="14.4">
      <c r="A676" s="17" t="s">
        <v>1149</v>
      </c>
      <c r="B676" s="17" t="str">
        <f t="shared" si="682"/>
        <v>gev=</v>
      </c>
      <c r="C676" s="1" t="s">
        <v>175</v>
      </c>
      <c r="D676" t="str">
        <f t="shared" si="683"/>
        <v>102</v>
      </c>
      <c r="F676" t="str">
        <f t="shared" si="624"/>
        <v>gev=102</v>
      </c>
      <c r="G676" s="17" t="str">
        <f t="shared" ref="G676" si="687">CONCATENATE("[th]",C667)</f>
        <v>[th]Framspel</v>
      </c>
    </row>
    <row r="677" spans="1:7" ht="14.4">
      <c r="A677" s="17" t="s">
        <v>729</v>
      </c>
      <c r="B677" s="17" t="str">
        <f t="shared" si="682"/>
        <v>gtl=</v>
      </c>
      <c r="C677" s="1" t="s">
        <v>177</v>
      </c>
      <c r="D677" t="str">
        <f t="shared" si="683"/>
        <v>2</v>
      </c>
      <c r="F677" t="str">
        <f t="shared" si="624"/>
        <v>gtl=2</v>
      </c>
      <c r="G677" s="17" t="s">
        <v>150</v>
      </c>
    </row>
    <row r="678" spans="1:7" ht="14.4">
      <c r="A678" s="17" t="s">
        <v>178</v>
      </c>
      <c r="B678" s="17" t="str">
        <f t="shared" si="682"/>
        <v>gtc=</v>
      </c>
      <c r="C678" s="1" t="s">
        <v>179</v>
      </c>
      <c r="D678" t="str">
        <f t="shared" si="683"/>
        <v>0</v>
      </c>
      <c r="F678" t="str">
        <f t="shared" si="624"/>
        <v>gtc=0</v>
      </c>
      <c r="G678" s="17" t="str">
        <f>CONCATENATE("[td]",VLOOKUP(IF((COUNTA(E667)&gt;0),E667,VALUE(D667)),'Lookup tables'!$A$2:$B$42,2,FALSE))</f>
        <v>[td]gudabenådad</v>
      </c>
    </row>
    <row r="679" spans="1:7" ht="14.4">
      <c r="A679" s="17" t="s">
        <v>180</v>
      </c>
      <c r="B679" s="17" t="str">
        <f t="shared" si="682"/>
        <v>gtt=</v>
      </c>
      <c r="C679" s="1" t="s">
        <v>181</v>
      </c>
      <c r="D679" t="str">
        <f t="shared" si="683"/>
        <v>0</v>
      </c>
      <c r="F679" t="str">
        <f t="shared" si="624"/>
        <v>gtt=0</v>
      </c>
      <c r="G679" s="17" t="s">
        <v>163</v>
      </c>
    </row>
    <row r="680" spans="1:7" ht="14.4">
      <c r="A680" s="17" t="s">
        <v>748</v>
      </c>
      <c r="B680" s="17" t="str">
        <f t="shared" si="682"/>
        <v>hat=</v>
      </c>
      <c r="C680" s="1" t="s">
        <v>183</v>
      </c>
      <c r="D680" t="str">
        <f t="shared" si="683"/>
        <v>6</v>
      </c>
      <c r="F680" t="str">
        <f t="shared" si="624"/>
        <v>hat=6</v>
      </c>
      <c r="G680" s="17" t="s">
        <v>135</v>
      </c>
    </row>
    <row r="681" spans="1:7" ht="14.4">
      <c r="A681" s="17" t="s">
        <v>184</v>
      </c>
      <c r="B681" s="17" t="str">
        <f t="shared" ref="B681" si="688">LEFT(A681,10)</f>
        <v>CountryID=</v>
      </c>
      <c r="C681" s="1" t="s">
        <v>185</v>
      </c>
      <c r="D681" t="str">
        <f t="shared" ref="D681:D744" si="689">RIGHT(A681,(LEN(A681)-10))</f>
        <v>1</v>
      </c>
      <c r="F681" t="str">
        <f t="shared" si="624"/>
        <v>CountryID=1</v>
      </c>
      <c r="G681" s="17" t="str">
        <f t="shared" ref="G681" si="690">CONCATENATE("[th]",C668)</f>
        <v>[th]Ytter</v>
      </c>
    </row>
    <row r="682" spans="1:7" ht="14.4">
      <c r="A682" s="17" t="s">
        <v>186</v>
      </c>
      <c r="B682" s="17" t="str">
        <f t="shared" ref="B682" si="691">LEFT(A682,9)</f>
        <v>warnings=</v>
      </c>
      <c r="C682" s="1" t="s">
        <v>187</v>
      </c>
      <c r="D682" t="str">
        <f t="shared" ref="D682:D745" si="692">RIGHT(A682,(LEN(A682)-9))</f>
        <v>0</v>
      </c>
      <c r="F682" t="str">
        <f t="shared" si="624"/>
        <v>warnings=0</v>
      </c>
      <c r="G682" s="17" t="s">
        <v>150</v>
      </c>
    </row>
    <row r="683" spans="1:7" ht="14.4">
      <c r="A683" s="17" t="s">
        <v>362</v>
      </c>
      <c r="B683" s="17" t="str">
        <f t="shared" ref="B683" si="693">LEFT(A683,11)</f>
        <v>speciality=</v>
      </c>
      <c r="C683" s="1" t="s">
        <v>189</v>
      </c>
      <c r="D683" t="str">
        <f t="shared" ref="D683:D746" si="694">RIGHT(A683,(LEN(A683)-11))</f>
        <v>5</v>
      </c>
      <c r="F683" t="str">
        <f t="shared" ref="F683:F746" si="695">IF(LEN(E683)&gt;0,CONCATENATE(B683,E683),A683)</f>
        <v>speciality=5</v>
      </c>
      <c r="G683" s="17" t="str">
        <f>CONCATENATE("[td]",VLOOKUP(IF((COUNTA(E668)&gt;0),E668,VALUE(D668)),'Lookup tables'!$A$2:$B$42,2,FALSE))</f>
        <v>[td]titanisk</v>
      </c>
    </row>
    <row r="684" spans="1:7" ht="14.4">
      <c r="A684" s="17" t="s">
        <v>363</v>
      </c>
      <c r="B684" s="17" t="str">
        <f t="shared" ref="B684" si="696">LEFT(A684,16)</f>
        <v>specialityLabel=</v>
      </c>
      <c r="C684" s="1" t="s">
        <v>189</v>
      </c>
      <c r="F684" t="str">
        <f t="shared" si="695"/>
        <v>specialityLabel=Head</v>
      </c>
      <c r="G684" s="17" t="s">
        <v>140</v>
      </c>
    </row>
    <row r="685" spans="1:7" ht="14.4">
      <c r="A685" s="17" t="s">
        <v>191</v>
      </c>
      <c r="B685" s="17" t="str">
        <f t="shared" ref="B685" si="697">LEFT(A685,11)</f>
        <v>gentleness=</v>
      </c>
      <c r="C685" s="1" t="s">
        <v>192</v>
      </c>
      <c r="D685" t="str">
        <f t="shared" ref="D685:D748" si="698">RIGHT(A685,(LEN(A685)-11))</f>
        <v>4</v>
      </c>
      <c r="F685" t="str">
        <f t="shared" si="695"/>
        <v>gentleness=4</v>
      </c>
      <c r="G685" s="17" t="str">
        <f t="shared" ref="G685" si="699">CONCATENATE("[th]",C670)</f>
        <v>[th]Försvar</v>
      </c>
    </row>
    <row r="686" spans="1:7" ht="14.4">
      <c r="A686" s="17" t="s">
        <v>193</v>
      </c>
      <c r="B686" s="17" t="str">
        <f t="shared" ref="B686" si="700">LEFT(A686,16)</f>
        <v>gentlenessLabel=</v>
      </c>
      <c r="C686" s="1" t="s">
        <v>192</v>
      </c>
      <c r="D686" t="str">
        <f t="shared" ref="D686:D749" si="701">RIGHT(A686,(LEN(A686)-16))</f>
        <v>popular guy</v>
      </c>
      <c r="F686" t="str">
        <f t="shared" si="695"/>
        <v>gentlenessLabel=popular guy</v>
      </c>
      <c r="G686" s="17" t="s">
        <v>150</v>
      </c>
    </row>
    <row r="687" spans="1:7" ht="14.4">
      <c r="A687" s="17" t="s">
        <v>271</v>
      </c>
      <c r="B687" s="17" t="str">
        <f t="shared" ref="B687" si="702">LEFT(A687,8)</f>
        <v>honesty=</v>
      </c>
      <c r="C687" s="1" t="s">
        <v>195</v>
      </c>
      <c r="D687" t="str">
        <f t="shared" ref="D687:D750" si="703">RIGHT(A687,(LEN(A687)-8))</f>
        <v>1</v>
      </c>
      <c r="F687" t="str">
        <f t="shared" si="695"/>
        <v>honesty=1</v>
      </c>
      <c r="G687" s="17" t="str">
        <f>CONCATENATE("[td]",VLOOKUP(IF((COUNTA(E670)&gt;0),E670,VALUE(D670)),'Lookup tables'!$A$2:$B$42,2,FALSE))</f>
        <v>[td]hyfsad</v>
      </c>
    </row>
    <row r="688" spans="1:7" ht="14.4">
      <c r="A688" s="17" t="s">
        <v>272</v>
      </c>
      <c r="B688" s="17" t="str">
        <f t="shared" ref="B688" si="704">LEFT(A688,13)</f>
        <v>honestyLabel=</v>
      </c>
      <c r="C688" s="1" t="s">
        <v>195</v>
      </c>
      <c r="D688" t="str">
        <f t="shared" ref="D688:D751" si="705">RIGHT(A688,(LEN(A688)-13))</f>
        <v>dishonest</v>
      </c>
      <c r="F688" t="str">
        <f t="shared" si="695"/>
        <v>honestyLabel=dishonest</v>
      </c>
      <c r="G688" s="17" t="s">
        <v>163</v>
      </c>
    </row>
    <row r="689" spans="1:7" ht="14.4">
      <c r="A689" s="17" t="s">
        <v>257</v>
      </c>
      <c r="B689" s="17" t="str">
        <f t="shared" ref="B689" si="706">LEFT(A689,15)</f>
        <v>Aggressiveness=</v>
      </c>
      <c r="C689" s="1" t="s">
        <v>198</v>
      </c>
      <c r="D689" t="str">
        <f t="shared" ref="D689:D752" si="707">RIGHT(A689,(LEN(A689)-15))</f>
        <v>1</v>
      </c>
      <c r="F689" t="str">
        <f t="shared" si="695"/>
        <v>Aggressiveness=1</v>
      </c>
      <c r="G689" s="17" t="s">
        <v>135</v>
      </c>
    </row>
    <row r="690" spans="1:7" ht="14.4">
      <c r="A690" s="17" t="s">
        <v>258</v>
      </c>
      <c r="B690" s="17" t="str">
        <f t="shared" ref="B690" si="708">LEFT(A690,20)</f>
        <v>AggressivenessLabel=</v>
      </c>
      <c r="C690" s="1" t="s">
        <v>198</v>
      </c>
      <c r="D690" t="str">
        <f t="shared" ref="D690:D753" si="709">RIGHT(A690,(LEN(A690)-20))</f>
        <v>calm</v>
      </c>
      <c r="F690" t="str">
        <f t="shared" si="695"/>
        <v>AggressivenessLabel=calm</v>
      </c>
      <c r="G690" s="17" t="str">
        <f t="shared" ref="G690" si="710">CONCATENATE("[th]",C666)</f>
        <v>[th]Målgörare</v>
      </c>
    </row>
    <row r="691" spans="1:7" ht="14.4">
      <c r="A691" s="17" t="s">
        <v>236</v>
      </c>
      <c r="B691" s="17" t="str">
        <f t="shared" ref="B691" si="711">LEFT(A691,12)</f>
        <v>TrainerType=</v>
      </c>
      <c r="C691" s="1" t="s">
        <v>201</v>
      </c>
      <c r="D691" t="str">
        <f t="shared" ref="D691:D754" si="712">RIGHT(A691,(LEN(A691)-12))</f>
        <v/>
      </c>
      <c r="F691" t="str">
        <f t="shared" si="695"/>
        <v>TrainerType=</v>
      </c>
      <c r="G691" s="17" t="s">
        <v>150</v>
      </c>
    </row>
    <row r="692" spans="1:7" ht="14.4">
      <c r="A692" s="17" t="s">
        <v>237</v>
      </c>
      <c r="B692" s="17" t="str">
        <f t="shared" ref="B692" si="713">LEFT(A692,13)</f>
        <v>TrainerSkill=</v>
      </c>
      <c r="C692" s="1" t="s">
        <v>203</v>
      </c>
      <c r="D692" t="str">
        <f t="shared" ref="D692:D755" si="714">RIGHT(A692,(LEN(A692)-13))</f>
        <v/>
      </c>
      <c r="F692" t="str">
        <f t="shared" si="695"/>
        <v>TrainerSkill=</v>
      </c>
      <c r="G692" s="17" t="str">
        <f>CONCATENATE("[td]",VLOOKUP(IF((COUNTA(E666)&gt;0),E666,VALUE(D666)),'Lookup tables'!$A$2:$B$42,2,FALSE))</f>
        <v>[td]titanisk</v>
      </c>
    </row>
    <row r="693" spans="1:7" ht="14.4">
      <c r="A693" s="17" t="s">
        <v>204</v>
      </c>
      <c r="B693" s="17" t="str">
        <f t="shared" ref="B693" si="715">LEFT(A693,7)</f>
        <v>rating=</v>
      </c>
      <c r="C693" s="1" t="s">
        <v>205</v>
      </c>
      <c r="D693" t="str">
        <f t="shared" ref="D693:D756" si="716">RIGHT(A693,(LEN(A693)-7))</f>
        <v>0</v>
      </c>
      <c r="F693" t="str">
        <f t="shared" si="695"/>
        <v>rating=0</v>
      </c>
      <c r="G693" s="17" t="s">
        <v>140</v>
      </c>
    </row>
    <row r="694" spans="1:7" ht="14.4">
      <c r="A694" s="17" t="s">
        <v>792</v>
      </c>
      <c r="B694" s="17" t="str">
        <f t="shared" ref="B694" si="717">LEFT(A694,13)</f>
        <v>PlayerNumber=</v>
      </c>
      <c r="C694" s="1" t="s">
        <v>207</v>
      </c>
      <c r="D694" t="str">
        <f t="shared" ref="D694:D757" si="718">RIGHT(A694,(LEN(A694)-13))</f>
        <v>12</v>
      </c>
      <c r="F694" t="str">
        <f t="shared" si="695"/>
        <v>PlayerNumber=12</v>
      </c>
      <c r="G694" s="17" t="str">
        <f t="shared" ref="G694" si="719">CONCATENATE("[th]",C669)</f>
        <v>[th]Fasta situationer</v>
      </c>
    </row>
    <row r="695" spans="1:7" ht="14.4">
      <c r="A695" s="17" t="s">
        <v>208</v>
      </c>
      <c r="B695" s="17" t="str">
        <f t="shared" ref="B695:B696" si="720">LEFT(A695,15)</f>
        <v>TransferListed=</v>
      </c>
      <c r="C695" s="1" t="s">
        <v>209</v>
      </c>
      <c r="D695" t="str">
        <f t="shared" ref="D695:D758" si="721">RIGHT(A695,(LEN(A695)-15))</f>
        <v>0</v>
      </c>
      <c r="F695" t="str">
        <f t="shared" si="695"/>
        <v>TransferListed=0</v>
      </c>
      <c r="G695" s="17" t="s">
        <v>150</v>
      </c>
    </row>
    <row r="696" spans="1:7" ht="14.4">
      <c r="A696" s="17" t="s">
        <v>210</v>
      </c>
      <c r="B696" s="17" t="str">
        <f t="shared" si="720"/>
        <v>NationalTeamID=</v>
      </c>
      <c r="C696" s="1" t="s">
        <v>211</v>
      </c>
      <c r="D696" t="str">
        <f t="shared" si="721"/>
        <v>3000</v>
      </c>
      <c r="F696" t="str">
        <f t="shared" ref="F696:F759" si="722">A696</f>
        <v>NationalTeamID=3000</v>
      </c>
      <c r="G696" s="17" t="str">
        <f>CONCATENATE("[td]",VLOOKUP(IF((COUNTA(E669)&gt;0),E669,VALUE(D669)),'Lookup tables'!$A$2:$B$42,2,FALSE))</f>
        <v>[td]usel</v>
      </c>
    </row>
    <row r="697" spans="1:7" ht="14.4">
      <c r="A697" s="17" t="s">
        <v>429</v>
      </c>
      <c r="B697" s="17" t="str">
        <f t="shared" ref="B697" si="723">LEFT(A697,5)</f>
        <v>Caps=</v>
      </c>
      <c r="C697" s="1" t="s">
        <v>213</v>
      </c>
      <c r="D697" t="str">
        <f t="shared" ref="D697:D760" si="724">RIGHT(A697,(LEN(A697)-5))</f>
        <v>1</v>
      </c>
      <c r="F697" t="str">
        <f t="shared" si="722"/>
        <v>Caps=1</v>
      </c>
      <c r="G697" s="17" t="s">
        <v>214</v>
      </c>
    </row>
    <row r="698" spans="1:7" ht="14.4">
      <c r="A698" s="17" t="s">
        <v>667</v>
      </c>
      <c r="B698" s="17" t="str">
        <f t="shared" ref="B698" si="725">LEFT(A698,8)</f>
        <v>CapsU20=</v>
      </c>
      <c r="C698" s="1" t="s">
        <v>216</v>
      </c>
      <c r="D698" t="str">
        <f t="shared" ref="D698:D761" si="726">RIGHT(A698,(LEN(A698)-8))</f>
        <v>5</v>
      </c>
      <c r="F698" t="str">
        <f t="shared" si="722"/>
        <v>CapsU20=5</v>
      </c>
      <c r="G698" t="str">
        <f t="shared" ref="G698:G761" si="727">CONCATENATE("Extra info: ", E698)</f>
        <v xml:space="preserve">Extra info: </v>
      </c>
    </row>
    <row r="699" spans="1:7" ht="14.4">
      <c r="A699" s="17" t="s">
        <v>940</v>
      </c>
      <c r="B699" s="17"/>
      <c r="C699" s="10" t="s">
        <v>134</v>
      </c>
      <c r="D699" s="17" t="str">
        <f t="shared" ref="D699:D762" si="728">MID(A699,8,(LEN(A699)-8))</f>
        <v>286843178</v>
      </c>
      <c r="F699" t="str">
        <f t="shared" si="666"/>
        <v>[player286843178]</v>
      </c>
      <c r="G699" s="17" t="str">
        <f t="shared" ref="G699:G762" si="729">CONCATENATE("[hr][b]",D700,"[/b] ","[playerid=",D699,"]")</f>
        <v>[hr][b]Peter Riskvist[/b] [playerid=286843178]</v>
      </c>
    </row>
    <row r="700" spans="1:7" ht="14.4">
      <c r="A700" s="17" t="s">
        <v>941</v>
      </c>
      <c r="B700" s="17" t="str">
        <f t="shared" ref="B700" si="730">LEFT(A700,5)</f>
        <v>name=</v>
      </c>
      <c r="C700" s="10" t="s">
        <v>137</v>
      </c>
      <c r="D700" s="17" t="str">
        <f t="shared" ref="D700:D763" si="731">RIGHT(A700,(LEN(A700)-5))</f>
        <v>Peter Riskvist</v>
      </c>
      <c r="F700" t="str">
        <f t="shared" si="666"/>
        <v>name=Peter Riskvist</v>
      </c>
      <c r="G700" t="str">
        <f t="shared" ref="G700" si="732">CONCATENATE(D701," år och ",D702," dagar, TSI = ",D716,", Lön = ",D715)</f>
        <v>26 år och 87 dagar, TSI = 303170, Lön = 281200</v>
      </c>
    </row>
    <row r="701" spans="1:7" ht="14.4">
      <c r="A701" s="17" t="s">
        <v>242</v>
      </c>
      <c r="B701" s="17" t="str">
        <f t="shared" ref="B701" si="733">LEFT(A701,4)</f>
        <v>ald=</v>
      </c>
      <c r="C701" s="1" t="s">
        <v>139</v>
      </c>
      <c r="D701" t="str">
        <f t="shared" ref="D701:D764" si="734">RIGHT(A701,(LEN(A701)-4))</f>
        <v>26</v>
      </c>
      <c r="F701" t="str">
        <f t="shared" ref="F701" si="735">IF(LEN(E701)&gt;0,CONCATENATE(B701,E701),A701)</f>
        <v>ald=26</v>
      </c>
      <c r="G701" t="str">
        <f>CONCATENATE(VLOOKUP(IF((COUNTA(E704)&gt;0),E704,VALUE(D704)),'Lookup tables'!$A$2:$B$42,2,FALSE)," form, ",VLOOKUP(IF((COUNTA(E705)&gt;0),E705,VALUE(D705)),'Lookup tables'!$A$2:$B$42,2,FALSE)," kondition, ",VLOOKUP(IF((COUNTA(E713)&gt;0),E713,VALUE(D713)),'Lookup tables'!$A$2:$B$42,2,FALSE)," rutin")</f>
        <v>enastående form, enastående kondition, oförglömlig rutin</v>
      </c>
    </row>
    <row r="702" spans="1:7" ht="14.4">
      <c r="A702" s="17" t="s">
        <v>1150</v>
      </c>
      <c r="B702" s="17" t="str">
        <f t="shared" ref="B702" si="736">LEFT(A702,8)</f>
        <v>agedays=</v>
      </c>
      <c r="C702" s="1" t="s">
        <v>142</v>
      </c>
      <c r="D702" t="str">
        <f t="shared" ref="D702:D765" si="737">RIGHT(A702,(LEN(A702)-8))</f>
        <v>87</v>
      </c>
      <c r="F702" t="str">
        <f t="shared" si="695"/>
        <v>agedays=87</v>
      </c>
      <c r="G702" t="str">
        <f>CONCATENATE(IF((COUNTA(D725)&gt;0),CONCATENATE(D725,", "),""),IF((LEN(D732)&gt;0),CONCATENATE(VLOOKUP(VALUE(D732),'Lookup tables'!$D$25:$E$27,2,FALSE),", "),""),CONCATENATE(VLOOKUP(VALUE(D714),'Lookup tables'!$A$2:$B$42,2,FALSE)," ledarförmåga, "),CONCATENATE(VLOOKUP(D727,'Lookup tables'!$D$29:$E$34,2,FALSE),", "),IF(AND((VALUE(D703)&lt;0),(COUNTA(E703)&lt;1)),"ingen skada",CONCATENATE("[b]skada +",IF((COUNTA(E703)&gt;0),E703,D703),"[/b]")))</f>
        <v>dålig ledarförmåga, otrevlig typ, ingen skada</v>
      </c>
    </row>
    <row r="703" spans="1:7" ht="14.4">
      <c r="A703" s="17" t="s">
        <v>143</v>
      </c>
      <c r="B703" s="17" t="str">
        <f t="shared" ref="B703:B704" si="738">LEFT(A703,4)</f>
        <v>ska=</v>
      </c>
      <c r="C703" s="1" t="s">
        <v>144</v>
      </c>
      <c r="D703" t="str">
        <f t="shared" ref="D703:D766" si="739">RIGHT(A703,(LEN(A703)-4))</f>
        <v>-1</v>
      </c>
      <c r="F703" t="str">
        <f t="shared" si="695"/>
        <v>ska=-1</v>
      </c>
      <c r="G703" t="s">
        <v>145</v>
      </c>
    </row>
    <row r="704" spans="1:7" ht="14.4">
      <c r="A704" s="17" t="s">
        <v>279</v>
      </c>
      <c r="B704" s="17" t="str">
        <f t="shared" si="738"/>
        <v>for=</v>
      </c>
      <c r="C704" s="1" t="s">
        <v>147</v>
      </c>
      <c r="D704" t="str">
        <f t="shared" si="739"/>
        <v>5</v>
      </c>
      <c r="E704">
        <v>7</v>
      </c>
      <c r="F704" t="str">
        <f t="shared" si="695"/>
        <v>for=7</v>
      </c>
      <c r="G704" s="17" t="str">
        <f t="shared" ref="G704:G767" si="740">CONCATENATE("[th]",C705)</f>
        <v>[th]Kondition</v>
      </c>
    </row>
    <row r="705" spans="1:7" ht="14.4">
      <c r="A705" s="17" t="s">
        <v>222</v>
      </c>
      <c r="B705" s="17" t="str">
        <f t="shared" si="682"/>
        <v>uth=</v>
      </c>
      <c r="C705" s="1" t="s">
        <v>149</v>
      </c>
      <c r="D705" t="str">
        <f t="shared" si="739"/>
        <v>7</v>
      </c>
      <c r="F705" t="str">
        <f t="shared" si="695"/>
        <v>uth=7</v>
      </c>
      <c r="G705" s="17" t="s">
        <v>150</v>
      </c>
    </row>
    <row r="706" spans="1:7" ht="14.4">
      <c r="A706" s="17" t="s">
        <v>472</v>
      </c>
      <c r="B706" s="17" t="str">
        <f t="shared" si="682"/>
        <v>spe=</v>
      </c>
      <c r="C706" s="1" t="s">
        <v>152</v>
      </c>
      <c r="D706" t="str">
        <f t="shared" si="739"/>
        <v>15</v>
      </c>
      <c r="F706" t="str">
        <f t="shared" si="695"/>
        <v>spe=15</v>
      </c>
      <c r="G706" s="17" t="str">
        <f>CONCATENATE("[td]",VLOOKUP(IF((COUNTA(E705)&gt;0),E705,VALUE(D705)),'Lookup tables'!$A$2:$B$42,2,FALSE))</f>
        <v>[td]enastående</v>
      </c>
    </row>
    <row r="707" spans="1:7" ht="14.4">
      <c r="A707" s="17" t="s">
        <v>948</v>
      </c>
      <c r="B707" s="17" t="str">
        <f t="shared" si="682"/>
        <v>mal=</v>
      </c>
      <c r="C707" s="1" t="s">
        <v>154</v>
      </c>
      <c r="D707" t="str">
        <f t="shared" si="739"/>
        <v>11</v>
      </c>
      <c r="F707" t="str">
        <f t="shared" si="695"/>
        <v>mal=11</v>
      </c>
      <c r="G707" s="17" t="s">
        <v>140</v>
      </c>
    </row>
    <row r="708" spans="1:7" ht="14.4">
      <c r="A708" s="17" t="s">
        <v>906</v>
      </c>
      <c r="B708" s="17" t="str">
        <f t="shared" si="682"/>
        <v>fra=</v>
      </c>
      <c r="C708" s="1" t="s">
        <v>156</v>
      </c>
      <c r="D708" t="str">
        <f t="shared" si="739"/>
        <v>15</v>
      </c>
      <c r="F708" t="str">
        <f t="shared" si="695"/>
        <v>fra=15</v>
      </c>
      <c r="G708" s="17" t="str">
        <f t="shared" ref="G708" si="741">CONCATENATE("[th]",C712)</f>
        <v>[th]Målvakt</v>
      </c>
    </row>
    <row r="709" spans="1:7" ht="14.4">
      <c r="A709" s="17" t="s">
        <v>662</v>
      </c>
      <c r="B709" s="17" t="str">
        <f t="shared" si="682"/>
        <v>ytt=</v>
      </c>
      <c r="C709" s="1" t="s">
        <v>158</v>
      </c>
      <c r="D709" t="str">
        <f t="shared" si="739"/>
        <v>7</v>
      </c>
      <c r="F709" t="str">
        <f t="shared" si="695"/>
        <v>ytt=7</v>
      </c>
      <c r="G709" s="17" t="s">
        <v>150</v>
      </c>
    </row>
    <row r="710" spans="1:7" ht="14.4">
      <c r="A710" s="17" t="s">
        <v>437</v>
      </c>
      <c r="B710" s="17" t="str">
        <f t="shared" si="682"/>
        <v>fas=</v>
      </c>
      <c r="C710" s="1" t="s">
        <v>160</v>
      </c>
      <c r="D710" t="str">
        <f t="shared" si="739"/>
        <v>1</v>
      </c>
      <c r="F710" t="str">
        <f t="shared" si="695"/>
        <v>fas=1</v>
      </c>
      <c r="G710" s="17" t="str">
        <f>CONCATENATE("[td]",VLOOKUP(IF((COUNTA(E712)&gt;0),E712,VALUE(D712)),'Lookup tables'!$A$2:$B$42,2,FALSE))</f>
        <v>[td]katastrofal</v>
      </c>
    </row>
    <row r="711" spans="1:7" ht="14.4">
      <c r="A711" s="17" t="s">
        <v>626</v>
      </c>
      <c r="B711" s="17" t="str">
        <f t="shared" si="682"/>
        <v>bac=</v>
      </c>
      <c r="C711" s="1" t="s">
        <v>162</v>
      </c>
      <c r="D711" t="str">
        <f t="shared" si="739"/>
        <v>5</v>
      </c>
      <c r="F711" t="str">
        <f t="shared" si="695"/>
        <v>bac=5</v>
      </c>
      <c r="G711" s="17" t="s">
        <v>163</v>
      </c>
    </row>
    <row r="712" spans="1:7" ht="14.4">
      <c r="A712" s="17" t="s">
        <v>286</v>
      </c>
      <c r="B712" s="17" t="str">
        <f t="shared" si="682"/>
        <v>mlv=</v>
      </c>
      <c r="C712" s="1" t="s">
        <v>165</v>
      </c>
      <c r="D712" t="str">
        <f t="shared" si="739"/>
        <v>1</v>
      </c>
      <c r="F712" t="str">
        <f t="shared" si="695"/>
        <v>mlv=1</v>
      </c>
      <c r="G712" s="17" t="s">
        <v>135</v>
      </c>
    </row>
    <row r="713" spans="1:7" ht="14.4">
      <c r="A713" s="17" t="s">
        <v>307</v>
      </c>
      <c r="B713" s="17" t="str">
        <f t="shared" si="682"/>
        <v>rut=</v>
      </c>
      <c r="C713" s="1" t="s">
        <v>167</v>
      </c>
      <c r="D713" t="str">
        <f t="shared" si="739"/>
        <v>13</v>
      </c>
      <c r="F713" t="str">
        <f t="shared" si="695"/>
        <v>rut=13</v>
      </c>
      <c r="G713" s="17" t="str">
        <f t="shared" ref="G713" si="742">CONCATENATE("[th]",C706)</f>
        <v>[th]Spelupplägg</v>
      </c>
    </row>
    <row r="714" spans="1:7" ht="14.4">
      <c r="A714" s="17" t="s">
        <v>228</v>
      </c>
      <c r="B714" s="17" t="str">
        <f t="shared" si="682"/>
        <v>led=</v>
      </c>
      <c r="C714" s="1" t="s">
        <v>169</v>
      </c>
      <c r="D714" t="str">
        <f t="shared" si="739"/>
        <v>3</v>
      </c>
      <c r="F714" t="str">
        <f t="shared" si="695"/>
        <v>led=3</v>
      </c>
      <c r="G714" s="17" t="s">
        <v>150</v>
      </c>
    </row>
    <row r="715" spans="1:7" ht="14.4">
      <c r="A715" s="17" t="s">
        <v>1151</v>
      </c>
      <c r="B715" s="17" t="str">
        <f t="shared" si="682"/>
        <v>sal=</v>
      </c>
      <c r="C715" s="1" t="s">
        <v>171</v>
      </c>
      <c r="D715" t="str">
        <f t="shared" si="739"/>
        <v>281200</v>
      </c>
      <c r="F715" t="str">
        <f t="shared" si="695"/>
        <v>sal=281200</v>
      </c>
      <c r="G715" s="17" t="str">
        <f>CONCATENATE("[td]",VLOOKUP(IF((COUNTA(E706)&gt;0),E706,VALUE(D706)),'Lookup tables'!$A$2:$B$42,2,FALSE))</f>
        <v>[td]titanisk</v>
      </c>
    </row>
    <row r="716" spans="1:7" ht="14.4">
      <c r="A716" s="17" t="s">
        <v>1152</v>
      </c>
      <c r="B716" s="17" t="str">
        <f t="shared" si="682"/>
        <v>mkt=</v>
      </c>
      <c r="C716" s="1" t="s">
        <v>173</v>
      </c>
      <c r="D716" t="str">
        <f t="shared" si="739"/>
        <v>303170</v>
      </c>
      <c r="F716" t="str">
        <f t="shared" si="695"/>
        <v>mkt=303170</v>
      </c>
      <c r="G716" s="17" t="s">
        <v>140</v>
      </c>
    </row>
    <row r="717" spans="1:7" ht="14.4">
      <c r="A717" s="17" t="s">
        <v>506</v>
      </c>
      <c r="B717" s="17" t="str">
        <f t="shared" si="682"/>
        <v>gev=</v>
      </c>
      <c r="C717" s="1" t="s">
        <v>175</v>
      </c>
      <c r="D717" t="str">
        <f t="shared" si="739"/>
        <v>57</v>
      </c>
      <c r="F717" t="str">
        <f t="shared" si="695"/>
        <v>gev=57</v>
      </c>
      <c r="G717" s="17" t="str">
        <f t="shared" ref="G717" si="743">CONCATENATE("[th]",C708)</f>
        <v>[th]Framspel</v>
      </c>
    </row>
    <row r="718" spans="1:7" ht="14.4">
      <c r="A718" s="17" t="s">
        <v>176</v>
      </c>
      <c r="B718" s="17" t="str">
        <f t="shared" si="682"/>
        <v>gtl=</v>
      </c>
      <c r="C718" s="1" t="s">
        <v>177</v>
      </c>
      <c r="D718" t="str">
        <f t="shared" si="739"/>
        <v>0</v>
      </c>
      <c r="F718" t="str">
        <f t="shared" si="695"/>
        <v>gtl=0</v>
      </c>
      <c r="G718" s="17" t="s">
        <v>150</v>
      </c>
    </row>
    <row r="719" spans="1:7" ht="14.4">
      <c r="A719" s="17" t="s">
        <v>178</v>
      </c>
      <c r="B719" s="17" t="str">
        <f t="shared" si="682"/>
        <v>gtc=</v>
      </c>
      <c r="C719" s="1" t="s">
        <v>179</v>
      </c>
      <c r="D719" t="str">
        <f t="shared" si="739"/>
        <v>0</v>
      </c>
      <c r="F719" t="str">
        <f t="shared" si="695"/>
        <v>gtc=0</v>
      </c>
      <c r="G719" s="17" t="str">
        <f>CONCATENATE("[td]",VLOOKUP(IF((COUNTA(E708)&gt;0),E708,VALUE(D708)),'Lookup tables'!$A$2:$B$42,2,FALSE))</f>
        <v>[td]titanisk</v>
      </c>
    </row>
    <row r="720" spans="1:7" ht="14.4">
      <c r="A720" s="17" t="s">
        <v>180</v>
      </c>
      <c r="B720" s="17" t="str">
        <f t="shared" si="682"/>
        <v>gtt=</v>
      </c>
      <c r="C720" s="1" t="s">
        <v>181</v>
      </c>
      <c r="D720" t="str">
        <f t="shared" si="739"/>
        <v>0</v>
      </c>
      <c r="F720" t="str">
        <f t="shared" si="695"/>
        <v>gtt=0</v>
      </c>
      <c r="G720" s="17" t="s">
        <v>163</v>
      </c>
    </row>
    <row r="721" spans="1:7" ht="14.4">
      <c r="A721" s="17" t="s">
        <v>182</v>
      </c>
      <c r="B721" s="17" t="str">
        <f t="shared" si="682"/>
        <v>hat=</v>
      </c>
      <c r="C721" s="1" t="s">
        <v>183</v>
      </c>
      <c r="D721" t="str">
        <f t="shared" si="739"/>
        <v>0</v>
      </c>
      <c r="F721" t="str">
        <f t="shared" si="695"/>
        <v>hat=0</v>
      </c>
      <c r="G721" s="17" t="s">
        <v>135</v>
      </c>
    </row>
    <row r="722" spans="1:7" ht="14.4">
      <c r="A722" s="17" t="s">
        <v>184</v>
      </c>
      <c r="B722" s="17" t="str">
        <f t="shared" ref="B722" si="744">LEFT(A722,10)</f>
        <v>CountryID=</v>
      </c>
      <c r="C722" s="1" t="s">
        <v>185</v>
      </c>
      <c r="D722" t="str">
        <f t="shared" ref="D722:D785" si="745">RIGHT(A722,(LEN(A722)-10))</f>
        <v>1</v>
      </c>
      <c r="F722" t="str">
        <f t="shared" si="695"/>
        <v>CountryID=1</v>
      </c>
      <c r="G722" s="17" t="str">
        <f t="shared" ref="G722" si="746">CONCATENATE("[th]",C709)</f>
        <v>[th]Ytter</v>
      </c>
    </row>
    <row r="723" spans="1:7" ht="14.4">
      <c r="A723" s="17" t="s">
        <v>186</v>
      </c>
      <c r="B723" s="17" t="str">
        <f t="shared" ref="B723" si="747">LEFT(A723,9)</f>
        <v>warnings=</v>
      </c>
      <c r="C723" s="1" t="s">
        <v>187</v>
      </c>
      <c r="D723" t="str">
        <f t="shared" ref="D723:D786" si="748">RIGHT(A723,(LEN(A723)-9))</f>
        <v>0</v>
      </c>
      <c r="F723" t="str">
        <f t="shared" si="695"/>
        <v>warnings=0</v>
      </c>
      <c r="G723" s="17" t="s">
        <v>150</v>
      </c>
    </row>
    <row r="724" spans="1:7" ht="14.4">
      <c r="A724" s="17" t="s">
        <v>610</v>
      </c>
      <c r="B724" s="17" t="str">
        <f t="shared" ref="B724" si="749">LEFT(A724,11)</f>
        <v>speciality=</v>
      </c>
      <c r="C724" s="1" t="s">
        <v>189</v>
      </c>
      <c r="D724" t="str">
        <f t="shared" ref="D724:D787" si="750">RIGHT(A724,(LEN(A724)-11))</f>
        <v>1</v>
      </c>
      <c r="F724" t="str">
        <f t="shared" si="695"/>
        <v>speciality=1</v>
      </c>
      <c r="G724" s="17" t="str">
        <f>CONCATENATE("[td]",VLOOKUP(IF((COUNTA(E709)&gt;0),E709,VALUE(D709)),'Lookup tables'!$A$2:$B$42,2,FALSE))</f>
        <v>[td]enastående</v>
      </c>
    </row>
    <row r="725" spans="1:7" ht="14.4">
      <c r="A725" s="17" t="s">
        <v>611</v>
      </c>
      <c r="B725" s="17" t="str">
        <f t="shared" ref="B725" si="751">LEFT(A725,16)</f>
        <v>specialityLabel=</v>
      </c>
      <c r="C725" s="1" t="s">
        <v>189</v>
      </c>
      <c r="F725" t="str">
        <f t="shared" si="695"/>
        <v>specialityLabel=Technical</v>
      </c>
      <c r="G725" s="17" t="s">
        <v>140</v>
      </c>
    </row>
    <row r="726" spans="1:7" ht="14.4">
      <c r="A726" s="17" t="s">
        <v>232</v>
      </c>
      <c r="B726" s="17" t="str">
        <f t="shared" ref="B726" si="752">LEFT(A726,11)</f>
        <v>gentleness=</v>
      </c>
      <c r="C726" s="1" t="s">
        <v>192</v>
      </c>
      <c r="D726" t="str">
        <f t="shared" ref="D726:D789" si="753">RIGHT(A726,(LEN(A726)-11))</f>
        <v>0</v>
      </c>
      <c r="F726" t="str">
        <f t="shared" si="695"/>
        <v>gentleness=0</v>
      </c>
      <c r="G726" s="17" t="str">
        <f t="shared" ref="G726" si="754">CONCATENATE("[th]",C711)</f>
        <v>[th]Försvar</v>
      </c>
    </row>
    <row r="727" spans="1:7" ht="14.4">
      <c r="A727" s="17" t="s">
        <v>233</v>
      </c>
      <c r="B727" s="17" t="str">
        <f t="shared" ref="B727" si="755">LEFT(A727,16)</f>
        <v>gentlenessLabel=</v>
      </c>
      <c r="C727" s="1" t="s">
        <v>192</v>
      </c>
      <c r="D727" t="str">
        <f t="shared" ref="D727:D790" si="756">RIGHT(A727,(LEN(A727)-16))</f>
        <v>nasty fellow</v>
      </c>
      <c r="F727" t="str">
        <f t="shared" si="695"/>
        <v>gentlenessLabel=nasty fellow</v>
      </c>
      <c r="G727" s="17" t="s">
        <v>150</v>
      </c>
    </row>
    <row r="728" spans="1:7" ht="14.4">
      <c r="A728" s="17" t="s">
        <v>194</v>
      </c>
      <c r="B728" s="17" t="str">
        <f t="shared" ref="B728" si="757">LEFT(A728,8)</f>
        <v>honesty=</v>
      </c>
      <c r="C728" s="1" t="s">
        <v>195</v>
      </c>
      <c r="D728" t="str">
        <f t="shared" ref="D728:D791" si="758">RIGHT(A728,(LEN(A728)-8))</f>
        <v>2</v>
      </c>
      <c r="F728" t="str">
        <f t="shared" si="695"/>
        <v>honesty=2</v>
      </c>
      <c r="G728" s="17" t="str">
        <f>CONCATENATE("[td]",VLOOKUP(IF((COUNTA(E711)&gt;0),E711,VALUE(D711)),'Lookup tables'!$A$2:$B$42,2,FALSE))</f>
        <v>[td]bra</v>
      </c>
    </row>
    <row r="729" spans="1:7" ht="14.4">
      <c r="A729" s="17" t="s">
        <v>196</v>
      </c>
      <c r="B729" s="17" t="str">
        <f t="shared" ref="B729" si="759">LEFT(A729,13)</f>
        <v>honestyLabel=</v>
      </c>
      <c r="C729" s="1" t="s">
        <v>195</v>
      </c>
      <c r="D729" t="str">
        <f t="shared" ref="D729:D792" si="760">RIGHT(A729,(LEN(A729)-13))</f>
        <v>honest</v>
      </c>
      <c r="F729" t="str">
        <f t="shared" si="695"/>
        <v>honestyLabel=honest</v>
      </c>
      <c r="G729" s="17" t="s">
        <v>163</v>
      </c>
    </row>
    <row r="730" spans="1:7" ht="14.4">
      <c r="A730" s="17" t="s">
        <v>257</v>
      </c>
      <c r="B730" s="17" t="str">
        <f t="shared" ref="B730" si="761">LEFT(A730,15)</f>
        <v>Aggressiveness=</v>
      </c>
      <c r="C730" s="1" t="s">
        <v>198</v>
      </c>
      <c r="D730" t="str">
        <f t="shared" ref="D730:D793" si="762">RIGHT(A730,(LEN(A730)-15))</f>
        <v>1</v>
      </c>
      <c r="F730" t="str">
        <f t="shared" si="695"/>
        <v>Aggressiveness=1</v>
      </c>
      <c r="G730" s="17" t="s">
        <v>135</v>
      </c>
    </row>
    <row r="731" spans="1:7" ht="14.4">
      <c r="A731" s="17" t="s">
        <v>258</v>
      </c>
      <c r="B731" s="17" t="str">
        <f t="shared" ref="B731" si="763">LEFT(A731,20)</f>
        <v>AggressivenessLabel=</v>
      </c>
      <c r="C731" s="1" t="s">
        <v>198</v>
      </c>
      <c r="D731" t="str">
        <f t="shared" ref="D731:D794" si="764">RIGHT(A731,(LEN(A731)-20))</f>
        <v>calm</v>
      </c>
      <c r="F731" t="str">
        <f t="shared" si="695"/>
        <v>AggressivenessLabel=calm</v>
      </c>
      <c r="G731" s="17" t="str">
        <f t="shared" ref="G731" si="765">CONCATENATE("[th]",C707)</f>
        <v>[th]Målgörare</v>
      </c>
    </row>
    <row r="732" spans="1:7" ht="14.4">
      <c r="A732" s="17" t="s">
        <v>236</v>
      </c>
      <c r="B732" s="17" t="str">
        <f t="shared" ref="B732" si="766">LEFT(A732,12)</f>
        <v>TrainerType=</v>
      </c>
      <c r="C732" s="1" t="s">
        <v>201</v>
      </c>
      <c r="D732" t="str">
        <f t="shared" ref="D732:D795" si="767">RIGHT(A732,(LEN(A732)-12))</f>
        <v/>
      </c>
      <c r="F732" t="str">
        <f t="shared" si="695"/>
        <v>TrainerType=</v>
      </c>
      <c r="G732" s="17" t="s">
        <v>150</v>
      </c>
    </row>
    <row r="733" spans="1:7" ht="14.4">
      <c r="A733" s="17" t="s">
        <v>237</v>
      </c>
      <c r="B733" s="17" t="str">
        <f t="shared" ref="B733" si="768">LEFT(A733,13)</f>
        <v>TrainerSkill=</v>
      </c>
      <c r="C733" s="1" t="s">
        <v>203</v>
      </c>
      <c r="D733" t="str">
        <f t="shared" ref="D733:D796" si="769">RIGHT(A733,(LEN(A733)-13))</f>
        <v/>
      </c>
      <c r="F733" t="str">
        <f t="shared" si="695"/>
        <v>TrainerSkill=</v>
      </c>
      <c r="G733" s="17" t="str">
        <f>CONCATENATE("[td]",VLOOKUP(IF((COUNTA(E707)&gt;0),E707,VALUE(D707)),'Lookup tables'!$A$2:$B$42,2,FALSE))</f>
        <v>[td]gudabenådad</v>
      </c>
    </row>
    <row r="734" spans="1:7" ht="14.4">
      <c r="A734" s="17" t="s">
        <v>204</v>
      </c>
      <c r="B734" s="17" t="str">
        <f t="shared" ref="B734" si="770">LEFT(A734,7)</f>
        <v>rating=</v>
      </c>
      <c r="C734" s="1" t="s">
        <v>205</v>
      </c>
      <c r="D734" t="str">
        <f t="shared" ref="D734:D797" si="771">RIGHT(A734,(LEN(A734)-7))</f>
        <v>0</v>
      </c>
      <c r="F734" t="str">
        <f t="shared" si="695"/>
        <v>rating=0</v>
      </c>
      <c r="G734" s="17" t="s">
        <v>140</v>
      </c>
    </row>
    <row r="735" spans="1:7" ht="14.4">
      <c r="A735" s="17" t="s">
        <v>467</v>
      </c>
      <c r="B735" s="17" t="str">
        <f t="shared" ref="B735" si="772">LEFT(A735,13)</f>
        <v>PlayerNumber=</v>
      </c>
      <c r="C735" s="1" t="s">
        <v>207</v>
      </c>
      <c r="D735" t="str">
        <f t="shared" ref="D735:D798" si="773">RIGHT(A735,(LEN(A735)-13))</f>
        <v>2</v>
      </c>
      <c r="F735" t="str">
        <f t="shared" si="695"/>
        <v>PlayerNumber=2</v>
      </c>
      <c r="G735" s="17" t="str">
        <f t="shared" ref="G735" si="774">CONCATENATE("[th]",C710)</f>
        <v>[th]Fasta situationer</v>
      </c>
    </row>
    <row r="736" spans="1:7" ht="14.4">
      <c r="A736" s="17" t="s">
        <v>208</v>
      </c>
      <c r="B736" s="17" t="str">
        <f t="shared" ref="B736:B737" si="775">LEFT(A736,15)</f>
        <v>TransferListed=</v>
      </c>
      <c r="C736" s="1" t="s">
        <v>209</v>
      </c>
      <c r="D736" t="str">
        <f t="shared" ref="D736:D799" si="776">RIGHT(A736,(LEN(A736)-15))</f>
        <v>0</v>
      </c>
      <c r="F736" t="str">
        <f t="shared" si="695"/>
        <v>TransferListed=0</v>
      </c>
      <c r="G736" s="17" t="s">
        <v>150</v>
      </c>
    </row>
    <row r="737" spans="1:7" ht="14.4">
      <c r="A737" s="17" t="s">
        <v>210</v>
      </c>
      <c r="B737" s="17" t="str">
        <f t="shared" si="775"/>
        <v>NationalTeamID=</v>
      </c>
      <c r="C737" s="1" t="s">
        <v>211</v>
      </c>
      <c r="D737" t="str">
        <f t="shared" si="776"/>
        <v>3000</v>
      </c>
      <c r="F737" t="str">
        <f t="shared" ref="F737:F800" si="777">A737</f>
        <v>NationalTeamID=3000</v>
      </c>
      <c r="G737" s="17" t="str">
        <f>CONCATENATE("[td]",VLOOKUP(IF((COUNTA(E710)&gt;0),E710,VALUE(D710)),'Lookup tables'!$A$2:$B$42,2,FALSE))</f>
        <v>[td]katastrofal</v>
      </c>
    </row>
    <row r="738" spans="1:7" ht="14.4">
      <c r="A738" s="17" t="s">
        <v>365</v>
      </c>
      <c r="B738" s="17" t="str">
        <f t="shared" ref="B738" si="778">LEFT(A738,5)</f>
        <v>Caps=</v>
      </c>
      <c r="C738" s="1" t="s">
        <v>213</v>
      </c>
      <c r="D738" t="str">
        <f t="shared" ref="D738:D801" si="779">RIGHT(A738,(LEN(A738)-5))</f>
        <v>2</v>
      </c>
      <c r="F738" t="str">
        <f t="shared" si="777"/>
        <v>Caps=2</v>
      </c>
      <c r="G738" s="17" t="s">
        <v>214</v>
      </c>
    </row>
    <row r="739" spans="1:7" ht="14.4">
      <c r="A739" s="17" t="s">
        <v>769</v>
      </c>
      <c r="B739" s="17" t="str">
        <f t="shared" ref="B739" si="780">LEFT(A739,8)</f>
        <v>CapsU20=</v>
      </c>
      <c r="C739" s="1" t="s">
        <v>216</v>
      </c>
      <c r="D739" t="str">
        <f t="shared" ref="D739:D802" si="781">RIGHT(A739,(LEN(A739)-8))</f>
        <v>18</v>
      </c>
      <c r="E739" t="s">
        <v>1439</v>
      </c>
      <c r="F739" t="str">
        <f t="shared" si="777"/>
        <v>CapsU20=18</v>
      </c>
      <c r="G739" t="str">
        <f t="shared" ref="G739:G802" si="782">CONCATENATE("Extra info: ", E739)</f>
        <v>Extra info: form pos</v>
      </c>
    </row>
    <row r="740" spans="1:7" ht="14.4">
      <c r="A740" s="17" t="s">
        <v>300</v>
      </c>
      <c r="B740" s="17"/>
      <c r="C740" s="10" t="s">
        <v>134</v>
      </c>
      <c r="D740" s="17" t="str">
        <f t="shared" ref="D740:D803" si="783">MID(A740,8,(LEN(A740)-8))</f>
        <v>221809803</v>
      </c>
      <c r="F740" t="str">
        <f t="shared" si="777"/>
        <v>[player221809803]</v>
      </c>
      <c r="G740" s="17" t="str">
        <f t="shared" ref="G740:G803" si="784">CONCATENATE("[hr][b]",D741,"[/b] ","[playerid=",D740,"]")</f>
        <v>[hr][b]Pontus Hasseler[/b] [playerid=221809803]</v>
      </c>
    </row>
    <row r="741" spans="1:7" ht="14.4">
      <c r="A741" s="17" t="s">
        <v>301</v>
      </c>
      <c r="B741" s="17" t="str">
        <f t="shared" ref="B741" si="785">LEFT(A741,5)</f>
        <v>name=</v>
      </c>
      <c r="C741" s="10" t="s">
        <v>137</v>
      </c>
      <c r="D741" s="17" t="str">
        <f t="shared" ref="D741:D804" si="786">RIGHT(A741,(LEN(A741)-5))</f>
        <v>Pontus Hasseler</v>
      </c>
      <c r="F741" t="str">
        <f t="shared" si="777"/>
        <v>name=Pontus Hasseler</v>
      </c>
      <c r="G741" t="str">
        <f t="shared" ref="G741" si="787">CONCATENATE(D742," år och ",D743," dagar, TSI = ",D757,", Lön = ",D756)</f>
        <v>31 år och 111 dagar, TSI = 115080, Lön = 533300</v>
      </c>
    </row>
    <row r="742" spans="1:7" ht="14.4">
      <c r="A742" s="17" t="s">
        <v>138</v>
      </c>
      <c r="B742" s="17" t="str">
        <f t="shared" ref="B742" si="788">LEFT(A742,4)</f>
        <v>ald=</v>
      </c>
      <c r="C742" s="1" t="s">
        <v>139</v>
      </c>
      <c r="D742" t="str">
        <f t="shared" ref="D742:D805" si="789">RIGHT(A742,(LEN(A742)-4))</f>
        <v>31</v>
      </c>
      <c r="F742" t="str">
        <f t="shared" ref="F742" si="790">IF(LEN(E742)&gt;0,CONCATENATE(B742,E742),A742)</f>
        <v>ald=31</v>
      </c>
      <c r="G742" t="str">
        <f>CONCATENATE(VLOOKUP(IF((COUNTA(E745)&gt;0),E745,VALUE(D745)),'Lookup tables'!$A$2:$B$42,2,FALSE)," form, ",VLOOKUP(IF((COUNTA(E746)&gt;0),E746,VALUE(D746)),'Lookup tables'!$A$2:$B$42,2,FALSE)," kondition, ",VLOOKUP(IF((COUNTA(E754)&gt;0),E754,VALUE(D754)),'Lookup tables'!$A$2:$B$42,2,FALSE)," rutin")</f>
        <v>bra form, fenomenal kondition, magisk rutin</v>
      </c>
    </row>
    <row r="743" spans="1:7" ht="14.4">
      <c r="A743" s="17" t="s">
        <v>398</v>
      </c>
      <c r="B743" s="17" t="str">
        <f t="shared" ref="B743" si="791">LEFT(A743,8)</f>
        <v>agedays=</v>
      </c>
      <c r="C743" s="1" t="s">
        <v>142</v>
      </c>
      <c r="D743" t="str">
        <f t="shared" ref="D743:D806" si="792">RIGHT(A743,(LEN(A743)-8))</f>
        <v>111</v>
      </c>
      <c r="F743" t="str">
        <f t="shared" si="695"/>
        <v>agedays=111</v>
      </c>
      <c r="G743" t="e">
        <f>CONCATENATE(IF((COUNTA(D766)&gt;0),CONCATENATE(D766,", "),""),IF((LEN(D773)&gt;0),CONCATENATE(VLOOKUP(VALUE(D773),'Lookup tables'!$D$25:$E$27,2,FALSE),", "),""),CONCATENATE(VLOOKUP(VALUE(D755),'Lookup tables'!$A$2:$B$42,2,FALSE)," ledarförmåga, "),CONCATENATE(VLOOKUP(D768,'Lookup tables'!$D$29:$E$34,2,FALSE),", "),IF(AND((VALUE(D744)&lt;0),(COUNTA(E744)&lt;1)),"ingen skada",CONCATENATE("[b]skada +",IF((COUNTA(E744)&gt;0),E744,D744),"[/b]")))</f>
        <v>#N/A</v>
      </c>
    </row>
    <row r="744" spans="1:7" ht="14.4">
      <c r="A744" s="17" t="s">
        <v>143</v>
      </c>
      <c r="B744" s="17" t="str">
        <f t="shared" ref="B744:B803" si="793">LEFT(A744,4)</f>
        <v>ska=</v>
      </c>
      <c r="C744" s="1" t="s">
        <v>144</v>
      </c>
      <c r="D744" t="str">
        <f t="shared" ref="D744:D807" si="794">RIGHT(A744,(LEN(A744)-4))</f>
        <v>-1</v>
      </c>
      <c r="F744" t="str">
        <f t="shared" si="695"/>
        <v>ska=-1</v>
      </c>
      <c r="G744" t="s">
        <v>145</v>
      </c>
    </row>
    <row r="745" spans="1:7" ht="14.4">
      <c r="A745" s="17" t="s">
        <v>279</v>
      </c>
      <c r="B745" s="17" t="str">
        <f t="shared" si="793"/>
        <v>for=</v>
      </c>
      <c r="C745" s="1" t="s">
        <v>147</v>
      </c>
      <c r="D745" t="str">
        <f t="shared" si="794"/>
        <v>5</v>
      </c>
      <c r="F745" t="str">
        <f t="shared" si="695"/>
        <v>for=5</v>
      </c>
      <c r="G745" s="17" t="str">
        <f t="shared" ref="G745:G808" si="795">CONCATENATE("[th]",C746)</f>
        <v>[th]Kondition</v>
      </c>
    </row>
    <row r="746" spans="1:7" ht="14.4">
      <c r="A746" s="17" t="s">
        <v>369</v>
      </c>
      <c r="B746" s="17" t="str">
        <f t="shared" si="793"/>
        <v>uth=</v>
      </c>
      <c r="C746" s="1" t="s">
        <v>149</v>
      </c>
      <c r="D746" t="str">
        <f t="shared" si="794"/>
        <v>8</v>
      </c>
      <c r="F746" t="str">
        <f t="shared" si="695"/>
        <v>uth=8</v>
      </c>
      <c r="G746" s="17" t="s">
        <v>150</v>
      </c>
    </row>
    <row r="747" spans="1:7" ht="14.4">
      <c r="A747" s="17" t="s">
        <v>151</v>
      </c>
      <c r="B747" s="17" t="str">
        <f t="shared" si="793"/>
        <v>spe=</v>
      </c>
      <c r="C747" s="1" t="s">
        <v>152</v>
      </c>
      <c r="D747" t="str">
        <f t="shared" si="794"/>
        <v>1</v>
      </c>
      <c r="F747" t="str">
        <f t="shared" ref="F747:F810" si="796">IF(LEN(E747)&gt;0,CONCATENATE(B747,E747),A747)</f>
        <v>spe=1</v>
      </c>
      <c r="G747" s="17" t="str">
        <f>CONCATENATE("[td]",VLOOKUP(IF((COUNTA(E746)&gt;0),E746,VALUE(D746)),'Lookup tables'!$A$2:$B$42,2,FALSE))</f>
        <v>[td]fenomenal</v>
      </c>
    </row>
    <row r="748" spans="1:7" ht="14.4">
      <c r="A748" s="17" t="s">
        <v>223</v>
      </c>
      <c r="B748" s="17" t="str">
        <f t="shared" si="793"/>
        <v>mal=</v>
      </c>
      <c r="C748" s="1" t="s">
        <v>154</v>
      </c>
      <c r="D748" t="str">
        <f t="shared" si="794"/>
        <v>1</v>
      </c>
      <c r="F748" t="str">
        <f t="shared" si="796"/>
        <v>mal=1</v>
      </c>
      <c r="G748" s="17" t="s">
        <v>140</v>
      </c>
    </row>
    <row r="749" spans="1:7" ht="14.4">
      <c r="A749" s="17" t="s">
        <v>246</v>
      </c>
      <c r="B749" s="17" t="str">
        <f t="shared" si="793"/>
        <v>fra=</v>
      </c>
      <c r="C749" s="1" t="s">
        <v>156</v>
      </c>
      <c r="D749" t="str">
        <f t="shared" si="794"/>
        <v>2</v>
      </c>
      <c r="F749" t="str">
        <f t="shared" si="796"/>
        <v>fra=2</v>
      </c>
      <c r="G749" s="17" t="str">
        <f t="shared" ref="G749" si="797">CONCATENATE("[th]",C753)</f>
        <v>[th]Målvakt</v>
      </c>
    </row>
    <row r="750" spans="1:7" ht="14.4">
      <c r="A750" s="17" t="s">
        <v>157</v>
      </c>
      <c r="B750" s="17" t="str">
        <f t="shared" si="793"/>
        <v>ytt=</v>
      </c>
      <c r="C750" s="1" t="s">
        <v>158</v>
      </c>
      <c r="D750" t="str">
        <f t="shared" si="794"/>
        <v>1</v>
      </c>
      <c r="F750" t="str">
        <f t="shared" si="796"/>
        <v>ytt=1</v>
      </c>
      <c r="G750" s="17" t="s">
        <v>150</v>
      </c>
    </row>
    <row r="751" spans="1:7" ht="14.4">
      <c r="A751" s="17" t="s">
        <v>159</v>
      </c>
      <c r="B751" s="17" t="str">
        <f t="shared" si="793"/>
        <v>fas=</v>
      </c>
      <c r="C751" s="1" t="s">
        <v>160</v>
      </c>
      <c r="D751" t="str">
        <f t="shared" si="794"/>
        <v>19</v>
      </c>
      <c r="F751" t="str">
        <f t="shared" si="796"/>
        <v>fas=19</v>
      </c>
      <c r="G751" s="17" t="str">
        <f>CONCATENATE("[td]",VLOOKUP(IF((COUNTA(E753)&gt;0),E753,VALUE(D753)),'Lookup tables'!$A$2:$B$42,2,FALSE))</f>
        <v>[td]utopisk</v>
      </c>
    </row>
    <row r="752" spans="1:7" ht="14.4">
      <c r="A752" s="17" t="s">
        <v>226</v>
      </c>
      <c r="B752" s="17" t="str">
        <f t="shared" si="793"/>
        <v>bac=</v>
      </c>
      <c r="C752" s="1" t="s">
        <v>162</v>
      </c>
      <c r="D752" t="str">
        <f t="shared" si="794"/>
        <v>12</v>
      </c>
      <c r="F752" t="str">
        <f t="shared" si="796"/>
        <v>bac=12</v>
      </c>
      <c r="G752" s="17" t="s">
        <v>163</v>
      </c>
    </row>
    <row r="753" spans="1:7" ht="14.4">
      <c r="A753" s="17" t="s">
        <v>306</v>
      </c>
      <c r="B753" s="17" t="str">
        <f t="shared" si="793"/>
        <v>mlv=</v>
      </c>
      <c r="C753" s="1" t="s">
        <v>165</v>
      </c>
      <c r="D753" t="str">
        <f t="shared" si="794"/>
        <v>19</v>
      </c>
      <c r="F753" t="str">
        <f t="shared" si="796"/>
        <v>mlv=19</v>
      </c>
      <c r="G753" s="17" t="s">
        <v>135</v>
      </c>
    </row>
    <row r="754" spans="1:7" ht="14.4">
      <c r="A754" s="17" t="s">
        <v>618</v>
      </c>
      <c r="B754" s="17" t="str">
        <f t="shared" si="793"/>
        <v>rut=</v>
      </c>
      <c r="C754" s="1" t="s">
        <v>167</v>
      </c>
      <c r="D754" t="str">
        <f t="shared" si="794"/>
        <v>18</v>
      </c>
      <c r="F754" t="str">
        <f t="shared" si="796"/>
        <v>rut=18</v>
      </c>
      <c r="G754" s="17" t="str">
        <f t="shared" ref="G754" si="798">CONCATENATE("[th]",C747)</f>
        <v>[th]Spelupplägg</v>
      </c>
    </row>
    <row r="755" spans="1:7" ht="14.4">
      <c r="A755" s="17" t="s">
        <v>288</v>
      </c>
      <c r="B755" s="17" t="str">
        <f t="shared" si="793"/>
        <v>led=</v>
      </c>
      <c r="C755" s="1" t="s">
        <v>169</v>
      </c>
      <c r="D755" t="str">
        <f t="shared" si="794"/>
        <v>7</v>
      </c>
      <c r="F755" t="str">
        <f t="shared" si="796"/>
        <v>led=7</v>
      </c>
      <c r="G755" s="17" t="s">
        <v>150</v>
      </c>
    </row>
    <row r="756" spans="1:7" ht="14.4">
      <c r="A756" s="17" t="s">
        <v>1153</v>
      </c>
      <c r="B756" s="17" t="str">
        <f t="shared" si="793"/>
        <v>sal=</v>
      </c>
      <c r="C756" s="1" t="s">
        <v>171</v>
      </c>
      <c r="D756" t="str">
        <f t="shared" si="794"/>
        <v>533300</v>
      </c>
      <c r="F756" t="str">
        <f t="shared" si="796"/>
        <v>sal=533300</v>
      </c>
      <c r="G756" s="17" t="str">
        <f>CONCATENATE("[td]",VLOOKUP(IF((COUNTA(E747)&gt;0),E747,VALUE(D747)),'Lookup tables'!$A$2:$B$42,2,FALSE))</f>
        <v>[td]katastrofal</v>
      </c>
    </row>
    <row r="757" spans="1:7" ht="14.4">
      <c r="A757" s="17" t="s">
        <v>339</v>
      </c>
      <c r="B757" s="17" t="str">
        <f t="shared" si="793"/>
        <v>mkt=</v>
      </c>
      <c r="C757" s="1" t="s">
        <v>173</v>
      </c>
      <c r="D757" t="str">
        <f t="shared" si="794"/>
        <v>115080</v>
      </c>
      <c r="F757" t="str">
        <f t="shared" si="796"/>
        <v>mkt=115080</v>
      </c>
      <c r="G757" s="17" t="s">
        <v>140</v>
      </c>
    </row>
    <row r="758" spans="1:7" ht="14.4">
      <c r="A758" s="17" t="s">
        <v>310</v>
      </c>
      <c r="B758" s="17" t="str">
        <f t="shared" si="793"/>
        <v>gev=</v>
      </c>
      <c r="C758" s="1" t="s">
        <v>175</v>
      </c>
      <c r="D758" t="str">
        <f t="shared" si="794"/>
        <v>4</v>
      </c>
      <c r="F758" t="str">
        <f t="shared" si="796"/>
        <v>gev=4</v>
      </c>
      <c r="G758" s="17" t="str">
        <f t="shared" ref="G758" si="799">CONCATENATE("[th]",C749)</f>
        <v>[th]Framspel</v>
      </c>
    </row>
    <row r="759" spans="1:7" ht="14.4">
      <c r="A759" s="17" t="s">
        <v>176</v>
      </c>
      <c r="B759" s="17" t="str">
        <f t="shared" si="793"/>
        <v>gtl=</v>
      </c>
      <c r="C759" s="1" t="s">
        <v>177</v>
      </c>
      <c r="D759" t="str">
        <f t="shared" si="794"/>
        <v>0</v>
      </c>
      <c r="F759" t="str">
        <f t="shared" si="796"/>
        <v>gtl=0</v>
      </c>
      <c r="G759" s="17" t="s">
        <v>150</v>
      </c>
    </row>
    <row r="760" spans="1:7" ht="14.4">
      <c r="A760" s="17" t="s">
        <v>178</v>
      </c>
      <c r="B760" s="17" t="str">
        <f t="shared" si="793"/>
        <v>gtc=</v>
      </c>
      <c r="C760" s="1" t="s">
        <v>179</v>
      </c>
      <c r="D760" t="str">
        <f t="shared" si="794"/>
        <v>0</v>
      </c>
      <c r="F760" t="str">
        <f t="shared" si="796"/>
        <v>gtc=0</v>
      </c>
      <c r="G760" s="17" t="str">
        <f>CONCATENATE("[td]",VLOOKUP(IF((COUNTA(E749)&gt;0),E749,VALUE(D749)),'Lookup tables'!$A$2:$B$42,2,FALSE))</f>
        <v>[td]usel</v>
      </c>
    </row>
    <row r="761" spans="1:7" ht="14.4">
      <c r="A761" s="17" t="s">
        <v>180</v>
      </c>
      <c r="B761" s="17" t="str">
        <f t="shared" si="793"/>
        <v>gtt=</v>
      </c>
      <c r="C761" s="1" t="s">
        <v>181</v>
      </c>
      <c r="D761" t="str">
        <f t="shared" si="794"/>
        <v>0</v>
      </c>
      <c r="F761" t="str">
        <f t="shared" si="796"/>
        <v>gtt=0</v>
      </c>
      <c r="G761" s="17" t="s">
        <v>163</v>
      </c>
    </row>
    <row r="762" spans="1:7" ht="14.4">
      <c r="A762" s="17" t="s">
        <v>182</v>
      </c>
      <c r="B762" s="17" t="str">
        <f t="shared" si="793"/>
        <v>hat=</v>
      </c>
      <c r="C762" s="1" t="s">
        <v>183</v>
      </c>
      <c r="D762" t="str">
        <f t="shared" si="794"/>
        <v>0</v>
      </c>
      <c r="F762" t="str">
        <f t="shared" si="796"/>
        <v>hat=0</v>
      </c>
      <c r="G762" s="17" t="s">
        <v>135</v>
      </c>
    </row>
    <row r="763" spans="1:7" ht="14.4">
      <c r="A763" s="17" t="s">
        <v>184</v>
      </c>
      <c r="B763" s="17" t="str">
        <f t="shared" ref="B763" si="800">LEFT(A763,10)</f>
        <v>CountryID=</v>
      </c>
      <c r="C763" s="1" t="s">
        <v>185</v>
      </c>
      <c r="D763" t="str">
        <f t="shared" ref="D763:D826" si="801">RIGHT(A763,(LEN(A763)-10))</f>
        <v>1</v>
      </c>
      <c r="F763" t="str">
        <f t="shared" si="796"/>
        <v>CountryID=1</v>
      </c>
      <c r="G763" s="17" t="str">
        <f t="shared" ref="G763" si="802">CONCATENATE("[th]",C750)</f>
        <v>[th]Ytter</v>
      </c>
    </row>
    <row r="764" spans="1:7" ht="14.4">
      <c r="A764" s="17" t="s">
        <v>186</v>
      </c>
      <c r="B764" s="17" t="str">
        <f t="shared" ref="B764" si="803">LEFT(A764,9)</f>
        <v>warnings=</v>
      </c>
      <c r="C764" s="1" t="s">
        <v>187</v>
      </c>
      <c r="D764" t="str">
        <f t="shared" ref="D764:D827" si="804">RIGHT(A764,(LEN(A764)-9))</f>
        <v>0</v>
      </c>
      <c r="F764" t="str">
        <f t="shared" si="796"/>
        <v>warnings=0</v>
      </c>
      <c r="G764" s="17" t="s">
        <v>150</v>
      </c>
    </row>
    <row r="765" spans="1:7" ht="14.4">
      <c r="A765" s="17" t="s">
        <v>188</v>
      </c>
      <c r="B765" s="17" t="str">
        <f t="shared" ref="B765" si="805">LEFT(A765,11)</f>
        <v>speciality=</v>
      </c>
      <c r="C765" s="1" t="s">
        <v>189</v>
      </c>
      <c r="D765" t="str">
        <f t="shared" ref="D765:D828" si="806">RIGHT(A765,(LEN(A765)-11))</f>
        <v>0</v>
      </c>
      <c r="F765" t="str">
        <f t="shared" si="796"/>
        <v>speciality=0</v>
      </c>
      <c r="G765" s="17" t="str">
        <f>CONCATENATE("[td]",VLOOKUP(IF((COUNTA(E750)&gt;0),E750,VALUE(D750)),'Lookup tables'!$A$2:$B$42,2,FALSE))</f>
        <v>[td]katastrofal</v>
      </c>
    </row>
    <row r="766" spans="1:7" ht="14.4">
      <c r="A766" s="17" t="s">
        <v>190</v>
      </c>
      <c r="B766" s="17" t="str">
        <f t="shared" ref="B766" si="807">LEFT(A766,16)</f>
        <v>specialityLabel=</v>
      </c>
      <c r="C766" s="1" t="s">
        <v>189</v>
      </c>
      <c r="F766" t="str">
        <f t="shared" si="796"/>
        <v>specialityLabel=</v>
      </c>
      <c r="G766" s="17" t="s">
        <v>140</v>
      </c>
    </row>
    <row r="767" spans="1:7" ht="14.4">
      <c r="A767" s="17" t="s">
        <v>292</v>
      </c>
      <c r="B767" s="17" t="str">
        <f t="shared" ref="B767" si="808">LEFT(A767,11)</f>
        <v>gentleness=</v>
      </c>
      <c r="C767" s="1" t="s">
        <v>192</v>
      </c>
      <c r="D767" t="str">
        <f t="shared" ref="D767:D830" si="809">RIGHT(A767,(LEN(A767)-11))</f>
        <v>1</v>
      </c>
      <c r="F767" t="str">
        <f t="shared" si="796"/>
        <v>gentleness=1</v>
      </c>
      <c r="G767" s="17" t="str">
        <f t="shared" ref="G767" si="810">CONCATENATE("[th]",C752)</f>
        <v>[th]Försvar</v>
      </c>
    </row>
    <row r="768" spans="1:7" ht="14.4">
      <c r="A768" s="17" t="s">
        <v>293</v>
      </c>
      <c r="B768" s="17" t="str">
        <f t="shared" ref="B768" si="811">LEFT(A768,16)</f>
        <v>gentlenessLabel=</v>
      </c>
      <c r="C768" s="1" t="s">
        <v>192</v>
      </c>
      <c r="D768" t="str">
        <f t="shared" ref="D768:D831" si="812">RIGHT(A768,(LEN(A768)-16))</f>
        <v>controversial person</v>
      </c>
      <c r="F768" t="str">
        <f t="shared" si="796"/>
        <v>gentlenessLabel=controversial person</v>
      </c>
      <c r="G768" s="17" t="s">
        <v>150</v>
      </c>
    </row>
    <row r="769" spans="1:7" ht="14.4">
      <c r="A769" s="17" t="s">
        <v>311</v>
      </c>
      <c r="B769" s="17" t="str">
        <f t="shared" ref="B769" si="813">LEFT(A769,8)</f>
        <v>honesty=</v>
      </c>
      <c r="C769" s="1" t="s">
        <v>195</v>
      </c>
      <c r="D769" t="str">
        <f t="shared" ref="D769:D832" si="814">RIGHT(A769,(LEN(A769)-8))</f>
        <v>4</v>
      </c>
      <c r="F769" t="str">
        <f t="shared" si="796"/>
        <v>honesty=4</v>
      </c>
      <c r="G769" s="17" t="str">
        <f>CONCATENATE("[td]",VLOOKUP(IF((COUNTA(E752)&gt;0),E752,VALUE(D752)),'Lookup tables'!$A$2:$B$42,2,FALSE))</f>
        <v>[td]övernaturlig</v>
      </c>
    </row>
    <row r="770" spans="1:7" ht="14.4">
      <c r="A770" s="17" t="s">
        <v>312</v>
      </c>
      <c r="B770" s="17" t="str">
        <f t="shared" ref="B770" si="815">LEFT(A770,13)</f>
        <v>honestyLabel=</v>
      </c>
      <c r="C770" s="1" t="s">
        <v>195</v>
      </c>
      <c r="D770" t="str">
        <f t="shared" ref="D770:D833" si="816">RIGHT(A770,(LEN(A770)-13))</f>
        <v>righteous</v>
      </c>
      <c r="F770" t="str">
        <f t="shared" si="796"/>
        <v>honestyLabel=righteous</v>
      </c>
      <c r="G770" s="17" t="s">
        <v>163</v>
      </c>
    </row>
    <row r="771" spans="1:7" ht="14.4">
      <c r="A771" s="17" t="s">
        <v>197</v>
      </c>
      <c r="B771" s="17" t="str">
        <f t="shared" ref="B771" si="817">LEFT(A771,15)</f>
        <v>Aggressiveness=</v>
      </c>
      <c r="C771" s="1" t="s">
        <v>198</v>
      </c>
      <c r="D771" t="str">
        <f t="shared" ref="D771:D834" si="818">RIGHT(A771,(LEN(A771)-15))</f>
        <v>0</v>
      </c>
      <c r="F771" t="str">
        <f t="shared" si="796"/>
        <v>Aggressiveness=0</v>
      </c>
      <c r="G771" s="17" t="s">
        <v>135</v>
      </c>
    </row>
    <row r="772" spans="1:7" ht="14.4">
      <c r="A772" s="17" t="s">
        <v>199</v>
      </c>
      <c r="B772" s="17" t="str">
        <f t="shared" ref="B772" si="819">LEFT(A772,20)</f>
        <v>AggressivenessLabel=</v>
      </c>
      <c r="C772" s="1" t="s">
        <v>198</v>
      </c>
      <c r="D772" t="str">
        <f t="shared" ref="D772:D835" si="820">RIGHT(A772,(LEN(A772)-20))</f>
        <v>tranquil</v>
      </c>
      <c r="F772" t="str">
        <f t="shared" si="796"/>
        <v>AggressivenessLabel=tranquil</v>
      </c>
      <c r="G772" s="17" t="str">
        <f t="shared" ref="G772" si="821">CONCATENATE("[th]",C748)</f>
        <v>[th]Målgörare</v>
      </c>
    </row>
    <row r="773" spans="1:7" ht="14.4">
      <c r="A773" s="17" t="s">
        <v>1154</v>
      </c>
      <c r="B773" s="17" t="str">
        <f t="shared" ref="B773" si="822">LEFT(A773,12)</f>
        <v>TrainerType=</v>
      </c>
      <c r="C773" s="1" t="s">
        <v>201</v>
      </c>
      <c r="D773" t="str">
        <f t="shared" ref="D773:D836" si="823">RIGHT(A773,(LEN(A773)-12))</f>
        <v>0</v>
      </c>
      <c r="F773" t="str">
        <f t="shared" si="796"/>
        <v>TrainerType=0</v>
      </c>
      <c r="G773" s="17" t="s">
        <v>150</v>
      </c>
    </row>
    <row r="774" spans="1:7" ht="14.4">
      <c r="A774" s="17" t="s">
        <v>202</v>
      </c>
      <c r="B774" s="17" t="str">
        <f t="shared" ref="B774" si="824">LEFT(A774,13)</f>
        <v>TrainerSkill=</v>
      </c>
      <c r="C774" s="1" t="s">
        <v>203</v>
      </c>
      <c r="D774" t="str">
        <f t="shared" ref="D774:D837" si="825">RIGHT(A774,(LEN(A774)-13))</f>
        <v>8</v>
      </c>
      <c r="F774" t="str">
        <f t="shared" si="796"/>
        <v>TrainerSkill=8</v>
      </c>
      <c r="G774" s="17" t="str">
        <f>CONCATENATE("[td]",VLOOKUP(IF((COUNTA(E748)&gt;0),E748,VALUE(D748)),'Lookup tables'!$A$2:$B$42,2,FALSE))</f>
        <v>[td]katastrofal</v>
      </c>
    </row>
    <row r="775" spans="1:7" ht="14.4">
      <c r="A775" s="17" t="s">
        <v>204</v>
      </c>
      <c r="B775" s="17" t="str">
        <f t="shared" ref="B775" si="826">LEFT(A775,7)</f>
        <v>rating=</v>
      </c>
      <c r="C775" s="1" t="s">
        <v>205</v>
      </c>
      <c r="D775" t="str">
        <f t="shared" ref="D775:D838" si="827">RIGHT(A775,(LEN(A775)-7))</f>
        <v>0</v>
      </c>
      <c r="F775" t="str">
        <f t="shared" si="796"/>
        <v>rating=0</v>
      </c>
      <c r="G775" s="17" t="s">
        <v>140</v>
      </c>
    </row>
    <row r="776" spans="1:7" ht="14.4">
      <c r="A776" s="17" t="s">
        <v>206</v>
      </c>
      <c r="B776" s="17" t="str">
        <f t="shared" ref="B776" si="828">LEFT(A776,13)</f>
        <v>PlayerNumber=</v>
      </c>
      <c r="C776" s="1" t="s">
        <v>207</v>
      </c>
      <c r="D776" t="str">
        <f t="shared" ref="D776:D839" si="829">RIGHT(A776,(LEN(A776)-13))</f>
        <v>1</v>
      </c>
      <c r="F776" t="str">
        <f t="shared" si="796"/>
        <v>PlayerNumber=1</v>
      </c>
      <c r="G776" s="17" t="str">
        <f t="shared" ref="G776" si="830">CONCATENATE("[th]",C751)</f>
        <v>[th]Fasta situationer</v>
      </c>
    </row>
    <row r="777" spans="1:7" ht="14.4">
      <c r="A777" s="17" t="s">
        <v>208</v>
      </c>
      <c r="B777" s="17" t="str">
        <f t="shared" ref="B777:B778" si="831">LEFT(A777,15)</f>
        <v>TransferListed=</v>
      </c>
      <c r="C777" s="1" t="s">
        <v>209</v>
      </c>
      <c r="D777" t="str">
        <f t="shared" ref="D777:D840" si="832">RIGHT(A777,(LEN(A777)-15))</f>
        <v>0</v>
      </c>
      <c r="F777" t="str">
        <f t="shared" si="796"/>
        <v>TransferListed=0</v>
      </c>
      <c r="G777" s="17" t="s">
        <v>150</v>
      </c>
    </row>
    <row r="778" spans="1:7" ht="14.4">
      <c r="A778" s="17" t="s">
        <v>210</v>
      </c>
      <c r="B778" s="17" t="str">
        <f t="shared" si="831"/>
        <v>NationalTeamID=</v>
      </c>
      <c r="C778" s="1" t="s">
        <v>211</v>
      </c>
      <c r="D778" t="str">
        <f t="shared" si="832"/>
        <v>3000</v>
      </c>
      <c r="F778" t="str">
        <f t="shared" ref="F778:F841" si="833">A778</f>
        <v>NationalTeamID=3000</v>
      </c>
      <c r="G778" s="17" t="str">
        <f>CONCATENATE("[td]",VLOOKUP(IF((COUNTA(E751)&gt;0),E751,VALUE(D751)),'Lookup tables'!$A$2:$B$42,2,FALSE))</f>
        <v>[td]utopisk</v>
      </c>
    </row>
    <row r="779" spans="1:7" ht="14.4">
      <c r="A779" s="17" t="s">
        <v>1155</v>
      </c>
      <c r="B779" s="17" t="str">
        <f t="shared" ref="B779" si="834">LEFT(A779,5)</f>
        <v>Caps=</v>
      </c>
      <c r="C779" s="1" t="s">
        <v>213</v>
      </c>
      <c r="D779" t="str">
        <f t="shared" ref="D779:D842" si="835">RIGHT(A779,(LEN(A779)-5))</f>
        <v>49</v>
      </c>
      <c r="F779" t="str">
        <f t="shared" si="833"/>
        <v>Caps=49</v>
      </c>
      <c r="G779" s="17" t="s">
        <v>214</v>
      </c>
    </row>
    <row r="780" spans="1:7" ht="14.4">
      <c r="A780" s="17" t="s">
        <v>314</v>
      </c>
      <c r="B780" s="17" t="str">
        <f t="shared" ref="B780" si="836">LEFT(A780,8)</f>
        <v>CapsU20=</v>
      </c>
      <c r="C780" s="1" t="s">
        <v>216</v>
      </c>
      <c r="D780" t="str">
        <f t="shared" ref="D780:D843" si="837">RIGHT(A780,(LEN(A780)-8))</f>
        <v>12</v>
      </c>
      <c r="F780" t="str">
        <f t="shared" si="833"/>
        <v>CapsU20=12</v>
      </c>
      <c r="G780" t="str">
        <f t="shared" ref="G780:G843" si="838">CONCATENATE("Extra info: ", E780)</f>
        <v xml:space="preserve">Extra info: </v>
      </c>
    </row>
    <row r="781" spans="1:7" ht="14.4">
      <c r="A781" s="17" t="s">
        <v>508</v>
      </c>
      <c r="B781" s="17"/>
      <c r="C781" s="10" t="s">
        <v>134</v>
      </c>
      <c r="D781" s="17" t="str">
        <f t="shared" ref="D781:D844" si="839">MID(A781,8,(LEN(A781)-8))</f>
        <v>285092892</v>
      </c>
      <c r="F781" t="str">
        <f t="shared" si="777"/>
        <v>[player285092892]</v>
      </c>
      <c r="G781" s="17" t="str">
        <f t="shared" ref="G781:G844" si="840">CONCATENATE("[hr][b]",D782,"[/b] ","[playerid=",D781,"]")</f>
        <v>[hr][b]Samuel Utterbrant[/b] [playerid=285092892]</v>
      </c>
    </row>
    <row r="782" spans="1:7" ht="14.4">
      <c r="A782" s="17" t="s">
        <v>1156</v>
      </c>
      <c r="B782" s="17" t="str">
        <f t="shared" ref="B782" si="841">LEFT(A782,5)</f>
        <v>name=</v>
      </c>
      <c r="C782" s="10" t="s">
        <v>137</v>
      </c>
      <c r="D782" s="17" t="str">
        <f t="shared" ref="D782:D845" si="842">RIGHT(A782,(LEN(A782)-5))</f>
        <v>Samuel Utterbrant</v>
      </c>
      <c r="F782" t="str">
        <f t="shared" si="777"/>
        <v>name=Samuel Utterbrant</v>
      </c>
      <c r="G782" t="str">
        <f t="shared" ref="G782" si="843">CONCATENATE(D783," år och ",D784," dagar, TSI = ",D798,", Lön = ",D797)</f>
        <v>27 år och 9 dagar, TSI = 312670, Lön = 382920</v>
      </c>
    </row>
    <row r="783" spans="1:7" ht="14.4">
      <c r="A783" s="17" t="s">
        <v>219</v>
      </c>
      <c r="B783" s="17" t="str">
        <f t="shared" ref="B783" si="844">LEFT(A783,4)</f>
        <v>ald=</v>
      </c>
      <c r="C783" s="1" t="s">
        <v>139</v>
      </c>
      <c r="D783" t="str">
        <f t="shared" ref="D783:D846" si="845">RIGHT(A783,(LEN(A783)-4))</f>
        <v>27</v>
      </c>
      <c r="F783" t="str">
        <f t="shared" ref="F783" si="846">IF(LEN(E783)&gt;0,CONCATENATE(B783,E783),A783)</f>
        <v>ald=27</v>
      </c>
      <c r="G783" t="str">
        <f>CONCATENATE(VLOOKUP(IF((COUNTA(E786)&gt;0),E786,VALUE(D786)),'Lookup tables'!$A$2:$B$42,2,FALSE)," form, ",VLOOKUP(IF((COUNTA(E787)&gt;0),E787,VALUE(D787)),'Lookup tables'!$A$2:$B$42,2,FALSE)," kondition, ",VLOOKUP(IF((COUNTA(E795)&gt;0),E795,VALUE(D795)),'Lookup tables'!$A$2:$B$42,2,FALSE)," rutin")</f>
        <v>fenomenal form, fenomenal kondition, fenomenal rutin</v>
      </c>
    </row>
    <row r="784" spans="1:7" ht="14.4">
      <c r="A784" s="17" t="s">
        <v>461</v>
      </c>
      <c r="B784" s="17" t="str">
        <f t="shared" ref="B784" si="847">LEFT(A784,8)</f>
        <v>agedays=</v>
      </c>
      <c r="C784" s="1" t="s">
        <v>142</v>
      </c>
      <c r="D784" t="str">
        <f t="shared" ref="D784:D847" si="848">RIGHT(A784,(LEN(A784)-8))</f>
        <v>9</v>
      </c>
      <c r="F784" t="str">
        <f t="shared" si="796"/>
        <v>agedays=9</v>
      </c>
      <c r="G784" t="str">
        <f>CONCATENATE(IF((COUNTA(D807)&gt;0),CONCATENATE(D807,", "),""),IF((LEN(D814)&gt;0),CONCATENATE(VLOOKUP(VALUE(D814),'Lookup tables'!$D$25:$E$27,2,FALSE),", "),""),CONCATENATE(VLOOKUP(VALUE(D796),'Lookup tables'!$A$2:$B$42,2,FALSE)," ledarförmåga, "),CONCATENATE(VLOOKUP(D809,'Lookup tables'!$D$29:$E$34,2,FALSE),", "),IF(AND((VALUE(D785)&lt;0),(COUNTA(E785)&lt;1)),"ingen skada",CONCATENATE("[b]skada +",IF((COUNTA(E785)&gt;0),E785,D785),"[/b]")))</f>
        <v>dålig ledarförmåga, kontroversiell person, ingen skada</v>
      </c>
    </row>
    <row r="785" spans="1:7" ht="14.4">
      <c r="A785" s="17" t="s">
        <v>143</v>
      </c>
      <c r="B785" s="17" t="str">
        <f t="shared" ref="B785:B786" si="849">LEFT(A785,4)</f>
        <v>ska=</v>
      </c>
      <c r="C785" s="1" t="s">
        <v>144</v>
      </c>
      <c r="D785" t="str">
        <f t="shared" ref="D785:D848" si="850">RIGHT(A785,(LEN(A785)-4))</f>
        <v>-1</v>
      </c>
      <c r="F785" t="str">
        <f t="shared" si="796"/>
        <v>ska=-1</v>
      </c>
      <c r="G785" t="s">
        <v>145</v>
      </c>
    </row>
    <row r="786" spans="1:7" ht="14.4">
      <c r="A786" s="17" t="s">
        <v>244</v>
      </c>
      <c r="B786" s="17" t="str">
        <f t="shared" si="849"/>
        <v>for=</v>
      </c>
      <c r="C786" s="1" t="s">
        <v>147</v>
      </c>
      <c r="D786" t="str">
        <f t="shared" si="850"/>
        <v>7</v>
      </c>
      <c r="E786">
        <v>8</v>
      </c>
      <c r="F786" t="str">
        <f t="shared" si="796"/>
        <v>for=8</v>
      </c>
      <c r="G786" s="17" t="str">
        <f t="shared" ref="G786:G849" si="851">CONCATENATE("[th]",C787)</f>
        <v>[th]Kondition</v>
      </c>
    </row>
    <row r="787" spans="1:7" ht="14.4">
      <c r="A787" s="17" t="s">
        <v>369</v>
      </c>
      <c r="B787" s="17" t="str">
        <f t="shared" si="793"/>
        <v>uth=</v>
      </c>
      <c r="C787" s="1" t="s">
        <v>149</v>
      </c>
      <c r="D787" t="str">
        <f t="shared" si="850"/>
        <v>8</v>
      </c>
      <c r="F787" t="str">
        <f t="shared" si="796"/>
        <v>uth=8</v>
      </c>
      <c r="G787" s="17" t="s">
        <v>150</v>
      </c>
    </row>
    <row r="788" spans="1:7" ht="14.4">
      <c r="A788" s="17" t="s">
        <v>370</v>
      </c>
      <c r="B788" s="17" t="str">
        <f t="shared" si="793"/>
        <v>spe=</v>
      </c>
      <c r="C788" s="1" t="s">
        <v>152</v>
      </c>
      <c r="D788" t="str">
        <f t="shared" si="850"/>
        <v>8</v>
      </c>
      <c r="F788" t="str">
        <f t="shared" si="796"/>
        <v>spe=8</v>
      </c>
      <c r="G788" s="17" t="str">
        <f>CONCATENATE("[td]",VLOOKUP(IF((COUNTA(E787)&gt;0),E787,VALUE(D787)),'Lookup tables'!$A$2:$B$42,2,FALSE))</f>
        <v>[td]fenomenal</v>
      </c>
    </row>
    <row r="789" spans="1:7" ht="14.4">
      <c r="A789" s="17" t="s">
        <v>319</v>
      </c>
      <c r="B789" s="17" t="str">
        <f t="shared" si="793"/>
        <v>mal=</v>
      </c>
      <c r="C789" s="1" t="s">
        <v>154</v>
      </c>
      <c r="D789" t="str">
        <f t="shared" si="850"/>
        <v>4</v>
      </c>
      <c r="F789" t="str">
        <f t="shared" si="796"/>
        <v>mal=4</v>
      </c>
      <c r="G789" s="17" t="s">
        <v>140</v>
      </c>
    </row>
    <row r="790" spans="1:7" ht="14.4">
      <c r="A790" s="17" t="s">
        <v>379</v>
      </c>
      <c r="B790" s="17" t="str">
        <f t="shared" si="793"/>
        <v>fra=</v>
      </c>
      <c r="C790" s="1" t="s">
        <v>156</v>
      </c>
      <c r="D790" t="str">
        <f t="shared" si="850"/>
        <v>8</v>
      </c>
      <c r="F790" t="str">
        <f t="shared" si="796"/>
        <v>fra=8</v>
      </c>
      <c r="G790" s="17" t="str">
        <f t="shared" ref="G790" si="852">CONCATENATE("[th]",C794)</f>
        <v>[th]Målvakt</v>
      </c>
    </row>
    <row r="791" spans="1:7" ht="14.4">
      <c r="A791" s="17" t="s">
        <v>380</v>
      </c>
      <c r="B791" s="17" t="str">
        <f t="shared" si="793"/>
        <v>ytt=</v>
      </c>
      <c r="C791" s="1" t="s">
        <v>158</v>
      </c>
      <c r="D791" t="str">
        <f t="shared" si="850"/>
        <v>15</v>
      </c>
      <c r="F791" t="str">
        <f t="shared" si="796"/>
        <v>ytt=15</v>
      </c>
      <c r="G791" s="17" t="s">
        <v>150</v>
      </c>
    </row>
    <row r="792" spans="1:7" ht="14.4">
      <c r="A792" s="17" t="s">
        <v>437</v>
      </c>
      <c r="B792" s="17" t="str">
        <f t="shared" si="793"/>
        <v>fas=</v>
      </c>
      <c r="C792" s="1" t="s">
        <v>160</v>
      </c>
      <c r="D792" t="str">
        <f t="shared" si="850"/>
        <v>1</v>
      </c>
      <c r="F792" t="str">
        <f t="shared" si="796"/>
        <v>fas=1</v>
      </c>
      <c r="G792" s="17" t="str">
        <f>CONCATENATE("[td]",VLOOKUP(IF((COUNTA(E794)&gt;0),E794,VALUE(D794)),'Lookup tables'!$A$2:$B$42,2,FALSE))</f>
        <v>[td]katastrofal</v>
      </c>
    </row>
    <row r="793" spans="1:7" ht="14.4">
      <c r="A793" s="17" t="s">
        <v>322</v>
      </c>
      <c r="B793" s="17" t="str">
        <f t="shared" si="793"/>
        <v>bac=</v>
      </c>
      <c r="C793" s="1" t="s">
        <v>162</v>
      </c>
      <c r="D793" t="str">
        <f t="shared" si="850"/>
        <v>16</v>
      </c>
      <c r="F793" t="str">
        <f t="shared" si="796"/>
        <v>bac=16</v>
      </c>
      <c r="G793" s="17" t="s">
        <v>163</v>
      </c>
    </row>
    <row r="794" spans="1:7" ht="14.4">
      <c r="A794" s="17" t="s">
        <v>286</v>
      </c>
      <c r="B794" s="17" t="str">
        <f t="shared" si="793"/>
        <v>mlv=</v>
      </c>
      <c r="C794" s="1" t="s">
        <v>165</v>
      </c>
      <c r="D794" t="str">
        <f t="shared" si="850"/>
        <v>1</v>
      </c>
      <c r="F794" t="str">
        <f t="shared" si="796"/>
        <v>mlv=1</v>
      </c>
      <c r="G794" s="17" t="s">
        <v>135</v>
      </c>
    </row>
    <row r="795" spans="1:7" ht="14.4">
      <c r="A795" s="17" t="s">
        <v>227</v>
      </c>
      <c r="B795" s="17" t="str">
        <f t="shared" si="793"/>
        <v>rut=</v>
      </c>
      <c r="C795" s="1" t="s">
        <v>167</v>
      </c>
      <c r="D795" t="str">
        <f t="shared" si="850"/>
        <v>8</v>
      </c>
      <c r="F795" t="str">
        <f t="shared" si="796"/>
        <v>rut=8</v>
      </c>
      <c r="G795" s="17" t="str">
        <f t="shared" ref="G795" si="853">CONCATENATE("[th]",C788)</f>
        <v>[th]Spelupplägg</v>
      </c>
    </row>
    <row r="796" spans="1:7" ht="14.4">
      <c r="A796" s="17" t="s">
        <v>228</v>
      </c>
      <c r="B796" s="17" t="str">
        <f t="shared" si="793"/>
        <v>led=</v>
      </c>
      <c r="C796" s="1" t="s">
        <v>169</v>
      </c>
      <c r="D796" t="str">
        <f t="shared" si="850"/>
        <v>3</v>
      </c>
      <c r="F796" t="str">
        <f t="shared" si="796"/>
        <v>led=3</v>
      </c>
      <c r="G796" s="17" t="s">
        <v>150</v>
      </c>
    </row>
    <row r="797" spans="1:7" ht="14.4">
      <c r="A797" s="17" t="s">
        <v>1157</v>
      </c>
      <c r="B797" s="17" t="str">
        <f t="shared" si="793"/>
        <v>sal=</v>
      </c>
      <c r="C797" s="1" t="s">
        <v>171</v>
      </c>
      <c r="D797" t="str">
        <f t="shared" si="850"/>
        <v>382920</v>
      </c>
      <c r="F797" t="str">
        <f t="shared" si="796"/>
        <v>sal=382920</v>
      </c>
      <c r="G797" s="17" t="str">
        <f>CONCATENATE("[td]",VLOOKUP(IF((COUNTA(E788)&gt;0),E788,VALUE(D788)),'Lookup tables'!$A$2:$B$42,2,FALSE))</f>
        <v>[td]fenomenal</v>
      </c>
    </row>
    <row r="798" spans="1:7" ht="14.4">
      <c r="A798" s="17" t="s">
        <v>1158</v>
      </c>
      <c r="B798" s="17" t="str">
        <f t="shared" si="793"/>
        <v>mkt=</v>
      </c>
      <c r="C798" s="1" t="s">
        <v>173</v>
      </c>
      <c r="D798" t="str">
        <f t="shared" si="850"/>
        <v>312670</v>
      </c>
      <c r="F798" t="str">
        <f t="shared" si="796"/>
        <v>mkt=312670</v>
      </c>
      <c r="G798" s="17" t="s">
        <v>140</v>
      </c>
    </row>
    <row r="799" spans="1:7" ht="14.4">
      <c r="A799" s="17" t="s">
        <v>326</v>
      </c>
      <c r="B799" s="17" t="str">
        <f t="shared" si="793"/>
        <v>gev=</v>
      </c>
      <c r="C799" s="1" t="s">
        <v>175</v>
      </c>
      <c r="D799" t="str">
        <f t="shared" si="850"/>
        <v>20</v>
      </c>
      <c r="F799" t="str">
        <f t="shared" si="796"/>
        <v>gev=20</v>
      </c>
      <c r="G799" s="17" t="str">
        <f t="shared" ref="G799" si="854">CONCATENATE("[th]",C790)</f>
        <v>[th]Framspel</v>
      </c>
    </row>
    <row r="800" spans="1:7" ht="14.4">
      <c r="A800" s="17" t="s">
        <v>176</v>
      </c>
      <c r="B800" s="17" t="str">
        <f t="shared" si="793"/>
        <v>gtl=</v>
      </c>
      <c r="C800" s="1" t="s">
        <v>177</v>
      </c>
      <c r="D800" t="str">
        <f t="shared" si="850"/>
        <v>0</v>
      </c>
      <c r="F800" t="str">
        <f t="shared" si="796"/>
        <v>gtl=0</v>
      </c>
      <c r="G800" s="17" t="s">
        <v>150</v>
      </c>
    </row>
    <row r="801" spans="1:7" ht="14.4">
      <c r="A801" s="17" t="s">
        <v>178</v>
      </c>
      <c r="B801" s="17" t="str">
        <f t="shared" si="793"/>
        <v>gtc=</v>
      </c>
      <c r="C801" s="1" t="s">
        <v>179</v>
      </c>
      <c r="D801" t="str">
        <f t="shared" si="850"/>
        <v>0</v>
      </c>
      <c r="F801" t="str">
        <f t="shared" si="796"/>
        <v>gtc=0</v>
      </c>
      <c r="G801" s="17" t="str">
        <f>CONCATENATE("[td]",VLOOKUP(IF((COUNTA(E790)&gt;0),E790,VALUE(D790)),'Lookup tables'!$A$2:$B$42,2,FALSE))</f>
        <v>[td]fenomenal</v>
      </c>
    </row>
    <row r="802" spans="1:7" ht="14.4">
      <c r="A802" s="17" t="s">
        <v>180</v>
      </c>
      <c r="B802" s="17" t="str">
        <f t="shared" si="793"/>
        <v>gtt=</v>
      </c>
      <c r="C802" s="1" t="s">
        <v>181</v>
      </c>
      <c r="D802" t="str">
        <f t="shared" si="850"/>
        <v>0</v>
      </c>
      <c r="F802" t="str">
        <f t="shared" si="796"/>
        <v>gtt=0</v>
      </c>
      <c r="G802" s="17" t="s">
        <v>163</v>
      </c>
    </row>
    <row r="803" spans="1:7" ht="14.4">
      <c r="A803" s="17" t="s">
        <v>182</v>
      </c>
      <c r="B803" s="17" t="str">
        <f t="shared" si="793"/>
        <v>hat=</v>
      </c>
      <c r="C803" s="1" t="s">
        <v>183</v>
      </c>
      <c r="D803" t="str">
        <f t="shared" si="850"/>
        <v>0</v>
      </c>
      <c r="F803" t="str">
        <f t="shared" si="796"/>
        <v>hat=0</v>
      </c>
      <c r="G803" s="17" t="s">
        <v>135</v>
      </c>
    </row>
    <row r="804" spans="1:7" ht="14.4">
      <c r="A804" s="17" t="s">
        <v>184</v>
      </c>
      <c r="B804" s="17" t="str">
        <f t="shared" ref="B804" si="855">LEFT(A804,10)</f>
        <v>CountryID=</v>
      </c>
      <c r="C804" s="1" t="s">
        <v>185</v>
      </c>
      <c r="D804" t="str">
        <f t="shared" ref="D804:D867" si="856">RIGHT(A804,(LEN(A804)-10))</f>
        <v>1</v>
      </c>
      <c r="F804" t="str">
        <f t="shared" si="796"/>
        <v>CountryID=1</v>
      </c>
      <c r="G804" s="17" t="str">
        <f t="shared" ref="G804" si="857">CONCATENATE("[th]",C791)</f>
        <v>[th]Ytter</v>
      </c>
    </row>
    <row r="805" spans="1:7" ht="14.4">
      <c r="A805" s="17" t="s">
        <v>186</v>
      </c>
      <c r="B805" s="17" t="str">
        <f t="shared" ref="B805" si="858">LEFT(A805,9)</f>
        <v>warnings=</v>
      </c>
      <c r="C805" s="1" t="s">
        <v>187</v>
      </c>
      <c r="D805" t="str">
        <f t="shared" ref="D805:D868" si="859">RIGHT(A805,(LEN(A805)-9))</f>
        <v>0</v>
      </c>
      <c r="F805" t="str">
        <f t="shared" si="796"/>
        <v>warnings=0</v>
      </c>
      <c r="G805" s="17" t="s">
        <v>150</v>
      </c>
    </row>
    <row r="806" spans="1:7" ht="14.4">
      <c r="A806" s="17" t="s">
        <v>327</v>
      </c>
      <c r="B806" s="17" t="str">
        <f t="shared" ref="B806" si="860">LEFT(A806,11)</f>
        <v>speciality=</v>
      </c>
      <c r="C806" s="1" t="s">
        <v>189</v>
      </c>
      <c r="D806" t="str">
        <f t="shared" ref="D806:D869" si="861">RIGHT(A806,(LEN(A806)-11))</f>
        <v>3</v>
      </c>
      <c r="F806" t="str">
        <f t="shared" si="796"/>
        <v>speciality=3</v>
      </c>
      <c r="G806" s="17" t="str">
        <f>CONCATENATE("[td]",VLOOKUP(IF((COUNTA(E791)&gt;0),E791,VALUE(D791)),'Lookup tables'!$A$2:$B$42,2,FALSE))</f>
        <v>[td]titanisk</v>
      </c>
    </row>
    <row r="807" spans="1:7" ht="14.4">
      <c r="A807" s="17" t="s">
        <v>328</v>
      </c>
      <c r="B807" s="17" t="str">
        <f t="shared" ref="B807" si="862">LEFT(A807,16)</f>
        <v>specialityLabel=</v>
      </c>
      <c r="C807" s="1" t="s">
        <v>189</v>
      </c>
      <c r="F807" t="str">
        <f t="shared" si="796"/>
        <v>specialityLabel=Powerful</v>
      </c>
      <c r="G807" s="17" t="s">
        <v>140</v>
      </c>
    </row>
    <row r="808" spans="1:7" ht="14.4">
      <c r="A808" s="17" t="s">
        <v>292</v>
      </c>
      <c r="B808" s="17" t="str">
        <f t="shared" ref="B808" si="863">LEFT(A808,11)</f>
        <v>gentleness=</v>
      </c>
      <c r="C808" s="1" t="s">
        <v>192</v>
      </c>
      <c r="D808" t="str">
        <f t="shared" ref="D808:D871" si="864">RIGHT(A808,(LEN(A808)-11))</f>
        <v>1</v>
      </c>
      <c r="F808" t="str">
        <f t="shared" si="796"/>
        <v>gentleness=1</v>
      </c>
      <c r="G808" s="17" t="str">
        <f t="shared" ref="G808" si="865">CONCATENATE("[th]",C793)</f>
        <v>[th]Försvar</v>
      </c>
    </row>
    <row r="809" spans="1:7" ht="14.4">
      <c r="A809" s="17" t="s">
        <v>293</v>
      </c>
      <c r="B809" s="17" t="str">
        <f t="shared" ref="B809" si="866">LEFT(A809,16)</f>
        <v>gentlenessLabel=</v>
      </c>
      <c r="C809" s="1" t="s">
        <v>192</v>
      </c>
      <c r="D809" t="str">
        <f t="shared" ref="D809:D872" si="867">RIGHT(A809,(LEN(A809)-16))</f>
        <v>controversial person</v>
      </c>
      <c r="F809" t="str">
        <f t="shared" si="796"/>
        <v>gentlenessLabel=controversial person</v>
      </c>
      <c r="G809" s="17" t="s">
        <v>150</v>
      </c>
    </row>
    <row r="810" spans="1:7" ht="14.4">
      <c r="A810" s="17" t="s">
        <v>234</v>
      </c>
      <c r="B810" s="17" t="str">
        <f t="shared" ref="B810" si="868">LEFT(A810,8)</f>
        <v>honesty=</v>
      </c>
      <c r="C810" s="1" t="s">
        <v>195</v>
      </c>
      <c r="D810" t="str">
        <f t="shared" ref="D810:D873" si="869">RIGHT(A810,(LEN(A810)-8))</f>
        <v>3</v>
      </c>
      <c r="F810" t="str">
        <f t="shared" si="796"/>
        <v>honesty=3</v>
      </c>
      <c r="G810" s="17" t="str">
        <f>CONCATENATE("[td]",VLOOKUP(IF((COUNTA(E793)&gt;0),E793,VALUE(D793)),'Lookup tables'!$A$2:$B$42,2,FALSE))</f>
        <v>[td]utomjordisk</v>
      </c>
    </row>
    <row r="811" spans="1:7" ht="14.4">
      <c r="A811" s="17" t="s">
        <v>235</v>
      </c>
      <c r="B811" s="17" t="str">
        <f t="shared" ref="B811" si="870">LEFT(A811,13)</f>
        <v>honestyLabel=</v>
      </c>
      <c r="C811" s="1" t="s">
        <v>195</v>
      </c>
      <c r="D811" t="str">
        <f t="shared" ref="D811:D874" si="871">RIGHT(A811,(LEN(A811)-13))</f>
        <v>upright</v>
      </c>
      <c r="F811" t="str">
        <f t="shared" ref="F811:F874" si="872">IF(LEN(E811)&gt;0,CONCATENATE(B811,E811),A811)</f>
        <v>honestyLabel=upright</v>
      </c>
      <c r="G811" s="17" t="s">
        <v>163</v>
      </c>
    </row>
    <row r="812" spans="1:7" ht="14.4">
      <c r="A812" s="17" t="s">
        <v>294</v>
      </c>
      <c r="B812" s="17" t="str">
        <f t="shared" ref="B812" si="873">LEFT(A812,15)</f>
        <v>Aggressiveness=</v>
      </c>
      <c r="C812" s="1" t="s">
        <v>198</v>
      </c>
      <c r="D812" t="str">
        <f t="shared" ref="D812:D875" si="874">RIGHT(A812,(LEN(A812)-15))</f>
        <v>3</v>
      </c>
      <c r="F812" t="str">
        <f t="shared" si="872"/>
        <v>Aggressiveness=3</v>
      </c>
      <c r="G812" s="17" t="s">
        <v>135</v>
      </c>
    </row>
    <row r="813" spans="1:7" ht="14.4">
      <c r="A813" s="17" t="s">
        <v>295</v>
      </c>
      <c r="B813" s="17" t="str">
        <f t="shared" ref="B813" si="875">LEFT(A813,20)</f>
        <v>AggressivenessLabel=</v>
      </c>
      <c r="C813" s="1" t="s">
        <v>198</v>
      </c>
      <c r="D813" t="str">
        <f t="shared" ref="D813:D876" si="876">RIGHT(A813,(LEN(A813)-20))</f>
        <v>temperamental</v>
      </c>
      <c r="F813" t="str">
        <f t="shared" si="872"/>
        <v>AggressivenessLabel=temperamental</v>
      </c>
      <c r="G813" s="17" t="str">
        <f t="shared" ref="G813" si="877">CONCATENATE("[th]",C789)</f>
        <v>[th]Målgörare</v>
      </c>
    </row>
    <row r="814" spans="1:7" ht="14.4">
      <c r="A814" s="17" t="s">
        <v>236</v>
      </c>
      <c r="B814" s="17" t="str">
        <f t="shared" ref="B814" si="878">LEFT(A814,12)</f>
        <v>TrainerType=</v>
      </c>
      <c r="C814" s="1" t="s">
        <v>201</v>
      </c>
      <c r="D814" t="str">
        <f t="shared" ref="D814:D877" si="879">RIGHT(A814,(LEN(A814)-12))</f>
        <v/>
      </c>
      <c r="F814" t="str">
        <f t="shared" si="872"/>
        <v>TrainerType=</v>
      </c>
      <c r="G814" s="17" t="s">
        <v>150</v>
      </c>
    </row>
    <row r="815" spans="1:7" ht="14.4">
      <c r="A815" s="17" t="s">
        <v>237</v>
      </c>
      <c r="B815" s="17" t="str">
        <f t="shared" ref="B815" si="880">LEFT(A815,13)</f>
        <v>TrainerSkill=</v>
      </c>
      <c r="C815" s="1" t="s">
        <v>203</v>
      </c>
      <c r="D815" t="str">
        <f t="shared" ref="D815:D878" si="881">RIGHT(A815,(LEN(A815)-13))</f>
        <v/>
      </c>
      <c r="F815" t="str">
        <f t="shared" si="872"/>
        <v>TrainerSkill=</v>
      </c>
      <c r="G815" s="17" t="str">
        <f>CONCATENATE("[td]",VLOOKUP(IF((COUNTA(E789)&gt;0),E789,VALUE(D789)),'Lookup tables'!$A$2:$B$42,2,FALSE))</f>
        <v>[td]hyfsad</v>
      </c>
    </row>
    <row r="816" spans="1:7" ht="14.4">
      <c r="A816" s="17" t="s">
        <v>204</v>
      </c>
      <c r="B816" s="17" t="str">
        <f t="shared" ref="B816" si="882">LEFT(A816,7)</f>
        <v>rating=</v>
      </c>
      <c r="C816" s="1" t="s">
        <v>205</v>
      </c>
      <c r="D816" t="str">
        <f t="shared" ref="D816:D879" si="883">RIGHT(A816,(LEN(A816)-7))</f>
        <v>0</v>
      </c>
      <c r="F816" t="str">
        <f t="shared" si="872"/>
        <v>rating=0</v>
      </c>
      <c r="G816" s="17" t="s">
        <v>140</v>
      </c>
    </row>
    <row r="817" spans="1:7" ht="14.4">
      <c r="A817" s="17" t="s">
        <v>364</v>
      </c>
      <c r="B817" s="17" t="str">
        <f t="shared" ref="B817" si="884">LEFT(A817,13)</f>
        <v>PlayerNumber=</v>
      </c>
      <c r="C817" s="1" t="s">
        <v>207</v>
      </c>
      <c r="D817" t="str">
        <f t="shared" ref="D817:D880" si="885">RIGHT(A817,(LEN(A817)-13))</f>
        <v>4</v>
      </c>
      <c r="F817" t="str">
        <f t="shared" si="872"/>
        <v>PlayerNumber=4</v>
      </c>
      <c r="G817" s="17" t="str">
        <f t="shared" ref="G817" si="886">CONCATENATE("[th]",C792)</f>
        <v>[th]Fasta situationer</v>
      </c>
    </row>
    <row r="818" spans="1:7" ht="14.4">
      <c r="A818" s="17" t="s">
        <v>208</v>
      </c>
      <c r="B818" s="17" t="str">
        <f t="shared" ref="B818:B819" si="887">LEFT(A818,15)</f>
        <v>TransferListed=</v>
      </c>
      <c r="C818" s="1" t="s">
        <v>209</v>
      </c>
      <c r="D818" t="str">
        <f t="shared" ref="D818:D881" si="888">RIGHT(A818,(LEN(A818)-15))</f>
        <v>0</v>
      </c>
      <c r="F818" t="str">
        <f t="shared" si="872"/>
        <v>TransferListed=0</v>
      </c>
      <c r="G818" s="17" t="s">
        <v>150</v>
      </c>
    </row>
    <row r="819" spans="1:7" ht="14.4">
      <c r="A819" s="17" t="s">
        <v>210</v>
      </c>
      <c r="B819" s="17" t="str">
        <f t="shared" si="887"/>
        <v>NationalTeamID=</v>
      </c>
      <c r="C819" s="1" t="s">
        <v>211</v>
      </c>
      <c r="D819" t="str">
        <f t="shared" si="888"/>
        <v>3000</v>
      </c>
      <c r="F819" t="str">
        <f t="shared" ref="F819:F882" si="889">A819</f>
        <v>NationalTeamID=3000</v>
      </c>
      <c r="G819" s="17" t="str">
        <f>CONCATENATE("[td]",VLOOKUP(IF((COUNTA(E792)&gt;0),E792,VALUE(D792)),'Lookup tables'!$A$2:$B$42,2,FALSE))</f>
        <v>[td]katastrofal</v>
      </c>
    </row>
    <row r="820" spans="1:7" ht="14.4">
      <c r="A820" s="17" t="s">
        <v>365</v>
      </c>
      <c r="B820" s="17" t="str">
        <f t="shared" ref="B820" si="890">LEFT(A820,5)</f>
        <v>Caps=</v>
      </c>
      <c r="C820" s="1" t="s">
        <v>213</v>
      </c>
      <c r="D820" t="str">
        <f t="shared" ref="D820:D883" si="891">RIGHT(A820,(LEN(A820)-5))</f>
        <v>2</v>
      </c>
      <c r="F820" t="str">
        <f t="shared" si="889"/>
        <v>Caps=2</v>
      </c>
      <c r="G820" s="17" t="s">
        <v>214</v>
      </c>
    </row>
    <row r="821" spans="1:7" ht="14.4">
      <c r="A821" s="17" t="s">
        <v>394</v>
      </c>
      <c r="B821" s="17" t="str">
        <f t="shared" ref="B821" si="892">LEFT(A821,8)</f>
        <v>CapsU20=</v>
      </c>
      <c r="C821" s="1" t="s">
        <v>216</v>
      </c>
      <c r="D821" t="str">
        <f t="shared" ref="D821:D884" si="893">RIGHT(A821,(LEN(A821)-8))</f>
        <v>7</v>
      </c>
      <c r="E821" t="s">
        <v>1439</v>
      </c>
      <c r="F821" t="str">
        <f t="shared" si="889"/>
        <v>CapsU20=7</v>
      </c>
      <c r="G821" t="str">
        <f t="shared" ref="G821:G884" si="894">CONCATENATE("Extra info: ", E821)</f>
        <v>Extra info: form pos</v>
      </c>
    </row>
    <row r="822" spans="1:7" ht="14.4">
      <c r="A822" s="17" t="s">
        <v>1159</v>
      </c>
      <c r="B822" s="17"/>
      <c r="C822" s="10" t="s">
        <v>134</v>
      </c>
      <c r="D822" s="17" t="str">
        <f t="shared" ref="D822:D885" si="895">MID(A822,8,(LEN(A822)-8))</f>
        <v>285753560</v>
      </c>
      <c r="F822" t="str">
        <f t="shared" si="889"/>
        <v>[player285753560]</v>
      </c>
      <c r="G822" s="17" t="str">
        <f t="shared" ref="G822:G885" si="896">CONCATENATE("[hr][b]",D823,"[/b] ","[playerid=",D822,"]")</f>
        <v>[hr][b]Stefan Tobiasson[/b] [playerid=285753560]</v>
      </c>
    </row>
    <row r="823" spans="1:7" ht="14.4">
      <c r="A823" s="17" t="s">
        <v>1160</v>
      </c>
      <c r="B823" s="17" t="str">
        <f t="shared" ref="B823" si="897">LEFT(A823,5)</f>
        <v>name=</v>
      </c>
      <c r="C823" s="10" t="s">
        <v>137</v>
      </c>
      <c r="D823" s="17" t="str">
        <f t="shared" ref="D823:D886" si="898">RIGHT(A823,(LEN(A823)-5))</f>
        <v>Stefan Tobiasson</v>
      </c>
      <c r="F823" t="str">
        <f t="shared" si="889"/>
        <v>name=Stefan Tobiasson</v>
      </c>
      <c r="G823" t="str">
        <f t="shared" ref="G823" si="899">CONCATENATE(D824," år och ",D825," dagar, TSI = ",D839,", Lön = ",D838)</f>
        <v>26 år och 103 dagar, TSI = 282870, Lön = 523700</v>
      </c>
    </row>
    <row r="824" spans="1:7" ht="14.4">
      <c r="A824" s="17" t="s">
        <v>242</v>
      </c>
      <c r="B824" s="17" t="str">
        <f t="shared" ref="B824" si="900">LEFT(A824,4)</f>
        <v>ald=</v>
      </c>
      <c r="C824" s="1" t="s">
        <v>139</v>
      </c>
      <c r="D824" t="str">
        <f t="shared" ref="D824:D887" si="901">RIGHT(A824,(LEN(A824)-4))</f>
        <v>26</v>
      </c>
      <c r="F824" t="str">
        <f t="shared" ref="F824" si="902">IF(LEN(E824)&gt;0,CONCATENATE(B824,E824),A824)</f>
        <v>ald=26</v>
      </c>
      <c r="G824" t="str">
        <f>CONCATENATE(VLOOKUP(IF((COUNTA(E827)&gt;0),E827,VALUE(D827)),'Lookup tables'!$A$2:$B$42,2,FALSE)," form, ",VLOOKUP(IF((COUNTA(E828)&gt;0),E828,VALUE(D828)),'Lookup tables'!$A$2:$B$42,2,FALSE)," kondition, ",VLOOKUP(IF((COUNTA(E836)&gt;0),E836,VALUE(D836)),'Lookup tables'!$A$2:$B$42,2,FALSE)," rutin")</f>
        <v>enastående form, fenomenal kondition, fenomenal rutin</v>
      </c>
    </row>
    <row r="825" spans="1:7" ht="14.4">
      <c r="A825" s="17" t="s">
        <v>582</v>
      </c>
      <c r="B825" s="17" t="str">
        <f t="shared" ref="B825" si="903">LEFT(A825,8)</f>
        <v>agedays=</v>
      </c>
      <c r="C825" s="1" t="s">
        <v>142</v>
      </c>
      <c r="D825" t="str">
        <f t="shared" ref="D825:D888" si="904">RIGHT(A825,(LEN(A825)-8))</f>
        <v>103</v>
      </c>
      <c r="F825" t="str">
        <f t="shared" si="872"/>
        <v>agedays=103</v>
      </c>
      <c r="G825" t="str">
        <f>CONCATENATE(IF((COUNTA(D848)&gt;0),CONCATENATE(D848,", "),""),IF((LEN(D855)&gt;0),CONCATENATE(VLOOKUP(VALUE(D855),'Lookup tables'!$D$25:$E$27,2,FALSE),", "),""),CONCATENATE(VLOOKUP(VALUE(D837),'Lookup tables'!$A$2:$B$42,2,FALSE)," ledarförmåga, "),CONCATENATE(VLOOKUP(D850,'Lookup tables'!$D$29:$E$34,2,FALSE),", "),IF(AND((VALUE(D826)&lt;0),(COUNTA(E826)&lt;1)),"ingen skada",CONCATENATE("[b]skada +",IF((COUNTA(E826)&gt;0),E826,D826),"[/b]")))</f>
        <v>dålig ledarförmåga, genomsympatisk kille, ingen skada</v>
      </c>
    </row>
    <row r="826" spans="1:7" ht="14.4">
      <c r="A826" s="17" t="s">
        <v>143</v>
      </c>
      <c r="B826" s="17" t="str">
        <f t="shared" ref="B826:B885" si="905">LEFT(A826,4)</f>
        <v>ska=</v>
      </c>
      <c r="C826" s="1" t="s">
        <v>144</v>
      </c>
      <c r="D826" t="str">
        <f t="shared" ref="D826:D889" si="906">RIGHT(A826,(LEN(A826)-4))</f>
        <v>-1</v>
      </c>
      <c r="F826" t="str">
        <f t="shared" si="872"/>
        <v>ska=-1</v>
      </c>
      <c r="G826" t="s">
        <v>145</v>
      </c>
    </row>
    <row r="827" spans="1:7" ht="14.4">
      <c r="A827" s="17" t="s">
        <v>244</v>
      </c>
      <c r="B827" s="17" t="str">
        <f t="shared" si="905"/>
        <v>for=</v>
      </c>
      <c r="C827" s="1" t="s">
        <v>147</v>
      </c>
      <c r="D827" t="str">
        <f t="shared" si="906"/>
        <v>7</v>
      </c>
      <c r="F827" t="str">
        <f t="shared" si="872"/>
        <v>for=7</v>
      </c>
      <c r="G827" s="17" t="str">
        <f t="shared" ref="G827:G890" si="907">CONCATENATE("[th]",C828)</f>
        <v>[th]Kondition</v>
      </c>
    </row>
    <row r="828" spans="1:7" ht="14.4">
      <c r="A828" s="17" t="s">
        <v>369</v>
      </c>
      <c r="B828" s="17" t="str">
        <f t="shared" si="905"/>
        <v>uth=</v>
      </c>
      <c r="C828" s="1" t="s">
        <v>149</v>
      </c>
      <c r="D828" t="str">
        <f t="shared" si="906"/>
        <v>8</v>
      </c>
      <c r="F828" t="str">
        <f t="shared" si="872"/>
        <v>uth=8</v>
      </c>
      <c r="G828" s="17" t="s">
        <v>150</v>
      </c>
    </row>
    <row r="829" spans="1:7" ht="14.4">
      <c r="A829" s="17" t="s">
        <v>533</v>
      </c>
      <c r="B829" s="17" t="str">
        <f t="shared" si="905"/>
        <v>spe=</v>
      </c>
      <c r="C829" s="1" t="s">
        <v>152</v>
      </c>
      <c r="D829" t="str">
        <f t="shared" si="906"/>
        <v>17</v>
      </c>
      <c r="F829" t="str">
        <f t="shared" si="872"/>
        <v>spe=17</v>
      </c>
      <c r="G829" s="17" t="str">
        <f>CONCATENATE("[td]",VLOOKUP(IF((COUNTA(E828)&gt;0),E828,VALUE(D828)),'Lookup tables'!$A$2:$B$42,2,FALSE))</f>
        <v>[td]fenomenal</v>
      </c>
    </row>
    <row r="830" spans="1:7" ht="14.4">
      <c r="A830" s="17" t="s">
        <v>435</v>
      </c>
      <c r="B830" s="17" t="str">
        <f t="shared" si="905"/>
        <v>mal=</v>
      </c>
      <c r="C830" s="1" t="s">
        <v>154</v>
      </c>
      <c r="D830" t="str">
        <f t="shared" si="906"/>
        <v>5</v>
      </c>
      <c r="F830" t="str">
        <f t="shared" si="872"/>
        <v>mal=5</v>
      </c>
      <c r="G830" s="17" t="s">
        <v>140</v>
      </c>
    </row>
    <row r="831" spans="1:7" ht="14.4">
      <c r="A831" s="17" t="s">
        <v>566</v>
      </c>
      <c r="B831" s="17" t="str">
        <f t="shared" si="905"/>
        <v>fra=</v>
      </c>
      <c r="C831" s="1" t="s">
        <v>156</v>
      </c>
      <c r="D831" t="str">
        <f t="shared" si="906"/>
        <v>10</v>
      </c>
      <c r="F831" t="str">
        <f t="shared" si="872"/>
        <v>fra=10</v>
      </c>
      <c r="G831" s="17" t="str">
        <f t="shared" ref="G831" si="908">CONCATENATE("[th]",C835)</f>
        <v>[th]Målvakt</v>
      </c>
    </row>
    <row r="832" spans="1:7" ht="14.4">
      <c r="A832" s="17" t="s">
        <v>762</v>
      </c>
      <c r="B832" s="17" t="str">
        <f t="shared" si="905"/>
        <v>ytt=</v>
      </c>
      <c r="C832" s="1" t="s">
        <v>158</v>
      </c>
      <c r="D832" t="str">
        <f t="shared" si="906"/>
        <v>8</v>
      </c>
      <c r="F832" t="str">
        <f t="shared" si="872"/>
        <v>ytt=8</v>
      </c>
      <c r="G832" s="17" t="s">
        <v>150</v>
      </c>
    </row>
    <row r="833" spans="1:7" ht="14.4">
      <c r="A833" s="17" t="s">
        <v>358</v>
      </c>
      <c r="B833" s="17" t="str">
        <f t="shared" si="905"/>
        <v>fas=</v>
      </c>
      <c r="C833" s="1" t="s">
        <v>160</v>
      </c>
      <c r="D833" t="str">
        <f t="shared" si="906"/>
        <v>3</v>
      </c>
      <c r="F833" t="str">
        <f t="shared" si="872"/>
        <v>fas=3</v>
      </c>
      <c r="G833" s="17" t="str">
        <f>CONCATENATE("[td]",VLOOKUP(IF((COUNTA(E835)&gt;0),E835,VALUE(D835)),'Lookup tables'!$A$2:$B$42,2,FALSE))</f>
        <v>[td]katastrofal</v>
      </c>
    </row>
    <row r="834" spans="1:7" ht="14.4">
      <c r="A834" s="17" t="s">
        <v>535</v>
      </c>
      <c r="B834" s="17" t="str">
        <f t="shared" si="905"/>
        <v>bac=</v>
      </c>
      <c r="C834" s="1" t="s">
        <v>162</v>
      </c>
      <c r="D834" t="str">
        <f t="shared" si="906"/>
        <v>9</v>
      </c>
      <c r="F834" t="str">
        <f t="shared" si="872"/>
        <v>bac=9</v>
      </c>
      <c r="G834" s="17" t="s">
        <v>163</v>
      </c>
    </row>
    <row r="835" spans="1:7" ht="14.4">
      <c r="A835" s="17" t="s">
        <v>286</v>
      </c>
      <c r="B835" s="17" t="str">
        <f t="shared" si="905"/>
        <v>mlv=</v>
      </c>
      <c r="C835" s="1" t="s">
        <v>165</v>
      </c>
      <c r="D835" t="str">
        <f t="shared" si="906"/>
        <v>1</v>
      </c>
      <c r="F835" t="str">
        <f t="shared" si="872"/>
        <v>mlv=1</v>
      </c>
      <c r="G835" s="17" t="s">
        <v>135</v>
      </c>
    </row>
    <row r="836" spans="1:7" ht="14.4">
      <c r="A836" s="17" t="s">
        <v>227</v>
      </c>
      <c r="B836" s="17" t="str">
        <f t="shared" si="905"/>
        <v>rut=</v>
      </c>
      <c r="C836" s="1" t="s">
        <v>167</v>
      </c>
      <c r="D836" t="str">
        <f t="shared" si="906"/>
        <v>8</v>
      </c>
      <c r="F836" t="str">
        <f t="shared" si="872"/>
        <v>rut=8</v>
      </c>
      <c r="G836" s="17" t="str">
        <f t="shared" ref="G836" si="909">CONCATENATE("[th]",C829)</f>
        <v>[th]Spelupplägg</v>
      </c>
    </row>
    <row r="837" spans="1:7" ht="14.4">
      <c r="A837" s="17" t="s">
        <v>228</v>
      </c>
      <c r="B837" s="17" t="str">
        <f t="shared" si="905"/>
        <v>led=</v>
      </c>
      <c r="C837" s="1" t="s">
        <v>169</v>
      </c>
      <c r="D837" t="str">
        <f t="shared" si="906"/>
        <v>3</v>
      </c>
      <c r="F837" t="str">
        <f t="shared" si="872"/>
        <v>led=3</v>
      </c>
      <c r="G837" s="17" t="s">
        <v>150</v>
      </c>
    </row>
    <row r="838" spans="1:7" ht="14.4">
      <c r="A838" s="17" t="s">
        <v>1161</v>
      </c>
      <c r="B838" s="17" t="str">
        <f t="shared" si="905"/>
        <v>sal=</v>
      </c>
      <c r="C838" s="1" t="s">
        <v>171</v>
      </c>
      <c r="D838" t="str">
        <f t="shared" si="906"/>
        <v>523700</v>
      </c>
      <c r="F838" t="str">
        <f t="shared" si="872"/>
        <v>sal=523700</v>
      </c>
      <c r="G838" s="17" t="str">
        <f>CONCATENATE("[td]",VLOOKUP(IF((COUNTA(E829)&gt;0),E829,VALUE(D829)),'Lookup tables'!$A$2:$B$42,2,FALSE))</f>
        <v>[td]mytomspunnen</v>
      </c>
    </row>
    <row r="839" spans="1:7" ht="14.4">
      <c r="A839" s="17" t="s">
        <v>1162</v>
      </c>
      <c r="B839" s="17" t="str">
        <f t="shared" si="905"/>
        <v>mkt=</v>
      </c>
      <c r="C839" s="1" t="s">
        <v>173</v>
      </c>
      <c r="D839" t="str">
        <f t="shared" si="906"/>
        <v>282870</v>
      </c>
      <c r="F839" t="str">
        <f t="shared" si="872"/>
        <v>mkt=282870</v>
      </c>
      <c r="G839" s="17" t="s">
        <v>140</v>
      </c>
    </row>
    <row r="840" spans="1:7" ht="14.4">
      <c r="A840" s="17" t="s">
        <v>1132</v>
      </c>
      <c r="B840" s="17" t="str">
        <f t="shared" si="905"/>
        <v>gev=</v>
      </c>
      <c r="C840" s="1" t="s">
        <v>175</v>
      </c>
      <c r="D840" t="str">
        <f t="shared" si="906"/>
        <v>48</v>
      </c>
      <c r="F840" t="str">
        <f t="shared" si="872"/>
        <v>gev=48</v>
      </c>
      <c r="G840" s="17" t="str">
        <f t="shared" ref="G840" si="910">CONCATENATE("[th]",C831)</f>
        <v>[th]Framspel</v>
      </c>
    </row>
    <row r="841" spans="1:7" ht="14.4">
      <c r="A841" s="17" t="s">
        <v>176</v>
      </c>
      <c r="B841" s="17" t="str">
        <f t="shared" si="905"/>
        <v>gtl=</v>
      </c>
      <c r="C841" s="1" t="s">
        <v>177</v>
      </c>
      <c r="D841" t="str">
        <f t="shared" si="906"/>
        <v>0</v>
      </c>
      <c r="F841" t="str">
        <f t="shared" si="872"/>
        <v>gtl=0</v>
      </c>
      <c r="G841" s="17" t="s">
        <v>150</v>
      </c>
    </row>
    <row r="842" spans="1:7" ht="14.4">
      <c r="A842" s="17" t="s">
        <v>178</v>
      </c>
      <c r="B842" s="17" t="str">
        <f t="shared" si="905"/>
        <v>gtc=</v>
      </c>
      <c r="C842" s="1" t="s">
        <v>179</v>
      </c>
      <c r="D842" t="str">
        <f t="shared" si="906"/>
        <v>0</v>
      </c>
      <c r="F842" t="str">
        <f t="shared" si="872"/>
        <v>gtc=0</v>
      </c>
      <c r="G842" s="17" t="str">
        <f>CONCATENATE("[td]",VLOOKUP(IF((COUNTA(E831)&gt;0),E831,VALUE(D831)),'Lookup tables'!$A$2:$B$42,2,FALSE))</f>
        <v>[td]legendarisk</v>
      </c>
    </row>
    <row r="843" spans="1:7" ht="14.4">
      <c r="A843" s="17" t="s">
        <v>180</v>
      </c>
      <c r="B843" s="17" t="str">
        <f t="shared" si="905"/>
        <v>gtt=</v>
      </c>
      <c r="C843" s="1" t="s">
        <v>181</v>
      </c>
      <c r="D843" t="str">
        <f t="shared" si="906"/>
        <v>0</v>
      </c>
      <c r="F843" t="str">
        <f t="shared" si="872"/>
        <v>gtt=0</v>
      </c>
      <c r="G843" s="17" t="s">
        <v>163</v>
      </c>
    </row>
    <row r="844" spans="1:7" ht="14.4">
      <c r="A844" s="17" t="s">
        <v>404</v>
      </c>
      <c r="B844" s="17" t="str">
        <f t="shared" si="905"/>
        <v>hat=</v>
      </c>
      <c r="C844" s="1" t="s">
        <v>183</v>
      </c>
      <c r="D844" t="str">
        <f t="shared" si="906"/>
        <v>1</v>
      </c>
      <c r="F844" t="str">
        <f t="shared" si="872"/>
        <v>hat=1</v>
      </c>
      <c r="G844" s="17" t="s">
        <v>135</v>
      </c>
    </row>
    <row r="845" spans="1:7" ht="14.4">
      <c r="A845" s="17" t="s">
        <v>184</v>
      </c>
      <c r="B845" s="17" t="str">
        <f t="shared" ref="B845" si="911">LEFT(A845,10)</f>
        <v>CountryID=</v>
      </c>
      <c r="C845" s="1" t="s">
        <v>185</v>
      </c>
      <c r="D845" t="str">
        <f t="shared" ref="D845:D908" si="912">RIGHT(A845,(LEN(A845)-10))</f>
        <v>1</v>
      </c>
      <c r="F845" t="str">
        <f t="shared" si="872"/>
        <v>CountryID=1</v>
      </c>
      <c r="G845" s="17" t="str">
        <f t="shared" ref="G845" si="913">CONCATENATE("[th]",C832)</f>
        <v>[th]Ytter</v>
      </c>
    </row>
    <row r="846" spans="1:7" ht="14.4">
      <c r="A846" s="17" t="s">
        <v>186</v>
      </c>
      <c r="B846" s="17" t="str">
        <f t="shared" ref="B846" si="914">LEFT(A846,9)</f>
        <v>warnings=</v>
      </c>
      <c r="C846" s="1" t="s">
        <v>187</v>
      </c>
      <c r="D846" t="str">
        <f t="shared" ref="D846:D909" si="915">RIGHT(A846,(LEN(A846)-9))</f>
        <v>0</v>
      </c>
      <c r="F846" t="str">
        <f t="shared" si="872"/>
        <v>warnings=0</v>
      </c>
      <c r="G846" s="17" t="s">
        <v>150</v>
      </c>
    </row>
    <row r="847" spans="1:7" ht="14.4">
      <c r="A847" s="17" t="s">
        <v>362</v>
      </c>
      <c r="B847" s="17" t="str">
        <f t="shared" ref="B847" si="916">LEFT(A847,11)</f>
        <v>speciality=</v>
      </c>
      <c r="C847" s="1" t="s">
        <v>189</v>
      </c>
      <c r="D847" t="str">
        <f t="shared" ref="D847:D910" si="917">RIGHT(A847,(LEN(A847)-11))</f>
        <v>5</v>
      </c>
      <c r="F847" t="str">
        <f t="shared" si="872"/>
        <v>speciality=5</v>
      </c>
      <c r="G847" s="17" t="str">
        <f>CONCATENATE("[td]",VLOOKUP(IF((COUNTA(E832)&gt;0),E832,VALUE(D832)),'Lookup tables'!$A$2:$B$42,2,FALSE))</f>
        <v>[td]fenomenal</v>
      </c>
    </row>
    <row r="848" spans="1:7" ht="14.4">
      <c r="A848" s="17" t="s">
        <v>363</v>
      </c>
      <c r="B848" s="17" t="str">
        <f t="shared" ref="B848" si="918">LEFT(A848,16)</f>
        <v>specialityLabel=</v>
      </c>
      <c r="C848" s="1" t="s">
        <v>189</v>
      </c>
      <c r="F848" t="str">
        <f t="shared" si="872"/>
        <v>specialityLabel=Head</v>
      </c>
      <c r="G848" s="17" t="s">
        <v>140</v>
      </c>
    </row>
    <row r="849" spans="1:7" ht="14.4">
      <c r="A849" s="17" t="s">
        <v>255</v>
      </c>
      <c r="B849" s="17" t="str">
        <f t="shared" ref="B849" si="919">LEFT(A849,11)</f>
        <v>gentleness=</v>
      </c>
      <c r="C849" s="1" t="s">
        <v>192</v>
      </c>
      <c r="D849" t="str">
        <f t="shared" ref="D849:D912" si="920">RIGHT(A849,(LEN(A849)-11))</f>
        <v>3</v>
      </c>
      <c r="F849" t="str">
        <f t="shared" si="872"/>
        <v>gentleness=3</v>
      </c>
      <c r="G849" s="17" t="str">
        <f t="shared" ref="G849" si="921">CONCATENATE("[th]",C834)</f>
        <v>[th]Försvar</v>
      </c>
    </row>
    <row r="850" spans="1:7" ht="14.4">
      <c r="A850" s="17" t="s">
        <v>256</v>
      </c>
      <c r="B850" s="17" t="str">
        <f t="shared" ref="B850" si="922">LEFT(A850,16)</f>
        <v>gentlenessLabel=</v>
      </c>
      <c r="C850" s="1" t="s">
        <v>192</v>
      </c>
      <c r="D850" t="str">
        <f t="shared" ref="D850:D913" si="923">RIGHT(A850,(LEN(A850)-16))</f>
        <v>sympathetic guy</v>
      </c>
      <c r="F850" t="str">
        <f t="shared" si="872"/>
        <v>gentlenessLabel=sympathetic guy</v>
      </c>
      <c r="G850" s="17" t="s">
        <v>150</v>
      </c>
    </row>
    <row r="851" spans="1:7" ht="14.4">
      <c r="A851" s="17" t="s">
        <v>234</v>
      </c>
      <c r="B851" s="17" t="str">
        <f t="shared" ref="B851" si="924">LEFT(A851,8)</f>
        <v>honesty=</v>
      </c>
      <c r="C851" s="1" t="s">
        <v>195</v>
      </c>
      <c r="D851" t="str">
        <f t="shared" ref="D851:D914" si="925">RIGHT(A851,(LEN(A851)-8))</f>
        <v>3</v>
      </c>
      <c r="F851" t="str">
        <f t="shared" si="872"/>
        <v>honesty=3</v>
      </c>
      <c r="G851" s="17" t="str">
        <f>CONCATENATE("[td]",VLOOKUP(IF((COUNTA(E834)&gt;0),E834,VALUE(D834)),'Lookup tables'!$A$2:$B$42,2,FALSE))</f>
        <v>[td]unik</v>
      </c>
    </row>
    <row r="852" spans="1:7" ht="14.4">
      <c r="A852" s="17" t="s">
        <v>235</v>
      </c>
      <c r="B852" s="17" t="str">
        <f t="shared" ref="B852" si="926">LEFT(A852,13)</f>
        <v>honestyLabel=</v>
      </c>
      <c r="C852" s="1" t="s">
        <v>195</v>
      </c>
      <c r="D852" t="str">
        <f t="shared" ref="D852:D915" si="927">RIGHT(A852,(LEN(A852)-13))</f>
        <v>upright</v>
      </c>
      <c r="F852" t="str">
        <f t="shared" si="872"/>
        <v>honestyLabel=upright</v>
      </c>
      <c r="G852" s="17" t="s">
        <v>163</v>
      </c>
    </row>
    <row r="853" spans="1:7" ht="14.4">
      <c r="A853" s="17" t="s">
        <v>294</v>
      </c>
      <c r="B853" s="17" t="str">
        <f t="shared" ref="B853" si="928">LEFT(A853,15)</f>
        <v>Aggressiveness=</v>
      </c>
      <c r="C853" s="1" t="s">
        <v>198</v>
      </c>
      <c r="D853" t="str">
        <f t="shared" ref="D853:D916" si="929">RIGHT(A853,(LEN(A853)-15))</f>
        <v>3</v>
      </c>
      <c r="F853" t="str">
        <f t="shared" si="872"/>
        <v>Aggressiveness=3</v>
      </c>
      <c r="G853" s="17" t="s">
        <v>135</v>
      </c>
    </row>
    <row r="854" spans="1:7" ht="14.4">
      <c r="A854" s="17" t="s">
        <v>295</v>
      </c>
      <c r="B854" s="17" t="str">
        <f t="shared" ref="B854" si="930">LEFT(A854,20)</f>
        <v>AggressivenessLabel=</v>
      </c>
      <c r="C854" s="1" t="s">
        <v>198</v>
      </c>
      <c r="D854" t="str">
        <f t="shared" ref="D854:D917" si="931">RIGHT(A854,(LEN(A854)-20))</f>
        <v>temperamental</v>
      </c>
      <c r="F854" t="str">
        <f t="shared" si="872"/>
        <v>AggressivenessLabel=temperamental</v>
      </c>
      <c r="G854" s="17" t="str">
        <f t="shared" ref="G854" si="932">CONCATENATE("[th]",C830)</f>
        <v>[th]Målgörare</v>
      </c>
    </row>
    <row r="855" spans="1:7" ht="14.4">
      <c r="A855" s="17" t="s">
        <v>236</v>
      </c>
      <c r="B855" s="17" t="str">
        <f t="shared" ref="B855" si="933">LEFT(A855,12)</f>
        <v>TrainerType=</v>
      </c>
      <c r="C855" s="1" t="s">
        <v>201</v>
      </c>
      <c r="D855" t="str">
        <f t="shared" ref="D855:D918" si="934">RIGHT(A855,(LEN(A855)-12))</f>
        <v/>
      </c>
      <c r="F855" t="str">
        <f t="shared" si="872"/>
        <v>TrainerType=</v>
      </c>
      <c r="G855" s="17" t="s">
        <v>150</v>
      </c>
    </row>
    <row r="856" spans="1:7" ht="14.4">
      <c r="A856" s="17" t="s">
        <v>237</v>
      </c>
      <c r="B856" s="17" t="str">
        <f t="shared" ref="B856" si="935">LEFT(A856,13)</f>
        <v>TrainerSkill=</v>
      </c>
      <c r="C856" s="1" t="s">
        <v>203</v>
      </c>
      <c r="D856" t="str">
        <f t="shared" ref="D856:D919" si="936">RIGHT(A856,(LEN(A856)-13))</f>
        <v/>
      </c>
      <c r="F856" t="str">
        <f t="shared" si="872"/>
        <v>TrainerSkill=</v>
      </c>
      <c r="G856" s="17" t="str">
        <f>CONCATENATE("[td]",VLOOKUP(IF((COUNTA(E830)&gt;0),E830,VALUE(D830)),'Lookup tables'!$A$2:$B$42,2,FALSE))</f>
        <v>[td]bra</v>
      </c>
    </row>
    <row r="857" spans="1:7" ht="14.4">
      <c r="A857" s="17" t="s">
        <v>204</v>
      </c>
      <c r="B857" s="17" t="str">
        <f t="shared" ref="B857" si="937">LEFT(A857,7)</f>
        <v>rating=</v>
      </c>
      <c r="C857" s="1" t="s">
        <v>205</v>
      </c>
      <c r="D857" t="str">
        <f t="shared" ref="D857:D920" si="938">RIGHT(A857,(LEN(A857)-7))</f>
        <v>0</v>
      </c>
      <c r="F857" t="str">
        <f t="shared" si="872"/>
        <v>rating=0</v>
      </c>
      <c r="G857" s="17" t="s">
        <v>140</v>
      </c>
    </row>
    <row r="858" spans="1:7" ht="14.4">
      <c r="A858" s="17" t="s">
        <v>808</v>
      </c>
      <c r="B858" s="17" t="str">
        <f t="shared" ref="B858" si="939">LEFT(A858,13)</f>
        <v>PlayerNumber=</v>
      </c>
      <c r="C858" s="1" t="s">
        <v>207</v>
      </c>
      <c r="D858" t="str">
        <f t="shared" ref="D858:D921" si="940">RIGHT(A858,(LEN(A858)-13))</f>
        <v>8</v>
      </c>
      <c r="F858" t="str">
        <f t="shared" si="872"/>
        <v>PlayerNumber=8</v>
      </c>
      <c r="G858" s="17" t="str">
        <f t="shared" ref="G858" si="941">CONCATENATE("[th]",C833)</f>
        <v>[th]Fasta situationer</v>
      </c>
    </row>
    <row r="859" spans="1:7" ht="14.4">
      <c r="A859" s="17" t="s">
        <v>208</v>
      </c>
      <c r="B859" s="17" t="str">
        <f t="shared" ref="B859:B860" si="942">LEFT(A859,15)</f>
        <v>TransferListed=</v>
      </c>
      <c r="C859" s="1" t="s">
        <v>209</v>
      </c>
      <c r="D859" t="str">
        <f t="shared" ref="D859:D922" si="943">RIGHT(A859,(LEN(A859)-15))</f>
        <v>0</v>
      </c>
      <c r="F859" t="str">
        <f t="shared" si="872"/>
        <v>TransferListed=0</v>
      </c>
      <c r="G859" s="17" t="s">
        <v>150</v>
      </c>
    </row>
    <row r="860" spans="1:7" ht="14.4">
      <c r="A860" s="17" t="s">
        <v>210</v>
      </c>
      <c r="B860" s="17" t="str">
        <f t="shared" si="942"/>
        <v>NationalTeamID=</v>
      </c>
      <c r="C860" s="1" t="s">
        <v>211</v>
      </c>
      <c r="D860" t="str">
        <f t="shared" si="943"/>
        <v>3000</v>
      </c>
      <c r="F860" t="str">
        <f t="shared" ref="F860:F923" si="944">A860</f>
        <v>NationalTeamID=3000</v>
      </c>
      <c r="G860" s="17" t="str">
        <f>CONCATENATE("[td]",VLOOKUP(IF((COUNTA(E833)&gt;0),E833,VALUE(D833)),'Lookup tables'!$A$2:$B$42,2,FALSE))</f>
        <v>[td]dålig</v>
      </c>
    </row>
    <row r="861" spans="1:7" ht="14.4">
      <c r="A861" s="17" t="s">
        <v>429</v>
      </c>
      <c r="B861" s="17" t="str">
        <f t="shared" ref="B861" si="945">LEFT(A861,5)</f>
        <v>Caps=</v>
      </c>
      <c r="C861" s="1" t="s">
        <v>213</v>
      </c>
      <c r="D861" t="str">
        <f t="shared" ref="D861:D924" si="946">RIGHT(A861,(LEN(A861)-5))</f>
        <v>1</v>
      </c>
      <c r="F861" t="str">
        <f t="shared" si="944"/>
        <v>Caps=1</v>
      </c>
      <c r="G861" s="17" t="s">
        <v>214</v>
      </c>
    </row>
    <row r="862" spans="1:7" ht="14.4">
      <c r="A862" s="17" t="s">
        <v>239</v>
      </c>
      <c r="B862" s="17" t="str">
        <f t="shared" ref="B862" si="947">LEFT(A862,8)</f>
        <v>CapsU20=</v>
      </c>
      <c r="C862" s="1" t="s">
        <v>216</v>
      </c>
      <c r="D862" t="str">
        <f t="shared" ref="D862:D925" si="948">RIGHT(A862,(LEN(A862)-8))</f>
        <v>0</v>
      </c>
      <c r="F862" t="str">
        <f t="shared" si="944"/>
        <v>CapsU20=0</v>
      </c>
      <c r="G862" t="str">
        <f t="shared" ref="G862:G925" si="949">CONCATENATE("Extra info: ", E862)</f>
        <v xml:space="preserve">Extra info: </v>
      </c>
    </row>
    <row r="863" spans="1:7" ht="14.4">
      <c r="A863" s="17" t="s">
        <v>1163</v>
      </c>
      <c r="B863" s="17"/>
      <c r="C863" s="10" t="s">
        <v>134</v>
      </c>
      <c r="D863" s="17" t="str">
        <f t="shared" ref="D863:D926" si="950">MID(A863,8,(LEN(A863)-8))</f>
        <v>291240726</v>
      </c>
      <c r="F863" t="str">
        <f t="shared" si="889"/>
        <v>[player291240726]</v>
      </c>
      <c r="G863" s="17" t="str">
        <f t="shared" ref="G863:G926" si="951">CONCATENATE("[hr][b]",D864,"[/b] ","[playerid=",D863,"]")</f>
        <v>[hr][b]Sven 'Lightning Bolt' Lundfeldt[/b] [playerid=291240726]</v>
      </c>
    </row>
    <row r="864" spans="1:7" ht="14.4">
      <c r="A864" s="17" t="s">
        <v>1164</v>
      </c>
      <c r="B864" s="17" t="str">
        <f t="shared" ref="B864" si="952">LEFT(A864,5)</f>
        <v>name=</v>
      </c>
      <c r="C864" s="10" t="s">
        <v>137</v>
      </c>
      <c r="D864" s="17" t="str">
        <f t="shared" ref="D864:D927" si="953">RIGHT(A864,(LEN(A864)-5))</f>
        <v>Sven 'Lightning Bolt' Lundfeldt</v>
      </c>
      <c r="F864" t="str">
        <f t="shared" si="889"/>
        <v>name=Sven 'Lightning Bolt' Lundfeldt</v>
      </c>
      <c r="G864" t="str">
        <f t="shared" ref="G864" si="954">CONCATENATE(D865," år och ",D866," dagar, TSI = ",D880,", Lön = ",D879)</f>
        <v>26 år och 49 dagar, TSI = 334940, Lön = 373000</v>
      </c>
    </row>
    <row r="865" spans="1:7" ht="14.4">
      <c r="A865" s="17" t="s">
        <v>242</v>
      </c>
      <c r="B865" s="17" t="str">
        <f t="shared" ref="B865" si="955">LEFT(A865,4)</f>
        <v>ald=</v>
      </c>
      <c r="C865" s="1" t="s">
        <v>139</v>
      </c>
      <c r="D865" t="str">
        <f t="shared" ref="D865:D928" si="956">RIGHT(A865,(LEN(A865)-4))</f>
        <v>26</v>
      </c>
      <c r="F865" t="str">
        <f t="shared" ref="F865" si="957">IF(LEN(E865)&gt;0,CONCATENATE(B865,E865),A865)</f>
        <v>ald=26</v>
      </c>
      <c r="G865" t="str">
        <f>CONCATENATE(VLOOKUP(IF((COUNTA(E868)&gt;0),E868,VALUE(D868)),'Lookup tables'!$A$2:$B$42,2,FALSE)," form, ",VLOOKUP(IF((COUNTA(E869)&gt;0),E869,VALUE(D869)),'Lookup tables'!$A$2:$B$42,2,FALSE)," kondition, ",VLOOKUP(IF((COUNTA(E877)&gt;0),E877,VALUE(D877)),'Lookup tables'!$A$2:$B$42,2,FALSE)," rutin")</f>
        <v>bra form, enastående kondition, fenomenal rutin</v>
      </c>
    </row>
    <row r="866" spans="1:7" ht="14.4">
      <c r="A866" s="17" t="s">
        <v>1165</v>
      </c>
      <c r="B866" s="17" t="str">
        <f t="shared" ref="B866" si="958">LEFT(A866,8)</f>
        <v>agedays=</v>
      </c>
      <c r="C866" s="1" t="s">
        <v>142</v>
      </c>
      <c r="D866" t="str">
        <f t="shared" ref="D866:D929" si="959">RIGHT(A866,(LEN(A866)-8))</f>
        <v>49</v>
      </c>
      <c r="F866" t="str">
        <f t="shared" si="872"/>
        <v>agedays=49</v>
      </c>
      <c r="G866" t="str">
        <f>CONCATENATE(IF((COUNTA(D889)&gt;0),CONCATENATE(D889,", "),""),IF((LEN(D896)&gt;0),CONCATENATE(VLOOKUP(VALUE(D896),'Lookup tables'!$D$25:$E$27,2,FALSE),", "),""),CONCATENATE(VLOOKUP(VALUE(D878),'Lookup tables'!$A$2:$B$42,2,FALSE)," ledarförmåga, "),CONCATENATE(VLOOKUP(D891,'Lookup tables'!$D$29:$E$34,2,FALSE),", "),IF(AND((VALUE(D867)&lt;0),(COUNTA(E867)&lt;1)),"ingen skada",CONCATENATE("[b]skada +",IF((COUNTA(E867)&gt;0),E867,D867),"[/b]")))</f>
        <v>katastrofal ledarförmåga, sympatisk kille, ingen skada</v>
      </c>
    </row>
    <row r="867" spans="1:7" ht="14.4">
      <c r="A867" s="17" t="s">
        <v>143</v>
      </c>
      <c r="B867" s="17" t="str">
        <f t="shared" ref="B867:B868" si="960">LEFT(A867,4)</f>
        <v>ska=</v>
      </c>
      <c r="C867" s="1" t="s">
        <v>144</v>
      </c>
      <c r="D867" t="str">
        <f t="shared" ref="D867:D930" si="961">RIGHT(A867,(LEN(A867)-4))</f>
        <v>-1</v>
      </c>
      <c r="F867" t="str">
        <f t="shared" si="872"/>
        <v>ska=-1</v>
      </c>
      <c r="G867" t="s">
        <v>145</v>
      </c>
    </row>
    <row r="868" spans="1:7" ht="14.4">
      <c r="A868" s="17" t="s">
        <v>244</v>
      </c>
      <c r="B868" s="17" t="str">
        <f t="shared" si="960"/>
        <v>for=</v>
      </c>
      <c r="C868" s="1" t="s">
        <v>147</v>
      </c>
      <c r="D868" t="str">
        <f t="shared" si="961"/>
        <v>7</v>
      </c>
      <c r="E868">
        <v>5</v>
      </c>
      <c r="F868" t="str">
        <f t="shared" si="872"/>
        <v>for=5</v>
      </c>
      <c r="G868" s="17" t="str">
        <f t="shared" ref="G868:G931" si="962">CONCATENATE("[th]",C869)</f>
        <v>[th]Kondition</v>
      </c>
    </row>
    <row r="869" spans="1:7" ht="14.4">
      <c r="A869" s="17" t="s">
        <v>222</v>
      </c>
      <c r="B869" s="17" t="str">
        <f t="shared" si="905"/>
        <v>uth=</v>
      </c>
      <c r="C869" s="1" t="s">
        <v>149</v>
      </c>
      <c r="D869" t="str">
        <f t="shared" si="961"/>
        <v>7</v>
      </c>
      <c r="F869" t="str">
        <f t="shared" si="872"/>
        <v>uth=7</v>
      </c>
      <c r="G869" s="17" t="s">
        <v>150</v>
      </c>
    </row>
    <row r="870" spans="1:7" ht="14.4">
      <c r="A870" s="17" t="s">
        <v>831</v>
      </c>
      <c r="B870" s="17" t="str">
        <f t="shared" si="905"/>
        <v>spe=</v>
      </c>
      <c r="C870" s="1" t="s">
        <v>152</v>
      </c>
      <c r="D870" t="str">
        <f t="shared" si="961"/>
        <v>16</v>
      </c>
      <c r="F870" t="str">
        <f t="shared" si="872"/>
        <v>spe=16</v>
      </c>
      <c r="G870" s="17" t="str">
        <f>CONCATENATE("[td]",VLOOKUP(IF((COUNTA(E869)&gt;0),E869,VALUE(D869)),'Lookup tables'!$A$2:$B$42,2,FALSE))</f>
        <v>[td]enastående</v>
      </c>
    </row>
    <row r="871" spans="1:7" ht="14.4">
      <c r="A871" s="17" t="s">
        <v>357</v>
      </c>
      <c r="B871" s="17" t="str">
        <f t="shared" si="905"/>
        <v>mal=</v>
      </c>
      <c r="C871" s="1" t="s">
        <v>154</v>
      </c>
      <c r="D871" t="str">
        <f t="shared" si="961"/>
        <v>3</v>
      </c>
      <c r="F871" t="str">
        <f t="shared" si="872"/>
        <v>mal=3</v>
      </c>
      <c r="G871" s="17" t="s">
        <v>140</v>
      </c>
    </row>
    <row r="872" spans="1:7" ht="14.4">
      <c r="A872" s="17" t="s">
        <v>566</v>
      </c>
      <c r="B872" s="17" t="str">
        <f t="shared" si="905"/>
        <v>fra=</v>
      </c>
      <c r="C872" s="1" t="s">
        <v>156</v>
      </c>
      <c r="D872" t="str">
        <f t="shared" si="961"/>
        <v>10</v>
      </c>
      <c r="F872" t="str">
        <f t="shared" si="872"/>
        <v>fra=10</v>
      </c>
      <c r="G872" s="17" t="str">
        <f t="shared" ref="G872" si="963">CONCATENATE("[th]",C876)</f>
        <v>[th]Målvakt</v>
      </c>
    </row>
    <row r="873" spans="1:7" ht="14.4">
      <c r="A873" s="17" t="s">
        <v>380</v>
      </c>
      <c r="B873" s="17" t="str">
        <f t="shared" si="905"/>
        <v>ytt=</v>
      </c>
      <c r="C873" s="1" t="s">
        <v>158</v>
      </c>
      <c r="D873" t="str">
        <f t="shared" si="961"/>
        <v>15</v>
      </c>
      <c r="F873" t="str">
        <f t="shared" si="872"/>
        <v>ytt=15</v>
      </c>
      <c r="G873" s="17" t="s">
        <v>150</v>
      </c>
    </row>
    <row r="874" spans="1:7" ht="14.4">
      <c r="A874" s="17" t="s">
        <v>437</v>
      </c>
      <c r="B874" s="17" t="str">
        <f t="shared" si="905"/>
        <v>fas=</v>
      </c>
      <c r="C874" s="1" t="s">
        <v>160</v>
      </c>
      <c r="D874" t="str">
        <f t="shared" si="961"/>
        <v>1</v>
      </c>
      <c r="F874" t="str">
        <f t="shared" si="872"/>
        <v>fas=1</v>
      </c>
      <c r="G874" s="17" t="str">
        <f>CONCATENATE("[td]",VLOOKUP(IF((COUNTA(E876)&gt;0),E876,VALUE(D876)),'Lookup tables'!$A$2:$B$42,2,FALSE))</f>
        <v>[td]katastrofal</v>
      </c>
    </row>
    <row r="875" spans="1:7" ht="14.4">
      <c r="A875" s="17" t="s">
        <v>567</v>
      </c>
      <c r="B875" s="17" t="str">
        <f t="shared" si="905"/>
        <v>bac=</v>
      </c>
      <c r="C875" s="1" t="s">
        <v>162</v>
      </c>
      <c r="D875" t="str">
        <f t="shared" si="961"/>
        <v>6</v>
      </c>
      <c r="F875" t="str">
        <f t="shared" ref="F875:F938" si="964">IF(LEN(E875)&gt;0,CONCATENATE(B875,E875),A875)</f>
        <v>bac=6</v>
      </c>
      <c r="G875" s="17" t="s">
        <v>163</v>
      </c>
    </row>
    <row r="876" spans="1:7" ht="14.4">
      <c r="A876" s="17" t="s">
        <v>286</v>
      </c>
      <c r="B876" s="17" t="str">
        <f t="shared" si="905"/>
        <v>mlv=</v>
      </c>
      <c r="C876" s="1" t="s">
        <v>165</v>
      </c>
      <c r="D876" t="str">
        <f t="shared" si="961"/>
        <v>1</v>
      </c>
      <c r="F876" t="str">
        <f t="shared" si="964"/>
        <v>mlv=1</v>
      </c>
      <c r="G876" s="17" t="s">
        <v>135</v>
      </c>
    </row>
    <row r="877" spans="1:7" ht="14.4">
      <c r="A877" s="17" t="s">
        <v>227</v>
      </c>
      <c r="B877" s="17" t="str">
        <f t="shared" si="905"/>
        <v>rut=</v>
      </c>
      <c r="C877" s="1" t="s">
        <v>167</v>
      </c>
      <c r="D877" t="str">
        <f t="shared" si="961"/>
        <v>8</v>
      </c>
      <c r="F877" t="str">
        <f t="shared" si="964"/>
        <v>rut=8</v>
      </c>
      <c r="G877" s="17" t="str">
        <f t="shared" ref="G877" si="965">CONCATENATE("[th]",C870)</f>
        <v>[th]Spelupplägg</v>
      </c>
    </row>
    <row r="878" spans="1:7" ht="14.4">
      <c r="A878" s="17" t="s">
        <v>251</v>
      </c>
      <c r="B878" s="17" t="str">
        <f t="shared" si="905"/>
        <v>led=</v>
      </c>
      <c r="C878" s="1" t="s">
        <v>169</v>
      </c>
      <c r="D878" t="str">
        <f t="shared" si="961"/>
        <v>1</v>
      </c>
      <c r="F878" t="str">
        <f t="shared" si="964"/>
        <v>led=1</v>
      </c>
      <c r="G878" s="17" t="s">
        <v>150</v>
      </c>
    </row>
    <row r="879" spans="1:7" ht="14.4">
      <c r="A879" s="17" t="s">
        <v>1166</v>
      </c>
      <c r="B879" s="17" t="str">
        <f t="shared" si="905"/>
        <v>sal=</v>
      </c>
      <c r="C879" s="1" t="s">
        <v>171</v>
      </c>
      <c r="D879" t="str">
        <f t="shared" si="961"/>
        <v>373000</v>
      </c>
      <c r="F879" t="str">
        <f t="shared" si="964"/>
        <v>sal=373000</v>
      </c>
      <c r="G879" s="17" t="str">
        <f>CONCATENATE("[td]",VLOOKUP(IF((COUNTA(E870)&gt;0),E870,VALUE(D870)),'Lookup tables'!$A$2:$B$42,2,FALSE))</f>
        <v>[td]utomjordisk</v>
      </c>
    </row>
    <row r="880" spans="1:7" ht="14.4">
      <c r="A880" s="17" t="s">
        <v>1167</v>
      </c>
      <c r="B880" s="17" t="str">
        <f t="shared" si="905"/>
        <v>mkt=</v>
      </c>
      <c r="C880" s="1" t="s">
        <v>173</v>
      </c>
      <c r="D880" t="str">
        <f t="shared" si="961"/>
        <v>334940</v>
      </c>
      <c r="F880" t="str">
        <f t="shared" si="964"/>
        <v>mkt=334940</v>
      </c>
      <c r="G880" s="17" t="s">
        <v>140</v>
      </c>
    </row>
    <row r="881" spans="1:7" ht="14.4">
      <c r="A881" s="17" t="s">
        <v>498</v>
      </c>
      <c r="B881" s="17" t="str">
        <f t="shared" si="905"/>
        <v>gev=</v>
      </c>
      <c r="C881" s="1" t="s">
        <v>175</v>
      </c>
      <c r="D881" t="str">
        <f t="shared" si="961"/>
        <v>31</v>
      </c>
      <c r="F881" t="str">
        <f t="shared" si="964"/>
        <v>gev=31</v>
      </c>
      <c r="G881" s="17" t="str">
        <f t="shared" ref="G881" si="966">CONCATENATE("[th]",C872)</f>
        <v>[th]Framspel</v>
      </c>
    </row>
    <row r="882" spans="1:7" ht="14.4">
      <c r="A882" s="17" t="s">
        <v>176</v>
      </c>
      <c r="B882" s="17" t="str">
        <f t="shared" si="905"/>
        <v>gtl=</v>
      </c>
      <c r="C882" s="1" t="s">
        <v>177</v>
      </c>
      <c r="D882" t="str">
        <f t="shared" si="961"/>
        <v>0</v>
      </c>
      <c r="F882" t="str">
        <f t="shared" si="964"/>
        <v>gtl=0</v>
      </c>
      <c r="G882" s="17" t="s">
        <v>150</v>
      </c>
    </row>
    <row r="883" spans="1:7" ht="14.4">
      <c r="A883" s="17" t="s">
        <v>178</v>
      </c>
      <c r="B883" s="17" t="str">
        <f t="shared" si="905"/>
        <v>gtc=</v>
      </c>
      <c r="C883" s="1" t="s">
        <v>179</v>
      </c>
      <c r="D883" t="str">
        <f t="shared" si="961"/>
        <v>0</v>
      </c>
      <c r="F883" t="str">
        <f t="shared" si="964"/>
        <v>gtc=0</v>
      </c>
      <c r="G883" s="17" t="str">
        <f>CONCATENATE("[td]",VLOOKUP(IF((COUNTA(E872)&gt;0),E872,VALUE(D872)),'Lookup tables'!$A$2:$B$42,2,FALSE))</f>
        <v>[td]legendarisk</v>
      </c>
    </row>
    <row r="884" spans="1:7" ht="14.4">
      <c r="A884" s="17" t="s">
        <v>180</v>
      </c>
      <c r="B884" s="17" t="str">
        <f t="shared" si="905"/>
        <v>gtt=</v>
      </c>
      <c r="C884" s="1" t="s">
        <v>181</v>
      </c>
      <c r="D884" t="str">
        <f t="shared" si="961"/>
        <v>0</v>
      </c>
      <c r="F884" t="str">
        <f t="shared" si="964"/>
        <v>gtt=0</v>
      </c>
      <c r="G884" s="17" t="s">
        <v>163</v>
      </c>
    </row>
    <row r="885" spans="1:7" ht="14.4">
      <c r="A885" s="17" t="s">
        <v>182</v>
      </c>
      <c r="B885" s="17" t="str">
        <f t="shared" si="905"/>
        <v>hat=</v>
      </c>
      <c r="C885" s="1" t="s">
        <v>183</v>
      </c>
      <c r="D885" t="str">
        <f t="shared" si="961"/>
        <v>0</v>
      </c>
      <c r="F885" t="str">
        <f t="shared" si="964"/>
        <v>hat=0</v>
      </c>
      <c r="G885" s="17" t="s">
        <v>135</v>
      </c>
    </row>
    <row r="886" spans="1:7" ht="14.4">
      <c r="A886" s="17" t="s">
        <v>184</v>
      </c>
      <c r="B886" s="17" t="str">
        <f t="shared" ref="B886" si="967">LEFT(A886,10)</f>
        <v>CountryID=</v>
      </c>
      <c r="C886" s="1" t="s">
        <v>185</v>
      </c>
      <c r="D886" t="str">
        <f t="shared" ref="D886:D949" si="968">RIGHT(A886,(LEN(A886)-10))</f>
        <v>1</v>
      </c>
      <c r="F886" t="str">
        <f t="shared" si="964"/>
        <v>CountryID=1</v>
      </c>
      <c r="G886" s="17" t="str">
        <f t="shared" ref="G886" si="969">CONCATENATE("[th]",C873)</f>
        <v>[th]Ytter</v>
      </c>
    </row>
    <row r="887" spans="1:7" ht="14.4">
      <c r="A887" s="17" t="s">
        <v>186</v>
      </c>
      <c r="B887" s="17" t="str">
        <f t="shared" ref="B887" si="970">LEFT(A887,9)</f>
        <v>warnings=</v>
      </c>
      <c r="C887" s="1" t="s">
        <v>187</v>
      </c>
      <c r="D887" t="str">
        <f t="shared" ref="D887:D950" si="971">RIGHT(A887,(LEN(A887)-9))</f>
        <v>0</v>
      </c>
      <c r="F887" t="str">
        <f t="shared" si="964"/>
        <v>warnings=0</v>
      </c>
      <c r="G887" s="17" t="s">
        <v>150</v>
      </c>
    </row>
    <row r="888" spans="1:7" ht="14.4">
      <c r="A888" s="17" t="s">
        <v>405</v>
      </c>
      <c r="B888" s="17" t="str">
        <f t="shared" ref="B888" si="972">LEFT(A888,11)</f>
        <v>speciality=</v>
      </c>
      <c r="C888" s="1" t="s">
        <v>189</v>
      </c>
      <c r="D888" t="str">
        <f t="shared" ref="D888:D951" si="973">RIGHT(A888,(LEN(A888)-11))</f>
        <v>2</v>
      </c>
      <c r="F888" t="str">
        <f t="shared" si="964"/>
        <v>speciality=2</v>
      </c>
      <c r="G888" s="17" t="str">
        <f>CONCATENATE("[td]",VLOOKUP(IF((COUNTA(E873)&gt;0),E873,VALUE(D873)),'Lookup tables'!$A$2:$B$42,2,FALSE))</f>
        <v>[td]titanisk</v>
      </c>
    </row>
    <row r="889" spans="1:7" ht="14.4">
      <c r="A889" s="17" t="s">
        <v>406</v>
      </c>
      <c r="B889" s="17" t="str">
        <f t="shared" ref="B889" si="974">LEFT(A889,16)</f>
        <v>specialityLabel=</v>
      </c>
      <c r="C889" s="1" t="s">
        <v>189</v>
      </c>
      <c r="F889" t="str">
        <f t="shared" si="964"/>
        <v>specialityLabel=Quick</v>
      </c>
      <c r="G889" s="17" t="s">
        <v>140</v>
      </c>
    </row>
    <row r="890" spans="1:7" ht="14.4">
      <c r="A890" s="17" t="s">
        <v>329</v>
      </c>
      <c r="B890" s="17" t="str">
        <f t="shared" ref="B890" si="975">LEFT(A890,11)</f>
        <v>gentleness=</v>
      </c>
      <c r="C890" s="1" t="s">
        <v>192</v>
      </c>
      <c r="D890" t="str">
        <f t="shared" ref="D890:D953" si="976">RIGHT(A890,(LEN(A890)-11))</f>
        <v>2</v>
      </c>
      <c r="F890" t="str">
        <f t="shared" si="964"/>
        <v>gentleness=2</v>
      </c>
      <c r="G890" s="17" t="str">
        <f t="shared" ref="G890" si="977">CONCATENATE("[th]",C875)</f>
        <v>[th]Försvar</v>
      </c>
    </row>
    <row r="891" spans="1:7" ht="14.4">
      <c r="A891" s="17" t="s">
        <v>330</v>
      </c>
      <c r="B891" s="17" t="str">
        <f t="shared" ref="B891" si="978">LEFT(A891,16)</f>
        <v>gentlenessLabel=</v>
      </c>
      <c r="C891" s="1" t="s">
        <v>192</v>
      </c>
      <c r="D891" t="str">
        <f t="shared" ref="D891:D954" si="979">RIGHT(A891,(LEN(A891)-16))</f>
        <v>pleasant guy</v>
      </c>
      <c r="F891" t="str">
        <f t="shared" si="964"/>
        <v>gentlenessLabel=pleasant guy</v>
      </c>
      <c r="G891" s="17" t="s">
        <v>150</v>
      </c>
    </row>
    <row r="892" spans="1:7" ht="14.4">
      <c r="A892" s="17" t="s">
        <v>234</v>
      </c>
      <c r="B892" s="17" t="str">
        <f t="shared" ref="B892" si="980">LEFT(A892,8)</f>
        <v>honesty=</v>
      </c>
      <c r="C892" s="1" t="s">
        <v>195</v>
      </c>
      <c r="D892" t="str">
        <f t="shared" ref="D892:D955" si="981">RIGHT(A892,(LEN(A892)-8))</f>
        <v>3</v>
      </c>
      <c r="F892" t="str">
        <f t="shared" si="964"/>
        <v>honesty=3</v>
      </c>
      <c r="G892" s="17" t="str">
        <f>CONCATENATE("[td]",VLOOKUP(IF((COUNTA(E875)&gt;0),E875,VALUE(D875)),'Lookup tables'!$A$2:$B$42,2,FALSE))</f>
        <v>[td]ypperlig</v>
      </c>
    </row>
    <row r="893" spans="1:7" ht="14.4">
      <c r="A893" s="17" t="s">
        <v>235</v>
      </c>
      <c r="B893" s="17" t="str">
        <f t="shared" ref="B893" si="982">LEFT(A893,13)</f>
        <v>honestyLabel=</v>
      </c>
      <c r="C893" s="1" t="s">
        <v>195</v>
      </c>
      <c r="D893" t="str">
        <f t="shared" ref="D893:D956" si="983">RIGHT(A893,(LEN(A893)-13))</f>
        <v>upright</v>
      </c>
      <c r="F893" t="str">
        <f t="shared" si="964"/>
        <v>honestyLabel=upright</v>
      </c>
      <c r="G893" s="17" t="s">
        <v>163</v>
      </c>
    </row>
    <row r="894" spans="1:7" ht="14.4">
      <c r="A894" s="17" t="s">
        <v>273</v>
      </c>
      <c r="B894" s="17" t="str">
        <f t="shared" ref="B894" si="984">LEFT(A894,15)</f>
        <v>Aggressiveness=</v>
      </c>
      <c r="C894" s="1" t="s">
        <v>198</v>
      </c>
      <c r="D894" t="str">
        <f t="shared" ref="D894:D957" si="985">RIGHT(A894,(LEN(A894)-15))</f>
        <v>2</v>
      </c>
      <c r="F894" t="str">
        <f t="shared" si="964"/>
        <v>Aggressiveness=2</v>
      </c>
      <c r="G894" s="17" t="s">
        <v>135</v>
      </c>
    </row>
    <row r="895" spans="1:7" ht="14.4">
      <c r="A895" s="17" t="s">
        <v>274</v>
      </c>
      <c r="B895" s="17" t="str">
        <f t="shared" ref="B895" si="986">LEFT(A895,20)</f>
        <v>AggressivenessLabel=</v>
      </c>
      <c r="C895" s="1" t="s">
        <v>198</v>
      </c>
      <c r="D895" t="str">
        <f t="shared" ref="D895:D958" si="987">RIGHT(A895,(LEN(A895)-20))</f>
        <v>balanced</v>
      </c>
      <c r="F895" t="str">
        <f t="shared" si="964"/>
        <v>AggressivenessLabel=balanced</v>
      </c>
      <c r="G895" s="17" t="str">
        <f t="shared" ref="G895" si="988">CONCATENATE("[th]",C871)</f>
        <v>[th]Målgörare</v>
      </c>
    </row>
    <row r="896" spans="1:7" ht="14.4">
      <c r="A896" s="17" t="s">
        <v>236</v>
      </c>
      <c r="B896" s="17" t="str">
        <f t="shared" ref="B896" si="989">LEFT(A896,12)</f>
        <v>TrainerType=</v>
      </c>
      <c r="C896" s="1" t="s">
        <v>201</v>
      </c>
      <c r="D896" t="str">
        <f t="shared" ref="D896:D959" si="990">RIGHT(A896,(LEN(A896)-12))</f>
        <v/>
      </c>
      <c r="F896" t="str">
        <f t="shared" si="964"/>
        <v>TrainerType=</v>
      </c>
      <c r="G896" s="17" t="s">
        <v>150</v>
      </c>
    </row>
    <row r="897" spans="1:7" ht="14.4">
      <c r="A897" s="17" t="s">
        <v>237</v>
      </c>
      <c r="B897" s="17" t="str">
        <f t="shared" ref="B897" si="991">LEFT(A897,13)</f>
        <v>TrainerSkill=</v>
      </c>
      <c r="C897" s="1" t="s">
        <v>203</v>
      </c>
      <c r="D897" t="str">
        <f t="shared" ref="D897:D960" si="992">RIGHT(A897,(LEN(A897)-13))</f>
        <v/>
      </c>
      <c r="F897" t="str">
        <f t="shared" si="964"/>
        <v>TrainerSkill=</v>
      </c>
      <c r="G897" s="17" t="str">
        <f>CONCATENATE("[td]",VLOOKUP(IF((COUNTA(E871)&gt;0),E871,VALUE(D871)),'Lookup tables'!$A$2:$B$42,2,FALSE))</f>
        <v>[td]dålig</v>
      </c>
    </row>
    <row r="898" spans="1:7" ht="14.4">
      <c r="A898" s="17" t="s">
        <v>204</v>
      </c>
      <c r="B898" s="17" t="str">
        <f t="shared" ref="B898" si="993">LEFT(A898,7)</f>
        <v>rating=</v>
      </c>
      <c r="C898" s="1" t="s">
        <v>205</v>
      </c>
      <c r="D898" t="str">
        <f t="shared" ref="D898:D961" si="994">RIGHT(A898,(LEN(A898)-7))</f>
        <v>0</v>
      </c>
      <c r="F898" t="str">
        <f t="shared" si="964"/>
        <v>rating=0</v>
      </c>
      <c r="G898" s="17" t="s">
        <v>140</v>
      </c>
    </row>
    <row r="899" spans="1:7" ht="14.4">
      <c r="A899" s="17" t="s">
        <v>516</v>
      </c>
      <c r="B899" s="17" t="str">
        <f t="shared" ref="B899" si="995">LEFT(A899,13)</f>
        <v>PlayerNumber=</v>
      </c>
      <c r="C899" s="1" t="s">
        <v>207</v>
      </c>
      <c r="D899" t="str">
        <f t="shared" ref="D899:D962" si="996">RIGHT(A899,(LEN(A899)-13))</f>
        <v>5</v>
      </c>
      <c r="F899" t="str">
        <f t="shared" si="964"/>
        <v>PlayerNumber=5</v>
      </c>
      <c r="G899" s="17" t="str">
        <f t="shared" ref="G899" si="997">CONCATENATE("[th]",C874)</f>
        <v>[th]Fasta situationer</v>
      </c>
    </row>
    <row r="900" spans="1:7" ht="14.4">
      <c r="A900" s="17" t="s">
        <v>208</v>
      </c>
      <c r="B900" s="17" t="str">
        <f t="shared" ref="B900:B901" si="998">LEFT(A900,15)</f>
        <v>TransferListed=</v>
      </c>
      <c r="C900" s="1" t="s">
        <v>209</v>
      </c>
      <c r="D900" t="str">
        <f t="shared" ref="D900:D963" si="999">RIGHT(A900,(LEN(A900)-15))</f>
        <v>0</v>
      </c>
      <c r="F900" t="str">
        <f t="shared" si="964"/>
        <v>TransferListed=0</v>
      </c>
      <c r="G900" s="17" t="s">
        <v>150</v>
      </c>
    </row>
    <row r="901" spans="1:7" ht="14.4">
      <c r="A901" s="17" t="s">
        <v>210</v>
      </c>
      <c r="B901" s="17" t="str">
        <f t="shared" si="998"/>
        <v>NationalTeamID=</v>
      </c>
      <c r="C901" s="1" t="s">
        <v>211</v>
      </c>
      <c r="D901" t="str">
        <f t="shared" si="999"/>
        <v>3000</v>
      </c>
      <c r="F901" t="str">
        <f t="shared" ref="F901:F964" si="1000">A901</f>
        <v>NationalTeamID=3000</v>
      </c>
      <c r="G901" s="17" t="str">
        <f>CONCATENATE("[td]",VLOOKUP(IF((COUNTA(E874)&gt;0),E874,VALUE(D874)),'Lookup tables'!$A$2:$B$42,2,FALSE))</f>
        <v>[td]katastrofal</v>
      </c>
    </row>
    <row r="902" spans="1:7" ht="14.4">
      <c r="A902" s="17" t="s">
        <v>238</v>
      </c>
      <c r="B902" s="17" t="str">
        <f t="shared" ref="B902" si="1001">LEFT(A902,5)</f>
        <v>Caps=</v>
      </c>
      <c r="C902" s="1" t="s">
        <v>213</v>
      </c>
      <c r="D902" t="str">
        <f t="shared" ref="D902:D965" si="1002">RIGHT(A902,(LEN(A902)-5))</f>
        <v>0</v>
      </c>
      <c r="F902" t="str">
        <f t="shared" si="1000"/>
        <v>Caps=0</v>
      </c>
      <c r="G902" s="17" t="s">
        <v>214</v>
      </c>
    </row>
    <row r="903" spans="1:7" ht="14.4">
      <c r="A903" s="17" t="s">
        <v>239</v>
      </c>
      <c r="B903" s="17" t="str">
        <f t="shared" ref="B903" si="1003">LEFT(A903,8)</f>
        <v>CapsU20=</v>
      </c>
      <c r="C903" s="1" t="s">
        <v>216</v>
      </c>
      <c r="D903" t="str">
        <f t="shared" ref="D903:D966" si="1004">RIGHT(A903,(LEN(A903)-8))</f>
        <v>0</v>
      </c>
      <c r="E903" t="s">
        <v>1437</v>
      </c>
      <c r="F903" t="str">
        <f t="shared" si="1000"/>
        <v>CapsU20=0</v>
      </c>
      <c r="G903" t="str">
        <f t="shared" ref="G903:G966" si="1005">CONCATENATE("Extra info: ", E903)</f>
        <v>Extra info: Form neg</v>
      </c>
    </row>
    <row r="904" spans="1:7" ht="14.4">
      <c r="A904" s="17" t="s">
        <v>679</v>
      </c>
      <c r="B904" s="17"/>
      <c r="C904" s="10" t="s">
        <v>134</v>
      </c>
      <c r="D904" s="17" t="str">
        <f t="shared" ref="D904:D967" si="1006">MID(A904,8,(LEN(A904)-8))</f>
        <v>273563146</v>
      </c>
      <c r="F904" t="str">
        <f t="shared" si="1000"/>
        <v>[player273563146]</v>
      </c>
      <c r="G904" s="17" t="str">
        <f t="shared" ref="G904:G967" si="1007">CONCATENATE("[hr][b]",D905,"[/b] ","[playerid=",D904,"]")</f>
        <v>[hr][b]Tapio Jyräsalo[/b] [playerid=273563146]</v>
      </c>
    </row>
    <row r="905" spans="1:7" ht="14.4">
      <c r="A905" s="17" t="s">
        <v>680</v>
      </c>
      <c r="B905" s="17" t="str">
        <f t="shared" ref="B905" si="1008">LEFT(A905,5)</f>
        <v>name=</v>
      </c>
      <c r="C905" s="10" t="s">
        <v>137</v>
      </c>
      <c r="D905" s="17" t="str">
        <f t="shared" ref="D905:D968" si="1009">RIGHT(A905,(LEN(A905)-5))</f>
        <v>Tapio Jyräsalo</v>
      </c>
      <c r="F905" t="str">
        <f t="shared" si="1000"/>
        <v>name=Tapio Jyräsalo</v>
      </c>
      <c r="G905" t="str">
        <f t="shared" ref="G905" si="1010">CONCATENATE(D906," år och ",D907," dagar, TSI = ",D921,", Lön = ",D920)</f>
        <v>28 år och 9 dagar, TSI = 281470, Lön = 724100</v>
      </c>
    </row>
    <row r="906" spans="1:7" ht="14.4">
      <c r="A906" s="17" t="s">
        <v>334</v>
      </c>
      <c r="B906" s="17" t="str">
        <f t="shared" ref="B906" si="1011">LEFT(A906,4)</f>
        <v>ald=</v>
      </c>
      <c r="C906" s="1" t="s">
        <v>139</v>
      </c>
      <c r="D906" t="str">
        <f t="shared" ref="D906:D969" si="1012">RIGHT(A906,(LEN(A906)-4))</f>
        <v>28</v>
      </c>
      <c r="F906" t="str">
        <f t="shared" ref="F906" si="1013">IF(LEN(E906)&gt;0,CONCATENATE(B906,E906),A906)</f>
        <v>ald=28</v>
      </c>
      <c r="G906" t="str">
        <f>CONCATENATE(VLOOKUP(IF((COUNTA(E909)&gt;0),E909,VALUE(D909)),'Lookup tables'!$A$2:$B$42,2,FALSE)," form, ",VLOOKUP(IF((COUNTA(E910)&gt;0),E910,VALUE(D910)),'Lookup tables'!$A$2:$B$42,2,FALSE)," kondition, ",VLOOKUP(IF((COUNTA(E918)&gt;0),E918,VALUE(D918)),'Lookup tables'!$A$2:$B$42,2,FALSE)," rutin")</f>
        <v>enastående form, unik kondition, gudabenådad rutin</v>
      </c>
    </row>
    <row r="907" spans="1:7" ht="14.4">
      <c r="A907" s="21" t="s">
        <v>461</v>
      </c>
      <c r="B907" s="17" t="str">
        <f t="shared" ref="B907" si="1014">LEFT(A907,8)</f>
        <v>agedays=</v>
      </c>
      <c r="C907" s="1" t="s">
        <v>142</v>
      </c>
      <c r="D907" t="str">
        <f t="shared" ref="D907:D970" si="1015">RIGHT(A907,(LEN(A907)-8))</f>
        <v>9</v>
      </c>
      <c r="F907" t="str">
        <f t="shared" si="964"/>
        <v>agedays=9</v>
      </c>
      <c r="G907" t="str">
        <f>CONCATENATE(IF((COUNTA(D930)&gt;0),CONCATENATE(D930,", "),""),IF((LEN(D937)&gt;0),CONCATENATE(VLOOKUP(VALUE(D937),'Lookup tables'!$D$25:$E$27,2,FALSE),", "),""),CONCATENATE(VLOOKUP(VALUE(D919),'Lookup tables'!$A$2:$B$42,2,FALSE)," ledarförmåga, "),CONCATENATE(VLOOKUP(D932,'Lookup tables'!$D$29:$E$34,2,FALSE),", "),IF(AND((VALUE(D908)&lt;0),(COUNTA(E908)&lt;1)),"ingen skada",CONCATENATE("[b]skada +",IF((COUNTA(E908)&gt;0),E908,D908),"[/b]")))</f>
        <v>usel ledarförmåga, genomsympatisk kille, ingen skada</v>
      </c>
    </row>
    <row r="908" spans="1:7" ht="14.4">
      <c r="A908" s="21" t="s">
        <v>143</v>
      </c>
      <c r="B908" s="17" t="str">
        <f t="shared" ref="B908:B967" si="1016">LEFT(A908,4)</f>
        <v>ska=</v>
      </c>
      <c r="C908" s="1" t="s">
        <v>144</v>
      </c>
      <c r="D908" t="str">
        <f t="shared" ref="D908:D971" si="1017">RIGHT(A908,(LEN(A908)-4))</f>
        <v>-1</v>
      </c>
      <c r="F908" t="str">
        <f t="shared" si="964"/>
        <v>ska=-1</v>
      </c>
      <c r="G908" t="s">
        <v>145</v>
      </c>
    </row>
    <row r="909" spans="1:7" ht="14.4">
      <c r="A909" s="17" t="s">
        <v>244</v>
      </c>
      <c r="B909" s="17" t="str">
        <f t="shared" si="1016"/>
        <v>for=</v>
      </c>
      <c r="C909" s="1" t="s">
        <v>147</v>
      </c>
      <c r="D909" t="str">
        <f t="shared" si="1017"/>
        <v>7</v>
      </c>
      <c r="F909" t="str">
        <f t="shared" si="964"/>
        <v>for=7</v>
      </c>
      <c r="G909" s="17" t="str">
        <f t="shared" ref="G909:G972" si="1018">CONCATENATE("[th]",C910)</f>
        <v>[th]Kondition</v>
      </c>
    </row>
    <row r="910" spans="1:7" ht="14.4">
      <c r="A910" s="17" t="s">
        <v>1168</v>
      </c>
      <c r="B910" s="17" t="str">
        <f t="shared" si="1016"/>
        <v>uth=</v>
      </c>
      <c r="C910" s="1" t="s">
        <v>149</v>
      </c>
      <c r="D910" t="str">
        <f t="shared" si="1017"/>
        <v>9</v>
      </c>
      <c r="F910" t="str">
        <f t="shared" si="964"/>
        <v>uth=9</v>
      </c>
      <c r="G910" s="17" t="s">
        <v>150</v>
      </c>
    </row>
    <row r="911" spans="1:7" ht="14.4">
      <c r="A911" s="17" t="s">
        <v>280</v>
      </c>
      <c r="B911" s="17" t="str">
        <f t="shared" si="1016"/>
        <v>spe=</v>
      </c>
      <c r="C911" s="1" t="s">
        <v>152</v>
      </c>
      <c r="D911" t="str">
        <f t="shared" si="1017"/>
        <v>18</v>
      </c>
      <c r="F911" t="str">
        <f t="shared" si="964"/>
        <v>spe=18</v>
      </c>
      <c r="G911" s="17" t="str">
        <f>CONCATENATE("[td]",VLOOKUP(IF((COUNTA(E910)&gt;0),E910,VALUE(D910)),'Lookup tables'!$A$2:$B$42,2,FALSE))</f>
        <v>[td]unik</v>
      </c>
    </row>
    <row r="912" spans="1:7" ht="14.4">
      <c r="A912" s="17" t="s">
        <v>357</v>
      </c>
      <c r="B912" s="17" t="str">
        <f t="shared" si="1016"/>
        <v>mal=</v>
      </c>
      <c r="C912" s="1" t="s">
        <v>154</v>
      </c>
      <c r="D912" t="str">
        <f t="shared" si="1017"/>
        <v>3</v>
      </c>
      <c r="F912" t="str">
        <f t="shared" si="964"/>
        <v>mal=3</v>
      </c>
      <c r="G912" s="17" t="s">
        <v>140</v>
      </c>
    </row>
    <row r="913" spans="1:7" ht="14.4">
      <c r="A913" s="17" t="s">
        <v>566</v>
      </c>
      <c r="B913" s="17" t="str">
        <f t="shared" si="1016"/>
        <v>fra=</v>
      </c>
      <c r="C913" s="1" t="s">
        <v>156</v>
      </c>
      <c r="D913" t="str">
        <f t="shared" si="1017"/>
        <v>10</v>
      </c>
      <c r="F913" t="str">
        <f t="shared" si="964"/>
        <v>fra=10</v>
      </c>
      <c r="G913" s="17" t="str">
        <f t="shared" ref="G913" si="1019">CONCATENATE("[th]",C917)</f>
        <v>[th]Målvakt</v>
      </c>
    </row>
    <row r="914" spans="1:7" ht="14.4">
      <c r="A914" s="17" t="s">
        <v>479</v>
      </c>
      <c r="B914" s="17" t="str">
        <f t="shared" si="1016"/>
        <v>ytt=</v>
      </c>
      <c r="C914" s="1" t="s">
        <v>158</v>
      </c>
      <c r="D914" t="str">
        <f t="shared" si="1017"/>
        <v>4</v>
      </c>
      <c r="F914" t="str">
        <f t="shared" si="964"/>
        <v>ytt=4</v>
      </c>
      <c r="G914" s="17" t="s">
        <v>150</v>
      </c>
    </row>
    <row r="915" spans="1:7" ht="14.4">
      <c r="A915" s="17" t="s">
        <v>284</v>
      </c>
      <c r="B915" s="17" t="str">
        <f t="shared" si="1016"/>
        <v>fas=</v>
      </c>
      <c r="C915" s="1" t="s">
        <v>160</v>
      </c>
      <c r="D915" t="str">
        <f t="shared" si="1017"/>
        <v>8</v>
      </c>
      <c r="F915" t="str">
        <f t="shared" si="964"/>
        <v>fas=8</v>
      </c>
      <c r="G915" s="17" t="str">
        <f>CONCATENATE("[td]",VLOOKUP(IF((COUNTA(E917)&gt;0),E917,VALUE(D917)),'Lookup tables'!$A$2:$B$42,2,FALSE))</f>
        <v>[td]katastrofal</v>
      </c>
    </row>
    <row r="916" spans="1:7" ht="14.4">
      <c r="A916" s="17" t="s">
        <v>346</v>
      </c>
      <c r="B916" s="17" t="str">
        <f t="shared" si="1016"/>
        <v>bac=</v>
      </c>
      <c r="C916" s="1" t="s">
        <v>162</v>
      </c>
      <c r="D916" t="str">
        <f t="shared" si="1017"/>
        <v>10</v>
      </c>
      <c r="F916" t="str">
        <f t="shared" si="964"/>
        <v>bac=10</v>
      </c>
      <c r="G916" s="17" t="s">
        <v>163</v>
      </c>
    </row>
    <row r="917" spans="1:7" ht="14.4">
      <c r="A917" s="17" t="s">
        <v>286</v>
      </c>
      <c r="B917" s="17" t="str">
        <f t="shared" si="1016"/>
        <v>mlv=</v>
      </c>
      <c r="C917" s="1" t="s">
        <v>165</v>
      </c>
      <c r="D917" t="str">
        <f t="shared" si="1017"/>
        <v>1</v>
      </c>
      <c r="F917" t="str">
        <f t="shared" si="964"/>
        <v>mlv=1</v>
      </c>
      <c r="G917" s="17" t="s">
        <v>135</v>
      </c>
    </row>
    <row r="918" spans="1:7" ht="14.4">
      <c r="A918" s="17" t="s">
        <v>595</v>
      </c>
      <c r="B918" s="17" t="str">
        <f t="shared" si="1016"/>
        <v>rut=</v>
      </c>
      <c r="C918" s="1" t="s">
        <v>167</v>
      </c>
      <c r="D918" t="str">
        <f t="shared" si="1017"/>
        <v>11</v>
      </c>
      <c r="F918" t="str">
        <f t="shared" si="964"/>
        <v>rut=11</v>
      </c>
      <c r="G918" s="17" t="str">
        <f t="shared" ref="G918" si="1020">CONCATENATE("[th]",C911)</f>
        <v>[th]Spelupplägg</v>
      </c>
    </row>
    <row r="919" spans="1:7" ht="14.4">
      <c r="A919" s="17" t="s">
        <v>438</v>
      </c>
      <c r="B919" s="17" t="str">
        <f t="shared" si="1016"/>
        <v>led=</v>
      </c>
      <c r="C919" s="1" t="s">
        <v>169</v>
      </c>
      <c r="D919" t="str">
        <f t="shared" si="1017"/>
        <v>2</v>
      </c>
      <c r="F919" t="str">
        <f t="shared" si="964"/>
        <v>led=2</v>
      </c>
      <c r="G919" s="17" t="s">
        <v>150</v>
      </c>
    </row>
    <row r="920" spans="1:7" ht="14.4">
      <c r="A920" s="17" t="s">
        <v>1169</v>
      </c>
      <c r="B920" s="17" t="str">
        <f t="shared" si="1016"/>
        <v>sal=</v>
      </c>
      <c r="C920" s="1" t="s">
        <v>171</v>
      </c>
      <c r="D920" t="str">
        <f t="shared" si="1017"/>
        <v>724100</v>
      </c>
      <c r="F920" t="str">
        <f t="shared" si="964"/>
        <v>sal=724100</v>
      </c>
      <c r="G920" s="17" t="str">
        <f>CONCATENATE("[td]",VLOOKUP(IF((COUNTA(E911)&gt;0),E911,VALUE(D911)),'Lookup tables'!$A$2:$B$42,2,FALSE))</f>
        <v>[td]magisk</v>
      </c>
    </row>
    <row r="921" spans="1:7" ht="14.4">
      <c r="A921" s="17" t="s">
        <v>1170</v>
      </c>
      <c r="B921" s="17" t="str">
        <f t="shared" si="1016"/>
        <v>mkt=</v>
      </c>
      <c r="C921" s="1" t="s">
        <v>173</v>
      </c>
      <c r="D921" t="str">
        <f t="shared" si="1017"/>
        <v>281470</v>
      </c>
      <c r="F921" t="str">
        <f t="shared" si="964"/>
        <v>mkt=281470</v>
      </c>
      <c r="G921" s="17" t="s">
        <v>140</v>
      </c>
    </row>
    <row r="922" spans="1:7" ht="14.4">
      <c r="A922" s="17" t="s">
        <v>588</v>
      </c>
      <c r="B922" s="17" t="str">
        <f t="shared" si="1016"/>
        <v>gev=</v>
      </c>
      <c r="C922" s="1" t="s">
        <v>175</v>
      </c>
      <c r="D922" t="str">
        <f t="shared" si="1017"/>
        <v>45</v>
      </c>
      <c r="F922" t="str">
        <f t="shared" si="964"/>
        <v>gev=45</v>
      </c>
      <c r="G922" s="17" t="str">
        <f t="shared" ref="G922" si="1021">CONCATENATE("[th]",C913)</f>
        <v>[th]Framspel</v>
      </c>
    </row>
    <row r="923" spans="1:7" ht="14.4">
      <c r="A923" s="17" t="s">
        <v>176</v>
      </c>
      <c r="B923" s="17" t="str">
        <f t="shared" si="1016"/>
        <v>gtl=</v>
      </c>
      <c r="C923" s="1" t="s">
        <v>177</v>
      </c>
      <c r="D923" t="str">
        <f t="shared" si="1017"/>
        <v>0</v>
      </c>
      <c r="F923" t="str">
        <f t="shared" si="964"/>
        <v>gtl=0</v>
      </c>
      <c r="G923" s="17" t="s">
        <v>150</v>
      </c>
    </row>
    <row r="924" spans="1:7" ht="14.4">
      <c r="A924" s="17" t="s">
        <v>178</v>
      </c>
      <c r="B924" s="17" t="str">
        <f t="shared" si="1016"/>
        <v>gtc=</v>
      </c>
      <c r="C924" s="1" t="s">
        <v>179</v>
      </c>
      <c r="D924" t="str">
        <f t="shared" si="1017"/>
        <v>0</v>
      </c>
      <c r="F924" t="str">
        <f t="shared" si="964"/>
        <v>gtc=0</v>
      </c>
      <c r="G924" s="17" t="str">
        <f>CONCATENATE("[td]",VLOOKUP(IF((COUNTA(E913)&gt;0),E913,VALUE(D913)),'Lookup tables'!$A$2:$B$42,2,FALSE))</f>
        <v>[td]legendarisk</v>
      </c>
    </row>
    <row r="925" spans="1:7" ht="14.4">
      <c r="A925" s="17" t="s">
        <v>180</v>
      </c>
      <c r="B925" s="17" t="str">
        <f t="shared" si="1016"/>
        <v>gtt=</v>
      </c>
      <c r="C925" s="1" t="s">
        <v>181</v>
      </c>
      <c r="D925" t="str">
        <f t="shared" si="1017"/>
        <v>0</v>
      </c>
      <c r="F925" t="str">
        <f t="shared" si="964"/>
        <v>gtt=0</v>
      </c>
      <c r="G925" s="17" t="s">
        <v>163</v>
      </c>
    </row>
    <row r="926" spans="1:7" ht="14.4">
      <c r="A926" s="17" t="s">
        <v>644</v>
      </c>
      <c r="B926" s="17" t="str">
        <f t="shared" si="1016"/>
        <v>hat=</v>
      </c>
      <c r="C926" s="1" t="s">
        <v>183</v>
      </c>
      <c r="D926" t="str">
        <f t="shared" si="1017"/>
        <v>2</v>
      </c>
      <c r="F926" t="str">
        <f t="shared" si="964"/>
        <v>hat=2</v>
      </c>
      <c r="G926" s="17" t="s">
        <v>135</v>
      </c>
    </row>
    <row r="927" spans="1:7" ht="14.4">
      <c r="A927" s="17" t="s">
        <v>184</v>
      </c>
      <c r="B927" s="17" t="str">
        <f t="shared" ref="B927" si="1022">LEFT(A927,10)</f>
        <v>CountryID=</v>
      </c>
      <c r="C927" s="1" t="s">
        <v>185</v>
      </c>
      <c r="D927" t="str">
        <f t="shared" ref="D927:D990" si="1023">RIGHT(A927,(LEN(A927)-10))</f>
        <v>1</v>
      </c>
      <c r="F927" t="str">
        <f t="shared" si="964"/>
        <v>CountryID=1</v>
      </c>
      <c r="G927" s="17" t="str">
        <f t="shared" ref="G927" si="1024">CONCATENATE("[th]",C914)</f>
        <v>[th]Ytter</v>
      </c>
    </row>
    <row r="928" spans="1:7" ht="14.4">
      <c r="A928" s="17" t="s">
        <v>186</v>
      </c>
      <c r="B928" s="17" t="str">
        <f t="shared" ref="B928" si="1025">LEFT(A928,9)</f>
        <v>warnings=</v>
      </c>
      <c r="C928" s="1" t="s">
        <v>187</v>
      </c>
      <c r="D928" t="str">
        <f t="shared" ref="D928:D991" si="1026">RIGHT(A928,(LEN(A928)-9))</f>
        <v>0</v>
      </c>
      <c r="F928" t="str">
        <f t="shared" si="964"/>
        <v>warnings=0</v>
      </c>
      <c r="G928" s="17" t="s">
        <v>150</v>
      </c>
    </row>
    <row r="929" spans="1:7" ht="14.4">
      <c r="A929" s="17" t="s">
        <v>362</v>
      </c>
      <c r="B929" s="17" t="str">
        <f t="shared" ref="B929" si="1027">LEFT(A929,11)</f>
        <v>speciality=</v>
      </c>
      <c r="C929" s="1" t="s">
        <v>189</v>
      </c>
      <c r="D929" t="str">
        <f t="shared" ref="D929:D992" si="1028">RIGHT(A929,(LEN(A929)-11))</f>
        <v>5</v>
      </c>
      <c r="F929" t="str">
        <f t="shared" si="964"/>
        <v>speciality=5</v>
      </c>
      <c r="G929" s="17" t="str">
        <f>CONCATENATE("[td]",VLOOKUP(IF((COUNTA(E914)&gt;0),E914,VALUE(D914)),'Lookup tables'!$A$2:$B$42,2,FALSE))</f>
        <v>[td]hyfsad</v>
      </c>
    </row>
    <row r="930" spans="1:7" ht="14.4">
      <c r="A930" s="17" t="s">
        <v>363</v>
      </c>
      <c r="B930" s="17" t="str">
        <f t="shared" ref="B930" si="1029">LEFT(A930,16)</f>
        <v>specialityLabel=</v>
      </c>
      <c r="C930" s="1" t="s">
        <v>189</v>
      </c>
      <c r="F930" t="str">
        <f t="shared" si="964"/>
        <v>specialityLabel=Head</v>
      </c>
      <c r="G930" s="17" t="s">
        <v>140</v>
      </c>
    </row>
    <row r="931" spans="1:7" ht="14.4">
      <c r="A931" s="17" t="s">
        <v>255</v>
      </c>
      <c r="B931" s="17" t="str">
        <f t="shared" ref="B931" si="1030">LEFT(A931,11)</f>
        <v>gentleness=</v>
      </c>
      <c r="C931" s="1" t="s">
        <v>192</v>
      </c>
      <c r="D931" t="str">
        <f t="shared" ref="D931:D994" si="1031">RIGHT(A931,(LEN(A931)-11))</f>
        <v>3</v>
      </c>
      <c r="F931" t="str">
        <f t="shared" si="964"/>
        <v>gentleness=3</v>
      </c>
      <c r="G931" s="17" t="str">
        <f t="shared" ref="G931" si="1032">CONCATENATE("[th]",C916)</f>
        <v>[th]Försvar</v>
      </c>
    </row>
    <row r="932" spans="1:7" ht="14.4">
      <c r="A932" s="17" t="s">
        <v>256</v>
      </c>
      <c r="B932" s="17" t="str">
        <f t="shared" ref="B932" si="1033">LEFT(A932,16)</f>
        <v>gentlenessLabel=</v>
      </c>
      <c r="C932" s="1" t="s">
        <v>192</v>
      </c>
      <c r="D932" t="str">
        <f t="shared" ref="D932:D995" si="1034">RIGHT(A932,(LEN(A932)-16))</f>
        <v>sympathetic guy</v>
      </c>
      <c r="F932" t="str">
        <f t="shared" si="964"/>
        <v>gentlenessLabel=sympathetic guy</v>
      </c>
      <c r="G932" s="17" t="s">
        <v>150</v>
      </c>
    </row>
    <row r="933" spans="1:7" ht="14.4">
      <c r="A933" s="17" t="s">
        <v>194</v>
      </c>
      <c r="B933" s="17" t="str">
        <f t="shared" ref="B933" si="1035">LEFT(A933,8)</f>
        <v>honesty=</v>
      </c>
      <c r="C933" s="1" t="s">
        <v>195</v>
      </c>
      <c r="D933" t="str">
        <f t="shared" ref="D933:D996" si="1036">RIGHT(A933,(LEN(A933)-8))</f>
        <v>2</v>
      </c>
      <c r="F933" t="str">
        <f t="shared" si="964"/>
        <v>honesty=2</v>
      </c>
      <c r="G933" s="17" t="str">
        <f>CONCATENATE("[td]",VLOOKUP(IF((COUNTA(E916)&gt;0),E916,VALUE(D916)),'Lookup tables'!$A$2:$B$42,2,FALSE))</f>
        <v>[td]legendarisk</v>
      </c>
    </row>
    <row r="934" spans="1:7" ht="14.4">
      <c r="A934" s="17" t="s">
        <v>196</v>
      </c>
      <c r="B934" s="17" t="str">
        <f t="shared" ref="B934" si="1037">LEFT(A934,13)</f>
        <v>honestyLabel=</v>
      </c>
      <c r="C934" s="1" t="s">
        <v>195</v>
      </c>
      <c r="D934" t="str">
        <f t="shared" ref="D934:D997" si="1038">RIGHT(A934,(LEN(A934)-13))</f>
        <v>honest</v>
      </c>
      <c r="F934" t="str">
        <f t="shared" si="964"/>
        <v>honestyLabel=honest</v>
      </c>
      <c r="G934" s="17" t="s">
        <v>163</v>
      </c>
    </row>
    <row r="935" spans="1:7" ht="14.4">
      <c r="A935" s="17" t="s">
        <v>294</v>
      </c>
      <c r="B935" s="17" t="str">
        <f t="shared" ref="B935" si="1039">LEFT(A935,15)</f>
        <v>Aggressiveness=</v>
      </c>
      <c r="C935" s="1" t="s">
        <v>198</v>
      </c>
      <c r="D935" t="str">
        <f t="shared" ref="D935:D998" si="1040">RIGHT(A935,(LEN(A935)-15))</f>
        <v>3</v>
      </c>
      <c r="F935" t="str">
        <f t="shared" si="964"/>
        <v>Aggressiveness=3</v>
      </c>
      <c r="G935" s="17" t="s">
        <v>135</v>
      </c>
    </row>
    <row r="936" spans="1:7" ht="14.4">
      <c r="A936" s="17" t="s">
        <v>295</v>
      </c>
      <c r="B936" s="17" t="str">
        <f t="shared" ref="B936" si="1041">LEFT(A936,20)</f>
        <v>AggressivenessLabel=</v>
      </c>
      <c r="C936" s="1" t="s">
        <v>198</v>
      </c>
      <c r="D936" t="str">
        <f t="shared" ref="D936:D999" si="1042">RIGHT(A936,(LEN(A936)-20))</f>
        <v>temperamental</v>
      </c>
      <c r="F936" t="str">
        <f t="shared" si="964"/>
        <v>AggressivenessLabel=temperamental</v>
      </c>
      <c r="G936" s="17" t="str">
        <f t="shared" ref="G936" si="1043">CONCATENATE("[th]",C912)</f>
        <v>[th]Målgörare</v>
      </c>
    </row>
    <row r="937" spans="1:7" ht="14.4">
      <c r="A937" s="17" t="s">
        <v>236</v>
      </c>
      <c r="B937" s="17" t="str">
        <f t="shared" ref="B937" si="1044">LEFT(A937,12)</f>
        <v>TrainerType=</v>
      </c>
      <c r="C937" s="1" t="s">
        <v>201</v>
      </c>
      <c r="D937" t="str">
        <f t="shared" ref="D937:D1000" si="1045">RIGHT(A937,(LEN(A937)-12))</f>
        <v/>
      </c>
      <c r="F937" t="str">
        <f t="shared" si="964"/>
        <v>TrainerType=</v>
      </c>
      <c r="G937" s="17" t="s">
        <v>150</v>
      </c>
    </row>
    <row r="938" spans="1:7" ht="14.4">
      <c r="A938" s="17" t="s">
        <v>237</v>
      </c>
      <c r="B938" s="17" t="str">
        <f t="shared" ref="B938" si="1046">LEFT(A938,13)</f>
        <v>TrainerSkill=</v>
      </c>
      <c r="C938" s="1" t="s">
        <v>203</v>
      </c>
      <c r="D938" t="str">
        <f t="shared" ref="D938:D1001" si="1047">RIGHT(A938,(LEN(A938)-13))</f>
        <v/>
      </c>
      <c r="F938" t="str">
        <f t="shared" si="964"/>
        <v>TrainerSkill=</v>
      </c>
      <c r="G938" s="17" t="str">
        <f>CONCATENATE("[td]",VLOOKUP(IF((COUNTA(E912)&gt;0),E912,VALUE(D912)),'Lookup tables'!$A$2:$B$42,2,FALSE))</f>
        <v>[td]dålig</v>
      </c>
    </row>
    <row r="939" spans="1:7" ht="14.4">
      <c r="A939" s="17" t="s">
        <v>204</v>
      </c>
      <c r="B939" s="17" t="str">
        <f t="shared" ref="B939" si="1048">LEFT(A939,7)</f>
        <v>rating=</v>
      </c>
      <c r="C939" s="1" t="s">
        <v>205</v>
      </c>
      <c r="D939" t="str">
        <f t="shared" ref="D939:D1002" si="1049">RIGHT(A939,(LEN(A939)-7))</f>
        <v>0</v>
      </c>
      <c r="F939" t="str">
        <f t="shared" ref="F939:F1002" si="1050">IF(LEN(E939)&gt;0,CONCATENATE(B939,E939),A939)</f>
        <v>rating=0</v>
      </c>
      <c r="G939" s="17" t="s">
        <v>140</v>
      </c>
    </row>
    <row r="940" spans="1:7" ht="14.4">
      <c r="A940" s="17" t="s">
        <v>350</v>
      </c>
      <c r="B940" s="17" t="str">
        <f t="shared" ref="B940" si="1051">LEFT(A940,13)</f>
        <v>PlayerNumber=</v>
      </c>
      <c r="C940" s="1" t="s">
        <v>207</v>
      </c>
      <c r="D940" t="str">
        <f t="shared" ref="D940:D1003" si="1052">RIGHT(A940,(LEN(A940)-13))</f>
        <v>100</v>
      </c>
      <c r="F940" t="str">
        <f t="shared" si="1050"/>
        <v>PlayerNumber=100</v>
      </c>
      <c r="G940" s="17" t="str">
        <f t="shared" ref="G940" si="1053">CONCATENATE("[th]",C915)</f>
        <v>[th]Fasta situationer</v>
      </c>
    </row>
    <row r="941" spans="1:7" ht="14.4">
      <c r="A941" s="17" t="s">
        <v>208</v>
      </c>
      <c r="B941" s="17" t="str">
        <f t="shared" ref="B941:B942" si="1054">LEFT(A941,15)</f>
        <v>TransferListed=</v>
      </c>
      <c r="C941" s="1" t="s">
        <v>209</v>
      </c>
      <c r="D941" t="str">
        <f t="shared" ref="D941:D1004" si="1055">RIGHT(A941,(LEN(A941)-15))</f>
        <v>0</v>
      </c>
      <c r="F941" t="str">
        <f t="shared" si="1050"/>
        <v>TransferListed=0</v>
      </c>
      <c r="G941" s="17" t="s">
        <v>150</v>
      </c>
    </row>
    <row r="942" spans="1:7" ht="14.4">
      <c r="A942" s="17" t="s">
        <v>210</v>
      </c>
      <c r="B942" s="17" t="str">
        <f t="shared" si="1054"/>
        <v>NationalTeamID=</v>
      </c>
      <c r="C942" s="1" t="s">
        <v>211</v>
      </c>
      <c r="D942" t="str">
        <f t="shared" si="1055"/>
        <v>3000</v>
      </c>
      <c r="F942" t="str">
        <f t="shared" ref="F942:F1005" si="1056">A942</f>
        <v>NationalTeamID=3000</v>
      </c>
      <c r="G942" s="17" t="str">
        <f>CONCATENATE("[td]",VLOOKUP(IF((COUNTA(E915)&gt;0),E915,VALUE(D915)),'Lookup tables'!$A$2:$B$42,2,FALSE))</f>
        <v>[td]fenomenal</v>
      </c>
    </row>
    <row r="943" spans="1:7" ht="14.4">
      <c r="A943" s="17" t="s">
        <v>614</v>
      </c>
      <c r="B943" s="17" t="str">
        <f t="shared" ref="B943" si="1057">LEFT(A943,5)</f>
        <v>Caps=</v>
      </c>
      <c r="C943" s="1" t="s">
        <v>213</v>
      </c>
      <c r="D943" t="str">
        <f t="shared" ref="D943:D1006" si="1058">RIGHT(A943,(LEN(A943)-5))</f>
        <v>11</v>
      </c>
      <c r="F943" t="str">
        <f t="shared" si="1056"/>
        <v>Caps=11</v>
      </c>
      <c r="G943" s="17" t="s">
        <v>214</v>
      </c>
    </row>
    <row r="944" spans="1:7" ht="14.4">
      <c r="A944" s="17" t="s">
        <v>685</v>
      </c>
      <c r="B944" s="17" t="str">
        <f t="shared" ref="B944" si="1059">LEFT(A944,8)</f>
        <v>CapsU20=</v>
      </c>
      <c r="C944" s="1" t="s">
        <v>216</v>
      </c>
      <c r="D944" t="str">
        <f t="shared" ref="D944:D1007" si="1060">RIGHT(A944,(LEN(A944)-8))</f>
        <v>9</v>
      </c>
      <c r="F944" t="str">
        <f t="shared" si="1056"/>
        <v>CapsU20=9</v>
      </c>
      <c r="G944" t="str">
        <f t="shared" ref="G944:G1007" si="1061">CONCATENATE("Extra info: ", E944)</f>
        <v xml:space="preserve">Extra info: </v>
      </c>
    </row>
    <row r="945" spans="1:7" ht="14.4">
      <c r="A945" s="17" t="s">
        <v>517</v>
      </c>
      <c r="B945" s="17"/>
      <c r="C945" s="10" t="s">
        <v>134</v>
      </c>
      <c r="D945" s="17" t="str">
        <f t="shared" ref="D945:D1008" si="1062">MID(A945,8,(LEN(A945)-8))</f>
        <v>278398594</v>
      </c>
      <c r="F945" t="str">
        <f t="shared" si="1000"/>
        <v>[player278398594]</v>
      </c>
      <c r="G945" s="17" t="str">
        <f t="shared" ref="G945:G1008" si="1063">CONCATENATE("[hr][b]",D946,"[/b] ","[playerid=",D945,"]")</f>
        <v>[hr][b]Thomas Mathiasson[/b] [playerid=278398594]</v>
      </c>
    </row>
    <row r="946" spans="1:7" ht="14.4">
      <c r="A946" s="17" t="s">
        <v>518</v>
      </c>
      <c r="B946" s="17" t="str">
        <f t="shared" ref="B946" si="1064">LEFT(A946,5)</f>
        <v>name=</v>
      </c>
      <c r="C946" s="10" t="s">
        <v>137</v>
      </c>
      <c r="D946" s="17" t="str">
        <f t="shared" ref="D946:D1009" si="1065">RIGHT(A946,(LEN(A946)-5))</f>
        <v>Thomas Mathiasson</v>
      </c>
      <c r="F946" t="str">
        <f t="shared" si="1000"/>
        <v>name=Thomas Mathiasson</v>
      </c>
      <c r="G946" t="str">
        <f t="shared" ref="G946" si="1066">CONCATENATE(D947," år och ",D948," dagar, TSI = ",D962,", Lön = ",D961)</f>
        <v>27 år och 59 dagar, TSI = 337100, Lön = 475560</v>
      </c>
    </row>
    <row r="947" spans="1:7" ht="14.4">
      <c r="A947" s="17" t="s">
        <v>219</v>
      </c>
      <c r="B947" s="17" t="str">
        <f t="shared" ref="B947" si="1067">LEFT(A947,4)</f>
        <v>ald=</v>
      </c>
      <c r="C947" s="1" t="s">
        <v>139</v>
      </c>
      <c r="D947" t="str">
        <f t="shared" ref="D947:D1010" si="1068">RIGHT(A947,(LEN(A947)-4))</f>
        <v>27</v>
      </c>
      <c r="F947" t="str">
        <f t="shared" ref="F947" si="1069">IF(LEN(E947)&gt;0,CONCATENATE(B947,E947),A947)</f>
        <v>ald=27</v>
      </c>
      <c r="G947" t="str">
        <f>CONCATENATE(VLOOKUP(IF((COUNTA(E950)&gt;0),E950,VALUE(D950)),'Lookup tables'!$A$2:$B$42,2,FALSE)," form, ",VLOOKUP(IF((COUNTA(E951)&gt;0),E951,VALUE(D951)),'Lookup tables'!$A$2:$B$42,2,FALSE)," kondition, ",VLOOKUP(IF((COUNTA(E959)&gt;0),E959,VALUE(D959)),'Lookup tables'!$A$2:$B$42,2,FALSE)," rutin")</f>
        <v>ypperlig form, fenomenal kondition, fenomenal rutin</v>
      </c>
    </row>
    <row r="948" spans="1:7" ht="14.4">
      <c r="A948" s="17" t="s">
        <v>1171</v>
      </c>
      <c r="B948" s="17" t="str">
        <f t="shared" ref="B948" si="1070">LEFT(A948,8)</f>
        <v>agedays=</v>
      </c>
      <c r="C948" s="1" t="s">
        <v>142</v>
      </c>
      <c r="D948" t="str">
        <f t="shared" ref="D948:D1011" si="1071">RIGHT(A948,(LEN(A948)-8))</f>
        <v>59</v>
      </c>
      <c r="F948" t="str">
        <f t="shared" si="1050"/>
        <v>agedays=59</v>
      </c>
      <c r="G948" t="str">
        <f>CONCATENATE(IF((COUNTA(D971)&gt;0),CONCATENATE(D971,", "),""),IF((LEN(D978)&gt;0),CONCATENATE(VLOOKUP(VALUE(D978),'Lookup tables'!$D$25:$E$27,2,FALSE),", "),""),CONCATENATE(VLOOKUP(VALUE(D960),'Lookup tables'!$A$2:$B$42,2,FALSE)," ledarförmåga, "),CONCATENATE(VLOOKUP(D973,'Lookup tables'!$D$29:$E$34,2,FALSE),", "),IF(AND((VALUE(D949)&lt;0),(COUNTA(E949)&lt;1)),"ingen skada",CONCATENATE("[b]skada +",IF((COUNTA(E949)&gt;0),E949,D949),"[/b]")))</f>
        <v>ypperlig ledarförmåga, otrevlig typ, ingen skada</v>
      </c>
    </row>
    <row r="949" spans="1:7" ht="14.4">
      <c r="A949" s="17" t="s">
        <v>143</v>
      </c>
      <c r="B949" s="17" t="str">
        <f t="shared" ref="B949:B950" si="1072">LEFT(A949,4)</f>
        <v>ska=</v>
      </c>
      <c r="C949" s="1" t="s">
        <v>144</v>
      </c>
      <c r="D949" t="str">
        <f t="shared" ref="D949:D1012" si="1073">RIGHT(A949,(LEN(A949)-4))</f>
        <v>-1</v>
      </c>
      <c r="F949" t="str">
        <f t="shared" si="1050"/>
        <v>ska=-1</v>
      </c>
      <c r="G949" t="s">
        <v>145</v>
      </c>
    </row>
    <row r="950" spans="1:7" ht="14.4">
      <c r="A950" s="17" t="s">
        <v>244</v>
      </c>
      <c r="B950" s="17" t="str">
        <f t="shared" si="1072"/>
        <v>for=</v>
      </c>
      <c r="C950" s="1" t="s">
        <v>147</v>
      </c>
      <c r="D950" t="str">
        <f t="shared" si="1073"/>
        <v>7</v>
      </c>
      <c r="E950">
        <v>6</v>
      </c>
      <c r="F950" t="str">
        <f t="shared" si="1050"/>
        <v>for=6</v>
      </c>
      <c r="G950" s="17" t="str">
        <f t="shared" ref="G950:G1013" si="1074">CONCATENATE("[th]",C951)</f>
        <v>[th]Kondition</v>
      </c>
    </row>
    <row r="951" spans="1:7" ht="14.4">
      <c r="A951" s="17" t="s">
        <v>369</v>
      </c>
      <c r="B951" s="17" t="str">
        <f t="shared" si="1016"/>
        <v>uth=</v>
      </c>
      <c r="C951" s="1" t="s">
        <v>149</v>
      </c>
      <c r="D951" t="str">
        <f t="shared" si="1073"/>
        <v>8</v>
      </c>
      <c r="F951" t="str">
        <f t="shared" si="1050"/>
        <v>uth=8</v>
      </c>
      <c r="G951" s="17" t="s">
        <v>150</v>
      </c>
    </row>
    <row r="952" spans="1:7" ht="14.4">
      <c r="A952" s="17" t="s">
        <v>378</v>
      </c>
      <c r="B952" s="17" t="str">
        <f t="shared" si="1016"/>
        <v>spe=</v>
      </c>
      <c r="C952" s="1" t="s">
        <v>152</v>
      </c>
      <c r="D952" t="str">
        <f t="shared" si="1073"/>
        <v>7</v>
      </c>
      <c r="F952" t="str">
        <f t="shared" si="1050"/>
        <v>spe=7</v>
      </c>
      <c r="G952" s="17" t="str">
        <f>CONCATENATE("[td]",VLOOKUP(IF((COUNTA(E951)&gt;0),E951,VALUE(D951)),'Lookup tables'!$A$2:$B$42,2,FALSE))</f>
        <v>[td]fenomenal</v>
      </c>
    </row>
    <row r="953" spans="1:7" ht="14.4">
      <c r="A953" s="17" t="s">
        <v>319</v>
      </c>
      <c r="B953" s="17" t="str">
        <f t="shared" si="1016"/>
        <v>mal=</v>
      </c>
      <c r="C953" s="1" t="s">
        <v>154</v>
      </c>
      <c r="D953" t="str">
        <f t="shared" si="1073"/>
        <v>4</v>
      </c>
      <c r="F953" t="str">
        <f t="shared" si="1050"/>
        <v>mal=4</v>
      </c>
      <c r="G953" s="17" t="s">
        <v>140</v>
      </c>
    </row>
    <row r="954" spans="1:7" ht="14.4">
      <c r="A954" s="17" t="s">
        <v>320</v>
      </c>
      <c r="B954" s="17" t="str">
        <f t="shared" si="1016"/>
        <v>fra=</v>
      </c>
      <c r="C954" s="1" t="s">
        <v>156</v>
      </c>
      <c r="D954" t="str">
        <f t="shared" si="1073"/>
        <v>7</v>
      </c>
      <c r="F954" t="str">
        <f t="shared" si="1050"/>
        <v>fra=7</v>
      </c>
      <c r="G954" s="17" t="str">
        <f t="shared" ref="G954" si="1075">CONCATENATE("[th]",C958)</f>
        <v>[th]Målvakt</v>
      </c>
    </row>
    <row r="955" spans="1:7" ht="14.4">
      <c r="A955" s="17" t="s">
        <v>380</v>
      </c>
      <c r="B955" s="17" t="str">
        <f t="shared" si="1016"/>
        <v>ytt=</v>
      </c>
      <c r="C955" s="1" t="s">
        <v>158</v>
      </c>
      <c r="D955" t="str">
        <f t="shared" si="1073"/>
        <v>15</v>
      </c>
      <c r="F955" t="str">
        <f t="shared" si="1050"/>
        <v>ytt=15</v>
      </c>
      <c r="G955" s="17" t="s">
        <v>150</v>
      </c>
    </row>
    <row r="956" spans="1:7" ht="14.4">
      <c r="A956" s="17" t="s">
        <v>520</v>
      </c>
      <c r="B956" s="17" t="str">
        <f t="shared" si="1016"/>
        <v>fas=</v>
      </c>
      <c r="C956" s="1" t="s">
        <v>160</v>
      </c>
      <c r="D956" t="str">
        <f t="shared" si="1073"/>
        <v>4</v>
      </c>
      <c r="F956" t="str">
        <f t="shared" si="1050"/>
        <v>fas=4</v>
      </c>
      <c r="G956" s="17" t="str">
        <f>CONCATENATE("[td]",VLOOKUP(IF((COUNTA(E958)&gt;0),E958,VALUE(D958)),'Lookup tables'!$A$2:$B$42,2,FALSE))</f>
        <v>[td]katastrofal</v>
      </c>
    </row>
    <row r="957" spans="1:7" ht="14.4">
      <c r="A957" s="17" t="s">
        <v>417</v>
      </c>
      <c r="B957" s="17" t="str">
        <f t="shared" si="1016"/>
        <v>bac=</v>
      </c>
      <c r="C957" s="1" t="s">
        <v>162</v>
      </c>
      <c r="D957" t="str">
        <f t="shared" si="1073"/>
        <v>17</v>
      </c>
      <c r="F957" t="str">
        <f t="shared" si="1050"/>
        <v>bac=17</v>
      </c>
      <c r="G957" s="17" t="s">
        <v>163</v>
      </c>
    </row>
    <row r="958" spans="1:7" ht="14.4">
      <c r="A958" s="17" t="s">
        <v>286</v>
      </c>
      <c r="B958" s="17" t="str">
        <f t="shared" si="1016"/>
        <v>mlv=</v>
      </c>
      <c r="C958" s="1" t="s">
        <v>165</v>
      </c>
      <c r="D958" t="str">
        <f t="shared" si="1073"/>
        <v>1</v>
      </c>
      <c r="F958" t="str">
        <f t="shared" si="1050"/>
        <v>mlv=1</v>
      </c>
      <c r="G958" s="17" t="s">
        <v>135</v>
      </c>
    </row>
    <row r="959" spans="1:7" ht="14.4">
      <c r="A959" s="17" t="s">
        <v>227</v>
      </c>
      <c r="B959" s="17" t="str">
        <f t="shared" si="1016"/>
        <v>rut=</v>
      </c>
      <c r="C959" s="1" t="s">
        <v>167</v>
      </c>
      <c r="D959" t="str">
        <f t="shared" si="1073"/>
        <v>8</v>
      </c>
      <c r="F959" t="str">
        <f t="shared" si="1050"/>
        <v>rut=8</v>
      </c>
      <c r="G959" s="17" t="str">
        <f t="shared" ref="G959" si="1076">CONCATENATE("[th]",C952)</f>
        <v>[th]Spelupplägg</v>
      </c>
    </row>
    <row r="960" spans="1:7" ht="14.4">
      <c r="A960" s="17" t="s">
        <v>168</v>
      </c>
      <c r="B960" s="17" t="str">
        <f t="shared" si="1016"/>
        <v>led=</v>
      </c>
      <c r="C960" s="1" t="s">
        <v>169</v>
      </c>
      <c r="D960" t="str">
        <f t="shared" si="1073"/>
        <v>6</v>
      </c>
      <c r="F960" t="str">
        <f t="shared" si="1050"/>
        <v>led=6</v>
      </c>
      <c r="G960" s="17" t="s">
        <v>150</v>
      </c>
    </row>
    <row r="961" spans="1:7" ht="14.4">
      <c r="A961" s="17" t="s">
        <v>1172</v>
      </c>
      <c r="B961" s="17" t="str">
        <f t="shared" si="1016"/>
        <v>sal=</v>
      </c>
      <c r="C961" s="1" t="s">
        <v>171</v>
      </c>
      <c r="D961" t="str">
        <f t="shared" si="1073"/>
        <v>475560</v>
      </c>
      <c r="F961" t="str">
        <f t="shared" si="1050"/>
        <v>sal=475560</v>
      </c>
      <c r="G961" s="17" t="str">
        <f>CONCATENATE("[td]",VLOOKUP(IF((COUNTA(E952)&gt;0),E952,VALUE(D952)),'Lookup tables'!$A$2:$B$42,2,FALSE))</f>
        <v>[td]enastående</v>
      </c>
    </row>
    <row r="962" spans="1:7" ht="14.4">
      <c r="A962" s="17" t="s">
        <v>1173</v>
      </c>
      <c r="B962" s="17" t="str">
        <f t="shared" si="1016"/>
        <v>mkt=</v>
      </c>
      <c r="C962" s="1" t="s">
        <v>173</v>
      </c>
      <c r="D962" t="str">
        <f t="shared" si="1073"/>
        <v>337100</v>
      </c>
      <c r="F962" t="str">
        <f t="shared" si="1050"/>
        <v>mkt=337100</v>
      </c>
      <c r="G962" s="17" t="s">
        <v>140</v>
      </c>
    </row>
    <row r="963" spans="1:7" ht="14.4">
      <c r="A963" s="17" t="s">
        <v>1174</v>
      </c>
      <c r="B963" s="17" t="str">
        <f t="shared" si="1016"/>
        <v>gev=</v>
      </c>
      <c r="C963" s="1" t="s">
        <v>175</v>
      </c>
      <c r="D963" t="str">
        <f t="shared" si="1073"/>
        <v>18</v>
      </c>
      <c r="F963" t="str">
        <f t="shared" si="1050"/>
        <v>gev=18</v>
      </c>
      <c r="G963" s="17" t="str">
        <f t="shared" ref="G963" si="1077">CONCATENATE("[th]",C954)</f>
        <v>[th]Framspel</v>
      </c>
    </row>
    <row r="964" spans="1:7" ht="14.4">
      <c r="A964" s="17" t="s">
        <v>176</v>
      </c>
      <c r="B964" s="17" t="str">
        <f t="shared" si="1016"/>
        <v>gtl=</v>
      </c>
      <c r="C964" s="1" t="s">
        <v>177</v>
      </c>
      <c r="D964" t="str">
        <f t="shared" si="1073"/>
        <v>0</v>
      </c>
      <c r="F964" t="str">
        <f t="shared" si="1050"/>
        <v>gtl=0</v>
      </c>
      <c r="G964" s="17" t="s">
        <v>150</v>
      </c>
    </row>
    <row r="965" spans="1:7" ht="14.4">
      <c r="A965" s="17" t="s">
        <v>178</v>
      </c>
      <c r="B965" s="17" t="str">
        <f t="shared" si="1016"/>
        <v>gtc=</v>
      </c>
      <c r="C965" s="1" t="s">
        <v>179</v>
      </c>
      <c r="D965" t="str">
        <f t="shared" si="1073"/>
        <v>0</v>
      </c>
      <c r="F965" t="str">
        <f t="shared" si="1050"/>
        <v>gtc=0</v>
      </c>
      <c r="G965" s="17" t="str">
        <f>CONCATENATE("[td]",VLOOKUP(IF((COUNTA(E954)&gt;0),E954,VALUE(D954)),'Lookup tables'!$A$2:$B$42,2,FALSE))</f>
        <v>[td]enastående</v>
      </c>
    </row>
    <row r="966" spans="1:7" ht="14.4">
      <c r="A966" s="17" t="s">
        <v>180</v>
      </c>
      <c r="B966" s="17" t="str">
        <f t="shared" si="1016"/>
        <v>gtt=</v>
      </c>
      <c r="C966" s="1" t="s">
        <v>181</v>
      </c>
      <c r="D966" t="str">
        <f t="shared" si="1073"/>
        <v>0</v>
      </c>
      <c r="F966" t="str">
        <f t="shared" si="1050"/>
        <v>gtt=0</v>
      </c>
      <c r="G966" s="17" t="s">
        <v>163</v>
      </c>
    </row>
    <row r="967" spans="1:7" ht="14.4">
      <c r="A967" s="17" t="s">
        <v>182</v>
      </c>
      <c r="B967" s="17" t="str">
        <f t="shared" si="1016"/>
        <v>hat=</v>
      </c>
      <c r="C967" s="1" t="s">
        <v>183</v>
      </c>
      <c r="D967" t="str">
        <f t="shared" si="1073"/>
        <v>0</v>
      </c>
      <c r="F967" t="str">
        <f t="shared" si="1050"/>
        <v>hat=0</v>
      </c>
      <c r="G967" s="17" t="s">
        <v>135</v>
      </c>
    </row>
    <row r="968" spans="1:7" ht="14.4">
      <c r="A968" s="17" t="s">
        <v>184</v>
      </c>
      <c r="B968" s="17" t="str">
        <f t="shared" ref="B968" si="1078">LEFT(A968,10)</f>
        <v>CountryID=</v>
      </c>
      <c r="C968" s="1" t="s">
        <v>185</v>
      </c>
      <c r="D968" t="str">
        <f t="shared" ref="D968:D1031" si="1079">RIGHT(A968,(LEN(A968)-10))</f>
        <v>1</v>
      </c>
      <c r="F968" t="str">
        <f t="shared" si="1050"/>
        <v>CountryID=1</v>
      </c>
      <c r="G968" s="17" t="str">
        <f t="shared" ref="G968" si="1080">CONCATENATE("[th]",C955)</f>
        <v>[th]Ytter</v>
      </c>
    </row>
    <row r="969" spans="1:7" ht="14.4">
      <c r="A969" s="17" t="s">
        <v>186</v>
      </c>
      <c r="B969" s="17" t="str">
        <f t="shared" ref="B969" si="1081">LEFT(A969,9)</f>
        <v>warnings=</v>
      </c>
      <c r="C969" s="1" t="s">
        <v>187</v>
      </c>
      <c r="D969" t="str">
        <f t="shared" ref="D969:D1032" si="1082">RIGHT(A969,(LEN(A969)-9))</f>
        <v>0</v>
      </c>
      <c r="F969" t="str">
        <f t="shared" si="1050"/>
        <v>warnings=0</v>
      </c>
      <c r="G969" s="17" t="s">
        <v>150</v>
      </c>
    </row>
    <row r="970" spans="1:7" ht="14.4">
      <c r="A970" s="17" t="s">
        <v>188</v>
      </c>
      <c r="B970" s="17" t="str">
        <f t="shared" ref="B970" si="1083">LEFT(A970,11)</f>
        <v>speciality=</v>
      </c>
      <c r="C970" s="1" t="s">
        <v>189</v>
      </c>
      <c r="D970" t="str">
        <f t="shared" ref="D970:D1033" si="1084">RIGHT(A970,(LEN(A970)-11))</f>
        <v>0</v>
      </c>
      <c r="F970" t="str">
        <f t="shared" si="1050"/>
        <v>speciality=0</v>
      </c>
      <c r="G970" s="17" t="str">
        <f>CONCATENATE("[td]",VLOOKUP(IF((COUNTA(E955)&gt;0),E955,VALUE(D955)),'Lookup tables'!$A$2:$B$42,2,FALSE))</f>
        <v>[td]titanisk</v>
      </c>
    </row>
    <row r="971" spans="1:7" ht="14.4">
      <c r="A971" s="17" t="s">
        <v>190</v>
      </c>
      <c r="B971" s="17" t="str">
        <f t="shared" ref="B971" si="1085">LEFT(A971,16)</f>
        <v>specialityLabel=</v>
      </c>
      <c r="C971" s="1" t="s">
        <v>189</v>
      </c>
      <c r="F971" t="str">
        <f t="shared" si="1050"/>
        <v>specialityLabel=</v>
      </c>
      <c r="G971" s="17" t="s">
        <v>140</v>
      </c>
    </row>
    <row r="972" spans="1:7" ht="14.4">
      <c r="A972" s="17" t="s">
        <v>232</v>
      </c>
      <c r="B972" s="17" t="str">
        <f t="shared" ref="B972" si="1086">LEFT(A972,11)</f>
        <v>gentleness=</v>
      </c>
      <c r="C972" s="1" t="s">
        <v>192</v>
      </c>
      <c r="D972" t="str">
        <f t="shared" ref="D972:D1035" si="1087">RIGHT(A972,(LEN(A972)-11))</f>
        <v>0</v>
      </c>
      <c r="F972" t="str">
        <f t="shared" si="1050"/>
        <v>gentleness=0</v>
      </c>
      <c r="G972" s="17" t="str">
        <f t="shared" ref="G972" si="1088">CONCATENATE("[th]",C957)</f>
        <v>[th]Försvar</v>
      </c>
    </row>
    <row r="973" spans="1:7" ht="14.4">
      <c r="A973" s="17" t="s">
        <v>233</v>
      </c>
      <c r="B973" s="17" t="str">
        <f t="shared" ref="B973" si="1089">LEFT(A973,16)</f>
        <v>gentlenessLabel=</v>
      </c>
      <c r="C973" s="1" t="s">
        <v>192</v>
      </c>
      <c r="D973" t="str">
        <f t="shared" ref="D973:D1036" si="1090">RIGHT(A973,(LEN(A973)-16))</f>
        <v>nasty fellow</v>
      </c>
      <c r="F973" t="str">
        <f t="shared" si="1050"/>
        <v>gentlenessLabel=nasty fellow</v>
      </c>
      <c r="G973" s="17" t="s">
        <v>150</v>
      </c>
    </row>
    <row r="974" spans="1:7" ht="14.4">
      <c r="A974" s="17" t="s">
        <v>311</v>
      </c>
      <c r="B974" s="17" t="str">
        <f t="shared" ref="B974" si="1091">LEFT(A974,8)</f>
        <v>honesty=</v>
      </c>
      <c r="C974" s="1" t="s">
        <v>195</v>
      </c>
      <c r="D974" t="str">
        <f t="shared" ref="D974:D1037" si="1092">RIGHT(A974,(LEN(A974)-8))</f>
        <v>4</v>
      </c>
      <c r="F974" t="str">
        <f t="shared" si="1050"/>
        <v>honesty=4</v>
      </c>
      <c r="G974" s="17" t="str">
        <f>CONCATENATE("[td]",VLOOKUP(IF((COUNTA(E957)&gt;0),E957,VALUE(D957)),'Lookup tables'!$A$2:$B$42,2,FALSE))</f>
        <v>[td]mytomspunnen</v>
      </c>
    </row>
    <row r="975" spans="1:7" ht="14.4">
      <c r="A975" s="17" t="s">
        <v>312</v>
      </c>
      <c r="B975" s="17" t="str">
        <f t="shared" ref="B975" si="1093">LEFT(A975,13)</f>
        <v>honestyLabel=</v>
      </c>
      <c r="C975" s="1" t="s">
        <v>195</v>
      </c>
      <c r="D975" t="str">
        <f t="shared" ref="D975:D1038" si="1094">RIGHT(A975,(LEN(A975)-13))</f>
        <v>righteous</v>
      </c>
      <c r="F975" t="str">
        <f t="shared" si="1050"/>
        <v>honestyLabel=righteous</v>
      </c>
      <c r="G975" s="17" t="s">
        <v>163</v>
      </c>
    </row>
    <row r="976" spans="1:7" ht="14.4">
      <c r="A976" s="17" t="s">
        <v>294</v>
      </c>
      <c r="B976" s="17" t="str">
        <f t="shared" ref="B976" si="1095">LEFT(A976,15)</f>
        <v>Aggressiveness=</v>
      </c>
      <c r="C976" s="1" t="s">
        <v>198</v>
      </c>
      <c r="D976" t="str">
        <f t="shared" ref="D976:D1039" si="1096">RIGHT(A976,(LEN(A976)-15))</f>
        <v>3</v>
      </c>
      <c r="F976" t="str">
        <f t="shared" si="1050"/>
        <v>Aggressiveness=3</v>
      </c>
      <c r="G976" s="17" t="s">
        <v>135</v>
      </c>
    </row>
    <row r="977" spans="1:7" ht="14.4">
      <c r="A977" s="17" t="s">
        <v>295</v>
      </c>
      <c r="B977" s="17" t="str">
        <f t="shared" ref="B977" si="1097">LEFT(A977,20)</f>
        <v>AggressivenessLabel=</v>
      </c>
      <c r="C977" s="1" t="s">
        <v>198</v>
      </c>
      <c r="D977" t="str">
        <f t="shared" ref="D977:D1040" si="1098">RIGHT(A977,(LEN(A977)-20))</f>
        <v>temperamental</v>
      </c>
      <c r="F977" t="str">
        <f t="shared" si="1050"/>
        <v>AggressivenessLabel=temperamental</v>
      </c>
      <c r="G977" s="17" t="str">
        <f t="shared" ref="G977" si="1099">CONCATENATE("[th]",C953)</f>
        <v>[th]Målgörare</v>
      </c>
    </row>
    <row r="978" spans="1:7" ht="14.4">
      <c r="A978" s="17" t="s">
        <v>236</v>
      </c>
      <c r="B978" s="17" t="str">
        <f t="shared" ref="B978" si="1100">LEFT(A978,12)</f>
        <v>TrainerType=</v>
      </c>
      <c r="C978" s="1" t="s">
        <v>201</v>
      </c>
      <c r="D978" t="str">
        <f t="shared" ref="D978:D1041" si="1101">RIGHT(A978,(LEN(A978)-12))</f>
        <v/>
      </c>
      <c r="F978" t="str">
        <f t="shared" si="1050"/>
        <v>TrainerType=</v>
      </c>
      <c r="G978" s="17" t="s">
        <v>150</v>
      </c>
    </row>
    <row r="979" spans="1:7" ht="14.4">
      <c r="A979" s="17" t="s">
        <v>237</v>
      </c>
      <c r="B979" s="17" t="str">
        <f t="shared" ref="B979" si="1102">LEFT(A979,13)</f>
        <v>TrainerSkill=</v>
      </c>
      <c r="C979" s="1" t="s">
        <v>203</v>
      </c>
      <c r="D979" t="str">
        <f t="shared" ref="D979:D1042" si="1103">RIGHT(A979,(LEN(A979)-13))</f>
        <v/>
      </c>
      <c r="F979" t="str">
        <f t="shared" si="1050"/>
        <v>TrainerSkill=</v>
      </c>
      <c r="G979" s="17" t="str">
        <f>CONCATENATE("[td]",VLOOKUP(IF((COUNTA(E953)&gt;0),E953,VALUE(D953)),'Lookup tables'!$A$2:$B$42,2,FALSE))</f>
        <v>[td]hyfsad</v>
      </c>
    </row>
    <row r="980" spans="1:7" ht="14.4">
      <c r="A980" s="17" t="s">
        <v>204</v>
      </c>
      <c r="B980" s="17" t="str">
        <f t="shared" ref="B980" si="1104">LEFT(A980,7)</f>
        <v>rating=</v>
      </c>
      <c r="C980" s="1" t="s">
        <v>205</v>
      </c>
      <c r="D980" t="str">
        <f t="shared" ref="D980:D1043" si="1105">RIGHT(A980,(LEN(A980)-7))</f>
        <v>0</v>
      </c>
      <c r="F980" t="str">
        <f t="shared" si="1050"/>
        <v>rating=0</v>
      </c>
      <c r="G980" s="17" t="s">
        <v>140</v>
      </c>
    </row>
    <row r="981" spans="1:7" ht="14.4">
      <c r="A981" s="17" t="s">
        <v>364</v>
      </c>
      <c r="B981" s="17" t="str">
        <f t="shared" ref="B981" si="1106">LEFT(A981,13)</f>
        <v>PlayerNumber=</v>
      </c>
      <c r="C981" s="1" t="s">
        <v>207</v>
      </c>
      <c r="D981" t="str">
        <f t="shared" ref="D981:D1044" si="1107">RIGHT(A981,(LEN(A981)-13))</f>
        <v>4</v>
      </c>
      <c r="F981" t="str">
        <f t="shared" si="1050"/>
        <v>PlayerNumber=4</v>
      </c>
      <c r="G981" s="17" t="str">
        <f t="shared" ref="G981" si="1108">CONCATENATE("[th]",C956)</f>
        <v>[th]Fasta situationer</v>
      </c>
    </row>
    <row r="982" spans="1:7" ht="14.4">
      <c r="A982" s="17" t="s">
        <v>208</v>
      </c>
      <c r="B982" s="17" t="str">
        <f t="shared" ref="B982:B983" si="1109">LEFT(A982,15)</f>
        <v>TransferListed=</v>
      </c>
      <c r="C982" s="1" t="s">
        <v>209</v>
      </c>
      <c r="D982" t="str">
        <f t="shared" ref="D982:D1045" si="1110">RIGHT(A982,(LEN(A982)-15))</f>
        <v>0</v>
      </c>
      <c r="F982" t="str">
        <f t="shared" si="1050"/>
        <v>TransferListed=0</v>
      </c>
      <c r="G982" s="17" t="s">
        <v>150</v>
      </c>
    </row>
    <row r="983" spans="1:7" ht="14.4">
      <c r="A983" s="17" t="s">
        <v>210</v>
      </c>
      <c r="B983" s="17" t="str">
        <f t="shared" si="1109"/>
        <v>NationalTeamID=</v>
      </c>
      <c r="C983" s="1" t="s">
        <v>211</v>
      </c>
      <c r="D983" t="str">
        <f t="shared" si="1110"/>
        <v>3000</v>
      </c>
      <c r="F983" t="str">
        <f t="shared" ref="F983:F1046" si="1111">A983</f>
        <v>NationalTeamID=3000</v>
      </c>
      <c r="G983" s="17" t="str">
        <f>CONCATENATE("[td]",VLOOKUP(IF((COUNTA(E956)&gt;0),E956,VALUE(D956)),'Lookup tables'!$A$2:$B$42,2,FALSE))</f>
        <v>[td]hyfsad</v>
      </c>
    </row>
    <row r="984" spans="1:7" ht="14.4">
      <c r="A984" s="17" t="s">
        <v>698</v>
      </c>
      <c r="B984" s="17" t="str">
        <f t="shared" ref="B984" si="1112">LEFT(A984,5)</f>
        <v>Caps=</v>
      </c>
      <c r="C984" s="1" t="s">
        <v>213</v>
      </c>
      <c r="D984" t="str">
        <f t="shared" ref="D984:D1047" si="1113">RIGHT(A984,(LEN(A984)-5))</f>
        <v>5</v>
      </c>
      <c r="F984" t="str">
        <f t="shared" si="1111"/>
        <v>Caps=5</v>
      </c>
      <c r="G984" s="17" t="s">
        <v>214</v>
      </c>
    </row>
    <row r="985" spans="1:7" ht="14.4">
      <c r="A985" s="17" t="s">
        <v>239</v>
      </c>
      <c r="B985" s="17" t="str">
        <f t="shared" ref="B985" si="1114">LEFT(A985,8)</f>
        <v>CapsU20=</v>
      </c>
      <c r="C985" s="1" t="s">
        <v>216</v>
      </c>
      <c r="D985" t="str">
        <f t="shared" ref="D985:D1048" si="1115">RIGHT(A985,(LEN(A985)-8))</f>
        <v>0</v>
      </c>
      <c r="E985" t="s">
        <v>1440</v>
      </c>
      <c r="F985" t="str">
        <f t="shared" si="1111"/>
        <v>CapsU20=0</v>
      </c>
      <c r="G985" t="str">
        <f t="shared" ref="G985:G1048" si="1116">CONCATENATE("Extra info: ", E985)</f>
        <v>Extra info: form neg</v>
      </c>
    </row>
    <row r="986" spans="1:7" ht="14.4">
      <c r="A986" s="17" t="s">
        <v>1175</v>
      </c>
      <c r="B986" s="17"/>
      <c r="C986" s="10" t="s">
        <v>134</v>
      </c>
      <c r="D986" s="17" t="str">
        <f t="shared" ref="D986:D1049" si="1117">MID(A986,8,(LEN(A986)-8))</f>
        <v>296357679</v>
      </c>
      <c r="F986" t="str">
        <f t="shared" si="1111"/>
        <v>[player296357679]</v>
      </c>
      <c r="G986" s="17" t="str">
        <f t="shared" ref="G986:G1049" si="1118">CONCATENATE("[hr][b]",D987,"[/b] ","[playerid=",D986,"]")</f>
        <v>[hr][b]Tom Holmo[/b] [playerid=296357679]</v>
      </c>
    </row>
    <row r="987" spans="1:7" ht="14.4">
      <c r="A987" s="17" t="s">
        <v>1176</v>
      </c>
      <c r="B987" s="17" t="str">
        <f t="shared" ref="B987" si="1119">LEFT(A987,5)</f>
        <v>name=</v>
      </c>
      <c r="C987" s="10" t="s">
        <v>137</v>
      </c>
      <c r="D987" s="17" t="str">
        <f t="shared" ref="D987:D1050" si="1120">RIGHT(A987,(LEN(A987)-5))</f>
        <v>Tom Holmo</v>
      </c>
      <c r="F987" t="str">
        <f t="shared" si="1111"/>
        <v>name=Tom Holmo</v>
      </c>
      <c r="G987" t="str">
        <f t="shared" ref="G987" si="1121">CONCATENATE(D988," år och ",D989," dagar, TSI = ",D1003,", Lön = ",D1002)</f>
        <v>26 år och 6 dagar, TSI = 258410, Lön = 372600</v>
      </c>
    </row>
    <row r="988" spans="1:7" ht="14.4">
      <c r="A988" s="17" t="s">
        <v>242</v>
      </c>
      <c r="B988" s="17" t="str">
        <f t="shared" ref="B988" si="1122">LEFT(A988,4)</f>
        <v>ald=</v>
      </c>
      <c r="C988" s="1" t="s">
        <v>139</v>
      </c>
      <c r="D988" t="str">
        <f t="shared" ref="D988:D1051" si="1123">RIGHT(A988,(LEN(A988)-4))</f>
        <v>26</v>
      </c>
      <c r="F988" t="str">
        <f t="shared" ref="F988" si="1124">IF(LEN(E988)&gt;0,CONCATENATE(B988,E988),A988)</f>
        <v>ald=26</v>
      </c>
      <c r="G988" t="str">
        <f>CONCATENATE(VLOOKUP(IF((COUNTA(E991)&gt;0),E991,VALUE(D991)),'Lookup tables'!$A$2:$B$42,2,FALSE)," form, ",VLOOKUP(IF((COUNTA(E992)&gt;0),E992,VALUE(D992)),'Lookup tables'!$A$2:$B$42,2,FALSE)," kondition, ",VLOOKUP(IF((COUNTA(E1000)&gt;0),E1000,VALUE(D1000)),'Lookup tables'!$A$2:$B$42,2,FALSE)," rutin")</f>
        <v>ypperlig form, enastående kondition, oförglömlig rutin</v>
      </c>
    </row>
    <row r="989" spans="1:7" ht="14.4">
      <c r="A989" s="17" t="s">
        <v>789</v>
      </c>
      <c r="B989" s="17" t="str">
        <f t="shared" ref="B989" si="1125">LEFT(A989,8)</f>
        <v>agedays=</v>
      </c>
      <c r="C989" s="1" t="s">
        <v>142</v>
      </c>
      <c r="D989" t="str">
        <f t="shared" ref="D989:D1052" si="1126">RIGHT(A989,(LEN(A989)-8))</f>
        <v>6</v>
      </c>
      <c r="F989" t="str">
        <f t="shared" si="1050"/>
        <v>agedays=6</v>
      </c>
      <c r="G989" t="str">
        <f>CONCATENATE(IF((COUNTA(D1012)&gt;0),CONCATENATE(D1012,", "),""),IF((LEN(D1019)&gt;0),CONCATENATE(VLOOKUP(VALUE(D1019),'Lookup tables'!$D$25:$E$27,2,FALSE),", "),""),CONCATENATE(VLOOKUP(VALUE(D1001),'Lookup tables'!$A$2:$B$42,2,FALSE)," ledarförmåga, "),CONCATENATE(VLOOKUP(D1014,'Lookup tables'!$D$29:$E$34,2,FALSE),", "),IF(AND((VALUE(D990)&lt;0),(COUNTA(E990)&lt;1)),"ingen skada",CONCATENATE("[b]skada +",IF((COUNTA(E990)&gt;0),E990,D990),"[/b]")))</f>
        <v>enastående ledarförmåga, otrevlig typ, ingen skada</v>
      </c>
    </row>
    <row r="990" spans="1:7" ht="14.4">
      <c r="A990" s="17" t="s">
        <v>143</v>
      </c>
      <c r="B990" s="17" t="str">
        <f t="shared" ref="B990:B1049" si="1127">LEFT(A990,4)</f>
        <v>ska=</v>
      </c>
      <c r="C990" s="1" t="s">
        <v>144</v>
      </c>
      <c r="D990" t="str">
        <f t="shared" ref="D990:D1053" si="1128">RIGHT(A990,(LEN(A990)-4))</f>
        <v>-1</v>
      </c>
      <c r="F990" t="str">
        <f t="shared" si="1050"/>
        <v>ska=-1</v>
      </c>
      <c r="G990" t="s">
        <v>145</v>
      </c>
    </row>
    <row r="991" spans="1:7" ht="14.4">
      <c r="A991" s="17" t="s">
        <v>244</v>
      </c>
      <c r="B991" s="17" t="str">
        <f t="shared" si="1127"/>
        <v>for=</v>
      </c>
      <c r="C991" s="1" t="s">
        <v>147</v>
      </c>
      <c r="D991" t="str">
        <f t="shared" si="1128"/>
        <v>7</v>
      </c>
      <c r="E991">
        <v>6</v>
      </c>
      <c r="F991" t="str">
        <f t="shared" si="1050"/>
        <v>for=6</v>
      </c>
      <c r="G991" s="17" t="str">
        <f t="shared" ref="G991:G1054" si="1129">CONCATENATE("[th]",C992)</f>
        <v>[th]Kondition</v>
      </c>
    </row>
    <row r="992" spans="1:7" ht="14.4">
      <c r="A992" s="17" t="s">
        <v>222</v>
      </c>
      <c r="B992" s="17" t="str">
        <f t="shared" si="1127"/>
        <v>uth=</v>
      </c>
      <c r="C992" s="1" t="s">
        <v>149</v>
      </c>
      <c r="D992" t="str">
        <f t="shared" si="1128"/>
        <v>7</v>
      </c>
      <c r="F992" t="str">
        <f t="shared" si="1050"/>
        <v>uth=7</v>
      </c>
      <c r="G992" s="17" t="s">
        <v>150</v>
      </c>
    </row>
    <row r="993" spans="1:7" ht="14.4">
      <c r="A993" s="17" t="s">
        <v>370</v>
      </c>
      <c r="B993" s="17" t="str">
        <f t="shared" si="1127"/>
        <v>spe=</v>
      </c>
      <c r="C993" s="1" t="s">
        <v>152</v>
      </c>
      <c r="D993" t="str">
        <f t="shared" si="1128"/>
        <v>8</v>
      </c>
      <c r="F993" t="str">
        <f t="shared" si="1050"/>
        <v>spe=8</v>
      </c>
      <c r="G993" s="17" t="str">
        <f>CONCATENATE("[td]",VLOOKUP(IF((COUNTA(E992)&gt;0),E992,VALUE(D992)),'Lookup tables'!$A$2:$B$42,2,FALSE))</f>
        <v>[td]enastående</v>
      </c>
    </row>
    <row r="994" spans="1:7" ht="14.4">
      <c r="A994" s="17" t="s">
        <v>357</v>
      </c>
      <c r="B994" s="17" t="str">
        <f t="shared" si="1127"/>
        <v>mal=</v>
      </c>
      <c r="C994" s="1" t="s">
        <v>154</v>
      </c>
      <c r="D994" t="str">
        <f t="shared" si="1128"/>
        <v>3</v>
      </c>
      <c r="F994" t="str">
        <f t="shared" si="1050"/>
        <v>mal=3</v>
      </c>
      <c r="G994" s="17" t="s">
        <v>140</v>
      </c>
    </row>
    <row r="995" spans="1:7" ht="14.4">
      <c r="A995" s="17" t="s">
        <v>379</v>
      </c>
      <c r="B995" s="17" t="str">
        <f t="shared" si="1127"/>
        <v>fra=</v>
      </c>
      <c r="C995" s="1" t="s">
        <v>156</v>
      </c>
      <c r="D995" t="str">
        <f t="shared" si="1128"/>
        <v>8</v>
      </c>
      <c r="F995" t="str">
        <f t="shared" si="1050"/>
        <v>fra=8</v>
      </c>
      <c r="G995" s="17" t="str">
        <f t="shared" ref="G995" si="1130">CONCATENATE("[th]",C999)</f>
        <v>[th]Målvakt</v>
      </c>
    </row>
    <row r="996" spans="1:7" ht="14.4">
      <c r="A996" s="17" t="s">
        <v>436</v>
      </c>
      <c r="B996" s="17" t="str">
        <f t="shared" si="1127"/>
        <v>ytt=</v>
      </c>
      <c r="C996" s="1" t="s">
        <v>158</v>
      </c>
      <c r="D996" t="str">
        <f t="shared" si="1128"/>
        <v>14</v>
      </c>
      <c r="F996" t="str">
        <f t="shared" si="1050"/>
        <v>ytt=14</v>
      </c>
      <c r="G996" s="17" t="s">
        <v>150</v>
      </c>
    </row>
    <row r="997" spans="1:7" ht="14.4">
      <c r="A997" s="17" t="s">
        <v>416</v>
      </c>
      <c r="B997" s="17" t="str">
        <f t="shared" si="1127"/>
        <v>fas=</v>
      </c>
      <c r="C997" s="1" t="s">
        <v>160</v>
      </c>
      <c r="D997" t="str">
        <f t="shared" si="1128"/>
        <v>2</v>
      </c>
      <c r="F997" t="str">
        <f t="shared" si="1050"/>
        <v>fas=2</v>
      </c>
      <c r="G997" s="17" t="str">
        <f>CONCATENATE("[td]",VLOOKUP(IF((COUNTA(E999)&gt;0),E999,VALUE(D999)),'Lookup tables'!$A$2:$B$42,2,FALSE))</f>
        <v>[td]katastrofal</v>
      </c>
    </row>
    <row r="998" spans="1:7" ht="14.4">
      <c r="A998" s="17" t="s">
        <v>322</v>
      </c>
      <c r="B998" s="17" t="str">
        <f t="shared" si="1127"/>
        <v>bac=</v>
      </c>
      <c r="C998" s="1" t="s">
        <v>162</v>
      </c>
      <c r="D998" t="str">
        <f t="shared" si="1128"/>
        <v>16</v>
      </c>
      <c r="F998" t="str">
        <f t="shared" si="1050"/>
        <v>bac=16</v>
      </c>
      <c r="G998" s="17" t="s">
        <v>163</v>
      </c>
    </row>
    <row r="999" spans="1:7" ht="14.4">
      <c r="A999" s="17" t="s">
        <v>286</v>
      </c>
      <c r="B999" s="17" t="str">
        <f t="shared" si="1127"/>
        <v>mlv=</v>
      </c>
      <c r="C999" s="1" t="s">
        <v>165</v>
      </c>
      <c r="D999" t="str">
        <f t="shared" si="1128"/>
        <v>1</v>
      </c>
      <c r="F999" t="str">
        <f t="shared" si="1050"/>
        <v>mlv=1</v>
      </c>
      <c r="G999" s="17" t="s">
        <v>135</v>
      </c>
    </row>
    <row r="1000" spans="1:7" ht="14.4">
      <c r="A1000" s="17" t="s">
        <v>307</v>
      </c>
      <c r="B1000" s="17" t="str">
        <f t="shared" si="1127"/>
        <v>rut=</v>
      </c>
      <c r="C1000" s="1" t="s">
        <v>167</v>
      </c>
      <c r="D1000" t="str">
        <f t="shared" si="1128"/>
        <v>13</v>
      </c>
      <c r="F1000" t="str">
        <f t="shared" si="1050"/>
        <v>rut=13</v>
      </c>
      <c r="G1000" s="17" t="str">
        <f t="shared" ref="G1000" si="1131">CONCATENATE("[th]",C993)</f>
        <v>[th]Spelupplägg</v>
      </c>
    </row>
    <row r="1001" spans="1:7" ht="14.4">
      <c r="A1001" s="17" t="s">
        <v>288</v>
      </c>
      <c r="B1001" s="17" t="str">
        <f t="shared" si="1127"/>
        <v>led=</v>
      </c>
      <c r="C1001" s="1" t="s">
        <v>169</v>
      </c>
      <c r="D1001" t="str">
        <f t="shared" si="1128"/>
        <v>7</v>
      </c>
      <c r="F1001" t="str">
        <f t="shared" si="1050"/>
        <v>led=7</v>
      </c>
      <c r="G1001" s="17" t="s">
        <v>150</v>
      </c>
    </row>
    <row r="1002" spans="1:7" ht="14.4">
      <c r="A1002" s="17" t="s">
        <v>1177</v>
      </c>
      <c r="B1002" s="17" t="str">
        <f t="shared" si="1127"/>
        <v>sal=</v>
      </c>
      <c r="C1002" s="1" t="s">
        <v>171</v>
      </c>
      <c r="D1002" t="str">
        <f t="shared" si="1128"/>
        <v>372600</v>
      </c>
      <c r="F1002" t="str">
        <f t="shared" si="1050"/>
        <v>sal=372600</v>
      </c>
      <c r="G1002" s="17" t="str">
        <f>CONCATENATE("[td]",VLOOKUP(IF((COUNTA(E993)&gt;0),E993,VALUE(D993)),'Lookup tables'!$A$2:$B$42,2,FALSE))</f>
        <v>[td]fenomenal</v>
      </c>
    </row>
    <row r="1003" spans="1:7" ht="14.4">
      <c r="A1003" s="17" t="s">
        <v>1178</v>
      </c>
      <c r="B1003" s="17" t="str">
        <f t="shared" si="1127"/>
        <v>mkt=</v>
      </c>
      <c r="C1003" s="1" t="s">
        <v>173</v>
      </c>
      <c r="D1003" t="str">
        <f t="shared" si="1128"/>
        <v>258410</v>
      </c>
      <c r="F1003" t="str">
        <f t="shared" ref="F1003:F1064" si="1132">IF(LEN(E1003)&gt;0,CONCATENATE(B1003,E1003),A1003)</f>
        <v>mkt=258410</v>
      </c>
      <c r="G1003" s="17" t="s">
        <v>140</v>
      </c>
    </row>
    <row r="1004" spans="1:7" ht="14.4">
      <c r="A1004" s="17" t="s">
        <v>1179</v>
      </c>
      <c r="B1004" s="17" t="str">
        <f t="shared" si="1127"/>
        <v>gev=</v>
      </c>
      <c r="C1004" s="1" t="s">
        <v>175</v>
      </c>
      <c r="D1004" t="str">
        <f t="shared" si="1128"/>
        <v>14</v>
      </c>
      <c r="F1004" t="str">
        <f t="shared" si="1132"/>
        <v>gev=14</v>
      </c>
      <c r="G1004" s="17" t="str">
        <f t="shared" ref="G1004" si="1133">CONCATENATE("[th]",C995)</f>
        <v>[th]Framspel</v>
      </c>
    </row>
    <row r="1005" spans="1:7" ht="14.4">
      <c r="A1005" s="17" t="s">
        <v>176</v>
      </c>
      <c r="B1005" s="17" t="str">
        <f t="shared" si="1127"/>
        <v>gtl=</v>
      </c>
      <c r="C1005" s="1" t="s">
        <v>177</v>
      </c>
      <c r="D1005" t="str">
        <f t="shared" si="1128"/>
        <v>0</v>
      </c>
      <c r="F1005" t="str">
        <f t="shared" si="1132"/>
        <v>gtl=0</v>
      </c>
      <c r="G1005" s="17" t="s">
        <v>150</v>
      </c>
    </row>
    <row r="1006" spans="1:7" ht="14.4">
      <c r="A1006" s="17" t="s">
        <v>178</v>
      </c>
      <c r="B1006" s="17" t="str">
        <f t="shared" si="1127"/>
        <v>gtc=</v>
      </c>
      <c r="C1006" s="1" t="s">
        <v>179</v>
      </c>
      <c r="D1006" t="str">
        <f t="shared" si="1128"/>
        <v>0</v>
      </c>
      <c r="F1006" t="str">
        <f t="shared" si="1132"/>
        <v>gtc=0</v>
      </c>
      <c r="G1006" s="17" t="str">
        <f>CONCATENATE("[td]",VLOOKUP(IF((COUNTA(E995)&gt;0),E995,VALUE(D995)),'Lookup tables'!$A$2:$B$42,2,FALSE))</f>
        <v>[td]fenomenal</v>
      </c>
    </row>
    <row r="1007" spans="1:7" ht="14.4">
      <c r="A1007" s="17" t="s">
        <v>180</v>
      </c>
      <c r="B1007" s="17" t="str">
        <f t="shared" si="1127"/>
        <v>gtt=</v>
      </c>
      <c r="C1007" s="1" t="s">
        <v>181</v>
      </c>
      <c r="D1007" t="str">
        <f t="shared" si="1128"/>
        <v>0</v>
      </c>
      <c r="F1007" t="str">
        <f t="shared" si="1132"/>
        <v>gtt=0</v>
      </c>
      <c r="G1007" s="17" t="s">
        <v>163</v>
      </c>
    </row>
    <row r="1008" spans="1:7" ht="14.4">
      <c r="A1008" s="17" t="s">
        <v>182</v>
      </c>
      <c r="B1008" s="17" t="str">
        <f t="shared" si="1127"/>
        <v>hat=</v>
      </c>
      <c r="C1008" s="1" t="s">
        <v>183</v>
      </c>
      <c r="D1008" t="str">
        <f t="shared" si="1128"/>
        <v>0</v>
      </c>
      <c r="F1008" t="str">
        <f t="shared" si="1132"/>
        <v>hat=0</v>
      </c>
      <c r="G1008" s="17" t="s">
        <v>135</v>
      </c>
    </row>
    <row r="1009" spans="1:7" ht="14.4">
      <c r="A1009" s="17" t="s">
        <v>184</v>
      </c>
      <c r="B1009" s="17" t="str">
        <f t="shared" ref="B1009" si="1134">LEFT(A1009,10)</f>
        <v>CountryID=</v>
      </c>
      <c r="C1009" s="1" t="s">
        <v>185</v>
      </c>
      <c r="D1009" t="str">
        <f t="shared" ref="D1009:D1072" si="1135">RIGHT(A1009,(LEN(A1009)-10))</f>
        <v>1</v>
      </c>
      <c r="F1009" t="str">
        <f t="shared" si="1132"/>
        <v>CountryID=1</v>
      </c>
      <c r="G1009" s="17" t="str">
        <f t="shared" ref="G1009" si="1136">CONCATENATE("[th]",C996)</f>
        <v>[th]Ytter</v>
      </c>
    </row>
    <row r="1010" spans="1:7" ht="14.4">
      <c r="A1010" s="17" t="s">
        <v>186</v>
      </c>
      <c r="B1010" s="17" t="str">
        <f t="shared" ref="B1010" si="1137">LEFT(A1010,9)</f>
        <v>warnings=</v>
      </c>
      <c r="C1010" s="1" t="s">
        <v>187</v>
      </c>
      <c r="D1010" t="str">
        <f t="shared" ref="D1010:D1073" si="1138">RIGHT(A1010,(LEN(A1010)-9))</f>
        <v>0</v>
      </c>
      <c r="F1010" t="str">
        <f t="shared" si="1132"/>
        <v>warnings=0</v>
      </c>
      <c r="G1010" s="17" t="s">
        <v>150</v>
      </c>
    </row>
    <row r="1011" spans="1:7" ht="14.4">
      <c r="A1011" s="17" t="s">
        <v>327</v>
      </c>
      <c r="B1011" s="17" t="str">
        <f t="shared" ref="B1011" si="1139">LEFT(A1011,11)</f>
        <v>speciality=</v>
      </c>
      <c r="C1011" s="1" t="s">
        <v>189</v>
      </c>
      <c r="D1011" t="str">
        <f t="shared" ref="D1011:D1074" si="1140">RIGHT(A1011,(LEN(A1011)-11))</f>
        <v>3</v>
      </c>
      <c r="F1011" t="str">
        <f t="shared" si="1132"/>
        <v>speciality=3</v>
      </c>
      <c r="G1011" s="17" t="str">
        <f>CONCATENATE("[td]",VLOOKUP(IF((COUNTA(E996)&gt;0),E996,VALUE(D996)),'Lookup tables'!$A$2:$B$42,2,FALSE))</f>
        <v>[td]himmelsk</v>
      </c>
    </row>
    <row r="1012" spans="1:7" ht="14.4">
      <c r="A1012" s="17" t="s">
        <v>328</v>
      </c>
      <c r="B1012" s="17" t="str">
        <f t="shared" ref="B1012" si="1141">LEFT(A1012,16)</f>
        <v>specialityLabel=</v>
      </c>
      <c r="C1012" s="1" t="s">
        <v>189</v>
      </c>
      <c r="F1012" t="str">
        <f t="shared" si="1132"/>
        <v>specialityLabel=Powerful</v>
      </c>
      <c r="G1012" s="17" t="s">
        <v>140</v>
      </c>
    </row>
    <row r="1013" spans="1:7" ht="14.4">
      <c r="A1013" s="17" t="s">
        <v>232</v>
      </c>
      <c r="B1013" s="17" t="str">
        <f t="shared" ref="B1013" si="1142">LEFT(A1013,11)</f>
        <v>gentleness=</v>
      </c>
      <c r="C1013" s="1" t="s">
        <v>192</v>
      </c>
      <c r="D1013" t="str">
        <f t="shared" ref="D1013:D1076" si="1143">RIGHT(A1013,(LEN(A1013)-11))</f>
        <v>0</v>
      </c>
      <c r="F1013" t="str">
        <f t="shared" si="1132"/>
        <v>gentleness=0</v>
      </c>
      <c r="G1013" s="17" t="str">
        <f t="shared" ref="G1013" si="1144">CONCATENATE("[th]",C998)</f>
        <v>[th]Försvar</v>
      </c>
    </row>
    <row r="1014" spans="1:7" ht="14.4">
      <c r="A1014" s="17" t="s">
        <v>233</v>
      </c>
      <c r="B1014" s="17" t="str">
        <f t="shared" ref="B1014" si="1145">LEFT(A1014,16)</f>
        <v>gentlenessLabel=</v>
      </c>
      <c r="C1014" s="1" t="s">
        <v>192</v>
      </c>
      <c r="D1014" t="str">
        <f t="shared" ref="D1014:D1077" si="1146">RIGHT(A1014,(LEN(A1014)-16))</f>
        <v>nasty fellow</v>
      </c>
      <c r="F1014" t="str">
        <f t="shared" si="1132"/>
        <v>gentlenessLabel=nasty fellow</v>
      </c>
      <c r="G1014" s="17" t="s">
        <v>150</v>
      </c>
    </row>
    <row r="1015" spans="1:7" ht="14.4">
      <c r="A1015" s="17" t="s">
        <v>234</v>
      </c>
      <c r="B1015" s="17" t="str">
        <f t="shared" ref="B1015" si="1147">LEFT(A1015,8)</f>
        <v>honesty=</v>
      </c>
      <c r="C1015" s="1" t="s">
        <v>195</v>
      </c>
      <c r="D1015" t="str">
        <f t="shared" ref="D1015:D1078" si="1148">RIGHT(A1015,(LEN(A1015)-8))</f>
        <v>3</v>
      </c>
      <c r="F1015" t="str">
        <f t="shared" si="1132"/>
        <v>honesty=3</v>
      </c>
      <c r="G1015" s="17" t="str">
        <f>CONCATENATE("[td]",VLOOKUP(IF((COUNTA(E998)&gt;0),E998,VALUE(D998)),'Lookup tables'!$A$2:$B$42,2,FALSE))</f>
        <v>[td]utomjordisk</v>
      </c>
    </row>
    <row r="1016" spans="1:7" ht="14.4">
      <c r="A1016" s="17" t="s">
        <v>235</v>
      </c>
      <c r="B1016" s="17" t="str">
        <f t="shared" ref="B1016" si="1149">LEFT(A1016,13)</f>
        <v>honestyLabel=</v>
      </c>
      <c r="C1016" s="1" t="s">
        <v>195</v>
      </c>
      <c r="D1016" t="str">
        <f t="shared" ref="D1016:D1079" si="1150">RIGHT(A1016,(LEN(A1016)-13))</f>
        <v>upright</v>
      </c>
      <c r="F1016" t="str">
        <f t="shared" si="1132"/>
        <v>honestyLabel=upright</v>
      </c>
      <c r="G1016" s="17" t="s">
        <v>163</v>
      </c>
    </row>
    <row r="1017" spans="1:7" ht="14.4">
      <c r="A1017" s="17" t="s">
        <v>294</v>
      </c>
      <c r="B1017" s="17" t="str">
        <f t="shared" ref="B1017" si="1151">LEFT(A1017,15)</f>
        <v>Aggressiveness=</v>
      </c>
      <c r="C1017" s="1" t="s">
        <v>198</v>
      </c>
      <c r="D1017" t="str">
        <f t="shared" ref="D1017:D1080" si="1152">RIGHT(A1017,(LEN(A1017)-15))</f>
        <v>3</v>
      </c>
      <c r="F1017" t="str">
        <f t="shared" si="1132"/>
        <v>Aggressiveness=3</v>
      </c>
      <c r="G1017" s="17" t="s">
        <v>135</v>
      </c>
    </row>
    <row r="1018" spans="1:7" ht="14.4">
      <c r="A1018" s="17" t="s">
        <v>295</v>
      </c>
      <c r="B1018" s="17" t="str">
        <f t="shared" ref="B1018" si="1153">LEFT(A1018,20)</f>
        <v>AggressivenessLabel=</v>
      </c>
      <c r="C1018" s="1" t="s">
        <v>198</v>
      </c>
      <c r="D1018" t="str">
        <f t="shared" ref="D1018:D1081" si="1154">RIGHT(A1018,(LEN(A1018)-20))</f>
        <v>temperamental</v>
      </c>
      <c r="F1018" t="str">
        <f t="shared" si="1132"/>
        <v>AggressivenessLabel=temperamental</v>
      </c>
      <c r="G1018" s="17" t="str">
        <f t="shared" ref="G1018" si="1155">CONCATENATE("[th]",C994)</f>
        <v>[th]Målgörare</v>
      </c>
    </row>
    <row r="1019" spans="1:7" ht="14.4">
      <c r="A1019" s="17" t="s">
        <v>236</v>
      </c>
      <c r="B1019" s="17" t="str">
        <f t="shared" ref="B1019" si="1156">LEFT(A1019,12)</f>
        <v>TrainerType=</v>
      </c>
      <c r="C1019" s="1" t="s">
        <v>201</v>
      </c>
      <c r="D1019" t="str">
        <f t="shared" ref="D1019:D1082" si="1157">RIGHT(A1019,(LEN(A1019)-12))</f>
        <v/>
      </c>
      <c r="F1019" t="str">
        <f t="shared" si="1132"/>
        <v>TrainerType=</v>
      </c>
      <c r="G1019" s="17" t="s">
        <v>150</v>
      </c>
    </row>
    <row r="1020" spans="1:7" ht="14.4">
      <c r="A1020" s="17" t="s">
        <v>237</v>
      </c>
      <c r="B1020" s="17" t="str">
        <f t="shared" ref="B1020" si="1158">LEFT(A1020,13)</f>
        <v>TrainerSkill=</v>
      </c>
      <c r="C1020" s="1" t="s">
        <v>203</v>
      </c>
      <c r="D1020" t="str">
        <f t="shared" ref="D1020:D1083" si="1159">RIGHT(A1020,(LEN(A1020)-13))</f>
        <v/>
      </c>
      <c r="F1020" t="str">
        <f t="shared" si="1132"/>
        <v>TrainerSkill=</v>
      </c>
      <c r="G1020" s="17" t="str">
        <f>CONCATENATE("[td]",VLOOKUP(IF((COUNTA(E994)&gt;0),E994,VALUE(D994)),'Lookup tables'!$A$2:$B$42,2,FALSE))</f>
        <v>[td]dålig</v>
      </c>
    </row>
    <row r="1021" spans="1:7" ht="14.4">
      <c r="A1021" s="17" t="s">
        <v>204</v>
      </c>
      <c r="B1021" s="17" t="str">
        <f t="shared" ref="B1021" si="1160">LEFT(A1021,7)</f>
        <v>rating=</v>
      </c>
      <c r="C1021" s="1" t="s">
        <v>205</v>
      </c>
      <c r="D1021" t="str">
        <f t="shared" ref="D1021:D1084" si="1161">RIGHT(A1021,(LEN(A1021)-7))</f>
        <v>0</v>
      </c>
      <c r="F1021" t="str">
        <f t="shared" si="1132"/>
        <v>rating=0</v>
      </c>
      <c r="G1021" s="17" t="s">
        <v>140</v>
      </c>
    </row>
    <row r="1022" spans="1:7" ht="14.4">
      <c r="A1022" s="17" t="s">
        <v>458</v>
      </c>
      <c r="B1022" s="17" t="str">
        <f t="shared" ref="B1022" si="1162">LEFT(A1022,13)</f>
        <v>PlayerNumber=</v>
      </c>
      <c r="C1022" s="1" t="s">
        <v>207</v>
      </c>
      <c r="D1022" t="str">
        <f t="shared" ref="D1022:D1085" si="1163">RIGHT(A1022,(LEN(A1022)-13))</f>
        <v>6</v>
      </c>
      <c r="F1022" t="str">
        <f t="shared" si="1132"/>
        <v>PlayerNumber=6</v>
      </c>
      <c r="G1022" s="17" t="str">
        <f t="shared" ref="G1022" si="1164">CONCATENATE("[th]",C997)</f>
        <v>[th]Fasta situationer</v>
      </c>
    </row>
    <row r="1023" spans="1:7" ht="14.4">
      <c r="A1023" s="17" t="s">
        <v>208</v>
      </c>
      <c r="B1023" s="17" t="str">
        <f t="shared" ref="B1023:B1024" si="1165">LEFT(A1023,15)</f>
        <v>TransferListed=</v>
      </c>
      <c r="C1023" s="1" t="s">
        <v>209</v>
      </c>
      <c r="D1023" t="str">
        <f t="shared" ref="D1023:D1086" si="1166">RIGHT(A1023,(LEN(A1023)-15))</f>
        <v>0</v>
      </c>
      <c r="F1023" t="str">
        <f t="shared" si="1132"/>
        <v>TransferListed=0</v>
      </c>
      <c r="G1023" s="17" t="s">
        <v>150</v>
      </c>
    </row>
    <row r="1024" spans="1:7" ht="14.4">
      <c r="A1024" s="17" t="s">
        <v>210</v>
      </c>
      <c r="B1024" s="17" t="str">
        <f t="shared" si="1165"/>
        <v>NationalTeamID=</v>
      </c>
      <c r="C1024" s="1" t="s">
        <v>211</v>
      </c>
      <c r="D1024" t="str">
        <f t="shared" si="1166"/>
        <v>3000</v>
      </c>
      <c r="F1024" t="str">
        <f t="shared" ref="F1024:F1087" si="1167">A1024</f>
        <v>NationalTeamID=3000</v>
      </c>
      <c r="G1024" s="17" t="str">
        <f>CONCATENATE("[td]",VLOOKUP(IF((COUNTA(E997)&gt;0),E997,VALUE(D997)),'Lookup tables'!$A$2:$B$42,2,FALSE))</f>
        <v>[td]usel</v>
      </c>
    </row>
    <row r="1025" spans="1:7" ht="14.4">
      <c r="A1025" s="17" t="s">
        <v>238</v>
      </c>
      <c r="B1025" s="17" t="str">
        <f t="shared" ref="B1025" si="1168">LEFT(A1025,5)</f>
        <v>Caps=</v>
      </c>
      <c r="C1025" s="1" t="s">
        <v>213</v>
      </c>
      <c r="D1025" t="str">
        <f t="shared" ref="D1025:D1088" si="1169">RIGHT(A1025,(LEN(A1025)-5))</f>
        <v>0</v>
      </c>
      <c r="F1025" t="str">
        <f t="shared" si="1167"/>
        <v>Caps=0</v>
      </c>
      <c r="G1025" s="17" t="s">
        <v>214</v>
      </c>
    </row>
    <row r="1026" spans="1:7" ht="14.4">
      <c r="A1026" s="17" t="s">
        <v>1180</v>
      </c>
      <c r="B1026" s="17" t="str">
        <f t="shared" ref="B1026" si="1170">LEFT(A1026,8)</f>
        <v>CapsU20=</v>
      </c>
      <c r="C1026" s="1" t="s">
        <v>216</v>
      </c>
      <c r="D1026" t="str">
        <f t="shared" ref="D1026:D1089" si="1171">RIGHT(A1026,(LEN(A1026)-8))</f>
        <v>28</v>
      </c>
      <c r="E1026" t="s">
        <v>1440</v>
      </c>
      <c r="F1026" t="str">
        <f t="shared" si="1167"/>
        <v>CapsU20=28</v>
      </c>
      <c r="G1026" t="str">
        <f t="shared" ref="G1026:G1089" si="1172">CONCATENATE("Extra info: ", E1026)</f>
        <v>Extra info: form neg</v>
      </c>
    </row>
    <row r="1027" spans="1:7" ht="14.4">
      <c r="A1027" s="17" t="s">
        <v>692</v>
      </c>
      <c r="B1027" s="17"/>
      <c r="C1027" s="10" t="s">
        <v>134</v>
      </c>
      <c r="D1027" s="17" t="str">
        <f t="shared" ref="D1027:D1090" si="1173">MID(A1027,8,(LEN(A1027)-8))</f>
        <v>248139545</v>
      </c>
      <c r="F1027" t="str">
        <f t="shared" si="1111"/>
        <v>[player248139545]</v>
      </c>
      <c r="G1027" s="17" t="str">
        <f t="shared" ref="G1027:G1090" si="1174">CONCATENATE("[hr][b]",D1028,"[/b] ","[playerid=",D1027,"]")</f>
        <v>[hr][b]Ulf Stensson[/b] [playerid=248139545]</v>
      </c>
    </row>
    <row r="1028" spans="1:7" ht="14.4">
      <c r="A1028" s="17" t="s">
        <v>693</v>
      </c>
      <c r="B1028" s="17" t="str">
        <f t="shared" ref="B1028" si="1175">LEFT(A1028,5)</f>
        <v>name=</v>
      </c>
      <c r="C1028" s="10" t="s">
        <v>137</v>
      </c>
      <c r="D1028" s="17" t="str">
        <f t="shared" ref="D1028:D1091" si="1176">RIGHT(A1028,(LEN(A1028)-5))</f>
        <v>Ulf Stensson</v>
      </c>
      <c r="F1028" t="str">
        <f t="shared" si="1111"/>
        <v>name=Ulf Stensson</v>
      </c>
      <c r="G1028" t="str">
        <f t="shared" ref="G1028" si="1177">CONCATENATE(D1029," år och ",D1030," dagar, TSI = ",D1044,", Lön = ",D1043)</f>
        <v>29 år och 106 dagar, TSI = 217140, Lön = 775680</v>
      </c>
    </row>
    <row r="1029" spans="1:7" ht="14.4">
      <c r="A1029" s="17" t="s">
        <v>302</v>
      </c>
      <c r="B1029" s="17" t="str">
        <f t="shared" ref="B1029" si="1178">LEFT(A1029,4)</f>
        <v>ald=</v>
      </c>
      <c r="C1029" s="1" t="s">
        <v>139</v>
      </c>
      <c r="D1029" t="str">
        <f t="shared" ref="D1029:D1092" si="1179">RIGHT(A1029,(LEN(A1029)-4))</f>
        <v>29</v>
      </c>
      <c r="F1029" t="str">
        <f t="shared" ref="F1029" si="1180">IF(LEN(E1029)&gt;0,CONCATENATE(B1029,E1029),A1029)</f>
        <v>ald=29</v>
      </c>
      <c r="G1029" t="str">
        <f>CONCATENATE(VLOOKUP(IF((COUNTA(E1032)&gt;0),E1032,VALUE(D1032)),'Lookup tables'!$A$2:$B$42,2,FALSE)," form, ",VLOOKUP(IF((COUNTA(E1033)&gt;0),E1033,VALUE(D1033)),'Lookup tables'!$A$2:$B$42,2,FALSE)," kondition, ",VLOOKUP(IF((COUNTA(E1041)&gt;0),E1041,VALUE(D1041)),'Lookup tables'!$A$2:$B$42,2,FALSE)," rutin")</f>
        <v>hyfsad form, fenomenal kondition, gudabenådad rutin</v>
      </c>
    </row>
    <row r="1030" spans="1:7" ht="14.4">
      <c r="A1030" s="17" t="s">
        <v>875</v>
      </c>
      <c r="B1030" s="17" t="str">
        <f t="shared" ref="B1030" si="1181">LEFT(A1030,8)</f>
        <v>agedays=</v>
      </c>
      <c r="C1030" s="1" t="s">
        <v>142</v>
      </c>
      <c r="D1030" t="str">
        <f t="shared" ref="D1030:D1093" si="1182">RIGHT(A1030,(LEN(A1030)-8))</f>
        <v>106</v>
      </c>
      <c r="F1030" t="str">
        <f t="shared" si="1132"/>
        <v>agedays=106</v>
      </c>
      <c r="G1030" t="str">
        <f>CONCATENATE(IF((COUNTA(D1053)&gt;0),CONCATENATE(D1053,", "),""),IF((LEN(D1060)&gt;0),CONCATENATE(VLOOKUP(VALUE(D1060),'Lookup tables'!$D$25:$E$27,2,FALSE),", "),""),CONCATENATE(VLOOKUP(VALUE(D1042),'Lookup tables'!$A$2:$B$42,2,FALSE)," ledarförmåga, "),CONCATENATE(VLOOKUP(D1055,'Lookup tables'!$D$29:$E$34,2,FALSE),", "),IF(AND((VALUE(D1031)&lt;0),(COUNTA(E1031)&lt;1)),"ingen skada",CONCATENATE("[b]skada +",IF((COUNTA(E1031)&gt;0),E1031,D1031),"[/b]")))</f>
        <v>ypperlig ledarförmåga, genomsympatisk kille, ingen skada</v>
      </c>
    </row>
    <row r="1031" spans="1:7" ht="14.4">
      <c r="A1031" s="17" t="s">
        <v>143</v>
      </c>
      <c r="B1031" s="17" t="str">
        <f t="shared" ref="B1031:B1032" si="1183">LEFT(A1031,4)</f>
        <v>ska=</v>
      </c>
      <c r="C1031" s="1" t="s">
        <v>144</v>
      </c>
      <c r="D1031" t="str">
        <f t="shared" ref="D1031:D1094" si="1184">RIGHT(A1031,(LEN(A1031)-4))</f>
        <v>-1</v>
      </c>
      <c r="F1031" t="str">
        <f t="shared" si="1132"/>
        <v>ska=-1</v>
      </c>
      <c r="G1031" t="s">
        <v>145</v>
      </c>
    </row>
    <row r="1032" spans="1:7" ht="14.4">
      <c r="A1032" s="17" t="s">
        <v>304</v>
      </c>
      <c r="B1032" s="17" t="str">
        <f t="shared" si="1183"/>
        <v>for=</v>
      </c>
      <c r="C1032" s="1" t="s">
        <v>147</v>
      </c>
      <c r="D1032" t="str">
        <f t="shared" si="1184"/>
        <v>4</v>
      </c>
      <c r="F1032" t="str">
        <f t="shared" si="1132"/>
        <v>for=4</v>
      </c>
      <c r="G1032" s="17" t="str">
        <f t="shared" ref="G1032:G1095" si="1185">CONCATENATE("[th]",C1033)</f>
        <v>[th]Kondition</v>
      </c>
    </row>
    <row r="1033" spans="1:7" ht="14.4">
      <c r="A1033" s="17" t="s">
        <v>369</v>
      </c>
      <c r="B1033" s="17" t="str">
        <f t="shared" si="1127"/>
        <v>uth=</v>
      </c>
      <c r="C1033" s="1" t="s">
        <v>149</v>
      </c>
      <c r="D1033" t="str">
        <f t="shared" si="1184"/>
        <v>8</v>
      </c>
      <c r="F1033" t="str">
        <f t="shared" si="1132"/>
        <v>uth=8</v>
      </c>
      <c r="G1033" s="17" t="s">
        <v>150</v>
      </c>
    </row>
    <row r="1034" spans="1:7" ht="14.4">
      <c r="A1034" s="17" t="s">
        <v>280</v>
      </c>
      <c r="B1034" s="17" t="str">
        <f t="shared" si="1127"/>
        <v>spe=</v>
      </c>
      <c r="C1034" s="1" t="s">
        <v>152</v>
      </c>
      <c r="D1034" t="str">
        <f t="shared" si="1184"/>
        <v>18</v>
      </c>
      <c r="F1034" t="str">
        <f t="shared" si="1132"/>
        <v>spe=18</v>
      </c>
      <c r="G1034" s="17" t="str">
        <f>CONCATENATE("[td]",VLOOKUP(IF((COUNTA(E1033)&gt;0),E1033,VALUE(D1033)),'Lookup tables'!$A$2:$B$42,2,FALSE))</f>
        <v>[td]fenomenal</v>
      </c>
    </row>
    <row r="1035" spans="1:7" ht="14.4">
      <c r="A1035" s="17" t="s">
        <v>319</v>
      </c>
      <c r="B1035" s="17" t="str">
        <f t="shared" si="1127"/>
        <v>mal=</v>
      </c>
      <c r="C1035" s="1" t="s">
        <v>154</v>
      </c>
      <c r="D1035" t="str">
        <f t="shared" si="1184"/>
        <v>4</v>
      </c>
      <c r="F1035" t="str">
        <f t="shared" si="1132"/>
        <v>mal=4</v>
      </c>
      <c r="G1035" s="17" t="s">
        <v>140</v>
      </c>
    </row>
    <row r="1036" spans="1:7" ht="14.4">
      <c r="A1036" s="17" t="s">
        <v>534</v>
      </c>
      <c r="B1036" s="17" t="str">
        <f t="shared" si="1127"/>
        <v>fra=</v>
      </c>
      <c r="C1036" s="1" t="s">
        <v>156</v>
      </c>
      <c r="D1036" t="str">
        <f t="shared" si="1184"/>
        <v>11</v>
      </c>
      <c r="F1036" t="str">
        <f t="shared" si="1132"/>
        <v>fra=11</v>
      </c>
      <c r="G1036" s="17" t="str">
        <f t="shared" ref="G1036" si="1186">CONCATENATE("[th]",C1040)</f>
        <v>[th]Målvakt</v>
      </c>
    </row>
    <row r="1037" spans="1:7" ht="14.4">
      <c r="A1037" s="17" t="s">
        <v>224</v>
      </c>
      <c r="B1037" s="17" t="str">
        <f t="shared" si="1127"/>
        <v>ytt=</v>
      </c>
      <c r="C1037" s="1" t="s">
        <v>158</v>
      </c>
      <c r="D1037" t="str">
        <f t="shared" si="1184"/>
        <v>2</v>
      </c>
      <c r="F1037" t="str">
        <f t="shared" si="1132"/>
        <v>ytt=2</v>
      </c>
      <c r="G1037" s="17" t="s">
        <v>150</v>
      </c>
    </row>
    <row r="1038" spans="1:7" ht="14.4">
      <c r="A1038" s="17" t="s">
        <v>372</v>
      </c>
      <c r="B1038" s="17" t="str">
        <f t="shared" si="1127"/>
        <v>fas=</v>
      </c>
      <c r="C1038" s="1" t="s">
        <v>160</v>
      </c>
      <c r="D1038" t="str">
        <f t="shared" si="1184"/>
        <v>11</v>
      </c>
      <c r="F1038" t="str">
        <f t="shared" si="1132"/>
        <v>fas=11</v>
      </c>
      <c r="G1038" s="17" t="str">
        <f>CONCATENATE("[td]",VLOOKUP(IF((COUNTA(E1040)&gt;0),E1040,VALUE(D1040)),'Lookup tables'!$A$2:$B$42,2,FALSE))</f>
        <v>[td]usel</v>
      </c>
    </row>
    <row r="1039" spans="1:7" ht="14.4">
      <c r="A1039" s="17" t="s">
        <v>606</v>
      </c>
      <c r="B1039" s="17" t="str">
        <f t="shared" si="1127"/>
        <v>bac=</v>
      </c>
      <c r="C1039" s="1" t="s">
        <v>162</v>
      </c>
      <c r="D1039" t="str">
        <f t="shared" si="1184"/>
        <v>11</v>
      </c>
      <c r="F1039" t="str">
        <f t="shared" si="1132"/>
        <v>bac=11</v>
      </c>
      <c r="G1039" s="17" t="s">
        <v>163</v>
      </c>
    </row>
    <row r="1040" spans="1:7" ht="14.4">
      <c r="A1040" s="17" t="s">
        <v>480</v>
      </c>
      <c r="B1040" s="17" t="str">
        <f t="shared" si="1127"/>
        <v>mlv=</v>
      </c>
      <c r="C1040" s="1" t="s">
        <v>165</v>
      </c>
      <c r="D1040" t="str">
        <f t="shared" si="1184"/>
        <v>2</v>
      </c>
      <c r="F1040" t="str">
        <f t="shared" si="1132"/>
        <v>mlv=2</v>
      </c>
      <c r="G1040" s="17" t="s">
        <v>135</v>
      </c>
    </row>
    <row r="1041" spans="1:7" ht="14.4">
      <c r="A1041" s="17" t="s">
        <v>595</v>
      </c>
      <c r="B1041" s="17" t="str">
        <f t="shared" si="1127"/>
        <v>rut=</v>
      </c>
      <c r="C1041" s="1" t="s">
        <v>167</v>
      </c>
      <c r="D1041" t="str">
        <f t="shared" si="1184"/>
        <v>11</v>
      </c>
      <c r="F1041" t="str">
        <f t="shared" si="1132"/>
        <v>rut=11</v>
      </c>
      <c r="G1041" s="17" t="str">
        <f t="shared" ref="G1041" si="1187">CONCATENATE("[th]",C1034)</f>
        <v>[th]Spelupplägg</v>
      </c>
    </row>
    <row r="1042" spans="1:7" ht="14.4">
      <c r="A1042" s="17" t="s">
        <v>168</v>
      </c>
      <c r="B1042" s="17" t="str">
        <f t="shared" si="1127"/>
        <v>led=</v>
      </c>
      <c r="C1042" s="1" t="s">
        <v>169</v>
      </c>
      <c r="D1042" t="str">
        <f t="shared" si="1184"/>
        <v>6</v>
      </c>
      <c r="F1042" t="str">
        <f t="shared" si="1132"/>
        <v>led=6</v>
      </c>
      <c r="G1042" s="17" t="s">
        <v>150</v>
      </c>
    </row>
    <row r="1043" spans="1:7" ht="14.4">
      <c r="A1043" s="17" t="s">
        <v>1181</v>
      </c>
      <c r="B1043" s="17" t="str">
        <f t="shared" si="1127"/>
        <v>sal=</v>
      </c>
      <c r="C1043" s="1" t="s">
        <v>171</v>
      </c>
      <c r="D1043" t="str">
        <f t="shared" si="1184"/>
        <v>775680</v>
      </c>
      <c r="F1043" t="str">
        <f t="shared" si="1132"/>
        <v>sal=775680</v>
      </c>
      <c r="G1043" s="17" t="str">
        <f>CONCATENATE("[td]",VLOOKUP(IF((COUNTA(E1034)&gt;0),E1034,VALUE(D1034)),'Lookup tables'!$A$2:$B$42,2,FALSE))</f>
        <v>[td]magisk</v>
      </c>
    </row>
    <row r="1044" spans="1:7" ht="14.4">
      <c r="A1044" s="17" t="s">
        <v>1182</v>
      </c>
      <c r="B1044" s="17" t="str">
        <f t="shared" si="1127"/>
        <v>mkt=</v>
      </c>
      <c r="C1044" s="1" t="s">
        <v>173</v>
      </c>
      <c r="D1044" t="str">
        <f t="shared" si="1184"/>
        <v>217140</v>
      </c>
      <c r="F1044" t="str">
        <f t="shared" si="1132"/>
        <v>mkt=217140</v>
      </c>
      <c r="G1044" s="17" t="s">
        <v>140</v>
      </c>
    </row>
    <row r="1045" spans="1:7" ht="14.4">
      <c r="A1045" s="17" t="s">
        <v>528</v>
      </c>
      <c r="B1045" s="17" t="str">
        <f t="shared" si="1127"/>
        <v>gev=</v>
      </c>
      <c r="C1045" s="1" t="s">
        <v>175</v>
      </c>
      <c r="D1045" t="str">
        <f t="shared" si="1184"/>
        <v>56</v>
      </c>
      <c r="F1045" t="str">
        <f t="shared" si="1132"/>
        <v>gev=56</v>
      </c>
      <c r="G1045" s="17" t="str">
        <f t="shared" ref="G1045" si="1188">CONCATENATE("[th]",C1036)</f>
        <v>[th]Framspel</v>
      </c>
    </row>
    <row r="1046" spans="1:7" ht="14.4">
      <c r="A1046" s="17" t="s">
        <v>176</v>
      </c>
      <c r="B1046" s="17" t="str">
        <f t="shared" si="1127"/>
        <v>gtl=</v>
      </c>
      <c r="C1046" s="1" t="s">
        <v>177</v>
      </c>
      <c r="D1046" t="str">
        <f t="shared" si="1184"/>
        <v>0</v>
      </c>
      <c r="F1046" t="str">
        <f t="shared" si="1132"/>
        <v>gtl=0</v>
      </c>
      <c r="G1046" s="17" t="s">
        <v>150</v>
      </c>
    </row>
    <row r="1047" spans="1:7" ht="14.4">
      <c r="A1047" s="17" t="s">
        <v>178</v>
      </c>
      <c r="B1047" s="17" t="str">
        <f t="shared" si="1127"/>
        <v>gtc=</v>
      </c>
      <c r="C1047" s="1" t="s">
        <v>179</v>
      </c>
      <c r="D1047" t="str">
        <f t="shared" si="1184"/>
        <v>0</v>
      </c>
      <c r="F1047" t="str">
        <f t="shared" si="1132"/>
        <v>gtc=0</v>
      </c>
      <c r="G1047" s="17" t="str">
        <f>CONCATENATE("[td]",VLOOKUP(IF((COUNTA(E1036)&gt;0),E1036,VALUE(D1036)),'Lookup tables'!$A$2:$B$42,2,FALSE))</f>
        <v>[td]gudabenådad</v>
      </c>
    </row>
    <row r="1048" spans="1:7" ht="14.4">
      <c r="A1048" s="17" t="s">
        <v>180</v>
      </c>
      <c r="B1048" s="17" t="str">
        <f t="shared" si="1127"/>
        <v>gtt=</v>
      </c>
      <c r="C1048" s="1" t="s">
        <v>181</v>
      </c>
      <c r="D1048" t="str">
        <f t="shared" si="1184"/>
        <v>0</v>
      </c>
      <c r="F1048" t="str">
        <f t="shared" si="1132"/>
        <v>gtt=0</v>
      </c>
      <c r="G1048" s="17" t="s">
        <v>163</v>
      </c>
    </row>
    <row r="1049" spans="1:7" ht="14.4">
      <c r="A1049" s="17" t="s">
        <v>182</v>
      </c>
      <c r="B1049" s="17" t="str">
        <f t="shared" si="1127"/>
        <v>hat=</v>
      </c>
      <c r="C1049" s="1" t="s">
        <v>183</v>
      </c>
      <c r="D1049" t="str">
        <f t="shared" si="1184"/>
        <v>0</v>
      </c>
      <c r="F1049" t="str">
        <f t="shared" si="1132"/>
        <v>hat=0</v>
      </c>
      <c r="G1049" s="17" t="s">
        <v>135</v>
      </c>
    </row>
    <row r="1050" spans="1:7" ht="14.4">
      <c r="A1050" s="17" t="s">
        <v>184</v>
      </c>
      <c r="B1050" s="17" t="str">
        <f t="shared" ref="B1050" si="1189">LEFT(A1050,10)</f>
        <v>CountryID=</v>
      </c>
      <c r="C1050" s="1" t="s">
        <v>185</v>
      </c>
      <c r="D1050" t="str">
        <f t="shared" ref="D1050:D1113" si="1190">RIGHT(A1050,(LEN(A1050)-10))</f>
        <v>1</v>
      </c>
      <c r="F1050" t="str">
        <f t="shared" si="1132"/>
        <v>CountryID=1</v>
      </c>
      <c r="G1050" s="17" t="str">
        <f t="shared" ref="G1050" si="1191">CONCATENATE("[th]",C1037)</f>
        <v>[th]Ytter</v>
      </c>
    </row>
    <row r="1051" spans="1:7" ht="14.4">
      <c r="A1051" s="17" t="s">
        <v>186</v>
      </c>
      <c r="B1051" s="17" t="str">
        <f t="shared" ref="B1051" si="1192">LEFT(A1051,9)</f>
        <v>warnings=</v>
      </c>
      <c r="C1051" s="1" t="s">
        <v>187</v>
      </c>
      <c r="D1051" t="str">
        <f t="shared" ref="D1051:D1114" si="1193">RIGHT(A1051,(LEN(A1051)-9))</f>
        <v>0</v>
      </c>
      <c r="F1051" t="str">
        <f t="shared" si="1132"/>
        <v>warnings=0</v>
      </c>
      <c r="G1051" s="17" t="s">
        <v>150</v>
      </c>
    </row>
    <row r="1052" spans="1:7" ht="14.4">
      <c r="A1052" s="17" t="s">
        <v>362</v>
      </c>
      <c r="B1052" s="17" t="str">
        <f t="shared" ref="B1052" si="1194">LEFT(A1052,11)</f>
        <v>speciality=</v>
      </c>
      <c r="C1052" s="1" t="s">
        <v>189</v>
      </c>
      <c r="D1052" t="str">
        <f t="shared" ref="D1052:D1115" si="1195">RIGHT(A1052,(LEN(A1052)-11))</f>
        <v>5</v>
      </c>
      <c r="F1052" t="str">
        <f t="shared" si="1132"/>
        <v>speciality=5</v>
      </c>
      <c r="G1052" s="17" t="str">
        <f>CONCATENATE("[td]",VLOOKUP(IF((COUNTA(E1037)&gt;0),E1037,VALUE(D1037)),'Lookup tables'!$A$2:$B$42,2,FALSE))</f>
        <v>[td]usel</v>
      </c>
    </row>
    <row r="1053" spans="1:7" ht="14.4">
      <c r="A1053" s="17" t="s">
        <v>363</v>
      </c>
      <c r="B1053" s="17" t="str">
        <f t="shared" ref="B1053" si="1196">LEFT(A1053,16)</f>
        <v>specialityLabel=</v>
      </c>
      <c r="C1053" s="1" t="s">
        <v>189</v>
      </c>
      <c r="F1053" t="str">
        <f t="shared" si="1132"/>
        <v>specialityLabel=Head</v>
      </c>
      <c r="G1053" s="17" t="s">
        <v>140</v>
      </c>
    </row>
    <row r="1054" spans="1:7" ht="14.4">
      <c r="A1054" s="17" t="s">
        <v>255</v>
      </c>
      <c r="B1054" s="17" t="str">
        <f t="shared" ref="B1054" si="1197">LEFT(A1054,11)</f>
        <v>gentleness=</v>
      </c>
      <c r="C1054" s="1" t="s">
        <v>192</v>
      </c>
      <c r="D1054" t="str">
        <f t="shared" ref="D1054:D1117" si="1198">RIGHT(A1054,(LEN(A1054)-11))</f>
        <v>3</v>
      </c>
      <c r="F1054" t="str">
        <f t="shared" si="1132"/>
        <v>gentleness=3</v>
      </c>
      <c r="G1054" s="17" t="str">
        <f t="shared" ref="G1054" si="1199">CONCATENATE("[th]",C1039)</f>
        <v>[th]Försvar</v>
      </c>
    </row>
    <row r="1055" spans="1:7" ht="14.4">
      <c r="A1055" s="17" t="s">
        <v>256</v>
      </c>
      <c r="B1055" s="17" t="str">
        <f t="shared" ref="B1055" si="1200">LEFT(A1055,16)</f>
        <v>gentlenessLabel=</v>
      </c>
      <c r="C1055" s="1" t="s">
        <v>192</v>
      </c>
      <c r="D1055" t="str">
        <f t="shared" ref="D1055:D1118" si="1201">RIGHT(A1055,(LEN(A1055)-16))</f>
        <v>sympathetic guy</v>
      </c>
      <c r="F1055" t="str">
        <f t="shared" si="1132"/>
        <v>gentlenessLabel=sympathetic guy</v>
      </c>
      <c r="G1055" s="17" t="s">
        <v>150</v>
      </c>
    </row>
    <row r="1056" spans="1:7" ht="14.4">
      <c r="A1056" s="17" t="s">
        <v>271</v>
      </c>
      <c r="B1056" s="17" t="str">
        <f t="shared" ref="B1056" si="1202">LEFT(A1056,8)</f>
        <v>honesty=</v>
      </c>
      <c r="C1056" s="1" t="s">
        <v>195</v>
      </c>
      <c r="D1056" t="str">
        <f t="shared" ref="D1056:D1119" si="1203">RIGHT(A1056,(LEN(A1056)-8))</f>
        <v>1</v>
      </c>
      <c r="F1056" t="str">
        <f t="shared" si="1132"/>
        <v>honesty=1</v>
      </c>
      <c r="G1056" s="17" t="str">
        <f>CONCATENATE("[td]",VLOOKUP(IF((COUNTA(E1039)&gt;0),E1039,VALUE(D1039)),'Lookup tables'!$A$2:$B$42,2,FALSE))</f>
        <v>[td]gudabenådad</v>
      </c>
    </row>
    <row r="1057" spans="1:7" ht="14.4">
      <c r="A1057" s="17" t="s">
        <v>272</v>
      </c>
      <c r="B1057" s="17" t="str">
        <f t="shared" ref="B1057" si="1204">LEFT(A1057,13)</f>
        <v>honestyLabel=</v>
      </c>
      <c r="C1057" s="1" t="s">
        <v>195</v>
      </c>
      <c r="D1057" t="str">
        <f t="shared" ref="D1057:D1120" si="1205">RIGHT(A1057,(LEN(A1057)-13))</f>
        <v>dishonest</v>
      </c>
      <c r="F1057" t="str">
        <f t="shared" si="1132"/>
        <v>honestyLabel=dishonest</v>
      </c>
      <c r="G1057" s="17" t="s">
        <v>163</v>
      </c>
    </row>
    <row r="1058" spans="1:7" ht="14.4">
      <c r="A1058" s="17" t="s">
        <v>273</v>
      </c>
      <c r="B1058" s="17" t="str">
        <f t="shared" ref="B1058" si="1206">LEFT(A1058,15)</f>
        <v>Aggressiveness=</v>
      </c>
      <c r="C1058" s="1" t="s">
        <v>198</v>
      </c>
      <c r="D1058" t="str">
        <f t="shared" ref="D1058:D1121" si="1207">RIGHT(A1058,(LEN(A1058)-15))</f>
        <v>2</v>
      </c>
      <c r="F1058" t="str">
        <f t="shared" si="1132"/>
        <v>Aggressiveness=2</v>
      </c>
      <c r="G1058" s="17" t="s">
        <v>135</v>
      </c>
    </row>
    <row r="1059" spans="1:7" ht="14.4">
      <c r="A1059" s="17" t="s">
        <v>274</v>
      </c>
      <c r="B1059" s="17" t="str">
        <f t="shared" ref="B1059" si="1208">LEFT(A1059,20)</f>
        <v>AggressivenessLabel=</v>
      </c>
      <c r="C1059" s="1" t="s">
        <v>198</v>
      </c>
      <c r="D1059" t="str">
        <f t="shared" ref="D1059:D1122" si="1209">RIGHT(A1059,(LEN(A1059)-20))</f>
        <v>balanced</v>
      </c>
      <c r="F1059" t="str">
        <f t="shared" si="1132"/>
        <v>AggressivenessLabel=balanced</v>
      </c>
      <c r="G1059" s="17" t="str">
        <f t="shared" ref="G1059" si="1210">CONCATENATE("[th]",C1035)</f>
        <v>[th]Målgörare</v>
      </c>
    </row>
    <row r="1060" spans="1:7" ht="14.4">
      <c r="A1060" s="17" t="s">
        <v>236</v>
      </c>
      <c r="B1060" s="17" t="str">
        <f t="shared" ref="B1060" si="1211">LEFT(A1060,12)</f>
        <v>TrainerType=</v>
      </c>
      <c r="C1060" s="1" t="s">
        <v>201</v>
      </c>
      <c r="D1060" t="str">
        <f t="shared" ref="D1060:D1123" si="1212">RIGHT(A1060,(LEN(A1060)-12))</f>
        <v/>
      </c>
      <c r="F1060" t="str">
        <f t="shared" si="1132"/>
        <v>TrainerType=</v>
      </c>
      <c r="G1060" s="17" t="s">
        <v>150</v>
      </c>
    </row>
    <row r="1061" spans="1:7" ht="14.4">
      <c r="A1061" s="17" t="s">
        <v>237</v>
      </c>
      <c r="B1061" s="17" t="str">
        <f t="shared" ref="B1061" si="1213">LEFT(A1061,13)</f>
        <v>TrainerSkill=</v>
      </c>
      <c r="C1061" s="1" t="s">
        <v>203</v>
      </c>
      <c r="D1061" t="str">
        <f t="shared" ref="D1061:D1124" si="1214">RIGHT(A1061,(LEN(A1061)-13))</f>
        <v/>
      </c>
      <c r="F1061" t="str">
        <f t="shared" si="1132"/>
        <v>TrainerSkill=</v>
      </c>
      <c r="G1061" s="17" t="str">
        <f>CONCATENATE("[td]",VLOOKUP(IF((COUNTA(E1035)&gt;0),E1035,VALUE(D1035)),'Lookup tables'!$A$2:$B$42,2,FALSE))</f>
        <v>[td]hyfsad</v>
      </c>
    </row>
    <row r="1062" spans="1:7" ht="14.4">
      <c r="A1062" s="17" t="s">
        <v>204</v>
      </c>
      <c r="B1062" s="17" t="str">
        <f t="shared" ref="B1062" si="1215">LEFT(A1062,7)</f>
        <v>rating=</v>
      </c>
      <c r="C1062" s="1" t="s">
        <v>205</v>
      </c>
      <c r="D1062" t="str">
        <f t="shared" ref="D1062:D1125" si="1216">RIGHT(A1062,(LEN(A1062)-7))</f>
        <v>0</v>
      </c>
      <c r="F1062" t="str">
        <f t="shared" si="1132"/>
        <v>rating=0</v>
      </c>
      <c r="G1062" s="17" t="s">
        <v>140</v>
      </c>
    </row>
    <row r="1063" spans="1:7" ht="14.4">
      <c r="A1063" s="17" t="s">
        <v>350</v>
      </c>
      <c r="B1063" s="17" t="str">
        <f t="shared" ref="B1063" si="1217">LEFT(A1063,13)</f>
        <v>PlayerNumber=</v>
      </c>
      <c r="C1063" s="1" t="s">
        <v>207</v>
      </c>
      <c r="D1063" t="str">
        <f t="shared" ref="D1063:D1126" si="1218">RIGHT(A1063,(LEN(A1063)-13))</f>
        <v>100</v>
      </c>
      <c r="F1063" t="str">
        <f t="shared" si="1132"/>
        <v>PlayerNumber=100</v>
      </c>
      <c r="G1063" s="17" t="str">
        <f t="shared" ref="G1063" si="1219">CONCATENATE("[th]",C1038)</f>
        <v>[th]Fasta situationer</v>
      </c>
    </row>
    <row r="1064" spans="1:7" ht="14.4">
      <c r="A1064" s="17" t="s">
        <v>208</v>
      </c>
      <c r="B1064" s="17" t="str">
        <f t="shared" ref="B1064:B1065" si="1220">LEFT(A1064,15)</f>
        <v>TransferListed=</v>
      </c>
      <c r="C1064" s="1" t="s">
        <v>209</v>
      </c>
      <c r="D1064" t="str">
        <f t="shared" ref="D1064:D1127" si="1221">RIGHT(A1064,(LEN(A1064)-15))</f>
        <v>0</v>
      </c>
      <c r="F1064" t="str">
        <f t="shared" si="1132"/>
        <v>TransferListed=0</v>
      </c>
      <c r="G1064" s="17" t="s">
        <v>150</v>
      </c>
    </row>
    <row r="1065" spans="1:7" ht="14.4">
      <c r="A1065" s="17" t="s">
        <v>210</v>
      </c>
      <c r="B1065" s="17" t="str">
        <f t="shared" si="1220"/>
        <v>NationalTeamID=</v>
      </c>
      <c r="C1065" s="1" t="s">
        <v>211</v>
      </c>
      <c r="D1065" t="str">
        <f t="shared" si="1221"/>
        <v>3000</v>
      </c>
      <c r="F1065" t="str">
        <f t="shared" ref="F1065:F1128" si="1222">A1065</f>
        <v>NationalTeamID=3000</v>
      </c>
      <c r="G1065" s="17" t="str">
        <f>CONCATENATE("[td]",VLOOKUP(IF((COUNTA(E1038)&gt;0),E1038,VALUE(D1038)),'Lookup tables'!$A$2:$B$42,2,FALSE))</f>
        <v>[td]gudabenådad</v>
      </c>
    </row>
    <row r="1066" spans="1:7" ht="14.4">
      <c r="A1066" s="17" t="s">
        <v>698</v>
      </c>
      <c r="B1066" s="17" t="str">
        <f t="shared" ref="B1066" si="1223">LEFT(A1066,5)</f>
        <v>Caps=</v>
      </c>
      <c r="C1066" s="1" t="s">
        <v>213</v>
      </c>
      <c r="D1066" t="str">
        <f t="shared" ref="D1066:D1129" si="1224">RIGHT(A1066,(LEN(A1066)-5))</f>
        <v>5</v>
      </c>
      <c r="F1066" t="str">
        <f t="shared" si="1222"/>
        <v>Caps=5</v>
      </c>
      <c r="G1066" s="17" t="s">
        <v>214</v>
      </c>
    </row>
    <row r="1067" spans="1:7" ht="14.4">
      <c r="A1067" s="17" t="s">
        <v>239</v>
      </c>
      <c r="B1067" s="17" t="str">
        <f t="shared" ref="B1067" si="1225">LEFT(A1067,8)</f>
        <v>CapsU20=</v>
      </c>
      <c r="C1067" s="1" t="s">
        <v>216</v>
      </c>
      <c r="D1067" t="str">
        <f t="shared" ref="D1067:D1130" si="1226">RIGHT(A1067,(LEN(A1067)-8))</f>
        <v>0</v>
      </c>
      <c r="F1067" t="str">
        <f t="shared" si="1222"/>
        <v>CapsU20=0</v>
      </c>
      <c r="G1067" t="str">
        <f t="shared" ref="G1067:G1130" si="1227">CONCATENATE("Extra info: ", E1067)</f>
        <v xml:space="preserve">Extra info: </v>
      </c>
    </row>
    <row r="1068" spans="1:7" ht="14.4">
      <c r="A1068" s="17" t="s">
        <v>1183</v>
      </c>
      <c r="B1068" s="17"/>
      <c r="C1068" s="10" t="s">
        <v>134</v>
      </c>
      <c r="D1068" s="17" t="str">
        <f t="shared" ref="D1068:D1131" si="1228">MID(A1068,8,(LEN(A1068)-8))</f>
        <v>290118437</v>
      </c>
      <c r="F1068" t="str">
        <f t="shared" si="1222"/>
        <v>[player290118437]</v>
      </c>
      <c r="G1068" s="17" t="str">
        <f t="shared" ref="G1068:G1131" si="1229">CONCATENATE("[hr][b]",D1069,"[/b] ","[playerid=",D1068,"]")</f>
        <v>[hr][b]Ulf 'Umami' Stjernhall[/b] [playerid=290118437]</v>
      </c>
    </row>
    <row r="1069" spans="1:7" ht="14.4">
      <c r="A1069" s="17" t="s">
        <v>1184</v>
      </c>
      <c r="B1069" s="17" t="str">
        <f t="shared" ref="B1069" si="1230">LEFT(A1069,5)</f>
        <v>name=</v>
      </c>
      <c r="C1069" s="10" t="s">
        <v>137</v>
      </c>
      <c r="D1069" s="17" t="str">
        <f t="shared" ref="D1069:D1132" si="1231">RIGHT(A1069,(LEN(A1069)-5))</f>
        <v>Ulf 'Umami' Stjernhall</v>
      </c>
      <c r="F1069" t="str">
        <f t="shared" si="1222"/>
        <v>name=Ulf 'Umami' Stjernhall</v>
      </c>
      <c r="G1069" t="str">
        <f t="shared" ref="G1069" si="1232">CONCATENATE(D1070," år och ",D1071," dagar, TSI = ",D1085,", Lön = ",D1084)</f>
        <v>26 år och 64 dagar, TSI = 56610, Lön = 305600</v>
      </c>
    </row>
    <row r="1070" spans="1:7" ht="14.4">
      <c r="A1070" s="17" t="s">
        <v>242</v>
      </c>
      <c r="B1070" s="17" t="str">
        <f t="shared" ref="B1070" si="1233">LEFT(A1070,4)</f>
        <v>ald=</v>
      </c>
      <c r="C1070" s="1" t="s">
        <v>139</v>
      </c>
      <c r="D1070" t="str">
        <f t="shared" ref="D1070:D1133" si="1234">RIGHT(A1070,(LEN(A1070)-4))</f>
        <v>26</v>
      </c>
      <c r="F1070" t="str">
        <f t="shared" ref="F1070:F1133" si="1235">IF(LEN(E1070)&gt;0,CONCATENATE(B1070,E1070),A1070)</f>
        <v>ald=26</v>
      </c>
      <c r="G1070" t="str">
        <f>CONCATENATE(VLOOKUP(IF((COUNTA(E1073)&gt;0),E1073,VALUE(D1073)),'Lookup tables'!$A$2:$B$42,2,FALSE)," form, ",VLOOKUP(IF((COUNTA(E1074)&gt;0),E1074,VALUE(D1074)),'Lookup tables'!$A$2:$B$42,2,FALSE)," kondition, ",VLOOKUP(IF((COUNTA(E1082)&gt;0),E1082,VALUE(D1082)),'Lookup tables'!$A$2:$B$42,2,FALSE)," rutin")</f>
        <v>ypperlig form, fenomenal kondition, enastående rutin</v>
      </c>
    </row>
    <row r="1071" spans="1:7" ht="14.4">
      <c r="A1071" s="17" t="s">
        <v>853</v>
      </c>
      <c r="B1071" s="17" t="str">
        <f t="shared" ref="B1071" si="1236">LEFT(A1071,8)</f>
        <v>agedays=</v>
      </c>
      <c r="C1071" s="1" t="s">
        <v>142</v>
      </c>
      <c r="D1071" t="str">
        <f t="shared" ref="D1071:D1134" si="1237">RIGHT(A1071,(LEN(A1071)-8))</f>
        <v>64</v>
      </c>
      <c r="F1071" t="str">
        <f t="shared" si="1235"/>
        <v>agedays=64</v>
      </c>
      <c r="G1071" t="str">
        <f>CONCATENATE(IF((COUNTA(D1094)&gt;0),CONCATENATE(D1094,", "),""),IF((LEN(D1101)&gt;0),CONCATENATE(VLOOKUP(VALUE(D1101),'Lookup tables'!$D$25:$E$27,2,FALSE),", "),""),CONCATENATE(VLOOKUP(VALUE(D1083),'Lookup tables'!$A$2:$B$42,2,FALSE)," ledarförmåga, "),CONCATENATE(VLOOKUP(D1096,'Lookup tables'!$D$29:$E$34,2,FALSE),", "),IF(AND((VALUE(D1072)&lt;0),(COUNTA(E1072)&lt;1)),"ingen skada",CONCATENATE("[b]skada +",IF((COUNTA(E1072)&gt;0),E1072,D1072),"[/b]")))</f>
        <v>hyfsad ledarförmåga, sympatisk kille, ingen skada</v>
      </c>
    </row>
    <row r="1072" spans="1:7" ht="14.4">
      <c r="A1072" s="21" t="s">
        <v>143</v>
      </c>
      <c r="B1072" s="17" t="str">
        <f t="shared" ref="B1072:B1131" si="1238">LEFT(A1072,4)</f>
        <v>ska=</v>
      </c>
      <c r="C1072" s="1" t="s">
        <v>144</v>
      </c>
      <c r="D1072" t="str">
        <f t="shared" ref="D1072:D1135" si="1239">RIGHT(A1072,(LEN(A1072)-4))</f>
        <v>-1</v>
      </c>
      <c r="F1072" t="str">
        <f t="shared" si="1235"/>
        <v>ska=-1</v>
      </c>
      <c r="G1072" t="s">
        <v>145</v>
      </c>
    </row>
    <row r="1073" spans="1:7" ht="14.4">
      <c r="A1073" s="17" t="s">
        <v>221</v>
      </c>
      <c r="B1073" s="17" t="str">
        <f t="shared" si="1238"/>
        <v>for=</v>
      </c>
      <c r="C1073" s="1" t="s">
        <v>147</v>
      </c>
      <c r="D1073" t="str">
        <f t="shared" si="1239"/>
        <v>6</v>
      </c>
      <c r="F1073" t="str">
        <f t="shared" si="1235"/>
        <v>for=6</v>
      </c>
      <c r="G1073" s="17" t="str">
        <f t="shared" ref="G1073:G1136" si="1240">CONCATENATE("[th]",C1074)</f>
        <v>[th]Kondition</v>
      </c>
    </row>
    <row r="1074" spans="1:7" ht="14.4">
      <c r="A1074" s="17" t="s">
        <v>369</v>
      </c>
      <c r="B1074" s="17" t="str">
        <f t="shared" si="1238"/>
        <v>uth=</v>
      </c>
      <c r="C1074" s="1" t="s">
        <v>149</v>
      </c>
      <c r="D1074" t="str">
        <f t="shared" si="1239"/>
        <v>8</v>
      </c>
      <c r="F1074" t="str">
        <f t="shared" si="1235"/>
        <v>uth=8</v>
      </c>
      <c r="G1074" s="17" t="s">
        <v>150</v>
      </c>
    </row>
    <row r="1075" spans="1:7" ht="14.4">
      <c r="A1075" s="17" t="s">
        <v>245</v>
      </c>
      <c r="B1075" s="17" t="str">
        <f t="shared" si="1238"/>
        <v>spe=</v>
      </c>
      <c r="C1075" s="1" t="s">
        <v>152</v>
      </c>
      <c r="D1075" t="str">
        <f t="shared" si="1239"/>
        <v>3</v>
      </c>
      <c r="F1075" t="str">
        <f t="shared" si="1235"/>
        <v>spe=3</v>
      </c>
      <c r="G1075" s="17" t="str">
        <f>CONCATENATE("[td]",VLOOKUP(IF((COUNTA(E1074)&gt;0),E1074,VALUE(D1074)),'Lookup tables'!$A$2:$B$42,2,FALSE))</f>
        <v>[td]fenomenal</v>
      </c>
    </row>
    <row r="1076" spans="1:7" ht="14.4">
      <c r="A1076" s="17" t="s">
        <v>319</v>
      </c>
      <c r="B1076" s="17" t="str">
        <f t="shared" si="1238"/>
        <v>mal=</v>
      </c>
      <c r="C1076" s="1" t="s">
        <v>154</v>
      </c>
      <c r="D1076" t="str">
        <f t="shared" si="1239"/>
        <v>4</v>
      </c>
      <c r="F1076" t="str">
        <f t="shared" si="1235"/>
        <v>mal=4</v>
      </c>
      <c r="G1076" s="17" t="s">
        <v>140</v>
      </c>
    </row>
    <row r="1077" spans="1:7" ht="14.4">
      <c r="A1077" s="17" t="s">
        <v>264</v>
      </c>
      <c r="B1077" s="17" t="str">
        <f t="shared" si="1238"/>
        <v>fra=</v>
      </c>
      <c r="C1077" s="1" t="s">
        <v>156</v>
      </c>
      <c r="D1077" t="str">
        <f t="shared" si="1239"/>
        <v>3</v>
      </c>
      <c r="F1077" t="str">
        <f t="shared" si="1235"/>
        <v>fra=3</v>
      </c>
      <c r="G1077" s="17" t="str">
        <f t="shared" ref="G1077" si="1241">CONCATENATE("[th]",C1081)</f>
        <v>[th]Målvakt</v>
      </c>
    </row>
    <row r="1078" spans="1:7" ht="14.4">
      <c r="A1078" s="17" t="s">
        <v>283</v>
      </c>
      <c r="B1078" s="17" t="str">
        <f t="shared" si="1238"/>
        <v>ytt=</v>
      </c>
      <c r="C1078" s="1" t="s">
        <v>158</v>
      </c>
      <c r="D1078" t="str">
        <f t="shared" si="1239"/>
        <v>3</v>
      </c>
      <c r="F1078" t="str">
        <f t="shared" si="1235"/>
        <v>ytt=3</v>
      </c>
      <c r="G1078" s="17" t="s">
        <v>150</v>
      </c>
    </row>
    <row r="1079" spans="1:7" ht="14.4">
      <c r="A1079" s="17" t="s">
        <v>225</v>
      </c>
      <c r="B1079" s="17" t="str">
        <f t="shared" si="1238"/>
        <v>fas=</v>
      </c>
      <c r="C1079" s="1" t="s">
        <v>160</v>
      </c>
      <c r="D1079" t="str">
        <f t="shared" si="1239"/>
        <v>17</v>
      </c>
      <c r="F1079" t="str">
        <f t="shared" si="1235"/>
        <v>fas=17</v>
      </c>
      <c r="G1079" s="17" t="str">
        <f>CONCATENATE("[td]",VLOOKUP(IF((COUNTA(E1081)&gt;0),E1081,VALUE(D1081)),'Lookup tables'!$A$2:$B$42,2,FALSE))</f>
        <v>[td]utomjordisk</v>
      </c>
    </row>
    <row r="1080" spans="1:7" ht="14.4">
      <c r="A1080" s="17" t="s">
        <v>248</v>
      </c>
      <c r="B1080" s="17" t="str">
        <f t="shared" si="1238"/>
        <v>bac=</v>
      </c>
      <c r="C1080" s="1" t="s">
        <v>162</v>
      </c>
      <c r="D1080" t="str">
        <f t="shared" si="1239"/>
        <v>15</v>
      </c>
      <c r="F1080" t="str">
        <f t="shared" si="1235"/>
        <v>bac=15</v>
      </c>
      <c r="G1080" s="17" t="s">
        <v>163</v>
      </c>
    </row>
    <row r="1081" spans="1:7" ht="14.4">
      <c r="A1081" s="17" t="s">
        <v>266</v>
      </c>
      <c r="B1081" s="17" t="str">
        <f t="shared" si="1238"/>
        <v>mlv=</v>
      </c>
      <c r="C1081" s="1" t="s">
        <v>165</v>
      </c>
      <c r="D1081" t="str">
        <f t="shared" si="1239"/>
        <v>16</v>
      </c>
      <c r="F1081" t="str">
        <f t="shared" si="1235"/>
        <v>mlv=16</v>
      </c>
      <c r="G1081" s="17" t="s">
        <v>135</v>
      </c>
    </row>
    <row r="1082" spans="1:7" ht="14.4">
      <c r="A1082" s="17" t="s">
        <v>323</v>
      </c>
      <c r="B1082" s="17" t="str">
        <f t="shared" si="1238"/>
        <v>rut=</v>
      </c>
      <c r="C1082" s="1" t="s">
        <v>167</v>
      </c>
      <c r="D1082" t="str">
        <f t="shared" si="1239"/>
        <v>7</v>
      </c>
      <c r="F1082" t="str">
        <f t="shared" si="1235"/>
        <v>rut=7</v>
      </c>
      <c r="G1082" s="17" t="str">
        <f t="shared" ref="G1082" si="1242">CONCATENATE("[th]",C1075)</f>
        <v>[th]Spelupplägg</v>
      </c>
    </row>
    <row r="1083" spans="1:7" ht="14.4">
      <c r="A1083" s="17" t="s">
        <v>400</v>
      </c>
      <c r="B1083" s="17" t="str">
        <f t="shared" si="1238"/>
        <v>led=</v>
      </c>
      <c r="C1083" s="1" t="s">
        <v>169</v>
      </c>
      <c r="D1083" t="str">
        <f t="shared" si="1239"/>
        <v>4</v>
      </c>
      <c r="F1083" t="str">
        <f t="shared" si="1235"/>
        <v>led=4</v>
      </c>
      <c r="G1083" s="17" t="s">
        <v>150</v>
      </c>
    </row>
    <row r="1084" spans="1:7" ht="14.4">
      <c r="A1084" s="17" t="s">
        <v>1185</v>
      </c>
      <c r="B1084" s="17" t="str">
        <f t="shared" si="1238"/>
        <v>sal=</v>
      </c>
      <c r="C1084" s="1" t="s">
        <v>171</v>
      </c>
      <c r="D1084" t="str">
        <f t="shared" si="1239"/>
        <v>305600</v>
      </c>
      <c r="F1084" t="str">
        <f t="shared" si="1235"/>
        <v>sal=305600</v>
      </c>
      <c r="G1084" s="17" t="str">
        <f>CONCATENATE("[td]",VLOOKUP(IF((COUNTA(E1075)&gt;0),E1075,VALUE(D1075)),'Lookup tables'!$A$2:$B$42,2,FALSE))</f>
        <v>[td]dålig</v>
      </c>
    </row>
    <row r="1085" spans="1:7" ht="14.4">
      <c r="A1085" s="17" t="s">
        <v>1186</v>
      </c>
      <c r="B1085" s="17" t="str">
        <f t="shared" si="1238"/>
        <v>mkt=</v>
      </c>
      <c r="C1085" s="1" t="s">
        <v>173</v>
      </c>
      <c r="D1085" t="str">
        <f t="shared" si="1239"/>
        <v>56610</v>
      </c>
      <c r="F1085" t="str">
        <f t="shared" si="1235"/>
        <v>mkt=56610</v>
      </c>
      <c r="G1085" s="17" t="s">
        <v>140</v>
      </c>
    </row>
    <row r="1086" spans="1:7" ht="14.4">
      <c r="A1086" s="17" t="s">
        <v>254</v>
      </c>
      <c r="B1086" s="17" t="str">
        <f t="shared" si="1238"/>
        <v>gev=</v>
      </c>
      <c r="C1086" s="1" t="s">
        <v>175</v>
      </c>
      <c r="D1086" t="str">
        <f t="shared" si="1239"/>
        <v>7</v>
      </c>
      <c r="F1086" t="str">
        <f t="shared" si="1235"/>
        <v>gev=7</v>
      </c>
      <c r="G1086" s="17" t="str">
        <f t="shared" ref="G1086" si="1243">CONCATENATE("[th]",C1077)</f>
        <v>[th]Framspel</v>
      </c>
    </row>
    <row r="1087" spans="1:7" ht="14.4">
      <c r="A1087" s="17" t="s">
        <v>176</v>
      </c>
      <c r="B1087" s="17" t="str">
        <f t="shared" si="1238"/>
        <v>gtl=</v>
      </c>
      <c r="C1087" s="1" t="s">
        <v>177</v>
      </c>
      <c r="D1087" t="str">
        <f t="shared" si="1239"/>
        <v>0</v>
      </c>
      <c r="F1087" t="str">
        <f t="shared" si="1235"/>
        <v>gtl=0</v>
      </c>
      <c r="G1087" s="17" t="s">
        <v>150</v>
      </c>
    </row>
    <row r="1088" spans="1:7" ht="14.4">
      <c r="A1088" s="17" t="s">
        <v>178</v>
      </c>
      <c r="B1088" s="17" t="str">
        <f t="shared" si="1238"/>
        <v>gtc=</v>
      </c>
      <c r="C1088" s="1" t="s">
        <v>179</v>
      </c>
      <c r="D1088" t="str">
        <f t="shared" si="1239"/>
        <v>0</v>
      </c>
      <c r="F1088" t="str">
        <f t="shared" si="1235"/>
        <v>gtc=0</v>
      </c>
      <c r="G1088" s="17" t="str">
        <f>CONCATENATE("[td]",VLOOKUP(IF((COUNTA(E1077)&gt;0),E1077,VALUE(D1077)),'Lookup tables'!$A$2:$B$42,2,FALSE))</f>
        <v>[td]dålig</v>
      </c>
    </row>
    <row r="1089" spans="1:7" ht="14.4">
      <c r="A1089" s="17" t="s">
        <v>180</v>
      </c>
      <c r="B1089" s="17" t="str">
        <f t="shared" si="1238"/>
        <v>gtt=</v>
      </c>
      <c r="C1089" s="1" t="s">
        <v>181</v>
      </c>
      <c r="D1089" t="str">
        <f t="shared" si="1239"/>
        <v>0</v>
      </c>
      <c r="F1089" t="str">
        <f t="shared" si="1235"/>
        <v>gtt=0</v>
      </c>
      <c r="G1089" s="17" t="s">
        <v>163</v>
      </c>
    </row>
    <row r="1090" spans="1:7" ht="14.4">
      <c r="A1090" s="17" t="s">
        <v>182</v>
      </c>
      <c r="B1090" s="17" t="str">
        <f t="shared" si="1238"/>
        <v>hat=</v>
      </c>
      <c r="C1090" s="1" t="s">
        <v>183</v>
      </c>
      <c r="D1090" t="str">
        <f t="shared" si="1239"/>
        <v>0</v>
      </c>
      <c r="F1090" t="str">
        <f t="shared" si="1235"/>
        <v>hat=0</v>
      </c>
      <c r="G1090" s="17" t="s">
        <v>135</v>
      </c>
    </row>
    <row r="1091" spans="1:7" ht="14.4">
      <c r="A1091" s="17" t="s">
        <v>184</v>
      </c>
      <c r="B1091" s="17" t="str">
        <f t="shared" ref="B1091" si="1244">LEFT(A1091,10)</f>
        <v>CountryID=</v>
      </c>
      <c r="C1091" s="1" t="s">
        <v>185</v>
      </c>
      <c r="D1091" t="str">
        <f t="shared" ref="D1091:D1154" si="1245">RIGHT(A1091,(LEN(A1091)-10))</f>
        <v>1</v>
      </c>
      <c r="F1091" t="str">
        <f t="shared" si="1235"/>
        <v>CountryID=1</v>
      </c>
      <c r="G1091" s="17" t="str">
        <f t="shared" ref="G1091" si="1246">CONCATENATE("[th]",C1078)</f>
        <v>[th]Ytter</v>
      </c>
    </row>
    <row r="1092" spans="1:7" ht="14.4">
      <c r="A1092" s="17" t="s">
        <v>186</v>
      </c>
      <c r="B1092" s="17" t="str">
        <f t="shared" ref="B1092" si="1247">LEFT(A1092,9)</f>
        <v>warnings=</v>
      </c>
      <c r="C1092" s="1" t="s">
        <v>187</v>
      </c>
      <c r="D1092" t="str">
        <f t="shared" ref="D1092:D1155" si="1248">RIGHT(A1092,(LEN(A1092)-9))</f>
        <v>0</v>
      </c>
      <c r="F1092" t="str">
        <f t="shared" si="1235"/>
        <v>warnings=0</v>
      </c>
      <c r="G1092" s="17" t="s">
        <v>150</v>
      </c>
    </row>
    <row r="1093" spans="1:7" ht="14.4">
      <c r="A1093" s="17" t="s">
        <v>362</v>
      </c>
      <c r="B1093" s="17" t="str">
        <f t="shared" ref="B1093" si="1249">LEFT(A1093,11)</f>
        <v>speciality=</v>
      </c>
      <c r="C1093" s="1" t="s">
        <v>189</v>
      </c>
      <c r="D1093" t="str">
        <f t="shared" ref="D1093:D1156" si="1250">RIGHT(A1093,(LEN(A1093)-11))</f>
        <v>5</v>
      </c>
      <c r="F1093" t="str">
        <f t="shared" si="1235"/>
        <v>speciality=5</v>
      </c>
      <c r="G1093" s="17" t="str">
        <f>CONCATENATE("[td]",VLOOKUP(IF((COUNTA(E1078)&gt;0),E1078,VALUE(D1078)),'Lookup tables'!$A$2:$B$42,2,FALSE))</f>
        <v>[td]dålig</v>
      </c>
    </row>
    <row r="1094" spans="1:7" ht="14.4">
      <c r="A1094" s="17" t="s">
        <v>363</v>
      </c>
      <c r="B1094" s="17" t="str">
        <f t="shared" ref="B1094" si="1251">LEFT(A1094,16)</f>
        <v>specialityLabel=</v>
      </c>
      <c r="C1094" s="1" t="s">
        <v>189</v>
      </c>
      <c r="F1094" t="str">
        <f t="shared" si="1235"/>
        <v>specialityLabel=Head</v>
      </c>
      <c r="G1094" s="17" t="s">
        <v>140</v>
      </c>
    </row>
    <row r="1095" spans="1:7" ht="14.4">
      <c r="A1095" s="17" t="s">
        <v>329</v>
      </c>
      <c r="B1095" s="17" t="str">
        <f t="shared" ref="B1095" si="1252">LEFT(A1095,11)</f>
        <v>gentleness=</v>
      </c>
      <c r="C1095" s="1" t="s">
        <v>192</v>
      </c>
      <c r="D1095" t="str">
        <f t="shared" ref="D1095:D1158" si="1253">RIGHT(A1095,(LEN(A1095)-11))</f>
        <v>2</v>
      </c>
      <c r="F1095" t="str">
        <f t="shared" si="1235"/>
        <v>gentleness=2</v>
      </c>
      <c r="G1095" s="17" t="str">
        <f t="shared" ref="G1095" si="1254">CONCATENATE("[th]",C1080)</f>
        <v>[th]Försvar</v>
      </c>
    </row>
    <row r="1096" spans="1:7" ht="14.4">
      <c r="A1096" s="17" t="s">
        <v>330</v>
      </c>
      <c r="B1096" s="17" t="str">
        <f t="shared" ref="B1096" si="1255">LEFT(A1096,16)</f>
        <v>gentlenessLabel=</v>
      </c>
      <c r="C1096" s="1" t="s">
        <v>192</v>
      </c>
      <c r="D1096" t="str">
        <f t="shared" ref="D1096:D1159" si="1256">RIGHT(A1096,(LEN(A1096)-16))</f>
        <v>pleasant guy</v>
      </c>
      <c r="F1096" t="str">
        <f t="shared" si="1235"/>
        <v>gentlenessLabel=pleasant guy</v>
      </c>
      <c r="G1096" s="17" t="s">
        <v>150</v>
      </c>
    </row>
    <row r="1097" spans="1:7" ht="14.4">
      <c r="A1097" s="17" t="s">
        <v>465</v>
      </c>
      <c r="B1097" s="17" t="str">
        <f t="shared" ref="B1097" si="1257">LEFT(A1097,8)</f>
        <v>honesty=</v>
      </c>
      <c r="C1097" s="1" t="s">
        <v>195</v>
      </c>
      <c r="D1097" t="str">
        <f t="shared" ref="D1097:D1160" si="1258">RIGHT(A1097,(LEN(A1097)-8))</f>
        <v>0</v>
      </c>
      <c r="F1097" t="str">
        <f t="shared" si="1235"/>
        <v>honesty=0</v>
      </c>
      <c r="G1097" s="17" t="str">
        <f>CONCATENATE("[td]",VLOOKUP(IF((COUNTA(E1080)&gt;0),E1080,VALUE(D1080)),'Lookup tables'!$A$2:$B$42,2,FALSE))</f>
        <v>[td]titanisk</v>
      </c>
    </row>
    <row r="1098" spans="1:7" ht="14.4">
      <c r="A1098" s="17" t="s">
        <v>466</v>
      </c>
      <c r="B1098" s="17" t="str">
        <f t="shared" ref="B1098" si="1259">LEFT(A1098,13)</f>
        <v>honestyLabel=</v>
      </c>
      <c r="C1098" s="1" t="s">
        <v>195</v>
      </c>
      <c r="D1098" t="str">
        <f t="shared" ref="D1098:D1161" si="1260">RIGHT(A1098,(LEN(A1098)-13))</f>
        <v>infamous</v>
      </c>
      <c r="F1098" t="str">
        <f t="shared" si="1235"/>
        <v>honestyLabel=infamous</v>
      </c>
      <c r="G1098" s="17" t="s">
        <v>163</v>
      </c>
    </row>
    <row r="1099" spans="1:7" ht="14.4">
      <c r="A1099" s="17" t="s">
        <v>294</v>
      </c>
      <c r="B1099" s="17" t="str">
        <f t="shared" ref="B1099" si="1261">LEFT(A1099,15)</f>
        <v>Aggressiveness=</v>
      </c>
      <c r="C1099" s="1" t="s">
        <v>198</v>
      </c>
      <c r="D1099" t="str">
        <f t="shared" ref="D1099:D1162" si="1262">RIGHT(A1099,(LEN(A1099)-15))</f>
        <v>3</v>
      </c>
      <c r="F1099" t="str">
        <f t="shared" si="1235"/>
        <v>Aggressiveness=3</v>
      </c>
      <c r="G1099" s="17" t="s">
        <v>135</v>
      </c>
    </row>
    <row r="1100" spans="1:7" ht="14.4">
      <c r="A1100" s="17" t="s">
        <v>295</v>
      </c>
      <c r="B1100" s="17" t="str">
        <f t="shared" ref="B1100" si="1263">LEFT(A1100,20)</f>
        <v>AggressivenessLabel=</v>
      </c>
      <c r="C1100" s="1" t="s">
        <v>198</v>
      </c>
      <c r="D1100" t="str">
        <f t="shared" ref="D1100:D1163" si="1264">RIGHT(A1100,(LEN(A1100)-20))</f>
        <v>temperamental</v>
      </c>
      <c r="F1100" t="str">
        <f t="shared" si="1235"/>
        <v>AggressivenessLabel=temperamental</v>
      </c>
      <c r="G1100" s="17" t="str">
        <f t="shared" ref="G1100" si="1265">CONCATENATE("[th]",C1076)</f>
        <v>[th]Målgörare</v>
      </c>
    </row>
    <row r="1101" spans="1:7" ht="14.4">
      <c r="A1101" s="17" t="s">
        <v>236</v>
      </c>
      <c r="B1101" s="17" t="str">
        <f t="shared" ref="B1101" si="1266">LEFT(A1101,12)</f>
        <v>TrainerType=</v>
      </c>
      <c r="C1101" s="1" t="s">
        <v>201</v>
      </c>
      <c r="D1101" t="str">
        <f t="shared" ref="D1101:D1164" si="1267">RIGHT(A1101,(LEN(A1101)-12))</f>
        <v/>
      </c>
      <c r="F1101" t="str">
        <f t="shared" si="1235"/>
        <v>TrainerType=</v>
      </c>
      <c r="G1101" s="17" t="s">
        <v>150</v>
      </c>
    </row>
    <row r="1102" spans="1:7" ht="14.4">
      <c r="A1102" s="17" t="s">
        <v>237</v>
      </c>
      <c r="B1102" s="17" t="str">
        <f t="shared" ref="B1102" si="1268">LEFT(A1102,13)</f>
        <v>TrainerSkill=</v>
      </c>
      <c r="C1102" s="1" t="s">
        <v>203</v>
      </c>
      <c r="D1102" t="str">
        <f t="shared" ref="D1102:D1165" si="1269">RIGHT(A1102,(LEN(A1102)-13))</f>
        <v/>
      </c>
      <c r="F1102" t="str">
        <f t="shared" si="1235"/>
        <v>TrainerSkill=</v>
      </c>
      <c r="G1102" s="17" t="str">
        <f>CONCATENATE("[td]",VLOOKUP(IF((COUNTA(E1076)&gt;0),E1076,VALUE(D1076)),'Lookup tables'!$A$2:$B$42,2,FALSE))</f>
        <v>[td]hyfsad</v>
      </c>
    </row>
    <row r="1103" spans="1:7" ht="14.4">
      <c r="A1103" s="17" t="s">
        <v>204</v>
      </c>
      <c r="B1103" s="17" t="str">
        <f t="shared" ref="B1103" si="1270">LEFT(A1103,7)</f>
        <v>rating=</v>
      </c>
      <c r="C1103" s="1" t="s">
        <v>205</v>
      </c>
      <c r="D1103" t="str">
        <f t="shared" ref="D1103:D1166" si="1271">RIGHT(A1103,(LEN(A1103)-7))</f>
        <v>0</v>
      </c>
      <c r="F1103" t="str">
        <f t="shared" si="1235"/>
        <v>rating=0</v>
      </c>
      <c r="G1103" s="17" t="s">
        <v>140</v>
      </c>
    </row>
    <row r="1104" spans="1:7" ht="14.4">
      <c r="A1104" s="17" t="s">
        <v>206</v>
      </c>
      <c r="B1104" s="17" t="str">
        <f t="shared" ref="B1104" si="1272">LEFT(A1104,13)</f>
        <v>PlayerNumber=</v>
      </c>
      <c r="C1104" s="1" t="s">
        <v>207</v>
      </c>
      <c r="D1104" t="str">
        <f t="shared" ref="D1104:D1167" si="1273">RIGHT(A1104,(LEN(A1104)-13))</f>
        <v>1</v>
      </c>
      <c r="F1104" t="str">
        <f t="shared" si="1235"/>
        <v>PlayerNumber=1</v>
      </c>
      <c r="G1104" s="17" t="str">
        <f t="shared" ref="G1104" si="1274">CONCATENATE("[th]",C1079)</f>
        <v>[th]Fasta situationer</v>
      </c>
    </row>
    <row r="1105" spans="1:7" ht="14.4">
      <c r="A1105" s="17" t="s">
        <v>208</v>
      </c>
      <c r="B1105" s="17" t="str">
        <f t="shared" ref="B1105:B1106" si="1275">LEFT(A1105,15)</f>
        <v>TransferListed=</v>
      </c>
      <c r="C1105" s="1" t="s">
        <v>209</v>
      </c>
      <c r="D1105" t="str">
        <f t="shared" ref="D1105:D1168" si="1276">RIGHT(A1105,(LEN(A1105)-15))</f>
        <v>0</v>
      </c>
      <c r="F1105" t="str">
        <f t="shared" si="1235"/>
        <v>TransferListed=0</v>
      </c>
      <c r="G1105" s="17" t="s">
        <v>150</v>
      </c>
    </row>
    <row r="1106" spans="1:7" ht="14.4">
      <c r="A1106" s="17" t="s">
        <v>210</v>
      </c>
      <c r="B1106" s="17" t="str">
        <f t="shared" si="1275"/>
        <v>NationalTeamID=</v>
      </c>
      <c r="C1106" s="1" t="s">
        <v>211</v>
      </c>
      <c r="D1106" t="str">
        <f t="shared" si="1276"/>
        <v>3000</v>
      </c>
      <c r="F1106" t="str">
        <f t="shared" ref="F1106:F1169" si="1277">A1106</f>
        <v>NationalTeamID=3000</v>
      </c>
      <c r="G1106" s="17" t="str">
        <f>CONCATENATE("[td]",VLOOKUP(IF((COUNTA(E1079)&gt;0),E1079,VALUE(D1079)),'Lookup tables'!$A$2:$B$42,2,FALSE))</f>
        <v>[td]mytomspunnen</v>
      </c>
    </row>
    <row r="1107" spans="1:7" ht="14.4">
      <c r="A1107" s="17" t="s">
        <v>429</v>
      </c>
      <c r="B1107" s="17" t="str">
        <f t="shared" ref="B1107" si="1278">LEFT(A1107,5)</f>
        <v>Caps=</v>
      </c>
      <c r="C1107" s="1" t="s">
        <v>213</v>
      </c>
      <c r="D1107" t="str">
        <f t="shared" ref="D1107:D1170" si="1279">RIGHT(A1107,(LEN(A1107)-5))</f>
        <v>1</v>
      </c>
      <c r="F1107" t="str">
        <f t="shared" si="1277"/>
        <v>Caps=1</v>
      </c>
      <c r="G1107" s="17" t="s">
        <v>214</v>
      </c>
    </row>
    <row r="1108" spans="1:7" ht="14.4">
      <c r="A1108" s="17" t="s">
        <v>239</v>
      </c>
      <c r="B1108" s="17" t="str">
        <f t="shared" ref="B1108" si="1280">LEFT(A1108,8)</f>
        <v>CapsU20=</v>
      </c>
      <c r="C1108" s="1" t="s">
        <v>216</v>
      </c>
      <c r="D1108" t="str">
        <f t="shared" ref="D1108:D1171" si="1281">RIGHT(A1108,(LEN(A1108)-8))</f>
        <v>0</v>
      </c>
      <c r="F1108" t="str">
        <f t="shared" si="1277"/>
        <v>CapsU20=0</v>
      </c>
      <c r="G1108" t="str">
        <f t="shared" ref="G1108:G1171" si="1282">CONCATENATE("Extra info: ", E1108)</f>
        <v xml:space="preserve">Extra info: </v>
      </c>
    </row>
    <row r="1109" spans="1:7" ht="14.4">
      <c r="A1109" s="17" t="s">
        <v>1187</v>
      </c>
      <c r="B1109" s="17"/>
      <c r="C1109" s="10" t="s">
        <v>134</v>
      </c>
      <c r="D1109" s="17" t="str">
        <f t="shared" ref="D1109:D1172" si="1283">MID(A1109,8,(LEN(A1109)-8))</f>
        <v>291720711</v>
      </c>
      <c r="F1109" t="str">
        <f t="shared" si="1222"/>
        <v>[player291720711]</v>
      </c>
      <c r="G1109" s="17" t="str">
        <f t="shared" ref="G1109:G1172" si="1284">CONCATENATE("[hr][b]",D1110,"[/b] ","[playerid=",D1109,"]")</f>
        <v>[hr][b]Ulrik 'Genius' Andersson[/b] [playerid=291720711]</v>
      </c>
    </row>
    <row r="1110" spans="1:7" ht="14.4">
      <c r="A1110" s="17" t="s">
        <v>1188</v>
      </c>
      <c r="B1110" s="17" t="str">
        <f t="shared" ref="B1110" si="1285">LEFT(A1110,5)</f>
        <v>name=</v>
      </c>
      <c r="C1110" s="10" t="s">
        <v>137</v>
      </c>
      <c r="D1110" s="17" t="str">
        <f t="shared" ref="D1110:D1173" si="1286">RIGHT(A1110,(LEN(A1110)-5))</f>
        <v>Ulrik 'Genius' Andersson</v>
      </c>
      <c r="F1110" t="str">
        <f t="shared" si="1222"/>
        <v>name=Ulrik 'Genius' Andersson</v>
      </c>
      <c r="G1110" t="str">
        <f t="shared" ref="G1110" si="1287">CONCATENATE(D1111," år och ",D1112," dagar, TSI = ",D1126,", Lön = ",D1125)</f>
        <v>26 år och 45 dagar, TSI = 294050, Lön = 432000</v>
      </c>
    </row>
    <row r="1111" spans="1:7" ht="14.4">
      <c r="A1111" s="17" t="s">
        <v>242</v>
      </c>
      <c r="B1111" s="17" t="str">
        <f t="shared" ref="B1111" si="1288">LEFT(A1111,4)</f>
        <v>ald=</v>
      </c>
      <c r="C1111" s="1" t="s">
        <v>139</v>
      </c>
      <c r="D1111" t="str">
        <f t="shared" ref="D1111:D1174" si="1289">RIGHT(A1111,(LEN(A1111)-4))</f>
        <v>26</v>
      </c>
      <c r="F1111" t="str">
        <f t="shared" ref="F1111" si="1290">IF(LEN(E1111)&gt;0,CONCATENATE(B1111,E1111),A1111)</f>
        <v>ald=26</v>
      </c>
      <c r="G1111" t="str">
        <f>CONCATENATE(VLOOKUP(IF((COUNTA(E1114)&gt;0),E1114,VALUE(D1114)),'Lookup tables'!$A$2:$B$42,2,FALSE)," form, ",VLOOKUP(IF((COUNTA(E1115)&gt;0),E1115,VALUE(D1115)),'Lookup tables'!$A$2:$B$42,2,FALSE)," kondition, ",VLOOKUP(IF((COUNTA(E1123)&gt;0),E1123,VALUE(D1123)),'Lookup tables'!$A$2:$B$42,2,FALSE)," rutin")</f>
        <v>enastående form, bra kondition, enastående rutin</v>
      </c>
    </row>
    <row r="1112" spans="1:7" ht="14.4">
      <c r="A1112" s="17" t="s">
        <v>1189</v>
      </c>
      <c r="B1112" s="17" t="str">
        <f t="shared" ref="B1112" si="1291">LEFT(A1112,8)</f>
        <v>agedays=</v>
      </c>
      <c r="C1112" s="1" t="s">
        <v>142</v>
      </c>
      <c r="D1112" t="str">
        <f t="shared" ref="D1112:D1175" si="1292">RIGHT(A1112,(LEN(A1112)-8))</f>
        <v>45</v>
      </c>
      <c r="F1112" t="str">
        <f t="shared" si="1235"/>
        <v>agedays=45</v>
      </c>
      <c r="G1112" t="str">
        <f>CONCATENATE(IF((COUNTA(D1135)&gt;0),CONCATENATE(D1135,", "),""),IF((LEN(D1142)&gt;0),CONCATENATE(VLOOKUP(VALUE(D1142),'Lookup tables'!$D$25:$E$27,2,FALSE),", "),""),CONCATENATE(VLOOKUP(VALUE(D1124),'Lookup tables'!$A$2:$B$42,2,FALSE)," ledarförmåga, "),CONCATENATE(VLOOKUP(D1137,'Lookup tables'!$D$29:$E$34,2,FALSE),", "),IF(AND((VALUE(D1113)&lt;0),(COUNTA(E1113)&lt;1)),"ingen skada",CONCATENATE("[b]skada +",IF((COUNTA(E1113)&gt;0),E1113,D1113),"[/b]")))</f>
        <v>bra ledarförmåga, populär kille, ingen skada</v>
      </c>
    </row>
    <row r="1113" spans="1:7" ht="14.4">
      <c r="A1113" s="17" t="s">
        <v>143</v>
      </c>
      <c r="B1113" s="17" t="str">
        <f t="shared" ref="B1113:B1114" si="1293">LEFT(A1113,4)</f>
        <v>ska=</v>
      </c>
      <c r="C1113" s="1" t="s">
        <v>144</v>
      </c>
      <c r="D1113" t="str">
        <f t="shared" ref="D1113:D1176" si="1294">RIGHT(A1113,(LEN(A1113)-4))</f>
        <v>-1</v>
      </c>
      <c r="F1113" t="str">
        <f t="shared" si="1235"/>
        <v>ska=-1</v>
      </c>
      <c r="G1113" t="s">
        <v>145</v>
      </c>
    </row>
    <row r="1114" spans="1:7" ht="14.4">
      <c r="A1114" s="17" t="s">
        <v>244</v>
      </c>
      <c r="B1114" s="17" t="str">
        <f t="shared" si="1293"/>
        <v>for=</v>
      </c>
      <c r="C1114" s="1" t="s">
        <v>147</v>
      </c>
      <c r="D1114" t="str">
        <f t="shared" si="1294"/>
        <v>7</v>
      </c>
      <c r="F1114" t="str">
        <f t="shared" si="1235"/>
        <v>for=7</v>
      </c>
      <c r="G1114" s="17" t="str">
        <f t="shared" ref="G1114:G1177" si="1295">CONCATENATE("[th]",C1115)</f>
        <v>[th]Kondition</v>
      </c>
    </row>
    <row r="1115" spans="1:7" ht="14.4">
      <c r="A1115" s="17" t="s">
        <v>1190</v>
      </c>
      <c r="B1115" s="17" t="str">
        <f t="shared" si="1238"/>
        <v>uth=</v>
      </c>
      <c r="C1115" s="1" t="s">
        <v>149</v>
      </c>
      <c r="D1115" t="str">
        <f t="shared" si="1294"/>
        <v>5</v>
      </c>
      <c r="F1115" t="str">
        <f t="shared" si="1235"/>
        <v>uth=5</v>
      </c>
      <c r="G1115" s="17" t="s">
        <v>150</v>
      </c>
    </row>
    <row r="1116" spans="1:7" ht="14.4">
      <c r="A1116" s="17" t="s">
        <v>831</v>
      </c>
      <c r="B1116" s="17" t="str">
        <f t="shared" si="1238"/>
        <v>spe=</v>
      </c>
      <c r="C1116" s="1" t="s">
        <v>152</v>
      </c>
      <c r="D1116" t="str">
        <f t="shared" si="1294"/>
        <v>16</v>
      </c>
      <c r="F1116" t="str">
        <f t="shared" si="1235"/>
        <v>spe=16</v>
      </c>
      <c r="G1116" s="17" t="str">
        <f>CONCATENATE("[td]",VLOOKUP(IF((COUNTA(E1115)&gt;0),E1115,VALUE(D1115)),'Lookup tables'!$A$2:$B$42,2,FALSE))</f>
        <v>[td]bra</v>
      </c>
    </row>
    <row r="1117" spans="1:7" ht="14.4">
      <c r="A1117" s="17" t="s">
        <v>357</v>
      </c>
      <c r="B1117" s="17" t="str">
        <f t="shared" si="1238"/>
        <v>mal=</v>
      </c>
      <c r="C1117" s="1" t="s">
        <v>154</v>
      </c>
      <c r="D1117" t="str">
        <f t="shared" si="1294"/>
        <v>3</v>
      </c>
      <c r="F1117" t="str">
        <f t="shared" si="1235"/>
        <v>mal=3</v>
      </c>
      <c r="G1117" s="17" t="s">
        <v>140</v>
      </c>
    </row>
    <row r="1118" spans="1:7" ht="14.4">
      <c r="A1118" s="17" t="s">
        <v>414</v>
      </c>
      <c r="B1118" s="17" t="str">
        <f t="shared" si="1238"/>
        <v>fra=</v>
      </c>
      <c r="C1118" s="1" t="s">
        <v>156</v>
      </c>
      <c r="D1118" t="str">
        <f t="shared" si="1294"/>
        <v>12</v>
      </c>
      <c r="F1118" t="str">
        <f t="shared" si="1235"/>
        <v>fra=12</v>
      </c>
      <c r="G1118" s="17" t="str">
        <f t="shared" ref="G1118" si="1296">CONCATENATE("[th]",C1122)</f>
        <v>[th]Målvakt</v>
      </c>
    </row>
    <row r="1119" spans="1:7" ht="14.4">
      <c r="A1119" s="17" t="s">
        <v>415</v>
      </c>
      <c r="B1119" s="17" t="str">
        <f t="shared" si="1238"/>
        <v>ytt=</v>
      </c>
      <c r="C1119" s="1" t="s">
        <v>158</v>
      </c>
      <c r="D1119" t="str">
        <f t="shared" si="1294"/>
        <v>5</v>
      </c>
      <c r="F1119" t="str">
        <f t="shared" si="1235"/>
        <v>ytt=5</v>
      </c>
      <c r="G1119" s="17" t="s">
        <v>150</v>
      </c>
    </row>
    <row r="1120" spans="1:7" ht="14.4">
      <c r="A1120" s="17" t="s">
        <v>416</v>
      </c>
      <c r="B1120" s="17" t="str">
        <f t="shared" si="1238"/>
        <v>fas=</v>
      </c>
      <c r="C1120" s="1" t="s">
        <v>160</v>
      </c>
      <c r="D1120" t="str">
        <f t="shared" si="1294"/>
        <v>2</v>
      </c>
      <c r="F1120" t="str">
        <f t="shared" si="1235"/>
        <v>fas=2</v>
      </c>
      <c r="G1120" s="17" t="str">
        <f>CONCATENATE("[td]",VLOOKUP(IF((COUNTA(E1122)&gt;0),E1122,VALUE(D1122)),'Lookup tables'!$A$2:$B$42,2,FALSE))</f>
        <v>[td]katastrofal</v>
      </c>
    </row>
    <row r="1121" spans="1:7" ht="14.4">
      <c r="A1121" s="17" t="s">
        <v>226</v>
      </c>
      <c r="B1121" s="17" t="str">
        <f t="shared" si="1238"/>
        <v>bac=</v>
      </c>
      <c r="C1121" s="1" t="s">
        <v>162</v>
      </c>
      <c r="D1121" t="str">
        <f t="shared" si="1294"/>
        <v>12</v>
      </c>
      <c r="F1121" t="str">
        <f t="shared" si="1235"/>
        <v>bac=12</v>
      </c>
      <c r="G1121" s="17" t="s">
        <v>163</v>
      </c>
    </row>
    <row r="1122" spans="1:7" ht="14.4">
      <c r="A1122" s="17" t="s">
        <v>286</v>
      </c>
      <c r="B1122" s="17" t="str">
        <f t="shared" si="1238"/>
        <v>mlv=</v>
      </c>
      <c r="C1122" s="1" t="s">
        <v>165</v>
      </c>
      <c r="D1122" t="str">
        <f t="shared" si="1294"/>
        <v>1</v>
      </c>
      <c r="F1122" t="str">
        <f t="shared" si="1235"/>
        <v>mlv=1</v>
      </c>
      <c r="G1122" s="17" t="s">
        <v>135</v>
      </c>
    </row>
    <row r="1123" spans="1:7" ht="14.4">
      <c r="A1123" s="17" t="s">
        <v>323</v>
      </c>
      <c r="B1123" s="17" t="str">
        <f t="shared" si="1238"/>
        <v>rut=</v>
      </c>
      <c r="C1123" s="1" t="s">
        <v>167</v>
      </c>
      <c r="D1123" t="str">
        <f t="shared" si="1294"/>
        <v>7</v>
      </c>
      <c r="F1123" t="str">
        <f t="shared" si="1235"/>
        <v>rut=7</v>
      </c>
      <c r="G1123" s="17" t="str">
        <f t="shared" ref="G1123" si="1297">CONCATENATE("[th]",C1116)</f>
        <v>[th]Spelupplägg</v>
      </c>
    </row>
    <row r="1124" spans="1:7" ht="14.4">
      <c r="A1124" s="17" t="s">
        <v>337</v>
      </c>
      <c r="B1124" s="17" t="str">
        <f t="shared" si="1238"/>
        <v>led=</v>
      </c>
      <c r="C1124" s="1" t="s">
        <v>169</v>
      </c>
      <c r="D1124" t="str">
        <f t="shared" si="1294"/>
        <v>5</v>
      </c>
      <c r="F1124" t="str">
        <f t="shared" si="1235"/>
        <v>led=5</v>
      </c>
      <c r="G1124" s="17" t="s">
        <v>150</v>
      </c>
    </row>
    <row r="1125" spans="1:7" ht="14.4">
      <c r="A1125" s="17" t="s">
        <v>1191</v>
      </c>
      <c r="B1125" s="17" t="str">
        <f t="shared" si="1238"/>
        <v>sal=</v>
      </c>
      <c r="C1125" s="1" t="s">
        <v>171</v>
      </c>
      <c r="D1125" t="str">
        <f t="shared" si="1294"/>
        <v>432000</v>
      </c>
      <c r="F1125" t="str">
        <f t="shared" si="1235"/>
        <v>sal=432000</v>
      </c>
      <c r="G1125" s="17" t="str">
        <f>CONCATENATE("[td]",VLOOKUP(IF((COUNTA(E1116)&gt;0),E1116,VALUE(D1116)),'Lookup tables'!$A$2:$B$42,2,FALSE))</f>
        <v>[td]utomjordisk</v>
      </c>
    </row>
    <row r="1126" spans="1:7" ht="14.4">
      <c r="A1126" s="17" t="s">
        <v>1192</v>
      </c>
      <c r="B1126" s="17" t="str">
        <f t="shared" si="1238"/>
        <v>mkt=</v>
      </c>
      <c r="C1126" s="1" t="s">
        <v>173</v>
      </c>
      <c r="D1126" t="str">
        <f t="shared" si="1294"/>
        <v>294050</v>
      </c>
      <c r="F1126" t="str">
        <f t="shared" si="1235"/>
        <v>mkt=294050</v>
      </c>
      <c r="G1126" s="17" t="s">
        <v>140</v>
      </c>
    </row>
    <row r="1127" spans="1:7" ht="14.4">
      <c r="A1127" s="17" t="s">
        <v>1193</v>
      </c>
      <c r="B1127" s="17" t="str">
        <f t="shared" si="1238"/>
        <v>gev=</v>
      </c>
      <c r="C1127" s="1" t="s">
        <v>175</v>
      </c>
      <c r="D1127" t="str">
        <f t="shared" si="1294"/>
        <v>30</v>
      </c>
      <c r="F1127" t="str">
        <f t="shared" si="1235"/>
        <v>gev=30</v>
      </c>
      <c r="G1127" s="17" t="str">
        <f t="shared" ref="G1127" si="1298">CONCATENATE("[th]",C1118)</f>
        <v>[th]Framspel</v>
      </c>
    </row>
    <row r="1128" spans="1:7" ht="14.4">
      <c r="A1128" s="17" t="s">
        <v>176</v>
      </c>
      <c r="B1128" s="17" t="str">
        <f t="shared" si="1238"/>
        <v>gtl=</v>
      </c>
      <c r="C1128" s="1" t="s">
        <v>177</v>
      </c>
      <c r="D1128" t="str">
        <f t="shared" si="1294"/>
        <v>0</v>
      </c>
      <c r="F1128" t="str">
        <f t="shared" si="1235"/>
        <v>gtl=0</v>
      </c>
      <c r="G1128" s="17" t="s">
        <v>150</v>
      </c>
    </row>
    <row r="1129" spans="1:7" ht="14.4">
      <c r="A1129" s="17" t="s">
        <v>178</v>
      </c>
      <c r="B1129" s="17" t="str">
        <f t="shared" si="1238"/>
        <v>gtc=</v>
      </c>
      <c r="C1129" s="1" t="s">
        <v>179</v>
      </c>
      <c r="D1129" t="str">
        <f t="shared" si="1294"/>
        <v>0</v>
      </c>
      <c r="F1129" t="str">
        <f t="shared" si="1235"/>
        <v>gtc=0</v>
      </c>
      <c r="G1129" s="17" t="str">
        <f>CONCATENATE("[td]",VLOOKUP(IF((COUNTA(E1118)&gt;0),E1118,VALUE(D1118)),'Lookup tables'!$A$2:$B$42,2,FALSE))</f>
        <v>[td]övernaturlig</v>
      </c>
    </row>
    <row r="1130" spans="1:7" ht="14.4">
      <c r="A1130" s="17" t="s">
        <v>180</v>
      </c>
      <c r="B1130" s="17" t="str">
        <f t="shared" si="1238"/>
        <v>gtt=</v>
      </c>
      <c r="C1130" s="1" t="s">
        <v>181</v>
      </c>
      <c r="D1130" t="str">
        <f t="shared" si="1294"/>
        <v>0</v>
      </c>
      <c r="F1130" t="str">
        <f t="shared" si="1235"/>
        <v>gtt=0</v>
      </c>
      <c r="G1130" s="17" t="s">
        <v>163</v>
      </c>
    </row>
    <row r="1131" spans="1:7" ht="14.4">
      <c r="A1131" s="17" t="s">
        <v>182</v>
      </c>
      <c r="B1131" s="17" t="str">
        <f t="shared" si="1238"/>
        <v>hat=</v>
      </c>
      <c r="C1131" s="1" t="s">
        <v>183</v>
      </c>
      <c r="D1131" t="str">
        <f t="shared" si="1294"/>
        <v>0</v>
      </c>
      <c r="F1131" t="str">
        <f t="shared" si="1235"/>
        <v>hat=0</v>
      </c>
      <c r="G1131" s="17" t="s">
        <v>135</v>
      </c>
    </row>
    <row r="1132" spans="1:7" ht="14.4">
      <c r="A1132" s="17" t="s">
        <v>184</v>
      </c>
      <c r="B1132" s="17" t="str">
        <f t="shared" ref="B1132" si="1299">LEFT(A1132,10)</f>
        <v>CountryID=</v>
      </c>
      <c r="C1132" s="1" t="s">
        <v>185</v>
      </c>
      <c r="D1132" t="str">
        <f t="shared" ref="D1132:D1195" si="1300">RIGHT(A1132,(LEN(A1132)-10))</f>
        <v>1</v>
      </c>
      <c r="F1132" t="str">
        <f t="shared" si="1235"/>
        <v>CountryID=1</v>
      </c>
      <c r="G1132" s="17" t="str">
        <f t="shared" ref="G1132" si="1301">CONCATENATE("[th]",C1119)</f>
        <v>[th]Ytter</v>
      </c>
    </row>
    <row r="1133" spans="1:7" ht="14.4">
      <c r="A1133" s="17" t="s">
        <v>186</v>
      </c>
      <c r="B1133" s="17" t="str">
        <f t="shared" ref="B1133" si="1302">LEFT(A1133,9)</f>
        <v>warnings=</v>
      </c>
      <c r="C1133" s="1" t="s">
        <v>187</v>
      </c>
      <c r="D1133" t="str">
        <f t="shared" ref="D1133:D1196" si="1303">RIGHT(A1133,(LEN(A1133)-9))</f>
        <v>0</v>
      </c>
      <c r="F1133" t="str">
        <f t="shared" si="1235"/>
        <v>warnings=0</v>
      </c>
      <c r="G1133" s="17" t="s">
        <v>150</v>
      </c>
    </row>
    <row r="1134" spans="1:7" ht="14.4">
      <c r="A1134" s="17" t="s">
        <v>188</v>
      </c>
      <c r="B1134" s="17" t="str">
        <f t="shared" ref="B1134" si="1304">LEFT(A1134,11)</f>
        <v>speciality=</v>
      </c>
      <c r="C1134" s="1" t="s">
        <v>189</v>
      </c>
      <c r="D1134" t="str">
        <f t="shared" ref="D1134:D1197" si="1305">RIGHT(A1134,(LEN(A1134)-11))</f>
        <v>0</v>
      </c>
      <c r="F1134" t="str">
        <f t="shared" ref="F1134:F1197" si="1306">IF(LEN(E1134)&gt;0,CONCATENATE(B1134,E1134),A1134)</f>
        <v>speciality=0</v>
      </c>
      <c r="G1134" s="17" t="str">
        <f>CONCATENATE("[td]",VLOOKUP(IF((COUNTA(E1119)&gt;0),E1119,VALUE(D1119)),'Lookup tables'!$A$2:$B$42,2,FALSE))</f>
        <v>[td]bra</v>
      </c>
    </row>
    <row r="1135" spans="1:7" ht="14.4">
      <c r="A1135" s="17" t="s">
        <v>190</v>
      </c>
      <c r="B1135" s="17" t="str">
        <f t="shared" ref="B1135" si="1307">LEFT(A1135,16)</f>
        <v>specialityLabel=</v>
      </c>
      <c r="C1135" s="1" t="s">
        <v>189</v>
      </c>
      <c r="F1135" t="str">
        <f t="shared" si="1306"/>
        <v>specialityLabel=</v>
      </c>
      <c r="G1135" s="17" t="s">
        <v>140</v>
      </c>
    </row>
    <row r="1136" spans="1:7" ht="14.4">
      <c r="A1136" s="17" t="s">
        <v>191</v>
      </c>
      <c r="B1136" s="17" t="str">
        <f t="shared" ref="B1136" si="1308">LEFT(A1136,11)</f>
        <v>gentleness=</v>
      </c>
      <c r="C1136" s="1" t="s">
        <v>192</v>
      </c>
      <c r="D1136" t="str">
        <f t="shared" ref="D1136:D1199" si="1309">RIGHT(A1136,(LEN(A1136)-11))</f>
        <v>4</v>
      </c>
      <c r="F1136" t="str">
        <f t="shared" si="1306"/>
        <v>gentleness=4</v>
      </c>
      <c r="G1136" s="17" t="str">
        <f t="shared" ref="G1136" si="1310">CONCATENATE("[th]",C1121)</f>
        <v>[th]Försvar</v>
      </c>
    </row>
    <row r="1137" spans="1:7" ht="14.4">
      <c r="A1137" s="17" t="s">
        <v>193</v>
      </c>
      <c r="B1137" s="17" t="str">
        <f t="shared" ref="B1137" si="1311">LEFT(A1137,16)</f>
        <v>gentlenessLabel=</v>
      </c>
      <c r="C1137" s="1" t="s">
        <v>192</v>
      </c>
      <c r="D1137" t="str">
        <f t="shared" ref="D1137:D1200" si="1312">RIGHT(A1137,(LEN(A1137)-16))</f>
        <v>popular guy</v>
      </c>
      <c r="F1137" t="str">
        <f t="shared" si="1306"/>
        <v>gentlenessLabel=popular guy</v>
      </c>
      <c r="G1137" s="17" t="s">
        <v>150</v>
      </c>
    </row>
    <row r="1138" spans="1:7" ht="14.4">
      <c r="A1138" s="17" t="s">
        <v>194</v>
      </c>
      <c r="B1138" s="17" t="str">
        <f t="shared" ref="B1138" si="1313">LEFT(A1138,8)</f>
        <v>honesty=</v>
      </c>
      <c r="C1138" s="1" t="s">
        <v>195</v>
      </c>
      <c r="D1138" t="str">
        <f t="shared" ref="D1138:D1201" si="1314">RIGHT(A1138,(LEN(A1138)-8))</f>
        <v>2</v>
      </c>
      <c r="F1138" t="str">
        <f t="shared" si="1306"/>
        <v>honesty=2</v>
      </c>
      <c r="G1138" s="17" t="str">
        <f>CONCATENATE("[td]",VLOOKUP(IF((COUNTA(E1121)&gt;0),E1121,VALUE(D1121)),'Lookup tables'!$A$2:$B$42,2,FALSE))</f>
        <v>[td]övernaturlig</v>
      </c>
    </row>
    <row r="1139" spans="1:7" ht="14.4">
      <c r="A1139" s="17" t="s">
        <v>196</v>
      </c>
      <c r="B1139" s="17" t="str">
        <f t="shared" ref="B1139" si="1315">LEFT(A1139,13)</f>
        <v>honestyLabel=</v>
      </c>
      <c r="C1139" s="1" t="s">
        <v>195</v>
      </c>
      <c r="D1139" t="str">
        <f t="shared" ref="D1139:D1202" si="1316">RIGHT(A1139,(LEN(A1139)-13))</f>
        <v>honest</v>
      </c>
      <c r="F1139" t="str">
        <f t="shared" si="1306"/>
        <v>honestyLabel=honest</v>
      </c>
      <c r="G1139" s="17" t="s">
        <v>163</v>
      </c>
    </row>
    <row r="1140" spans="1:7" ht="14.4">
      <c r="A1140" s="17" t="s">
        <v>294</v>
      </c>
      <c r="B1140" s="17" t="str">
        <f t="shared" ref="B1140" si="1317">LEFT(A1140,15)</f>
        <v>Aggressiveness=</v>
      </c>
      <c r="C1140" s="1" t="s">
        <v>198</v>
      </c>
      <c r="D1140" t="str">
        <f t="shared" ref="D1140:D1203" si="1318">RIGHT(A1140,(LEN(A1140)-15))</f>
        <v>3</v>
      </c>
      <c r="F1140" t="str">
        <f t="shared" si="1306"/>
        <v>Aggressiveness=3</v>
      </c>
      <c r="G1140" s="17" t="s">
        <v>135</v>
      </c>
    </row>
    <row r="1141" spans="1:7" ht="14.4">
      <c r="A1141" s="17" t="s">
        <v>295</v>
      </c>
      <c r="B1141" s="17" t="str">
        <f t="shared" ref="B1141" si="1319">LEFT(A1141,20)</f>
        <v>AggressivenessLabel=</v>
      </c>
      <c r="C1141" s="1" t="s">
        <v>198</v>
      </c>
      <c r="D1141" t="str">
        <f t="shared" ref="D1141:D1204" si="1320">RIGHT(A1141,(LEN(A1141)-20))</f>
        <v>temperamental</v>
      </c>
      <c r="F1141" t="str">
        <f t="shared" si="1306"/>
        <v>AggressivenessLabel=temperamental</v>
      </c>
      <c r="G1141" s="17" t="str">
        <f t="shared" ref="G1141" si="1321">CONCATENATE("[th]",C1117)</f>
        <v>[th]Målgörare</v>
      </c>
    </row>
    <row r="1142" spans="1:7" ht="14.4">
      <c r="A1142" s="17" t="s">
        <v>236</v>
      </c>
      <c r="B1142" s="17" t="str">
        <f t="shared" ref="B1142" si="1322">LEFT(A1142,12)</f>
        <v>TrainerType=</v>
      </c>
      <c r="C1142" s="1" t="s">
        <v>201</v>
      </c>
      <c r="D1142" t="str">
        <f t="shared" ref="D1142:D1205" si="1323">RIGHT(A1142,(LEN(A1142)-12))</f>
        <v/>
      </c>
      <c r="F1142" t="str">
        <f t="shared" si="1306"/>
        <v>TrainerType=</v>
      </c>
      <c r="G1142" s="17" t="s">
        <v>150</v>
      </c>
    </row>
    <row r="1143" spans="1:7" ht="14.4">
      <c r="A1143" s="17" t="s">
        <v>237</v>
      </c>
      <c r="B1143" s="17" t="str">
        <f t="shared" ref="B1143" si="1324">LEFT(A1143,13)</f>
        <v>TrainerSkill=</v>
      </c>
      <c r="C1143" s="1" t="s">
        <v>203</v>
      </c>
      <c r="D1143" t="str">
        <f t="shared" ref="D1143:D1206" si="1325">RIGHT(A1143,(LEN(A1143)-13))</f>
        <v/>
      </c>
      <c r="F1143" t="str">
        <f t="shared" si="1306"/>
        <v>TrainerSkill=</v>
      </c>
      <c r="G1143" s="17" t="str">
        <f>CONCATENATE("[td]",VLOOKUP(IF((COUNTA(E1117)&gt;0),E1117,VALUE(D1117)),'Lookup tables'!$A$2:$B$42,2,FALSE))</f>
        <v>[td]dålig</v>
      </c>
    </row>
    <row r="1144" spans="1:7" ht="14.4">
      <c r="A1144" s="17" t="s">
        <v>204</v>
      </c>
      <c r="B1144" s="17" t="str">
        <f t="shared" ref="B1144" si="1326">LEFT(A1144,7)</f>
        <v>rating=</v>
      </c>
      <c r="C1144" s="1" t="s">
        <v>205</v>
      </c>
      <c r="D1144" t="str">
        <f t="shared" ref="D1144:D1207" si="1327">RIGHT(A1144,(LEN(A1144)-7))</f>
        <v>0</v>
      </c>
      <c r="F1144" t="str">
        <f t="shared" si="1306"/>
        <v>rating=0</v>
      </c>
      <c r="G1144" s="17" t="s">
        <v>140</v>
      </c>
    </row>
    <row r="1145" spans="1:7" ht="14.4">
      <c r="A1145" s="17" t="s">
        <v>840</v>
      </c>
      <c r="B1145" s="17" t="str">
        <f t="shared" ref="B1145" si="1328">LEFT(A1145,13)</f>
        <v>PlayerNumber=</v>
      </c>
      <c r="C1145" s="1" t="s">
        <v>207</v>
      </c>
      <c r="D1145" t="str">
        <f t="shared" ref="D1145:D1208" si="1329">RIGHT(A1145,(LEN(A1145)-13))</f>
        <v>7</v>
      </c>
      <c r="F1145" t="str">
        <f t="shared" si="1306"/>
        <v>PlayerNumber=7</v>
      </c>
      <c r="G1145" s="17" t="str">
        <f t="shared" ref="G1145" si="1330">CONCATENATE("[th]",C1120)</f>
        <v>[th]Fasta situationer</v>
      </c>
    </row>
    <row r="1146" spans="1:7" ht="14.4">
      <c r="A1146" s="17" t="s">
        <v>208</v>
      </c>
      <c r="B1146" s="17" t="str">
        <f t="shared" ref="B1146:B1147" si="1331">LEFT(A1146,15)</f>
        <v>TransferListed=</v>
      </c>
      <c r="C1146" s="1" t="s">
        <v>209</v>
      </c>
      <c r="D1146" t="str">
        <f t="shared" ref="D1146:D1209" si="1332">RIGHT(A1146,(LEN(A1146)-15))</f>
        <v>0</v>
      </c>
      <c r="F1146" t="str">
        <f t="shared" si="1306"/>
        <v>TransferListed=0</v>
      </c>
      <c r="G1146" s="17" t="s">
        <v>150</v>
      </c>
    </row>
    <row r="1147" spans="1:7" ht="14.4">
      <c r="A1147" s="17" t="s">
        <v>210</v>
      </c>
      <c r="B1147" s="17" t="str">
        <f t="shared" si="1331"/>
        <v>NationalTeamID=</v>
      </c>
      <c r="C1147" s="1" t="s">
        <v>211</v>
      </c>
      <c r="D1147" t="str">
        <f t="shared" si="1332"/>
        <v>3000</v>
      </c>
      <c r="F1147" t="str">
        <f t="shared" ref="F1147:F1210" si="1333">A1147</f>
        <v>NationalTeamID=3000</v>
      </c>
      <c r="G1147" s="17" t="str">
        <f>CONCATENATE("[td]",VLOOKUP(IF((COUNTA(E1120)&gt;0),E1120,VALUE(D1120)),'Lookup tables'!$A$2:$B$42,2,FALSE))</f>
        <v>[td]usel</v>
      </c>
    </row>
    <row r="1148" spans="1:7" ht="14.4">
      <c r="A1148" s="17" t="s">
        <v>429</v>
      </c>
      <c r="B1148" s="17" t="str">
        <f t="shared" ref="B1148" si="1334">LEFT(A1148,5)</f>
        <v>Caps=</v>
      </c>
      <c r="C1148" s="1" t="s">
        <v>213</v>
      </c>
      <c r="D1148" t="str">
        <f t="shared" ref="D1148:D1211" si="1335">RIGHT(A1148,(LEN(A1148)-5))</f>
        <v>1</v>
      </c>
      <c r="F1148" t="str">
        <f t="shared" si="1333"/>
        <v>Caps=1</v>
      </c>
      <c r="G1148" s="17" t="s">
        <v>214</v>
      </c>
    </row>
    <row r="1149" spans="1:7" ht="14.4">
      <c r="A1149" s="17" t="s">
        <v>239</v>
      </c>
      <c r="B1149" s="17" t="str">
        <f t="shared" ref="B1149" si="1336">LEFT(A1149,8)</f>
        <v>CapsU20=</v>
      </c>
      <c r="C1149" s="1" t="s">
        <v>216</v>
      </c>
      <c r="D1149" t="str">
        <f t="shared" ref="D1149:D1212" si="1337">RIGHT(A1149,(LEN(A1149)-8))</f>
        <v>0</v>
      </c>
      <c r="F1149" t="str">
        <f t="shared" si="1333"/>
        <v>CapsU20=0</v>
      </c>
      <c r="G1149" t="str">
        <f t="shared" ref="G1149:G1212" si="1338">CONCATENATE("Extra info: ", E1149)</f>
        <v xml:space="preserve">Extra info: </v>
      </c>
    </row>
    <row r="1150" spans="1:7" ht="14.4">
      <c r="A1150" s="17" t="s">
        <v>699</v>
      </c>
      <c r="B1150" s="17"/>
      <c r="C1150" s="10" t="s">
        <v>134</v>
      </c>
      <c r="D1150" s="17" t="str">
        <f t="shared" ref="D1150:D1213" si="1339">MID(A1150,8,(LEN(A1150)-8))</f>
        <v>272309617</v>
      </c>
      <c r="F1150" t="str">
        <f t="shared" si="1333"/>
        <v>[player272309617]</v>
      </c>
      <c r="G1150" s="17" t="str">
        <f t="shared" ref="G1150:G1213" si="1340">CONCATENATE("[hr][b]",D1151,"[/b] ","[playerid=",D1150,"]")</f>
        <v>[hr][b]Wille Ecken[/b] [playerid=272309617]</v>
      </c>
    </row>
    <row r="1151" spans="1:7" ht="14.4">
      <c r="A1151" s="17" t="s">
        <v>700</v>
      </c>
      <c r="B1151" s="17" t="str">
        <f t="shared" ref="B1151" si="1341">LEFT(A1151,5)</f>
        <v>name=</v>
      </c>
      <c r="C1151" s="10" t="s">
        <v>137</v>
      </c>
      <c r="D1151" s="17" t="str">
        <f t="shared" ref="D1151:D1214" si="1342">RIGHT(A1151,(LEN(A1151)-5))</f>
        <v>Wille Ecken</v>
      </c>
      <c r="F1151" t="str">
        <f t="shared" si="1333"/>
        <v>name=Wille Ecken</v>
      </c>
      <c r="G1151" t="str">
        <f t="shared" ref="G1151" si="1343">CONCATENATE(D1152," år och ",D1153," dagar, TSI = ",D1167,", Lön = ",D1166)</f>
        <v>28 år och 5 dagar, TSI = 303570, Lön = 763500</v>
      </c>
    </row>
    <row r="1152" spans="1:7" ht="14.4">
      <c r="A1152" s="17" t="s">
        <v>334</v>
      </c>
      <c r="B1152" s="17" t="str">
        <f t="shared" ref="B1152" si="1344">LEFT(A1152,4)</f>
        <v>ald=</v>
      </c>
      <c r="C1152" s="1" t="s">
        <v>139</v>
      </c>
      <c r="D1152" t="str">
        <f t="shared" ref="D1152:D1215" si="1345">RIGHT(A1152,(LEN(A1152)-4))</f>
        <v>28</v>
      </c>
      <c r="F1152" t="str">
        <f t="shared" ref="F1152" si="1346">IF(LEN(E1152)&gt;0,CONCATENATE(B1152,E1152),A1152)</f>
        <v>ald=28</v>
      </c>
      <c r="G1152" t="str">
        <f>CONCATENATE(VLOOKUP(IF((COUNTA(E1155)&gt;0),E1155,VALUE(D1155)),'Lookup tables'!$A$2:$B$42,2,FALSE)," form, ",VLOOKUP(IF((COUNTA(E1156)&gt;0),E1156,VALUE(D1156)),'Lookup tables'!$A$2:$B$42,2,FALSE)," kondition, ",VLOOKUP(IF((COUNTA(E1164)&gt;0),E1164,VALUE(D1164)),'Lookup tables'!$A$2:$B$42,2,FALSE)," rutin")</f>
        <v>enastående form, unik kondition, legendarisk rutin</v>
      </c>
    </row>
    <row r="1153" spans="1:7" ht="14.4">
      <c r="A1153" s="17" t="s">
        <v>751</v>
      </c>
      <c r="B1153" s="17" t="str">
        <f t="shared" ref="B1153" si="1347">LEFT(A1153,8)</f>
        <v>agedays=</v>
      </c>
      <c r="C1153" s="1" t="s">
        <v>142</v>
      </c>
      <c r="D1153" t="str">
        <f t="shared" ref="D1153:D1216" si="1348">RIGHT(A1153,(LEN(A1153)-8))</f>
        <v>5</v>
      </c>
      <c r="F1153" t="str">
        <f t="shared" si="1306"/>
        <v>agedays=5</v>
      </c>
      <c r="G1153" t="str">
        <f>CONCATENATE(IF((COUNTA(D1176)&gt;0),CONCATENATE(D1176,", "),""),IF((LEN(D1183)&gt;0),CONCATENATE(VLOOKUP(VALUE(D1183),'Lookup tables'!$D$25:$E$27,2,FALSE),", "),""),CONCATENATE(VLOOKUP(VALUE(D1165),'Lookup tables'!$A$2:$B$42,2,FALSE)," ledarförmåga, "),CONCATENATE(VLOOKUP(D1178,'Lookup tables'!$D$29:$E$34,2,FALSE),", "),IF(AND((VALUE(D1154)&lt;0),(COUNTA(E1154)&lt;1)),"ingen skada",CONCATENATE("[b]skada +",IF((COUNTA(E1154)&gt;0),E1154,D1154),"[/b]")))</f>
        <v>bra ledarförmåga, kontroversiell person, ingen skada</v>
      </c>
    </row>
    <row r="1154" spans="1:7" ht="14.4">
      <c r="A1154" s="17" t="s">
        <v>143</v>
      </c>
      <c r="B1154" s="17" t="str">
        <f t="shared" ref="B1154:B1213" si="1349">LEFT(A1154,4)</f>
        <v>ska=</v>
      </c>
      <c r="C1154" s="1" t="s">
        <v>144</v>
      </c>
      <c r="D1154" t="str">
        <f t="shared" ref="D1154:D1217" si="1350">RIGHT(A1154,(LEN(A1154)-4))</f>
        <v>-1</v>
      </c>
      <c r="F1154" t="str">
        <f t="shared" si="1306"/>
        <v>ska=-1</v>
      </c>
      <c r="G1154" t="s">
        <v>145</v>
      </c>
    </row>
    <row r="1155" spans="1:7" ht="14.4">
      <c r="A1155" s="17" t="s">
        <v>146</v>
      </c>
      <c r="B1155" s="17" t="str">
        <f t="shared" si="1349"/>
        <v>for=</v>
      </c>
      <c r="C1155" s="1" t="s">
        <v>147</v>
      </c>
      <c r="D1155" t="str">
        <f t="shared" si="1350"/>
        <v>8</v>
      </c>
      <c r="E1155">
        <v>7</v>
      </c>
      <c r="F1155" t="str">
        <f t="shared" si="1306"/>
        <v>for=7</v>
      </c>
      <c r="G1155" s="17" t="str">
        <f t="shared" ref="G1155:G1218" si="1351">CONCATENATE("[th]",C1156)</f>
        <v>[th]Kondition</v>
      </c>
    </row>
    <row r="1156" spans="1:7" ht="14.4">
      <c r="A1156" s="17" t="s">
        <v>1168</v>
      </c>
      <c r="B1156" s="17" t="str">
        <f t="shared" si="1349"/>
        <v>uth=</v>
      </c>
      <c r="C1156" s="1" t="s">
        <v>149</v>
      </c>
      <c r="D1156" t="str">
        <f t="shared" si="1350"/>
        <v>9</v>
      </c>
      <c r="F1156" t="str">
        <f t="shared" si="1306"/>
        <v>uth=9</v>
      </c>
      <c r="G1156" s="17" t="s">
        <v>150</v>
      </c>
    </row>
    <row r="1157" spans="1:7" ht="14.4">
      <c r="A1157" s="17" t="s">
        <v>280</v>
      </c>
      <c r="B1157" s="17" t="str">
        <f t="shared" si="1349"/>
        <v>spe=</v>
      </c>
      <c r="C1157" s="1" t="s">
        <v>152</v>
      </c>
      <c r="D1157" t="str">
        <f t="shared" si="1350"/>
        <v>18</v>
      </c>
      <c r="F1157" t="str">
        <f t="shared" si="1306"/>
        <v>spe=18</v>
      </c>
      <c r="G1157" s="17" t="str">
        <f>CONCATENATE("[td]",VLOOKUP(IF((COUNTA(E1156)&gt;0),E1156,VALUE(D1156)),'Lookup tables'!$A$2:$B$42,2,FALSE))</f>
        <v>[td]unik</v>
      </c>
    </row>
    <row r="1158" spans="1:7" ht="14.4">
      <c r="A1158" s="17" t="s">
        <v>435</v>
      </c>
      <c r="B1158" s="17" t="str">
        <f t="shared" si="1349"/>
        <v>mal=</v>
      </c>
      <c r="C1158" s="1" t="s">
        <v>154</v>
      </c>
      <c r="D1158" t="str">
        <f t="shared" si="1350"/>
        <v>5</v>
      </c>
      <c r="F1158" t="str">
        <f t="shared" si="1306"/>
        <v>mal=5</v>
      </c>
      <c r="G1158" s="17" t="s">
        <v>140</v>
      </c>
    </row>
    <row r="1159" spans="1:7" ht="14.4">
      <c r="A1159" s="17" t="s">
        <v>425</v>
      </c>
      <c r="B1159" s="17" t="str">
        <f t="shared" si="1349"/>
        <v>fra=</v>
      </c>
      <c r="C1159" s="1" t="s">
        <v>156</v>
      </c>
      <c r="D1159" t="str">
        <f t="shared" si="1350"/>
        <v>9</v>
      </c>
      <c r="F1159" t="str">
        <f t="shared" si="1306"/>
        <v>fra=9</v>
      </c>
      <c r="G1159" s="17" t="str">
        <f t="shared" ref="G1159" si="1352">CONCATENATE("[th]",C1163)</f>
        <v>[th]Målvakt</v>
      </c>
    </row>
    <row r="1160" spans="1:7" ht="14.4">
      <c r="A1160" s="17" t="s">
        <v>283</v>
      </c>
      <c r="B1160" s="17" t="str">
        <f t="shared" si="1349"/>
        <v>ytt=</v>
      </c>
      <c r="C1160" s="1" t="s">
        <v>158</v>
      </c>
      <c r="D1160" t="str">
        <f t="shared" si="1350"/>
        <v>3</v>
      </c>
      <c r="F1160" t="str">
        <f t="shared" si="1306"/>
        <v>ytt=3</v>
      </c>
      <c r="G1160" s="17" t="s">
        <v>150</v>
      </c>
    </row>
    <row r="1161" spans="1:7" ht="14.4">
      <c r="A1161" s="17" t="s">
        <v>694</v>
      </c>
      <c r="B1161" s="17" t="str">
        <f t="shared" si="1349"/>
        <v>fas=</v>
      </c>
      <c r="C1161" s="1" t="s">
        <v>160</v>
      </c>
      <c r="D1161" t="str">
        <f t="shared" si="1350"/>
        <v>9</v>
      </c>
      <c r="F1161" t="str">
        <f t="shared" si="1306"/>
        <v>fas=9</v>
      </c>
      <c r="G1161" s="17" t="str">
        <f>CONCATENATE("[td]",VLOOKUP(IF((COUNTA(E1163)&gt;0),E1163,VALUE(D1163)),'Lookup tables'!$A$2:$B$42,2,FALSE))</f>
        <v>[td]katastrofal</v>
      </c>
    </row>
    <row r="1162" spans="1:7" ht="14.4">
      <c r="A1162" s="17" t="s">
        <v>535</v>
      </c>
      <c r="B1162" s="17" t="str">
        <f t="shared" si="1349"/>
        <v>bac=</v>
      </c>
      <c r="C1162" s="1" t="s">
        <v>162</v>
      </c>
      <c r="D1162" t="str">
        <f t="shared" si="1350"/>
        <v>9</v>
      </c>
      <c r="F1162" t="str">
        <f t="shared" si="1306"/>
        <v>bac=9</v>
      </c>
      <c r="G1162" s="17" t="s">
        <v>163</v>
      </c>
    </row>
    <row r="1163" spans="1:7" ht="14.4">
      <c r="A1163" s="17" t="s">
        <v>286</v>
      </c>
      <c r="B1163" s="17" t="str">
        <f t="shared" si="1349"/>
        <v>mlv=</v>
      </c>
      <c r="C1163" s="1" t="s">
        <v>165</v>
      </c>
      <c r="D1163" t="str">
        <f t="shared" si="1350"/>
        <v>1</v>
      </c>
      <c r="F1163" t="str">
        <f t="shared" si="1306"/>
        <v>mlv=1</v>
      </c>
      <c r="G1163" s="17" t="s">
        <v>135</v>
      </c>
    </row>
    <row r="1164" spans="1:7" ht="14.4">
      <c r="A1164" s="17" t="s">
        <v>381</v>
      </c>
      <c r="B1164" s="17" t="str">
        <f t="shared" si="1349"/>
        <v>rut=</v>
      </c>
      <c r="C1164" s="1" t="s">
        <v>167</v>
      </c>
      <c r="D1164" t="str">
        <f t="shared" si="1350"/>
        <v>10</v>
      </c>
      <c r="F1164" t="str">
        <f t="shared" si="1306"/>
        <v>rut=10</v>
      </c>
      <c r="G1164" s="17" t="str">
        <f t="shared" ref="G1164" si="1353">CONCATENATE("[th]",C1157)</f>
        <v>[th]Spelupplägg</v>
      </c>
    </row>
    <row r="1165" spans="1:7" ht="14.4">
      <c r="A1165" s="17" t="s">
        <v>337</v>
      </c>
      <c r="B1165" s="17" t="str">
        <f t="shared" si="1349"/>
        <v>led=</v>
      </c>
      <c r="C1165" s="1" t="s">
        <v>169</v>
      </c>
      <c r="D1165" t="str">
        <f t="shared" si="1350"/>
        <v>5</v>
      </c>
      <c r="F1165" t="str">
        <f t="shared" si="1306"/>
        <v>led=5</v>
      </c>
      <c r="G1165" s="17" t="s">
        <v>150</v>
      </c>
    </row>
    <row r="1166" spans="1:7" ht="14.4">
      <c r="A1166" s="17" t="s">
        <v>1194</v>
      </c>
      <c r="B1166" s="17" t="str">
        <f t="shared" si="1349"/>
        <v>sal=</v>
      </c>
      <c r="C1166" s="1" t="s">
        <v>171</v>
      </c>
      <c r="D1166" t="str">
        <f t="shared" si="1350"/>
        <v>763500</v>
      </c>
      <c r="F1166" t="str">
        <f t="shared" si="1306"/>
        <v>sal=763500</v>
      </c>
      <c r="G1166" s="17" t="str">
        <f>CONCATENATE("[td]",VLOOKUP(IF((COUNTA(E1157)&gt;0),E1157,VALUE(D1157)),'Lookup tables'!$A$2:$B$42,2,FALSE))</f>
        <v>[td]magisk</v>
      </c>
    </row>
    <row r="1167" spans="1:7" ht="14.4">
      <c r="A1167" s="17" t="s">
        <v>1195</v>
      </c>
      <c r="B1167" s="17" t="str">
        <f t="shared" si="1349"/>
        <v>mkt=</v>
      </c>
      <c r="C1167" s="1" t="s">
        <v>173</v>
      </c>
      <c r="D1167" t="str">
        <f t="shared" si="1350"/>
        <v>303570</v>
      </c>
      <c r="F1167" t="str">
        <f t="shared" si="1306"/>
        <v>mkt=303570</v>
      </c>
      <c r="G1167" s="17" t="s">
        <v>140</v>
      </c>
    </row>
    <row r="1168" spans="1:7" ht="14.4">
      <c r="A1168" s="17" t="s">
        <v>955</v>
      </c>
      <c r="B1168" s="17" t="str">
        <f t="shared" si="1349"/>
        <v>gev=</v>
      </c>
      <c r="C1168" s="1" t="s">
        <v>175</v>
      </c>
      <c r="D1168" t="str">
        <f t="shared" si="1350"/>
        <v>47</v>
      </c>
      <c r="F1168" t="str">
        <f t="shared" si="1306"/>
        <v>gev=47</v>
      </c>
      <c r="G1168" s="17" t="str">
        <f t="shared" ref="G1168" si="1354">CONCATENATE("[th]",C1159)</f>
        <v>[th]Framspel</v>
      </c>
    </row>
    <row r="1169" spans="1:7" ht="14.4">
      <c r="A1169" s="17" t="s">
        <v>571</v>
      </c>
      <c r="B1169" s="17" t="str">
        <f t="shared" si="1349"/>
        <v>gtl=</v>
      </c>
      <c r="C1169" s="1" t="s">
        <v>177</v>
      </c>
      <c r="D1169" t="str">
        <f t="shared" si="1350"/>
        <v>1</v>
      </c>
      <c r="F1169" t="str">
        <f t="shared" si="1306"/>
        <v>gtl=1</v>
      </c>
      <c r="G1169" s="17" t="s">
        <v>150</v>
      </c>
    </row>
    <row r="1170" spans="1:7" ht="14.4">
      <c r="A1170" s="17" t="s">
        <v>178</v>
      </c>
      <c r="B1170" s="17" t="str">
        <f t="shared" si="1349"/>
        <v>gtc=</v>
      </c>
      <c r="C1170" s="1" t="s">
        <v>179</v>
      </c>
      <c r="D1170" t="str">
        <f t="shared" si="1350"/>
        <v>0</v>
      </c>
      <c r="F1170" t="str">
        <f t="shared" si="1306"/>
        <v>gtc=0</v>
      </c>
      <c r="G1170" s="17" t="str">
        <f>CONCATENATE("[td]",VLOOKUP(IF((COUNTA(E1159)&gt;0),E1159,VALUE(D1159)),'Lookup tables'!$A$2:$B$42,2,FALSE))</f>
        <v>[td]unik</v>
      </c>
    </row>
    <row r="1171" spans="1:7" ht="14.4">
      <c r="A1171" s="17" t="s">
        <v>180</v>
      </c>
      <c r="B1171" s="17" t="str">
        <f t="shared" si="1349"/>
        <v>gtt=</v>
      </c>
      <c r="C1171" s="1" t="s">
        <v>181</v>
      </c>
      <c r="D1171" t="str">
        <f t="shared" si="1350"/>
        <v>0</v>
      </c>
      <c r="F1171" t="str">
        <f t="shared" si="1306"/>
        <v>gtt=0</v>
      </c>
      <c r="G1171" s="17" t="s">
        <v>163</v>
      </c>
    </row>
    <row r="1172" spans="1:7" ht="14.4">
      <c r="A1172" s="17" t="s">
        <v>404</v>
      </c>
      <c r="B1172" s="17" t="str">
        <f t="shared" si="1349"/>
        <v>hat=</v>
      </c>
      <c r="C1172" s="1" t="s">
        <v>183</v>
      </c>
      <c r="D1172" t="str">
        <f t="shared" si="1350"/>
        <v>1</v>
      </c>
      <c r="F1172" t="str">
        <f t="shared" si="1306"/>
        <v>hat=1</v>
      </c>
      <c r="G1172" s="17" t="s">
        <v>135</v>
      </c>
    </row>
    <row r="1173" spans="1:7" ht="14.4">
      <c r="A1173" s="17" t="s">
        <v>184</v>
      </c>
      <c r="B1173" s="17" t="str">
        <f t="shared" ref="B1173" si="1355">LEFT(A1173,10)</f>
        <v>CountryID=</v>
      </c>
      <c r="C1173" s="1" t="s">
        <v>185</v>
      </c>
      <c r="D1173" t="str">
        <f t="shared" ref="D1173:D1236" si="1356">RIGHT(A1173,(LEN(A1173)-10))</f>
        <v>1</v>
      </c>
      <c r="F1173" t="str">
        <f t="shared" si="1306"/>
        <v>CountryID=1</v>
      </c>
      <c r="G1173" s="17" t="str">
        <f t="shared" ref="G1173" si="1357">CONCATENATE("[th]",C1160)</f>
        <v>[th]Ytter</v>
      </c>
    </row>
    <row r="1174" spans="1:7" ht="14.4">
      <c r="A1174" s="17" t="s">
        <v>186</v>
      </c>
      <c r="B1174" s="17" t="str">
        <f t="shared" ref="B1174" si="1358">LEFT(A1174,9)</f>
        <v>warnings=</v>
      </c>
      <c r="C1174" s="1" t="s">
        <v>187</v>
      </c>
      <c r="D1174" t="str">
        <f t="shared" ref="D1174:D1237" si="1359">RIGHT(A1174,(LEN(A1174)-9))</f>
        <v>0</v>
      </c>
      <c r="F1174" t="str">
        <f t="shared" si="1306"/>
        <v>warnings=0</v>
      </c>
      <c r="G1174" s="17" t="s">
        <v>150</v>
      </c>
    </row>
    <row r="1175" spans="1:7" ht="14.4">
      <c r="A1175" s="17" t="s">
        <v>327</v>
      </c>
      <c r="B1175" s="17" t="str">
        <f t="shared" ref="B1175" si="1360">LEFT(A1175,11)</f>
        <v>speciality=</v>
      </c>
      <c r="C1175" s="1" t="s">
        <v>189</v>
      </c>
      <c r="D1175" t="str">
        <f t="shared" ref="D1175:D1238" si="1361">RIGHT(A1175,(LEN(A1175)-11))</f>
        <v>3</v>
      </c>
      <c r="F1175" t="str">
        <f t="shared" si="1306"/>
        <v>speciality=3</v>
      </c>
      <c r="G1175" s="17" t="str">
        <f>CONCATENATE("[td]",VLOOKUP(IF((COUNTA(E1160)&gt;0),E1160,VALUE(D1160)),'Lookup tables'!$A$2:$B$42,2,FALSE))</f>
        <v>[td]dålig</v>
      </c>
    </row>
    <row r="1176" spans="1:7" ht="14.4">
      <c r="A1176" s="17" t="s">
        <v>328</v>
      </c>
      <c r="B1176" s="17" t="str">
        <f t="shared" ref="B1176" si="1362">LEFT(A1176,16)</f>
        <v>specialityLabel=</v>
      </c>
      <c r="C1176" s="1" t="s">
        <v>189</v>
      </c>
      <c r="F1176" t="str">
        <f t="shared" si="1306"/>
        <v>specialityLabel=Powerful</v>
      </c>
      <c r="G1176" s="17" t="s">
        <v>140</v>
      </c>
    </row>
    <row r="1177" spans="1:7" ht="14.4">
      <c r="A1177" s="17" t="s">
        <v>292</v>
      </c>
      <c r="B1177" s="17" t="str">
        <f t="shared" ref="B1177" si="1363">LEFT(A1177,11)</f>
        <v>gentleness=</v>
      </c>
      <c r="C1177" s="1" t="s">
        <v>192</v>
      </c>
      <c r="D1177" t="str">
        <f t="shared" ref="D1177:D1240" si="1364">RIGHT(A1177,(LEN(A1177)-11))</f>
        <v>1</v>
      </c>
      <c r="F1177" t="str">
        <f t="shared" si="1306"/>
        <v>gentleness=1</v>
      </c>
      <c r="G1177" s="17" t="str">
        <f t="shared" ref="G1177" si="1365">CONCATENATE("[th]",C1162)</f>
        <v>[th]Försvar</v>
      </c>
    </row>
    <row r="1178" spans="1:7" ht="14.4">
      <c r="A1178" s="17" t="s">
        <v>293</v>
      </c>
      <c r="B1178" s="17" t="str">
        <f t="shared" ref="B1178" si="1366">LEFT(A1178,16)</f>
        <v>gentlenessLabel=</v>
      </c>
      <c r="C1178" s="1" t="s">
        <v>192</v>
      </c>
      <c r="D1178" t="str">
        <f t="shared" ref="D1178:D1241" si="1367">RIGHT(A1178,(LEN(A1178)-16))</f>
        <v>controversial person</v>
      </c>
      <c r="F1178" t="str">
        <f t="shared" si="1306"/>
        <v>gentlenessLabel=controversial person</v>
      </c>
      <c r="G1178" s="17" t="s">
        <v>150</v>
      </c>
    </row>
    <row r="1179" spans="1:7" ht="14.4">
      <c r="A1179" s="17" t="s">
        <v>271</v>
      </c>
      <c r="B1179" s="17" t="str">
        <f t="shared" ref="B1179" si="1368">LEFT(A1179,8)</f>
        <v>honesty=</v>
      </c>
      <c r="C1179" s="1" t="s">
        <v>195</v>
      </c>
      <c r="D1179" t="str">
        <f t="shared" ref="D1179:D1242" si="1369">RIGHT(A1179,(LEN(A1179)-8))</f>
        <v>1</v>
      </c>
      <c r="F1179" t="str">
        <f t="shared" si="1306"/>
        <v>honesty=1</v>
      </c>
      <c r="G1179" s="17" t="str">
        <f>CONCATENATE("[td]",VLOOKUP(IF((COUNTA(E1162)&gt;0),E1162,VALUE(D1162)),'Lookup tables'!$A$2:$B$42,2,FALSE))</f>
        <v>[td]unik</v>
      </c>
    </row>
    <row r="1180" spans="1:7" ht="14.4">
      <c r="A1180" s="17" t="s">
        <v>272</v>
      </c>
      <c r="B1180" s="17" t="str">
        <f t="shared" ref="B1180" si="1370">LEFT(A1180,13)</f>
        <v>honestyLabel=</v>
      </c>
      <c r="C1180" s="1" t="s">
        <v>195</v>
      </c>
      <c r="D1180" t="str">
        <f t="shared" ref="D1180:D1243" si="1371">RIGHT(A1180,(LEN(A1180)-13))</f>
        <v>dishonest</v>
      </c>
      <c r="F1180" t="str">
        <f t="shared" si="1306"/>
        <v>honestyLabel=dishonest</v>
      </c>
      <c r="G1180" s="17" t="s">
        <v>163</v>
      </c>
    </row>
    <row r="1181" spans="1:7" ht="14.4">
      <c r="A1181" s="17" t="s">
        <v>294</v>
      </c>
      <c r="B1181" s="17" t="str">
        <f t="shared" ref="B1181" si="1372">LEFT(A1181,15)</f>
        <v>Aggressiveness=</v>
      </c>
      <c r="C1181" s="1" t="s">
        <v>198</v>
      </c>
      <c r="D1181" t="str">
        <f t="shared" ref="D1181:D1244" si="1373">RIGHT(A1181,(LEN(A1181)-15))</f>
        <v>3</v>
      </c>
      <c r="F1181" t="str">
        <f t="shared" si="1306"/>
        <v>Aggressiveness=3</v>
      </c>
      <c r="G1181" s="17" t="s">
        <v>135</v>
      </c>
    </row>
    <row r="1182" spans="1:7" ht="14.4">
      <c r="A1182" s="17" t="s">
        <v>295</v>
      </c>
      <c r="B1182" s="17" t="str">
        <f t="shared" ref="B1182" si="1374">LEFT(A1182,20)</f>
        <v>AggressivenessLabel=</v>
      </c>
      <c r="C1182" s="1" t="s">
        <v>198</v>
      </c>
      <c r="D1182" t="str">
        <f t="shared" ref="D1182:D1245" si="1375">RIGHT(A1182,(LEN(A1182)-20))</f>
        <v>temperamental</v>
      </c>
      <c r="F1182" t="str">
        <f t="shared" si="1306"/>
        <v>AggressivenessLabel=temperamental</v>
      </c>
      <c r="G1182" s="17" t="str">
        <f t="shared" ref="G1182" si="1376">CONCATENATE("[th]",C1158)</f>
        <v>[th]Målgörare</v>
      </c>
    </row>
    <row r="1183" spans="1:7" ht="14.4">
      <c r="A1183" s="17" t="s">
        <v>236</v>
      </c>
      <c r="B1183" s="17" t="str">
        <f t="shared" ref="B1183" si="1377">LEFT(A1183,12)</f>
        <v>TrainerType=</v>
      </c>
      <c r="C1183" s="1" t="s">
        <v>201</v>
      </c>
      <c r="D1183" t="str">
        <f t="shared" ref="D1183:D1246" si="1378">RIGHT(A1183,(LEN(A1183)-12))</f>
        <v/>
      </c>
      <c r="F1183" t="str">
        <f t="shared" si="1306"/>
        <v>TrainerType=</v>
      </c>
      <c r="G1183" s="17" t="s">
        <v>150</v>
      </c>
    </row>
    <row r="1184" spans="1:7" ht="14.4">
      <c r="A1184" s="17" t="s">
        <v>237</v>
      </c>
      <c r="B1184" s="17" t="str">
        <f t="shared" ref="B1184" si="1379">LEFT(A1184,13)</f>
        <v>TrainerSkill=</v>
      </c>
      <c r="C1184" s="1" t="s">
        <v>203</v>
      </c>
      <c r="D1184" t="str">
        <f t="shared" ref="D1184:D1247" si="1380">RIGHT(A1184,(LEN(A1184)-13))</f>
        <v/>
      </c>
      <c r="F1184" t="str">
        <f t="shared" si="1306"/>
        <v>TrainerSkill=</v>
      </c>
      <c r="G1184" s="17" t="str">
        <f>CONCATENATE("[td]",VLOOKUP(IF((COUNTA(E1158)&gt;0),E1158,VALUE(D1158)),'Lookup tables'!$A$2:$B$42,2,FALSE))</f>
        <v>[td]bra</v>
      </c>
    </row>
    <row r="1185" spans="1:7" ht="14.4">
      <c r="A1185" s="17" t="s">
        <v>204</v>
      </c>
      <c r="B1185" s="17" t="str">
        <f t="shared" ref="B1185" si="1381">LEFT(A1185,7)</f>
        <v>rating=</v>
      </c>
      <c r="C1185" s="1" t="s">
        <v>205</v>
      </c>
      <c r="D1185" t="str">
        <f t="shared" ref="D1185:D1248" si="1382">RIGHT(A1185,(LEN(A1185)-7))</f>
        <v>0</v>
      </c>
      <c r="F1185" t="str">
        <f t="shared" si="1306"/>
        <v>rating=0</v>
      </c>
      <c r="G1185" s="17" t="s">
        <v>140</v>
      </c>
    </row>
    <row r="1186" spans="1:7" ht="14.4">
      <c r="A1186" s="17" t="s">
        <v>350</v>
      </c>
      <c r="B1186" s="17" t="str">
        <f t="shared" ref="B1186" si="1383">LEFT(A1186,13)</f>
        <v>PlayerNumber=</v>
      </c>
      <c r="C1186" s="1" t="s">
        <v>207</v>
      </c>
      <c r="D1186" t="str">
        <f t="shared" ref="D1186:D1249" si="1384">RIGHT(A1186,(LEN(A1186)-13))</f>
        <v>100</v>
      </c>
      <c r="F1186" t="str">
        <f t="shared" si="1306"/>
        <v>PlayerNumber=100</v>
      </c>
      <c r="G1186" s="17" t="str">
        <f t="shared" ref="G1186" si="1385">CONCATENATE("[th]",C1161)</f>
        <v>[th]Fasta situationer</v>
      </c>
    </row>
    <row r="1187" spans="1:7" ht="14.4">
      <c r="A1187" s="17" t="s">
        <v>208</v>
      </c>
      <c r="B1187" s="17" t="str">
        <f t="shared" ref="B1187:B1188" si="1386">LEFT(A1187,15)</f>
        <v>TransferListed=</v>
      </c>
      <c r="C1187" s="1" t="s">
        <v>209</v>
      </c>
      <c r="D1187" t="str">
        <f t="shared" ref="D1187:D1250" si="1387">RIGHT(A1187,(LEN(A1187)-15))</f>
        <v>0</v>
      </c>
      <c r="F1187" t="str">
        <f t="shared" si="1306"/>
        <v>TransferListed=0</v>
      </c>
      <c r="G1187" s="17" t="s">
        <v>150</v>
      </c>
    </row>
    <row r="1188" spans="1:7" ht="14.4">
      <c r="A1188" s="17" t="s">
        <v>210</v>
      </c>
      <c r="B1188" s="17" t="str">
        <f t="shared" si="1386"/>
        <v>NationalTeamID=</v>
      </c>
      <c r="C1188" s="1" t="s">
        <v>211</v>
      </c>
      <c r="D1188" t="str">
        <f t="shared" si="1387"/>
        <v>3000</v>
      </c>
      <c r="F1188" t="str">
        <f t="shared" ref="F1188:F1251" si="1388">A1188</f>
        <v>NationalTeamID=3000</v>
      </c>
      <c r="G1188" s="17" t="str">
        <f>CONCATENATE("[td]",VLOOKUP(IF((COUNTA(E1161)&gt;0),E1161,VALUE(D1161)),'Lookup tables'!$A$2:$B$42,2,FALSE))</f>
        <v>[td]unik</v>
      </c>
    </row>
    <row r="1189" spans="1:7" ht="14.4">
      <c r="A1189" s="17" t="s">
        <v>698</v>
      </c>
      <c r="B1189" s="17" t="str">
        <f t="shared" ref="B1189" si="1389">LEFT(A1189,5)</f>
        <v>Caps=</v>
      </c>
      <c r="C1189" s="1" t="s">
        <v>213</v>
      </c>
      <c r="D1189" t="str">
        <f t="shared" ref="D1189:D1252" si="1390">RIGHT(A1189,(LEN(A1189)-5))</f>
        <v>5</v>
      </c>
      <c r="F1189" t="str">
        <f t="shared" si="1388"/>
        <v>Caps=5</v>
      </c>
      <c r="G1189" s="17" t="s">
        <v>214</v>
      </c>
    </row>
    <row r="1190" spans="1:7" ht="14.4">
      <c r="A1190" s="17" t="s">
        <v>239</v>
      </c>
      <c r="B1190" s="17" t="str">
        <f t="shared" ref="B1190" si="1391">LEFT(A1190,8)</f>
        <v>CapsU20=</v>
      </c>
      <c r="C1190" s="1" t="s">
        <v>216</v>
      </c>
      <c r="D1190" t="str">
        <f t="shared" ref="D1190:D1253" si="1392">RIGHT(A1190,(LEN(A1190)-8))</f>
        <v>0</v>
      </c>
      <c r="E1190" t="s">
        <v>1440</v>
      </c>
      <c r="F1190" t="str">
        <f t="shared" si="1388"/>
        <v>CapsU20=0</v>
      </c>
      <c r="G1190" t="str">
        <f t="shared" ref="G1190:G1253" si="1393">CONCATENATE("Extra info: ", E1190)</f>
        <v>Extra info: form neg</v>
      </c>
    </row>
    <row r="1191" spans="1:7" ht="14.4">
      <c r="A1191" s="17" t="s">
        <v>352</v>
      </c>
      <c r="B1191" s="17"/>
      <c r="C1191" s="10" t="s">
        <v>134</v>
      </c>
      <c r="D1191" s="17" t="str">
        <f t="shared" ref="D1191:D1254" si="1394">MID(A1191,8,(LEN(A1191)-8))</f>
        <v>254961665</v>
      </c>
      <c r="F1191" t="str">
        <f t="shared" si="1333"/>
        <v>[player254961665]</v>
      </c>
      <c r="G1191" s="17" t="str">
        <f t="shared" ref="G1191:G1254" si="1395">CONCATENATE("[hr][b]",D1192,"[/b] ","[playerid=",D1191,"]")</f>
        <v>[hr][b]Amir Hassan[/b] [playerid=254961665]</v>
      </c>
    </row>
    <row r="1192" spans="1:7" ht="14.4">
      <c r="A1192" s="17" t="s">
        <v>353</v>
      </c>
      <c r="B1192" s="17" t="str">
        <f t="shared" ref="B1192" si="1396">LEFT(A1192,5)</f>
        <v>name=</v>
      </c>
      <c r="C1192" s="10" t="s">
        <v>137</v>
      </c>
      <c r="D1192" s="17" t="str">
        <f t="shared" ref="D1192:D1255" si="1397">RIGHT(A1192,(LEN(A1192)-5))</f>
        <v>Amir Hassan</v>
      </c>
      <c r="F1192" t="str">
        <f t="shared" si="1333"/>
        <v>name=Amir Hassan</v>
      </c>
      <c r="G1192" t="str">
        <f t="shared" ref="G1192" si="1398">CONCATENATE(D1193," år och ",D1194," dagar, TSI = ",D1208,", Lön = ",D1207)</f>
        <v>29 år och 36 dagar, TSI = 144150, Lön = 356500</v>
      </c>
    </row>
    <row r="1193" spans="1:7" ht="14.4">
      <c r="A1193" s="17" t="s">
        <v>302</v>
      </c>
      <c r="B1193" s="17" t="str">
        <f t="shared" ref="B1193" si="1399">LEFT(A1193,4)</f>
        <v>ald=</v>
      </c>
      <c r="C1193" s="1" t="s">
        <v>139</v>
      </c>
      <c r="D1193" t="str">
        <f t="shared" ref="D1193:D1256" si="1400">RIGHT(A1193,(LEN(A1193)-4))</f>
        <v>29</v>
      </c>
      <c r="F1193" t="str">
        <f t="shared" ref="F1193" si="1401">IF(LEN(E1193)&gt;0,CONCATENATE(B1193,E1193),A1193)</f>
        <v>ald=29</v>
      </c>
      <c r="G1193" t="str">
        <f>CONCATENATE(VLOOKUP(IF((COUNTA(E1196)&gt;0),E1196,VALUE(D1196)),'Lookup tables'!$A$2:$B$42,2,FALSE)," form, ",VLOOKUP(IF((COUNTA(E1197)&gt;0),E1197,VALUE(D1197)),'Lookup tables'!$A$2:$B$42,2,FALSE)," kondition, ",VLOOKUP(IF((COUNTA(E1205)&gt;0),E1205,VALUE(D1205)),'Lookup tables'!$A$2:$B$42,2,FALSE)," rutin")</f>
        <v>hyfsad form, fenomenal kondition, gudabenådad rutin</v>
      </c>
    </row>
    <row r="1194" spans="1:7" ht="14.4">
      <c r="A1194" s="17" t="s">
        <v>640</v>
      </c>
      <c r="B1194" s="17" t="str">
        <f t="shared" ref="B1194" si="1402">LEFT(A1194,8)</f>
        <v>agedays=</v>
      </c>
      <c r="C1194" s="1" t="s">
        <v>142</v>
      </c>
      <c r="D1194" t="str">
        <f t="shared" ref="D1194:D1257" si="1403">RIGHT(A1194,(LEN(A1194)-8))</f>
        <v>36</v>
      </c>
      <c r="F1194" t="str">
        <f t="shared" si="1306"/>
        <v>agedays=36</v>
      </c>
      <c r="G1194" t="e">
        <f>CONCATENATE(IF((COUNTA(D1217)&gt;0),CONCATENATE(D1217,", "),""),IF((LEN(D1224)&gt;0),CONCATENATE(VLOOKUP(VALUE(D1224),'Lookup tables'!$D$25:$E$27,2,FALSE),", "),""),CONCATENATE(VLOOKUP(VALUE(D1206),'Lookup tables'!$A$2:$B$42,2,FALSE)," ledarförmåga, "),CONCATENATE(VLOOKUP(D1219,'Lookup tables'!$D$29:$E$34,2,FALSE),", "),IF(AND((VALUE(D1195)&lt;0),(COUNTA(E1195)&lt;1)),"ingen skada",CONCATENATE("[b]skada +",IF((COUNTA(E1195)&gt;0),E1195,D1195),"[/b]")))</f>
        <v>#N/A</v>
      </c>
    </row>
    <row r="1195" spans="1:7" ht="14.4">
      <c r="A1195" s="21" t="s">
        <v>143</v>
      </c>
      <c r="B1195" s="17" t="str">
        <f t="shared" ref="B1195:B1196" si="1404">LEFT(A1195,4)</f>
        <v>ska=</v>
      </c>
      <c r="C1195" s="1" t="s">
        <v>144</v>
      </c>
      <c r="D1195" t="str">
        <f t="shared" ref="D1195:D1258" si="1405">RIGHT(A1195,(LEN(A1195)-4))</f>
        <v>-1</v>
      </c>
      <c r="F1195" t="str">
        <f t="shared" si="1306"/>
        <v>ska=-1</v>
      </c>
      <c r="G1195" t="s">
        <v>145</v>
      </c>
    </row>
    <row r="1196" spans="1:7" ht="14.4">
      <c r="A1196" s="17" t="s">
        <v>279</v>
      </c>
      <c r="B1196" s="17" t="str">
        <f t="shared" si="1404"/>
        <v>for=</v>
      </c>
      <c r="C1196" s="1" t="s">
        <v>147</v>
      </c>
      <c r="D1196" t="str">
        <f t="shared" si="1405"/>
        <v>5</v>
      </c>
      <c r="E1196">
        <v>4</v>
      </c>
      <c r="F1196" t="str">
        <f t="shared" si="1306"/>
        <v>for=4</v>
      </c>
      <c r="G1196" s="17" t="str">
        <f t="shared" ref="G1196:G1259" si="1406">CONCATENATE("[th]",C1197)</f>
        <v>[th]Kondition</v>
      </c>
    </row>
    <row r="1197" spans="1:7" ht="14.4">
      <c r="A1197" s="17" t="s">
        <v>369</v>
      </c>
      <c r="B1197" s="17" t="str">
        <f t="shared" si="1349"/>
        <v>uth=</v>
      </c>
      <c r="C1197" s="1" t="s">
        <v>149</v>
      </c>
      <c r="D1197" t="str">
        <f t="shared" si="1405"/>
        <v>8</v>
      </c>
      <c r="F1197" t="str">
        <f t="shared" si="1306"/>
        <v>uth=8</v>
      </c>
      <c r="G1197" s="17" t="s">
        <v>150</v>
      </c>
    </row>
    <row r="1198" spans="1:7" ht="14.4">
      <c r="A1198" s="17" t="s">
        <v>356</v>
      </c>
      <c r="B1198" s="17" t="str">
        <f t="shared" si="1349"/>
        <v>spe=</v>
      </c>
      <c r="C1198" s="1" t="s">
        <v>152</v>
      </c>
      <c r="D1198" t="str">
        <f t="shared" si="1405"/>
        <v>13</v>
      </c>
      <c r="F1198" t="str">
        <f t="shared" ref="F1198:F1261" si="1407">IF(LEN(E1198)&gt;0,CONCATENATE(B1198,E1198),A1198)</f>
        <v>spe=13</v>
      </c>
      <c r="G1198" s="17" t="str">
        <f>CONCATENATE("[td]",VLOOKUP(IF((COUNTA(E1197)&gt;0),E1197,VALUE(D1197)),'Lookup tables'!$A$2:$B$42,2,FALSE))</f>
        <v>[td]fenomenal</v>
      </c>
    </row>
    <row r="1199" spans="1:7" ht="14.4">
      <c r="A1199" s="17" t="s">
        <v>357</v>
      </c>
      <c r="B1199" s="17" t="str">
        <f t="shared" si="1349"/>
        <v>mal=</v>
      </c>
      <c r="C1199" s="1" t="s">
        <v>154</v>
      </c>
      <c r="D1199" t="str">
        <f t="shared" si="1405"/>
        <v>3</v>
      </c>
      <c r="F1199" t="str">
        <f t="shared" si="1407"/>
        <v>mal=3</v>
      </c>
      <c r="G1199" s="17" t="s">
        <v>140</v>
      </c>
    </row>
    <row r="1200" spans="1:7" ht="14.4">
      <c r="A1200" s="17" t="s">
        <v>320</v>
      </c>
      <c r="B1200" s="17" t="str">
        <f t="shared" si="1349"/>
        <v>fra=</v>
      </c>
      <c r="C1200" s="1" t="s">
        <v>156</v>
      </c>
      <c r="D1200" t="str">
        <f t="shared" si="1405"/>
        <v>7</v>
      </c>
      <c r="F1200" t="str">
        <f t="shared" si="1407"/>
        <v>fra=7</v>
      </c>
      <c r="G1200" s="17" t="str">
        <f t="shared" ref="G1200" si="1408">CONCATENATE("[th]",C1204)</f>
        <v>[th]Målvakt</v>
      </c>
    </row>
    <row r="1201" spans="1:7" ht="14.4">
      <c r="A1201" s="17" t="s">
        <v>283</v>
      </c>
      <c r="B1201" s="17" t="str">
        <f t="shared" si="1349"/>
        <v>ytt=</v>
      </c>
      <c r="C1201" s="1" t="s">
        <v>158</v>
      </c>
      <c r="D1201" t="str">
        <f t="shared" si="1405"/>
        <v>3</v>
      </c>
      <c r="F1201" t="str">
        <f t="shared" si="1407"/>
        <v>ytt=3</v>
      </c>
      <c r="G1201" s="17" t="s">
        <v>150</v>
      </c>
    </row>
    <row r="1202" spans="1:7" ht="14.4">
      <c r="A1202" s="17" t="s">
        <v>358</v>
      </c>
      <c r="B1202" s="17" t="str">
        <f t="shared" si="1349"/>
        <v>fas=</v>
      </c>
      <c r="C1202" s="1" t="s">
        <v>160</v>
      </c>
      <c r="D1202" t="str">
        <f t="shared" si="1405"/>
        <v>3</v>
      </c>
      <c r="F1202" t="str">
        <f t="shared" si="1407"/>
        <v>fas=3</v>
      </c>
      <c r="G1202" s="17" t="str">
        <f>CONCATENATE("[td]",VLOOKUP(IF((COUNTA(E1204)&gt;0),E1204,VALUE(D1204)),'Lookup tables'!$A$2:$B$42,2,FALSE))</f>
        <v>[td]katastrofal</v>
      </c>
    </row>
    <row r="1203" spans="1:7" ht="14.4">
      <c r="A1203" s="17" t="s">
        <v>322</v>
      </c>
      <c r="B1203" s="17" t="str">
        <f t="shared" si="1349"/>
        <v>bac=</v>
      </c>
      <c r="C1203" s="1" t="s">
        <v>162</v>
      </c>
      <c r="D1203" t="str">
        <f t="shared" si="1405"/>
        <v>16</v>
      </c>
      <c r="F1203" t="str">
        <f t="shared" si="1407"/>
        <v>bac=16</v>
      </c>
      <c r="G1203" s="17" t="s">
        <v>163</v>
      </c>
    </row>
    <row r="1204" spans="1:7" ht="14.4">
      <c r="A1204" s="17" t="s">
        <v>286</v>
      </c>
      <c r="B1204" s="17" t="str">
        <f t="shared" si="1349"/>
        <v>mlv=</v>
      </c>
      <c r="C1204" s="1" t="s">
        <v>165</v>
      </c>
      <c r="D1204" t="str">
        <f t="shared" si="1405"/>
        <v>1</v>
      </c>
      <c r="F1204" t="str">
        <f t="shared" si="1407"/>
        <v>mlv=1</v>
      </c>
      <c r="G1204" s="17" t="s">
        <v>135</v>
      </c>
    </row>
    <row r="1205" spans="1:7" ht="14.4">
      <c r="A1205" s="17" t="s">
        <v>595</v>
      </c>
      <c r="B1205" s="17" t="str">
        <f t="shared" si="1349"/>
        <v>rut=</v>
      </c>
      <c r="C1205" s="1" t="s">
        <v>167</v>
      </c>
      <c r="D1205" t="str">
        <f t="shared" si="1405"/>
        <v>11</v>
      </c>
      <c r="F1205" t="str">
        <f t="shared" si="1407"/>
        <v>rut=11</v>
      </c>
      <c r="G1205" s="17" t="str">
        <f t="shared" ref="G1205" si="1409">CONCATENATE("[th]",C1198)</f>
        <v>[th]Spelupplägg</v>
      </c>
    </row>
    <row r="1206" spans="1:7" ht="14.4">
      <c r="A1206" s="17" t="s">
        <v>168</v>
      </c>
      <c r="B1206" s="17" t="str">
        <f t="shared" si="1349"/>
        <v>led=</v>
      </c>
      <c r="C1206" s="1" t="s">
        <v>169</v>
      </c>
      <c r="D1206" t="str">
        <f t="shared" si="1405"/>
        <v>6</v>
      </c>
      <c r="F1206" t="str">
        <f t="shared" si="1407"/>
        <v>led=6</v>
      </c>
      <c r="G1206" s="17" t="s">
        <v>150</v>
      </c>
    </row>
    <row r="1207" spans="1:7" ht="14.4">
      <c r="A1207" s="17" t="s">
        <v>1196</v>
      </c>
      <c r="B1207" s="17" t="str">
        <f t="shared" si="1349"/>
        <v>sal=</v>
      </c>
      <c r="C1207" s="1" t="s">
        <v>171</v>
      </c>
      <c r="D1207" t="str">
        <f t="shared" si="1405"/>
        <v>356500</v>
      </c>
      <c r="F1207" t="str">
        <f t="shared" si="1407"/>
        <v>sal=356500</v>
      </c>
      <c r="G1207" s="17" t="str">
        <f>CONCATENATE("[td]",VLOOKUP(IF((COUNTA(E1198)&gt;0),E1198,VALUE(D1198)),'Lookup tables'!$A$2:$B$42,2,FALSE))</f>
        <v>[td]oförglömlig</v>
      </c>
    </row>
    <row r="1208" spans="1:7" ht="14.4">
      <c r="A1208" s="17" t="s">
        <v>1197</v>
      </c>
      <c r="B1208" s="17" t="str">
        <f t="shared" si="1349"/>
        <v>mkt=</v>
      </c>
      <c r="C1208" s="1" t="s">
        <v>173</v>
      </c>
      <c r="D1208" t="str">
        <f t="shared" si="1405"/>
        <v>144150</v>
      </c>
      <c r="F1208" t="str">
        <f t="shared" si="1407"/>
        <v>mkt=144150</v>
      </c>
      <c r="G1208" s="17" t="s">
        <v>140</v>
      </c>
    </row>
    <row r="1209" spans="1:7" ht="14.4">
      <c r="A1209" s="17" t="s">
        <v>538</v>
      </c>
      <c r="B1209" s="17" t="str">
        <f t="shared" si="1349"/>
        <v>gev=</v>
      </c>
      <c r="C1209" s="1" t="s">
        <v>175</v>
      </c>
      <c r="D1209" t="str">
        <f t="shared" si="1405"/>
        <v>35</v>
      </c>
      <c r="F1209" t="str">
        <f t="shared" si="1407"/>
        <v>gev=35</v>
      </c>
      <c r="G1209" s="17" t="str">
        <f t="shared" ref="G1209" si="1410">CONCATENATE("[th]",C1200)</f>
        <v>[th]Framspel</v>
      </c>
    </row>
    <row r="1210" spans="1:7" ht="14.4">
      <c r="A1210" s="17" t="s">
        <v>176</v>
      </c>
      <c r="B1210" s="17" t="str">
        <f t="shared" si="1349"/>
        <v>gtl=</v>
      </c>
      <c r="C1210" s="1" t="s">
        <v>177</v>
      </c>
      <c r="D1210" t="str">
        <f t="shared" si="1405"/>
        <v>0</v>
      </c>
      <c r="F1210" t="str">
        <f t="shared" si="1407"/>
        <v>gtl=0</v>
      </c>
      <c r="G1210" s="17" t="s">
        <v>150</v>
      </c>
    </row>
    <row r="1211" spans="1:7" ht="14.4">
      <c r="A1211" s="17" t="s">
        <v>178</v>
      </c>
      <c r="B1211" s="17" t="str">
        <f t="shared" si="1349"/>
        <v>gtc=</v>
      </c>
      <c r="C1211" s="1" t="s">
        <v>179</v>
      </c>
      <c r="D1211" t="str">
        <f t="shared" si="1405"/>
        <v>0</v>
      </c>
      <c r="F1211" t="str">
        <f t="shared" si="1407"/>
        <v>gtc=0</v>
      </c>
      <c r="G1211" s="17" t="str">
        <f>CONCATENATE("[td]",VLOOKUP(IF((COUNTA(E1200)&gt;0),E1200,VALUE(D1200)),'Lookup tables'!$A$2:$B$42,2,FALSE))</f>
        <v>[td]enastående</v>
      </c>
    </row>
    <row r="1212" spans="1:7" ht="14.4">
      <c r="A1212" s="17" t="s">
        <v>180</v>
      </c>
      <c r="B1212" s="17" t="str">
        <f t="shared" si="1349"/>
        <v>gtt=</v>
      </c>
      <c r="C1212" s="1" t="s">
        <v>181</v>
      </c>
      <c r="D1212" t="str">
        <f t="shared" si="1405"/>
        <v>0</v>
      </c>
      <c r="F1212" t="str">
        <f t="shared" si="1407"/>
        <v>gtt=0</v>
      </c>
      <c r="G1212" s="17" t="s">
        <v>163</v>
      </c>
    </row>
    <row r="1213" spans="1:7" ht="14.4">
      <c r="A1213" s="17" t="s">
        <v>182</v>
      </c>
      <c r="B1213" s="17" t="str">
        <f t="shared" si="1349"/>
        <v>hat=</v>
      </c>
      <c r="C1213" s="1" t="s">
        <v>183</v>
      </c>
      <c r="D1213" t="str">
        <f t="shared" si="1405"/>
        <v>0</v>
      </c>
      <c r="F1213" t="str">
        <f t="shared" si="1407"/>
        <v>hat=0</v>
      </c>
      <c r="G1213" s="17" t="s">
        <v>135</v>
      </c>
    </row>
    <row r="1214" spans="1:7" ht="14.4">
      <c r="A1214" s="17" t="s">
        <v>184</v>
      </c>
      <c r="B1214" s="17" t="str">
        <f t="shared" ref="B1214" si="1411">LEFT(A1214,10)</f>
        <v>CountryID=</v>
      </c>
      <c r="C1214" s="1" t="s">
        <v>185</v>
      </c>
      <c r="D1214" t="str">
        <f t="shared" ref="D1214:D1277" si="1412">RIGHT(A1214,(LEN(A1214)-10))</f>
        <v>1</v>
      </c>
      <c r="F1214" t="str">
        <f t="shared" si="1407"/>
        <v>CountryID=1</v>
      </c>
      <c r="G1214" s="17" t="str">
        <f t="shared" ref="G1214" si="1413">CONCATENATE("[th]",C1201)</f>
        <v>[th]Ytter</v>
      </c>
    </row>
    <row r="1215" spans="1:7" ht="14.4">
      <c r="A1215" s="17" t="s">
        <v>186</v>
      </c>
      <c r="B1215" s="17" t="str">
        <f t="shared" ref="B1215" si="1414">LEFT(A1215,9)</f>
        <v>warnings=</v>
      </c>
      <c r="C1215" s="1" t="s">
        <v>187</v>
      </c>
      <c r="D1215" t="str">
        <f t="shared" ref="D1215:D1278" si="1415">RIGHT(A1215,(LEN(A1215)-9))</f>
        <v>0</v>
      </c>
      <c r="F1215" t="str">
        <f t="shared" si="1407"/>
        <v>warnings=0</v>
      </c>
      <c r="G1215" s="17" t="s">
        <v>150</v>
      </c>
    </row>
    <row r="1216" spans="1:7" ht="14.4">
      <c r="A1216" s="17" t="s">
        <v>362</v>
      </c>
      <c r="B1216" s="17" t="str">
        <f t="shared" ref="B1216" si="1416">LEFT(A1216,11)</f>
        <v>speciality=</v>
      </c>
      <c r="C1216" s="1" t="s">
        <v>189</v>
      </c>
      <c r="D1216" t="str">
        <f t="shared" ref="D1216:D1279" si="1417">RIGHT(A1216,(LEN(A1216)-11))</f>
        <v>5</v>
      </c>
      <c r="F1216" t="str">
        <f t="shared" si="1407"/>
        <v>speciality=5</v>
      </c>
      <c r="G1216" s="17" t="str">
        <f>CONCATENATE("[td]",VLOOKUP(IF((COUNTA(E1201)&gt;0),E1201,VALUE(D1201)),'Lookup tables'!$A$2:$B$42,2,FALSE))</f>
        <v>[td]dålig</v>
      </c>
    </row>
    <row r="1217" spans="1:7" ht="14.4">
      <c r="A1217" s="17" t="s">
        <v>363</v>
      </c>
      <c r="B1217" s="17" t="str">
        <f t="shared" ref="B1217" si="1418">LEFT(A1217,16)</f>
        <v>specialityLabel=</v>
      </c>
      <c r="C1217" s="1" t="s">
        <v>189</v>
      </c>
      <c r="F1217" t="str">
        <f t="shared" si="1407"/>
        <v>specialityLabel=Head</v>
      </c>
      <c r="G1217" s="17" t="s">
        <v>140</v>
      </c>
    </row>
    <row r="1218" spans="1:7" ht="14.4">
      <c r="A1218" s="17" t="s">
        <v>292</v>
      </c>
      <c r="B1218" s="17" t="str">
        <f t="shared" ref="B1218" si="1419">LEFT(A1218,11)</f>
        <v>gentleness=</v>
      </c>
      <c r="C1218" s="1" t="s">
        <v>192</v>
      </c>
      <c r="D1218" t="str">
        <f t="shared" ref="D1218:D1281" si="1420">RIGHT(A1218,(LEN(A1218)-11))</f>
        <v>1</v>
      </c>
      <c r="F1218" t="str">
        <f t="shared" si="1407"/>
        <v>gentleness=1</v>
      </c>
      <c r="G1218" s="17" t="str">
        <f t="shared" ref="G1218" si="1421">CONCATENATE("[th]",C1203)</f>
        <v>[th]Försvar</v>
      </c>
    </row>
    <row r="1219" spans="1:7" ht="14.4">
      <c r="A1219" s="17" t="s">
        <v>293</v>
      </c>
      <c r="B1219" s="17" t="str">
        <f t="shared" ref="B1219" si="1422">LEFT(A1219,16)</f>
        <v>gentlenessLabel=</v>
      </c>
      <c r="C1219" s="1" t="s">
        <v>192</v>
      </c>
      <c r="D1219" t="str">
        <f t="shared" ref="D1219:D1282" si="1423">RIGHT(A1219,(LEN(A1219)-16))</f>
        <v>controversial person</v>
      </c>
      <c r="F1219" t="str">
        <f t="shared" si="1407"/>
        <v>gentlenessLabel=controversial person</v>
      </c>
      <c r="G1219" s="17" t="s">
        <v>150</v>
      </c>
    </row>
    <row r="1220" spans="1:7" ht="14.4">
      <c r="A1220" s="17" t="s">
        <v>194</v>
      </c>
      <c r="B1220" s="17" t="str">
        <f t="shared" ref="B1220" si="1424">LEFT(A1220,8)</f>
        <v>honesty=</v>
      </c>
      <c r="C1220" s="1" t="s">
        <v>195</v>
      </c>
      <c r="D1220" t="str">
        <f t="shared" ref="D1220:D1283" si="1425">RIGHT(A1220,(LEN(A1220)-8))</f>
        <v>2</v>
      </c>
      <c r="F1220" t="str">
        <f t="shared" si="1407"/>
        <v>honesty=2</v>
      </c>
      <c r="G1220" s="17" t="str">
        <f>CONCATENATE("[td]",VLOOKUP(IF((COUNTA(E1203)&gt;0),E1203,VALUE(D1203)),'Lookup tables'!$A$2:$B$42,2,FALSE))</f>
        <v>[td]utomjordisk</v>
      </c>
    </row>
    <row r="1221" spans="1:7" ht="14.4">
      <c r="A1221" s="17" t="s">
        <v>196</v>
      </c>
      <c r="B1221" s="17" t="str">
        <f t="shared" ref="B1221" si="1426">LEFT(A1221,13)</f>
        <v>honestyLabel=</v>
      </c>
      <c r="C1221" s="1" t="s">
        <v>195</v>
      </c>
      <c r="D1221" t="str">
        <f t="shared" ref="D1221:D1284" si="1427">RIGHT(A1221,(LEN(A1221)-13))</f>
        <v>honest</v>
      </c>
      <c r="F1221" t="str">
        <f t="shared" si="1407"/>
        <v>honestyLabel=honest</v>
      </c>
      <c r="G1221" s="17" t="s">
        <v>163</v>
      </c>
    </row>
    <row r="1222" spans="1:7" ht="14.4">
      <c r="A1222" s="17" t="s">
        <v>273</v>
      </c>
      <c r="B1222" s="17" t="str">
        <f t="shared" ref="B1222" si="1428">LEFT(A1222,15)</f>
        <v>Aggressiveness=</v>
      </c>
      <c r="C1222" s="1" t="s">
        <v>198</v>
      </c>
      <c r="D1222" t="str">
        <f t="shared" ref="D1222:D1285" si="1429">RIGHT(A1222,(LEN(A1222)-15))</f>
        <v>2</v>
      </c>
      <c r="F1222" t="str">
        <f t="shared" si="1407"/>
        <v>Aggressiveness=2</v>
      </c>
      <c r="G1222" s="17" t="s">
        <v>135</v>
      </c>
    </row>
    <row r="1223" spans="1:7" ht="14.4">
      <c r="A1223" s="17" t="s">
        <v>274</v>
      </c>
      <c r="B1223" s="17" t="str">
        <f t="shared" ref="B1223" si="1430">LEFT(A1223,20)</f>
        <v>AggressivenessLabel=</v>
      </c>
      <c r="C1223" s="1" t="s">
        <v>198</v>
      </c>
      <c r="D1223" t="str">
        <f t="shared" ref="D1223:D1286" si="1431">RIGHT(A1223,(LEN(A1223)-20))</f>
        <v>balanced</v>
      </c>
      <c r="F1223" t="str">
        <f t="shared" si="1407"/>
        <v>AggressivenessLabel=balanced</v>
      </c>
      <c r="G1223" s="17" t="str">
        <f t="shared" ref="G1223" si="1432">CONCATENATE("[th]",C1199)</f>
        <v>[th]Målgörare</v>
      </c>
    </row>
    <row r="1224" spans="1:7" ht="14.4">
      <c r="A1224" s="17" t="s">
        <v>1154</v>
      </c>
      <c r="B1224" s="17" t="str">
        <f t="shared" ref="B1224" si="1433">LEFT(A1224,12)</f>
        <v>TrainerType=</v>
      </c>
      <c r="C1224" s="1" t="s">
        <v>201</v>
      </c>
      <c r="D1224" t="str">
        <f t="shared" ref="D1224:D1287" si="1434">RIGHT(A1224,(LEN(A1224)-12))</f>
        <v>0</v>
      </c>
      <c r="F1224" t="str">
        <f t="shared" si="1407"/>
        <v>TrainerType=0</v>
      </c>
      <c r="G1224" s="17" t="s">
        <v>150</v>
      </c>
    </row>
    <row r="1225" spans="1:7" ht="14.4">
      <c r="A1225" s="17" t="s">
        <v>297</v>
      </c>
      <c r="B1225" s="17" t="str">
        <f t="shared" ref="B1225" si="1435">LEFT(A1225,13)</f>
        <v>TrainerSkill=</v>
      </c>
      <c r="C1225" s="1" t="s">
        <v>203</v>
      </c>
      <c r="D1225" t="str">
        <f t="shared" ref="D1225:D1288" si="1436">RIGHT(A1225,(LEN(A1225)-13))</f>
        <v>7</v>
      </c>
      <c r="F1225" t="str">
        <f t="shared" si="1407"/>
        <v>TrainerSkill=7</v>
      </c>
      <c r="G1225" s="17" t="str">
        <f>CONCATENATE("[td]",VLOOKUP(IF((COUNTA(E1199)&gt;0),E1199,VALUE(D1199)),'Lookup tables'!$A$2:$B$42,2,FALSE))</f>
        <v>[td]dålig</v>
      </c>
    </row>
    <row r="1226" spans="1:7" ht="14.4">
      <c r="A1226" s="17" t="s">
        <v>204</v>
      </c>
      <c r="B1226" s="17" t="str">
        <f t="shared" ref="B1226" si="1437">LEFT(A1226,7)</f>
        <v>rating=</v>
      </c>
      <c r="C1226" s="1" t="s">
        <v>205</v>
      </c>
      <c r="D1226" t="str">
        <f t="shared" ref="D1226:D1289" si="1438">RIGHT(A1226,(LEN(A1226)-7))</f>
        <v>0</v>
      </c>
      <c r="F1226" t="str">
        <f t="shared" si="1407"/>
        <v>rating=0</v>
      </c>
      <c r="G1226" s="17" t="s">
        <v>140</v>
      </c>
    </row>
    <row r="1227" spans="1:7" ht="14.4">
      <c r="A1227" s="17" t="s">
        <v>364</v>
      </c>
      <c r="B1227" s="17" t="str">
        <f t="shared" ref="B1227" si="1439">LEFT(A1227,13)</f>
        <v>PlayerNumber=</v>
      </c>
      <c r="C1227" s="1" t="s">
        <v>207</v>
      </c>
      <c r="D1227" t="str">
        <f t="shared" ref="D1227:D1290" si="1440">RIGHT(A1227,(LEN(A1227)-13))</f>
        <v>4</v>
      </c>
      <c r="F1227" t="str">
        <f t="shared" si="1407"/>
        <v>PlayerNumber=4</v>
      </c>
      <c r="G1227" s="17" t="str">
        <f t="shared" ref="G1227" si="1441">CONCATENATE("[th]",C1202)</f>
        <v>[th]Fasta situationer</v>
      </c>
    </row>
    <row r="1228" spans="1:7" ht="14.4">
      <c r="A1228" s="17" t="s">
        <v>208</v>
      </c>
      <c r="B1228" s="17" t="str">
        <f t="shared" ref="B1228:B1229" si="1442">LEFT(A1228,15)</f>
        <v>TransferListed=</v>
      </c>
      <c r="C1228" s="1" t="s">
        <v>209</v>
      </c>
      <c r="D1228" t="str">
        <f t="shared" ref="D1228:D1291" si="1443">RIGHT(A1228,(LEN(A1228)-15))</f>
        <v>0</v>
      </c>
      <c r="F1228" t="str">
        <f t="shared" si="1407"/>
        <v>TransferListed=0</v>
      </c>
      <c r="G1228" s="17" t="s">
        <v>150</v>
      </c>
    </row>
    <row r="1229" spans="1:7" ht="14.4">
      <c r="A1229" s="17" t="s">
        <v>210</v>
      </c>
      <c r="B1229" s="17" t="str">
        <f t="shared" si="1442"/>
        <v>NationalTeamID=</v>
      </c>
      <c r="C1229" s="1" t="s">
        <v>211</v>
      </c>
      <c r="D1229" t="str">
        <f t="shared" si="1443"/>
        <v>3000</v>
      </c>
      <c r="F1229" t="str">
        <f t="shared" ref="F1229:F1292" si="1444">A1229</f>
        <v>NationalTeamID=3000</v>
      </c>
      <c r="G1229" s="17" t="str">
        <f>CONCATENATE("[td]",VLOOKUP(IF((COUNTA(E1202)&gt;0),E1202,VALUE(D1202)),'Lookup tables'!$A$2:$B$42,2,FALSE))</f>
        <v>[td]dålig</v>
      </c>
    </row>
    <row r="1230" spans="1:7" ht="14.4">
      <c r="A1230" s="17" t="s">
        <v>1198</v>
      </c>
      <c r="B1230" s="17" t="str">
        <f t="shared" ref="B1230" si="1445">LEFT(A1230,5)</f>
        <v>Caps=</v>
      </c>
      <c r="C1230" s="1" t="s">
        <v>213</v>
      </c>
      <c r="D1230" t="str">
        <f t="shared" ref="D1230:D1293" si="1446">RIGHT(A1230,(LEN(A1230)-5))</f>
        <v>15</v>
      </c>
      <c r="F1230" t="str">
        <f t="shared" si="1444"/>
        <v>Caps=15</v>
      </c>
      <c r="G1230" s="17" t="s">
        <v>214</v>
      </c>
    </row>
    <row r="1231" spans="1:7" ht="14.4">
      <c r="A1231" s="17" t="s">
        <v>239</v>
      </c>
      <c r="B1231" s="17" t="str">
        <f t="shared" ref="B1231" si="1447">LEFT(A1231,8)</f>
        <v>CapsU20=</v>
      </c>
      <c r="C1231" s="1" t="s">
        <v>216</v>
      </c>
      <c r="D1231" t="str">
        <f t="shared" ref="D1231:D1294" si="1448">RIGHT(A1231,(LEN(A1231)-8))</f>
        <v>0</v>
      </c>
      <c r="E1231" t="s">
        <v>1440</v>
      </c>
      <c r="F1231" t="str">
        <f t="shared" si="1444"/>
        <v>CapsU20=0</v>
      </c>
      <c r="G1231" t="str">
        <f t="shared" ref="G1231:G1294" si="1449">CONCATENATE("Extra info: ", E1231)</f>
        <v>Extra info: form neg</v>
      </c>
    </row>
    <row r="1232" spans="1:7" ht="14.4">
      <c r="A1232" s="17" t="s">
        <v>1199</v>
      </c>
      <c r="B1232" s="17"/>
      <c r="C1232" s="10" t="s">
        <v>134</v>
      </c>
      <c r="D1232" s="17" t="str">
        <f t="shared" ref="D1232:D1295" si="1450">MID(A1232,8,(LEN(A1232)-8))</f>
        <v>297923619</v>
      </c>
      <c r="F1232" t="str">
        <f t="shared" si="1444"/>
        <v>[player297923619]</v>
      </c>
      <c r="G1232" s="17" t="str">
        <f t="shared" ref="G1232:G1295" si="1451">CONCATENATE("[hr][b]",D1233,"[/b] ","[playerid=",D1232,"]")</f>
        <v>[hr][b]Anders Flamerberg[/b] [playerid=297923619]</v>
      </c>
    </row>
    <row r="1233" spans="1:7" ht="14.4">
      <c r="A1233" s="17" t="s">
        <v>1200</v>
      </c>
      <c r="B1233" s="17" t="str">
        <f t="shared" ref="B1233" si="1452">LEFT(A1233,5)</f>
        <v>name=</v>
      </c>
      <c r="C1233" s="10" t="s">
        <v>137</v>
      </c>
      <c r="D1233" s="17" t="str">
        <f t="shared" ref="D1233:D1296" si="1453">RIGHT(A1233,(LEN(A1233)-5))</f>
        <v>Anders Flamerberg</v>
      </c>
      <c r="F1233" t="str">
        <f t="shared" si="1444"/>
        <v>name=Anders Flamerberg</v>
      </c>
      <c r="G1233" t="str">
        <f t="shared" ref="G1233" si="1454">CONCATENATE(D1234," år och ",D1235," dagar, TSI = ",D1249,", Lön = ",D1248)</f>
        <v>25 år och 100 dagar, TSI = 83370, Lön = 375000</v>
      </c>
    </row>
    <row r="1234" spans="1:7" ht="14.4">
      <c r="A1234" s="17" t="s">
        <v>397</v>
      </c>
      <c r="B1234" s="17" t="str">
        <f t="shared" ref="B1234" si="1455">LEFT(A1234,4)</f>
        <v>ald=</v>
      </c>
      <c r="C1234" s="1" t="s">
        <v>139</v>
      </c>
      <c r="D1234" t="str">
        <f t="shared" ref="D1234:D1297" si="1456">RIGHT(A1234,(LEN(A1234)-4))</f>
        <v>25</v>
      </c>
      <c r="F1234" t="str">
        <f t="shared" ref="F1234" si="1457">IF(LEN(E1234)&gt;0,CONCATENATE(B1234,E1234),A1234)</f>
        <v>ald=25</v>
      </c>
      <c r="G1234" t="str">
        <f>CONCATENATE(VLOOKUP(IF((COUNTA(E1237)&gt;0),E1237,VALUE(D1237)),'Lookup tables'!$A$2:$B$42,2,FALSE)," form, ",VLOOKUP(IF((COUNTA(E1238)&gt;0),E1238,VALUE(D1238)),'Lookup tables'!$A$2:$B$42,2,FALSE)," kondition, ",VLOOKUP(IF((COUNTA(E1246)&gt;0),E1246,VALUE(D1246)),'Lookup tables'!$A$2:$B$42,2,FALSE)," rutin")</f>
        <v>bra form, fenomenal kondition, ypperlig rutin</v>
      </c>
    </row>
    <row r="1235" spans="1:7" ht="14.4">
      <c r="A1235" s="17" t="s">
        <v>1201</v>
      </c>
      <c r="B1235" s="17" t="str">
        <f t="shared" ref="B1235" si="1458">LEFT(A1235,8)</f>
        <v>agedays=</v>
      </c>
      <c r="C1235" s="1" t="s">
        <v>142</v>
      </c>
      <c r="D1235" t="str">
        <f t="shared" ref="D1235:D1298" si="1459">RIGHT(A1235,(LEN(A1235)-8))</f>
        <v>100</v>
      </c>
      <c r="F1235" t="str">
        <f t="shared" si="1407"/>
        <v>agedays=100</v>
      </c>
      <c r="G1235" t="str">
        <f>CONCATENATE(IF((COUNTA(D1258)&gt;0),CONCATENATE(D1258,", "),""),IF((LEN(D1265)&gt;0),CONCATENATE(VLOOKUP(VALUE(D1265),'Lookup tables'!$D$25:$E$27,2,FALSE),", "),""),CONCATENATE(VLOOKUP(VALUE(D1247),'Lookup tables'!$A$2:$B$42,2,FALSE)," ledarförmåga, "),CONCATENATE(VLOOKUP(D1260,'Lookup tables'!$D$29:$E$34,2,FALSE),", "),IF(AND((VALUE(D1236)&lt;0),(COUNTA(E1236)&lt;1)),"ingen skada",CONCATENATE("[b]skada +",IF((COUNTA(E1236)&gt;0),E1236,D1236),"[/b]")))</f>
        <v>usel ledarförmåga, sympatisk kille, ingen skada</v>
      </c>
    </row>
    <row r="1236" spans="1:7" ht="14.4">
      <c r="A1236" s="17" t="s">
        <v>143</v>
      </c>
      <c r="B1236" s="17" t="str">
        <f t="shared" ref="B1236:B1295" si="1460">LEFT(A1236,4)</f>
        <v>ska=</v>
      </c>
      <c r="C1236" s="1" t="s">
        <v>144</v>
      </c>
      <c r="D1236" t="str">
        <f t="shared" ref="D1236:D1299" si="1461">RIGHT(A1236,(LEN(A1236)-4))</f>
        <v>-1</v>
      </c>
      <c r="F1236" t="str">
        <f t="shared" si="1407"/>
        <v>ska=-1</v>
      </c>
      <c r="G1236" t="s">
        <v>145</v>
      </c>
    </row>
    <row r="1237" spans="1:7" ht="14.4">
      <c r="A1237" s="17" t="s">
        <v>279</v>
      </c>
      <c r="B1237" s="17" t="str">
        <f t="shared" si="1460"/>
        <v>for=</v>
      </c>
      <c r="C1237" s="1" t="s">
        <v>147</v>
      </c>
      <c r="D1237" t="str">
        <f t="shared" si="1461"/>
        <v>5</v>
      </c>
      <c r="F1237" t="str">
        <f t="shared" si="1407"/>
        <v>for=5</v>
      </c>
      <c r="G1237" s="17" t="str">
        <f t="shared" ref="G1237:G1300" si="1462">CONCATENATE("[th]",C1238)</f>
        <v>[th]Kondition</v>
      </c>
    </row>
    <row r="1238" spans="1:7" ht="14.4">
      <c r="A1238" s="17" t="s">
        <v>369</v>
      </c>
      <c r="B1238" s="17" t="str">
        <f t="shared" si="1460"/>
        <v>uth=</v>
      </c>
      <c r="C1238" s="1" t="s">
        <v>149</v>
      </c>
      <c r="D1238" t="str">
        <f t="shared" si="1461"/>
        <v>8</v>
      </c>
      <c r="F1238" t="str">
        <f t="shared" si="1407"/>
        <v>uth=8</v>
      </c>
      <c r="G1238" s="17" t="s">
        <v>150</v>
      </c>
    </row>
    <row r="1239" spans="1:7" ht="14.4">
      <c r="A1239" s="17" t="s">
        <v>151</v>
      </c>
      <c r="B1239" s="17" t="str">
        <f t="shared" si="1460"/>
        <v>spe=</v>
      </c>
      <c r="C1239" s="1" t="s">
        <v>152</v>
      </c>
      <c r="D1239" t="str">
        <f t="shared" si="1461"/>
        <v>1</v>
      </c>
      <c r="F1239" t="str">
        <f t="shared" si="1407"/>
        <v>spe=1</v>
      </c>
      <c r="G1239" s="17" t="str">
        <f>CONCATENATE("[td]",VLOOKUP(IF((COUNTA(E1238)&gt;0),E1238,VALUE(D1238)),'Lookup tables'!$A$2:$B$42,2,FALSE))</f>
        <v>[td]fenomenal</v>
      </c>
    </row>
    <row r="1240" spans="1:7" ht="14.4">
      <c r="A1240" s="17" t="s">
        <v>223</v>
      </c>
      <c r="B1240" s="17" t="str">
        <f t="shared" si="1460"/>
        <v>mal=</v>
      </c>
      <c r="C1240" s="1" t="s">
        <v>154</v>
      </c>
      <c r="D1240" t="str">
        <f t="shared" si="1461"/>
        <v>1</v>
      </c>
      <c r="F1240" t="str">
        <f t="shared" si="1407"/>
        <v>mal=1</v>
      </c>
      <c r="G1240" s="17" t="s">
        <v>140</v>
      </c>
    </row>
    <row r="1241" spans="1:7" ht="14.4">
      <c r="A1241" s="17" t="s">
        <v>155</v>
      </c>
      <c r="B1241" s="17" t="str">
        <f t="shared" si="1460"/>
        <v>fra=</v>
      </c>
      <c r="C1241" s="1" t="s">
        <v>156</v>
      </c>
      <c r="D1241" t="str">
        <f t="shared" si="1461"/>
        <v>1</v>
      </c>
      <c r="F1241" t="str">
        <f t="shared" si="1407"/>
        <v>fra=1</v>
      </c>
      <c r="G1241" s="17" t="str">
        <f t="shared" ref="G1241" si="1463">CONCATENATE("[th]",C1245)</f>
        <v>[th]Målvakt</v>
      </c>
    </row>
    <row r="1242" spans="1:7" ht="14.4">
      <c r="A1242" s="17" t="s">
        <v>157</v>
      </c>
      <c r="B1242" s="17" t="str">
        <f t="shared" si="1460"/>
        <v>ytt=</v>
      </c>
      <c r="C1242" s="1" t="s">
        <v>158</v>
      </c>
      <c r="D1242" t="str">
        <f t="shared" si="1461"/>
        <v>1</v>
      </c>
      <c r="F1242" t="str">
        <f t="shared" si="1407"/>
        <v>ytt=1</v>
      </c>
      <c r="G1242" s="17" t="s">
        <v>150</v>
      </c>
    </row>
    <row r="1243" spans="1:7" ht="14.4">
      <c r="A1243" s="17" t="s">
        <v>265</v>
      </c>
      <c r="B1243" s="17" t="str">
        <f t="shared" si="1460"/>
        <v>fas=</v>
      </c>
      <c r="C1243" s="1" t="s">
        <v>160</v>
      </c>
      <c r="D1243" t="str">
        <f t="shared" si="1461"/>
        <v>15</v>
      </c>
      <c r="F1243" t="str">
        <f t="shared" si="1407"/>
        <v>fas=15</v>
      </c>
      <c r="G1243" s="17" t="str">
        <f>CONCATENATE("[td]",VLOOKUP(IF((COUNTA(E1245)&gt;0),E1245,VALUE(D1245)),'Lookup tables'!$A$2:$B$42,2,FALSE))</f>
        <v>[td]mytomspunnen</v>
      </c>
    </row>
    <row r="1244" spans="1:7" ht="14.4">
      <c r="A1244" s="17" t="s">
        <v>248</v>
      </c>
      <c r="B1244" s="17" t="str">
        <f t="shared" si="1460"/>
        <v>bac=</v>
      </c>
      <c r="C1244" s="1" t="s">
        <v>162</v>
      </c>
      <c r="D1244" t="str">
        <f t="shared" si="1461"/>
        <v>15</v>
      </c>
      <c r="F1244" t="str">
        <f t="shared" si="1407"/>
        <v>bac=15</v>
      </c>
      <c r="G1244" s="17" t="s">
        <v>163</v>
      </c>
    </row>
    <row r="1245" spans="1:7" ht="14.4">
      <c r="A1245" s="17" t="s">
        <v>249</v>
      </c>
      <c r="B1245" s="17" t="str">
        <f t="shared" si="1460"/>
        <v>mlv=</v>
      </c>
      <c r="C1245" s="1" t="s">
        <v>165</v>
      </c>
      <c r="D1245" t="str">
        <f t="shared" si="1461"/>
        <v>17</v>
      </c>
      <c r="F1245" t="str">
        <f t="shared" si="1407"/>
        <v>mlv=17</v>
      </c>
      <c r="G1245" s="17" t="s">
        <v>135</v>
      </c>
    </row>
    <row r="1246" spans="1:7" ht="14.4">
      <c r="A1246" s="17" t="s">
        <v>716</v>
      </c>
      <c r="B1246" s="17" t="str">
        <f t="shared" si="1460"/>
        <v>rut=</v>
      </c>
      <c r="C1246" s="1" t="s">
        <v>167</v>
      </c>
      <c r="D1246" t="str">
        <f t="shared" si="1461"/>
        <v>6</v>
      </c>
      <c r="F1246" t="str">
        <f t="shared" si="1407"/>
        <v>rut=6</v>
      </c>
      <c r="G1246" s="17" t="str">
        <f t="shared" ref="G1246" si="1464">CONCATENATE("[th]",C1239)</f>
        <v>[th]Spelupplägg</v>
      </c>
    </row>
    <row r="1247" spans="1:7" ht="14.4">
      <c r="A1247" s="17" t="s">
        <v>438</v>
      </c>
      <c r="B1247" s="17" t="str">
        <f t="shared" si="1460"/>
        <v>led=</v>
      </c>
      <c r="C1247" s="1" t="s">
        <v>169</v>
      </c>
      <c r="D1247" t="str">
        <f t="shared" si="1461"/>
        <v>2</v>
      </c>
      <c r="F1247" t="str">
        <f t="shared" si="1407"/>
        <v>led=2</v>
      </c>
      <c r="G1247" s="17" t="s">
        <v>150</v>
      </c>
    </row>
    <row r="1248" spans="1:7" ht="14.4">
      <c r="A1248" s="17" t="s">
        <v>1202</v>
      </c>
      <c r="B1248" s="17" t="str">
        <f t="shared" si="1460"/>
        <v>sal=</v>
      </c>
      <c r="C1248" s="1" t="s">
        <v>171</v>
      </c>
      <c r="D1248" t="str">
        <f t="shared" si="1461"/>
        <v>375000</v>
      </c>
      <c r="F1248" t="str">
        <f t="shared" si="1407"/>
        <v>sal=375000</v>
      </c>
      <c r="G1248" s="17" t="str">
        <f>CONCATENATE("[td]",VLOOKUP(IF((COUNTA(E1239)&gt;0),E1239,VALUE(D1239)),'Lookup tables'!$A$2:$B$42,2,FALSE))</f>
        <v>[td]katastrofal</v>
      </c>
    </row>
    <row r="1249" spans="1:7" ht="14.4">
      <c r="A1249" s="17" t="s">
        <v>1203</v>
      </c>
      <c r="B1249" s="17" t="str">
        <f t="shared" si="1460"/>
        <v>mkt=</v>
      </c>
      <c r="C1249" s="1" t="s">
        <v>173</v>
      </c>
      <c r="D1249" t="str">
        <f t="shared" si="1461"/>
        <v>83370</v>
      </c>
      <c r="F1249" t="str">
        <f t="shared" si="1407"/>
        <v>mkt=83370</v>
      </c>
      <c r="G1249" s="17" t="s">
        <v>140</v>
      </c>
    </row>
    <row r="1250" spans="1:7" ht="14.4">
      <c r="A1250" s="17" t="s">
        <v>1204</v>
      </c>
      <c r="B1250" s="17" t="str">
        <f t="shared" si="1460"/>
        <v>gev=</v>
      </c>
      <c r="C1250" s="1" t="s">
        <v>175</v>
      </c>
      <c r="D1250" t="str">
        <f t="shared" si="1461"/>
        <v>6</v>
      </c>
      <c r="F1250" t="str">
        <f t="shared" si="1407"/>
        <v>gev=6</v>
      </c>
      <c r="G1250" s="17" t="str">
        <f t="shared" ref="G1250" si="1465">CONCATENATE("[th]",C1241)</f>
        <v>[th]Framspel</v>
      </c>
    </row>
    <row r="1251" spans="1:7" ht="14.4">
      <c r="A1251" s="17" t="s">
        <v>176</v>
      </c>
      <c r="B1251" s="17" t="str">
        <f t="shared" si="1460"/>
        <v>gtl=</v>
      </c>
      <c r="C1251" s="1" t="s">
        <v>177</v>
      </c>
      <c r="D1251" t="str">
        <f t="shared" si="1461"/>
        <v>0</v>
      </c>
      <c r="F1251" t="str">
        <f t="shared" si="1407"/>
        <v>gtl=0</v>
      </c>
      <c r="G1251" s="17" t="s">
        <v>150</v>
      </c>
    </row>
    <row r="1252" spans="1:7" ht="14.4">
      <c r="A1252" s="17" t="s">
        <v>178</v>
      </c>
      <c r="B1252" s="17" t="str">
        <f t="shared" si="1460"/>
        <v>gtc=</v>
      </c>
      <c r="C1252" s="1" t="s">
        <v>179</v>
      </c>
      <c r="D1252" t="str">
        <f t="shared" si="1461"/>
        <v>0</v>
      </c>
      <c r="F1252" t="str">
        <f t="shared" si="1407"/>
        <v>gtc=0</v>
      </c>
      <c r="G1252" s="17" t="str">
        <f>CONCATENATE("[td]",VLOOKUP(IF((COUNTA(E1241)&gt;0),E1241,VALUE(D1241)),'Lookup tables'!$A$2:$B$42,2,FALSE))</f>
        <v>[td]katastrofal</v>
      </c>
    </row>
    <row r="1253" spans="1:7" ht="14.4">
      <c r="A1253" s="17" t="s">
        <v>180</v>
      </c>
      <c r="B1253" s="17" t="str">
        <f t="shared" si="1460"/>
        <v>gtt=</v>
      </c>
      <c r="C1253" s="1" t="s">
        <v>181</v>
      </c>
      <c r="D1253" t="str">
        <f t="shared" si="1461"/>
        <v>0</v>
      </c>
      <c r="F1253" t="str">
        <f t="shared" si="1407"/>
        <v>gtt=0</v>
      </c>
      <c r="G1253" s="17" t="s">
        <v>163</v>
      </c>
    </row>
    <row r="1254" spans="1:7" ht="14.4">
      <c r="A1254" s="17" t="s">
        <v>182</v>
      </c>
      <c r="B1254" s="17" t="str">
        <f t="shared" si="1460"/>
        <v>hat=</v>
      </c>
      <c r="C1254" s="1" t="s">
        <v>183</v>
      </c>
      <c r="D1254" t="str">
        <f t="shared" si="1461"/>
        <v>0</v>
      </c>
      <c r="F1254" t="str">
        <f t="shared" si="1407"/>
        <v>hat=0</v>
      </c>
      <c r="G1254" s="17" t="s">
        <v>135</v>
      </c>
    </row>
    <row r="1255" spans="1:7" ht="14.4">
      <c r="A1255" s="17" t="s">
        <v>184</v>
      </c>
      <c r="B1255" s="17" t="str">
        <f t="shared" ref="B1255" si="1466">LEFT(A1255,10)</f>
        <v>CountryID=</v>
      </c>
      <c r="C1255" s="1" t="s">
        <v>185</v>
      </c>
      <c r="D1255" t="str">
        <f t="shared" ref="D1255:D1318" si="1467">RIGHT(A1255,(LEN(A1255)-10))</f>
        <v>1</v>
      </c>
      <c r="F1255" t="str">
        <f t="shared" si="1407"/>
        <v>CountryID=1</v>
      </c>
      <c r="G1255" s="17" t="str">
        <f t="shared" ref="G1255" si="1468">CONCATENATE("[th]",C1242)</f>
        <v>[th]Ytter</v>
      </c>
    </row>
    <row r="1256" spans="1:7" ht="14.4">
      <c r="A1256" s="17" t="s">
        <v>186</v>
      </c>
      <c r="B1256" s="17" t="str">
        <f t="shared" ref="B1256" si="1469">LEFT(A1256,9)</f>
        <v>warnings=</v>
      </c>
      <c r="C1256" s="1" t="s">
        <v>187</v>
      </c>
      <c r="D1256" t="str">
        <f t="shared" ref="D1256:D1319" si="1470">RIGHT(A1256,(LEN(A1256)-9))</f>
        <v>0</v>
      </c>
      <c r="F1256" t="str">
        <f t="shared" si="1407"/>
        <v>warnings=0</v>
      </c>
      <c r="G1256" s="17" t="s">
        <v>150</v>
      </c>
    </row>
    <row r="1257" spans="1:7" ht="14.4">
      <c r="A1257" s="17" t="s">
        <v>188</v>
      </c>
      <c r="B1257" s="17" t="str">
        <f t="shared" ref="B1257" si="1471">LEFT(A1257,11)</f>
        <v>speciality=</v>
      </c>
      <c r="C1257" s="1" t="s">
        <v>189</v>
      </c>
      <c r="D1257" t="str">
        <f t="shared" ref="D1257:D1320" si="1472">RIGHT(A1257,(LEN(A1257)-11))</f>
        <v>0</v>
      </c>
      <c r="F1257" t="str">
        <f t="shared" si="1407"/>
        <v>speciality=0</v>
      </c>
      <c r="G1257" s="17" t="str">
        <f>CONCATENATE("[td]",VLOOKUP(IF((COUNTA(E1242)&gt;0),E1242,VALUE(D1242)),'Lookup tables'!$A$2:$B$42,2,FALSE))</f>
        <v>[td]katastrofal</v>
      </c>
    </row>
    <row r="1258" spans="1:7" ht="14.4">
      <c r="A1258" s="17" t="s">
        <v>190</v>
      </c>
      <c r="B1258" s="17" t="str">
        <f t="shared" ref="B1258" si="1473">LEFT(A1258,16)</f>
        <v>specialityLabel=</v>
      </c>
      <c r="C1258" s="1" t="s">
        <v>189</v>
      </c>
      <c r="F1258" t="str">
        <f t="shared" si="1407"/>
        <v>specialityLabel=</v>
      </c>
      <c r="G1258" s="17" t="s">
        <v>140</v>
      </c>
    </row>
    <row r="1259" spans="1:7" ht="14.4">
      <c r="A1259" s="17" t="s">
        <v>329</v>
      </c>
      <c r="B1259" s="17" t="str">
        <f t="shared" ref="B1259" si="1474">LEFT(A1259,11)</f>
        <v>gentleness=</v>
      </c>
      <c r="C1259" s="1" t="s">
        <v>192</v>
      </c>
      <c r="D1259" t="str">
        <f t="shared" ref="D1259:D1322" si="1475">RIGHT(A1259,(LEN(A1259)-11))</f>
        <v>2</v>
      </c>
      <c r="F1259" t="str">
        <f t="shared" si="1407"/>
        <v>gentleness=2</v>
      </c>
      <c r="G1259" s="17" t="str">
        <f t="shared" ref="G1259" si="1476">CONCATENATE("[th]",C1244)</f>
        <v>[th]Försvar</v>
      </c>
    </row>
    <row r="1260" spans="1:7" ht="14.4">
      <c r="A1260" s="17" t="s">
        <v>330</v>
      </c>
      <c r="B1260" s="17" t="str">
        <f t="shared" ref="B1260" si="1477">LEFT(A1260,16)</f>
        <v>gentlenessLabel=</v>
      </c>
      <c r="C1260" s="1" t="s">
        <v>192</v>
      </c>
      <c r="D1260" t="str">
        <f t="shared" ref="D1260:D1323" si="1478">RIGHT(A1260,(LEN(A1260)-16))</f>
        <v>pleasant guy</v>
      </c>
      <c r="F1260" t="str">
        <f t="shared" si="1407"/>
        <v>gentlenessLabel=pleasant guy</v>
      </c>
      <c r="G1260" s="17" t="s">
        <v>150</v>
      </c>
    </row>
    <row r="1261" spans="1:7" ht="14.4">
      <c r="A1261" s="17" t="s">
        <v>194</v>
      </c>
      <c r="B1261" s="17" t="str">
        <f t="shared" ref="B1261" si="1479">LEFT(A1261,8)</f>
        <v>honesty=</v>
      </c>
      <c r="C1261" s="1" t="s">
        <v>195</v>
      </c>
      <c r="D1261" t="str">
        <f t="shared" ref="D1261:D1324" si="1480">RIGHT(A1261,(LEN(A1261)-8))</f>
        <v>2</v>
      </c>
      <c r="F1261" t="str">
        <f t="shared" si="1407"/>
        <v>honesty=2</v>
      </c>
      <c r="G1261" s="17" t="str">
        <f>CONCATENATE("[td]",VLOOKUP(IF((COUNTA(E1244)&gt;0),E1244,VALUE(D1244)),'Lookup tables'!$A$2:$B$42,2,FALSE))</f>
        <v>[td]titanisk</v>
      </c>
    </row>
    <row r="1262" spans="1:7" ht="14.4">
      <c r="A1262" s="17" t="s">
        <v>196</v>
      </c>
      <c r="B1262" s="17" t="str">
        <f t="shared" ref="B1262" si="1481">LEFT(A1262,13)</f>
        <v>honestyLabel=</v>
      </c>
      <c r="C1262" s="1" t="s">
        <v>195</v>
      </c>
      <c r="D1262" t="str">
        <f t="shared" ref="D1262:D1325" si="1482">RIGHT(A1262,(LEN(A1262)-13))</f>
        <v>honest</v>
      </c>
      <c r="F1262" t="str">
        <f t="shared" ref="F1262:F1325" si="1483">IF(LEN(E1262)&gt;0,CONCATENATE(B1262,E1262),A1262)</f>
        <v>honestyLabel=honest</v>
      </c>
      <c r="G1262" s="17" t="s">
        <v>163</v>
      </c>
    </row>
    <row r="1263" spans="1:7" ht="14.4">
      <c r="A1263" s="17" t="s">
        <v>273</v>
      </c>
      <c r="B1263" s="17" t="str">
        <f t="shared" ref="B1263" si="1484">LEFT(A1263,15)</f>
        <v>Aggressiveness=</v>
      </c>
      <c r="C1263" s="1" t="s">
        <v>198</v>
      </c>
      <c r="D1263" t="str">
        <f t="shared" ref="D1263:D1326" si="1485">RIGHT(A1263,(LEN(A1263)-15))</f>
        <v>2</v>
      </c>
      <c r="F1263" t="str">
        <f t="shared" si="1483"/>
        <v>Aggressiveness=2</v>
      </c>
      <c r="G1263" s="17" t="s">
        <v>135</v>
      </c>
    </row>
    <row r="1264" spans="1:7" ht="14.4">
      <c r="A1264" s="17" t="s">
        <v>274</v>
      </c>
      <c r="B1264" s="17" t="str">
        <f t="shared" ref="B1264" si="1486">LEFT(A1264,20)</f>
        <v>AggressivenessLabel=</v>
      </c>
      <c r="C1264" s="1" t="s">
        <v>198</v>
      </c>
      <c r="D1264" t="str">
        <f t="shared" ref="D1264:D1327" si="1487">RIGHT(A1264,(LEN(A1264)-20))</f>
        <v>balanced</v>
      </c>
      <c r="F1264" t="str">
        <f t="shared" si="1483"/>
        <v>AggressivenessLabel=balanced</v>
      </c>
      <c r="G1264" s="17" t="str">
        <f t="shared" ref="G1264" si="1488">CONCATENATE("[th]",C1240)</f>
        <v>[th]Målgörare</v>
      </c>
    </row>
    <row r="1265" spans="1:7" ht="14.4">
      <c r="A1265" s="17" t="s">
        <v>236</v>
      </c>
      <c r="B1265" s="17" t="str">
        <f t="shared" ref="B1265" si="1489">LEFT(A1265,12)</f>
        <v>TrainerType=</v>
      </c>
      <c r="C1265" s="1" t="s">
        <v>201</v>
      </c>
      <c r="D1265" t="str">
        <f t="shared" ref="D1265:D1328" si="1490">RIGHT(A1265,(LEN(A1265)-12))</f>
        <v/>
      </c>
      <c r="F1265" t="str">
        <f t="shared" si="1483"/>
        <v>TrainerType=</v>
      </c>
      <c r="G1265" s="17" t="s">
        <v>150</v>
      </c>
    </row>
    <row r="1266" spans="1:7" ht="14.4">
      <c r="A1266" s="17" t="s">
        <v>237</v>
      </c>
      <c r="B1266" s="17" t="str">
        <f t="shared" ref="B1266" si="1491">LEFT(A1266,13)</f>
        <v>TrainerSkill=</v>
      </c>
      <c r="C1266" s="1" t="s">
        <v>203</v>
      </c>
      <c r="D1266" t="str">
        <f t="shared" ref="D1266:D1329" si="1492">RIGHT(A1266,(LEN(A1266)-13))</f>
        <v/>
      </c>
      <c r="F1266" t="str">
        <f t="shared" si="1483"/>
        <v>TrainerSkill=</v>
      </c>
      <c r="G1266" s="17" t="str">
        <f>CONCATENATE("[td]",VLOOKUP(IF((COUNTA(E1240)&gt;0),E1240,VALUE(D1240)),'Lookup tables'!$A$2:$B$42,2,FALSE))</f>
        <v>[td]katastrofal</v>
      </c>
    </row>
    <row r="1267" spans="1:7" ht="14.4">
      <c r="A1267" s="17" t="s">
        <v>204</v>
      </c>
      <c r="B1267" s="17" t="str">
        <f t="shared" ref="B1267" si="1493">LEFT(A1267,7)</f>
        <v>rating=</v>
      </c>
      <c r="C1267" s="1" t="s">
        <v>205</v>
      </c>
      <c r="D1267" t="str">
        <f t="shared" ref="D1267:D1330" si="1494">RIGHT(A1267,(LEN(A1267)-7))</f>
        <v>0</v>
      </c>
      <c r="F1267" t="str">
        <f t="shared" si="1483"/>
        <v>rating=0</v>
      </c>
      <c r="G1267" s="17" t="s">
        <v>140</v>
      </c>
    </row>
    <row r="1268" spans="1:7" ht="14.4">
      <c r="A1268" s="17" t="s">
        <v>206</v>
      </c>
      <c r="B1268" s="17" t="str">
        <f t="shared" ref="B1268" si="1495">LEFT(A1268,13)</f>
        <v>PlayerNumber=</v>
      </c>
      <c r="C1268" s="1" t="s">
        <v>207</v>
      </c>
      <c r="D1268" t="str">
        <f t="shared" ref="D1268:D1331" si="1496">RIGHT(A1268,(LEN(A1268)-13))</f>
        <v>1</v>
      </c>
      <c r="F1268" t="str">
        <f t="shared" si="1483"/>
        <v>PlayerNumber=1</v>
      </c>
      <c r="G1268" s="17" t="str">
        <f t="shared" ref="G1268" si="1497">CONCATENATE("[th]",C1243)</f>
        <v>[th]Fasta situationer</v>
      </c>
    </row>
    <row r="1269" spans="1:7" ht="14.4">
      <c r="A1269" s="17" t="s">
        <v>208</v>
      </c>
      <c r="B1269" s="17" t="str">
        <f t="shared" ref="B1269:B1270" si="1498">LEFT(A1269,15)</f>
        <v>TransferListed=</v>
      </c>
      <c r="C1269" s="1" t="s">
        <v>209</v>
      </c>
      <c r="D1269" t="str">
        <f t="shared" ref="D1269:D1332" si="1499">RIGHT(A1269,(LEN(A1269)-15))</f>
        <v>0</v>
      </c>
      <c r="F1269" t="str">
        <f t="shared" si="1483"/>
        <v>TransferListed=0</v>
      </c>
      <c r="G1269" s="17" t="s">
        <v>150</v>
      </c>
    </row>
    <row r="1270" spans="1:7" ht="14.4">
      <c r="A1270" s="17" t="s">
        <v>210</v>
      </c>
      <c r="B1270" s="17" t="str">
        <f t="shared" si="1498"/>
        <v>NationalTeamID=</v>
      </c>
      <c r="C1270" s="1" t="s">
        <v>211</v>
      </c>
      <c r="D1270" t="str">
        <f t="shared" si="1499"/>
        <v>3000</v>
      </c>
      <c r="F1270" t="str">
        <f t="shared" ref="F1270:F1333" si="1500">A1270</f>
        <v>NationalTeamID=3000</v>
      </c>
      <c r="G1270" s="17" t="str">
        <f>CONCATENATE("[td]",VLOOKUP(IF((COUNTA(E1243)&gt;0),E1243,VALUE(D1243)),'Lookup tables'!$A$2:$B$42,2,FALSE))</f>
        <v>[td]titanisk</v>
      </c>
    </row>
    <row r="1271" spans="1:7" ht="14.4">
      <c r="A1271" s="17" t="s">
        <v>429</v>
      </c>
      <c r="B1271" s="17" t="str">
        <f t="shared" ref="B1271" si="1501">LEFT(A1271,5)</f>
        <v>Caps=</v>
      </c>
      <c r="C1271" s="1" t="s">
        <v>213</v>
      </c>
      <c r="D1271" t="str">
        <f t="shared" ref="D1271:D1334" si="1502">RIGHT(A1271,(LEN(A1271)-5))</f>
        <v>1</v>
      </c>
      <c r="F1271" t="str">
        <f t="shared" si="1500"/>
        <v>Caps=1</v>
      </c>
      <c r="G1271" s="17" t="s">
        <v>214</v>
      </c>
    </row>
    <row r="1272" spans="1:7" ht="14.4">
      <c r="A1272" s="17" t="s">
        <v>239</v>
      </c>
      <c r="B1272" s="17" t="str">
        <f t="shared" ref="B1272" si="1503">LEFT(A1272,8)</f>
        <v>CapsU20=</v>
      </c>
      <c r="C1272" s="1" t="s">
        <v>216</v>
      </c>
      <c r="D1272" t="str">
        <f t="shared" ref="D1272:D1335" si="1504">RIGHT(A1272,(LEN(A1272)-8))</f>
        <v>0</v>
      </c>
      <c r="F1272" t="str">
        <f t="shared" si="1500"/>
        <v>CapsU20=0</v>
      </c>
      <c r="G1272" t="str">
        <f t="shared" ref="G1272:G1335" si="1505">CONCATENATE("Extra info: ", E1272)</f>
        <v xml:space="preserve">Extra info: </v>
      </c>
    </row>
    <row r="1273" spans="1:7" ht="14.4">
      <c r="A1273" s="17" t="s">
        <v>375</v>
      </c>
      <c r="B1273" s="17"/>
      <c r="C1273" s="10" t="s">
        <v>134</v>
      </c>
      <c r="D1273" s="17" t="str">
        <f t="shared" ref="D1273:D1336" si="1506">MID(A1273,8,(LEN(A1273)-8))</f>
        <v>236159295</v>
      </c>
      <c r="F1273" t="str">
        <f t="shared" si="1444"/>
        <v>[player236159295]</v>
      </c>
      <c r="G1273" s="17" t="str">
        <f t="shared" ref="G1273:G1336" si="1507">CONCATENATE("[hr][b]",D1274,"[/b] ","[playerid=",D1273,"]")</f>
        <v>[hr][b]Andreas Granwald[/b] [playerid=236159295]</v>
      </c>
    </row>
    <row r="1274" spans="1:7" ht="14.4">
      <c r="A1274" s="17" t="s">
        <v>376</v>
      </c>
      <c r="B1274" s="17" t="str">
        <f t="shared" ref="B1274" si="1508">LEFT(A1274,5)</f>
        <v>name=</v>
      </c>
      <c r="C1274" s="10" t="s">
        <v>137</v>
      </c>
      <c r="D1274" s="17" t="str">
        <f t="shared" ref="D1274:D1337" si="1509">RIGHT(A1274,(LEN(A1274)-5))</f>
        <v>Andreas Granwald</v>
      </c>
      <c r="F1274" t="str">
        <f t="shared" si="1444"/>
        <v>name=Andreas Granwald</v>
      </c>
      <c r="G1274" t="str">
        <f t="shared" ref="G1274" si="1510">CONCATENATE(D1275," år och ",D1276," dagar, TSI = ",D1290,", Lön = ",D1289)</f>
        <v>30 år och 98 dagar, TSI = 267500, Lön = 513960</v>
      </c>
    </row>
    <row r="1275" spans="1:7" ht="14.4">
      <c r="A1275" s="17" t="s">
        <v>344</v>
      </c>
      <c r="B1275" s="17" t="str">
        <f t="shared" ref="B1275" si="1511">LEFT(A1275,4)</f>
        <v>ald=</v>
      </c>
      <c r="C1275" s="1" t="s">
        <v>139</v>
      </c>
      <c r="D1275" t="str">
        <f t="shared" ref="D1275:D1338" si="1512">RIGHT(A1275,(LEN(A1275)-4))</f>
        <v>30</v>
      </c>
      <c r="F1275" t="str">
        <f t="shared" ref="F1275" si="1513">IF(LEN(E1275)&gt;0,CONCATENATE(B1275,E1275),A1275)</f>
        <v>ald=30</v>
      </c>
      <c r="G1275" t="str">
        <f>CONCATENATE(VLOOKUP(IF((COUNTA(E1278)&gt;0),E1278,VALUE(D1278)),'Lookup tables'!$A$2:$B$42,2,FALSE)," form, ",VLOOKUP(IF((COUNTA(E1279)&gt;0),E1279,VALUE(D1279)),'Lookup tables'!$A$2:$B$42,2,FALSE)," kondition, ",VLOOKUP(IF((COUNTA(E1287)&gt;0),E1287,VALUE(D1287)),'Lookup tables'!$A$2:$B$42,2,FALSE)," rutin")</f>
        <v>enastående form, ypperlig kondition, övernaturlig rutin</v>
      </c>
    </row>
    <row r="1276" spans="1:7" ht="14.4">
      <c r="A1276" s="17" t="s">
        <v>783</v>
      </c>
      <c r="B1276" s="17" t="str">
        <f t="shared" ref="B1276" si="1514">LEFT(A1276,8)</f>
        <v>agedays=</v>
      </c>
      <c r="C1276" s="1" t="s">
        <v>142</v>
      </c>
      <c r="D1276" t="str">
        <f t="shared" ref="D1276:D1339" si="1515">RIGHT(A1276,(LEN(A1276)-8))</f>
        <v>98</v>
      </c>
      <c r="F1276" t="str">
        <f t="shared" si="1483"/>
        <v>agedays=98</v>
      </c>
      <c r="G1276" t="str">
        <f>CONCATENATE(IF((COUNTA(D1299)&gt;0),CONCATENATE(D1299,", "),""),IF((LEN(D1306)&gt;0),CONCATENATE(VLOOKUP(VALUE(D1306),'Lookup tables'!$D$25:$E$27,2,FALSE),", "),""),CONCATENATE(VLOOKUP(VALUE(D1288),'Lookup tables'!$A$2:$B$42,2,FALSE)," ledarförmåga, "),CONCATENATE(VLOOKUP(D1301,'Lookup tables'!$D$29:$E$34,2,FALSE),", "),IF(AND((VALUE(D1277)&lt;0),(COUNTA(E1277)&lt;1)),"ingen skada",CONCATENATE("[b]skada +",IF((COUNTA(E1277)&gt;0),E1277,D1277),"[/b]")))</f>
        <v>bra ledarförmåga, sympatisk kille, ingen skada</v>
      </c>
    </row>
    <row r="1277" spans="1:7" ht="14.4">
      <c r="A1277" s="17" t="s">
        <v>143</v>
      </c>
      <c r="B1277" s="17" t="str">
        <f t="shared" ref="B1277:B1278" si="1516">LEFT(A1277,4)</f>
        <v>ska=</v>
      </c>
      <c r="C1277" s="1" t="s">
        <v>144</v>
      </c>
      <c r="D1277" t="str">
        <f t="shared" ref="D1277:D1340" si="1517">RIGHT(A1277,(LEN(A1277)-4))</f>
        <v>-1</v>
      </c>
      <c r="F1277" t="str">
        <f t="shared" si="1483"/>
        <v>ska=-1</v>
      </c>
      <c r="G1277" t="s">
        <v>145</v>
      </c>
    </row>
    <row r="1278" spans="1:7" ht="14.4">
      <c r="A1278" s="17" t="s">
        <v>244</v>
      </c>
      <c r="B1278" s="17" t="str">
        <f t="shared" si="1516"/>
        <v>for=</v>
      </c>
      <c r="C1278" s="1" t="s">
        <v>147</v>
      </c>
      <c r="D1278" t="str">
        <f t="shared" si="1517"/>
        <v>7</v>
      </c>
      <c r="F1278" t="str">
        <f t="shared" si="1483"/>
        <v>for=7</v>
      </c>
      <c r="G1278" s="17" t="str">
        <f t="shared" ref="G1278:G1341" si="1518">CONCATENATE("[th]",C1279)</f>
        <v>[th]Kondition</v>
      </c>
    </row>
    <row r="1279" spans="1:7" ht="14.4">
      <c r="A1279" s="17" t="s">
        <v>148</v>
      </c>
      <c r="B1279" s="17" t="str">
        <f t="shared" si="1460"/>
        <v>uth=</v>
      </c>
      <c r="C1279" s="1" t="s">
        <v>149</v>
      </c>
      <c r="D1279" t="str">
        <f t="shared" si="1517"/>
        <v>6</v>
      </c>
      <c r="F1279" t="str">
        <f t="shared" si="1483"/>
        <v>uth=6</v>
      </c>
      <c r="G1279" s="17" t="s">
        <v>150</v>
      </c>
    </row>
    <row r="1280" spans="1:7" ht="14.4">
      <c r="A1280" s="17" t="s">
        <v>378</v>
      </c>
      <c r="B1280" s="17" t="str">
        <f t="shared" si="1460"/>
        <v>spe=</v>
      </c>
      <c r="C1280" s="1" t="s">
        <v>152</v>
      </c>
      <c r="D1280" t="str">
        <f t="shared" si="1517"/>
        <v>7</v>
      </c>
      <c r="F1280" t="str">
        <f t="shared" si="1483"/>
        <v>spe=7</v>
      </c>
      <c r="G1280" s="17" t="str">
        <f>CONCATENATE("[td]",VLOOKUP(IF((COUNTA(E1279)&gt;0),E1279,VALUE(D1279)),'Lookup tables'!$A$2:$B$42,2,FALSE))</f>
        <v>[td]ypperlig</v>
      </c>
    </row>
    <row r="1281" spans="1:7" ht="14.4">
      <c r="A1281" s="17" t="s">
        <v>357</v>
      </c>
      <c r="B1281" s="17" t="str">
        <f t="shared" si="1460"/>
        <v>mal=</v>
      </c>
      <c r="C1281" s="1" t="s">
        <v>154</v>
      </c>
      <c r="D1281" t="str">
        <f t="shared" si="1517"/>
        <v>3</v>
      </c>
      <c r="F1281" t="str">
        <f t="shared" si="1483"/>
        <v>mal=3</v>
      </c>
      <c r="G1281" s="17" t="s">
        <v>140</v>
      </c>
    </row>
    <row r="1282" spans="1:7" ht="14.4">
      <c r="A1282" s="17" t="s">
        <v>379</v>
      </c>
      <c r="B1282" s="17" t="str">
        <f t="shared" si="1460"/>
        <v>fra=</v>
      </c>
      <c r="C1282" s="1" t="s">
        <v>156</v>
      </c>
      <c r="D1282" t="str">
        <f t="shared" si="1517"/>
        <v>8</v>
      </c>
      <c r="F1282" t="str">
        <f t="shared" si="1483"/>
        <v>fra=8</v>
      </c>
      <c r="G1282" s="17" t="str">
        <f t="shared" ref="G1282" si="1519">CONCATENATE("[th]",C1286)</f>
        <v>[th]Målvakt</v>
      </c>
    </row>
    <row r="1283" spans="1:7" ht="14.4">
      <c r="A1283" s="17" t="s">
        <v>380</v>
      </c>
      <c r="B1283" s="17" t="str">
        <f t="shared" si="1460"/>
        <v>ytt=</v>
      </c>
      <c r="C1283" s="1" t="s">
        <v>158</v>
      </c>
      <c r="D1283" t="str">
        <f t="shared" si="1517"/>
        <v>15</v>
      </c>
      <c r="F1283" t="str">
        <f t="shared" si="1483"/>
        <v>ytt=15</v>
      </c>
      <c r="G1283" s="17" t="s">
        <v>150</v>
      </c>
    </row>
    <row r="1284" spans="1:7" ht="14.4">
      <c r="A1284" s="17" t="s">
        <v>358</v>
      </c>
      <c r="B1284" s="17" t="str">
        <f t="shared" si="1460"/>
        <v>fas=</v>
      </c>
      <c r="C1284" s="1" t="s">
        <v>160</v>
      </c>
      <c r="D1284" t="str">
        <f t="shared" si="1517"/>
        <v>3</v>
      </c>
      <c r="F1284" t="str">
        <f t="shared" si="1483"/>
        <v>fas=3</v>
      </c>
      <c r="G1284" s="17" t="str">
        <f>CONCATENATE("[td]",VLOOKUP(IF((COUNTA(E1286)&gt;0),E1286,VALUE(D1286)),'Lookup tables'!$A$2:$B$42,2,FALSE))</f>
        <v>[td]katastrofal</v>
      </c>
    </row>
    <row r="1285" spans="1:7" ht="14.4">
      <c r="A1285" s="17" t="s">
        <v>389</v>
      </c>
      <c r="B1285" s="17" t="str">
        <f t="shared" si="1460"/>
        <v>bac=</v>
      </c>
      <c r="C1285" s="1" t="s">
        <v>162</v>
      </c>
      <c r="D1285" t="str">
        <f t="shared" si="1517"/>
        <v>18</v>
      </c>
      <c r="F1285" t="str">
        <f t="shared" si="1483"/>
        <v>bac=18</v>
      </c>
      <c r="G1285" s="17" t="s">
        <v>163</v>
      </c>
    </row>
    <row r="1286" spans="1:7" ht="14.4">
      <c r="A1286" s="17" t="s">
        <v>286</v>
      </c>
      <c r="B1286" s="17" t="str">
        <f t="shared" si="1460"/>
        <v>mlv=</v>
      </c>
      <c r="C1286" s="1" t="s">
        <v>165</v>
      </c>
      <c r="D1286" t="str">
        <f t="shared" si="1517"/>
        <v>1</v>
      </c>
      <c r="F1286" t="str">
        <f t="shared" si="1483"/>
        <v>mlv=1</v>
      </c>
      <c r="G1286" s="17" t="s">
        <v>135</v>
      </c>
    </row>
    <row r="1287" spans="1:7" ht="14.4">
      <c r="A1287" s="17" t="s">
        <v>287</v>
      </c>
      <c r="B1287" s="17" t="str">
        <f t="shared" si="1460"/>
        <v>rut=</v>
      </c>
      <c r="C1287" s="1" t="s">
        <v>167</v>
      </c>
      <c r="D1287" t="str">
        <f t="shared" si="1517"/>
        <v>12</v>
      </c>
      <c r="F1287" t="str">
        <f t="shared" si="1483"/>
        <v>rut=12</v>
      </c>
      <c r="G1287" s="17" t="str">
        <f t="shared" ref="G1287" si="1520">CONCATENATE("[th]",C1280)</f>
        <v>[th]Spelupplägg</v>
      </c>
    </row>
    <row r="1288" spans="1:7" ht="14.4">
      <c r="A1288" s="17" t="s">
        <v>337</v>
      </c>
      <c r="B1288" s="17" t="str">
        <f t="shared" si="1460"/>
        <v>led=</v>
      </c>
      <c r="C1288" s="1" t="s">
        <v>169</v>
      </c>
      <c r="D1288" t="str">
        <f t="shared" si="1517"/>
        <v>5</v>
      </c>
      <c r="F1288" t="str">
        <f t="shared" si="1483"/>
        <v>led=5</v>
      </c>
      <c r="G1288" s="17" t="s">
        <v>150</v>
      </c>
    </row>
    <row r="1289" spans="1:7" ht="14.4">
      <c r="A1289" s="17" t="s">
        <v>1205</v>
      </c>
      <c r="B1289" s="17" t="str">
        <f t="shared" si="1460"/>
        <v>sal=</v>
      </c>
      <c r="C1289" s="1" t="s">
        <v>171</v>
      </c>
      <c r="D1289" t="str">
        <f t="shared" si="1517"/>
        <v>513960</v>
      </c>
      <c r="F1289" t="str">
        <f t="shared" si="1483"/>
        <v>sal=513960</v>
      </c>
      <c r="G1289" s="17" t="str">
        <f>CONCATENATE("[td]",VLOOKUP(IF((COUNTA(E1280)&gt;0),E1280,VALUE(D1280)),'Lookup tables'!$A$2:$B$42,2,FALSE))</f>
        <v>[td]enastående</v>
      </c>
    </row>
    <row r="1290" spans="1:7" ht="14.4">
      <c r="A1290" s="17" t="s">
        <v>1206</v>
      </c>
      <c r="B1290" s="17" t="str">
        <f t="shared" si="1460"/>
        <v>mkt=</v>
      </c>
      <c r="C1290" s="1" t="s">
        <v>173</v>
      </c>
      <c r="D1290" t="str">
        <f t="shared" si="1517"/>
        <v>267500</v>
      </c>
      <c r="F1290" t="str">
        <f t="shared" si="1483"/>
        <v>mkt=267500</v>
      </c>
      <c r="G1290" s="17" t="s">
        <v>140</v>
      </c>
    </row>
    <row r="1291" spans="1:7" ht="14.4">
      <c r="A1291" s="17" t="s">
        <v>361</v>
      </c>
      <c r="B1291" s="17" t="str">
        <f t="shared" si="1460"/>
        <v>gev=</v>
      </c>
      <c r="C1291" s="1" t="s">
        <v>175</v>
      </c>
      <c r="D1291" t="str">
        <f t="shared" si="1517"/>
        <v>25</v>
      </c>
      <c r="F1291" t="str">
        <f t="shared" si="1483"/>
        <v>gev=25</v>
      </c>
      <c r="G1291" s="17" t="str">
        <f t="shared" ref="G1291" si="1521">CONCATENATE("[th]",C1282)</f>
        <v>[th]Framspel</v>
      </c>
    </row>
    <row r="1292" spans="1:7" ht="14.4">
      <c r="A1292" s="17" t="s">
        <v>176</v>
      </c>
      <c r="B1292" s="17" t="str">
        <f t="shared" si="1460"/>
        <v>gtl=</v>
      </c>
      <c r="C1292" s="1" t="s">
        <v>177</v>
      </c>
      <c r="D1292" t="str">
        <f t="shared" si="1517"/>
        <v>0</v>
      </c>
      <c r="F1292" t="str">
        <f t="shared" si="1483"/>
        <v>gtl=0</v>
      </c>
      <c r="G1292" s="17" t="s">
        <v>150</v>
      </c>
    </row>
    <row r="1293" spans="1:7" ht="14.4">
      <c r="A1293" s="17" t="s">
        <v>178</v>
      </c>
      <c r="B1293" s="17" t="str">
        <f t="shared" si="1460"/>
        <v>gtc=</v>
      </c>
      <c r="C1293" s="1" t="s">
        <v>179</v>
      </c>
      <c r="D1293" t="str">
        <f t="shared" si="1517"/>
        <v>0</v>
      </c>
      <c r="F1293" t="str">
        <f t="shared" si="1483"/>
        <v>gtc=0</v>
      </c>
      <c r="G1293" s="17" t="str">
        <f>CONCATENATE("[td]",VLOOKUP(IF((COUNTA(E1282)&gt;0),E1282,VALUE(D1282)),'Lookup tables'!$A$2:$B$42,2,FALSE))</f>
        <v>[td]fenomenal</v>
      </c>
    </row>
    <row r="1294" spans="1:7" ht="14.4">
      <c r="A1294" s="17" t="s">
        <v>180</v>
      </c>
      <c r="B1294" s="17" t="str">
        <f t="shared" si="1460"/>
        <v>gtt=</v>
      </c>
      <c r="C1294" s="1" t="s">
        <v>181</v>
      </c>
      <c r="D1294" t="str">
        <f t="shared" si="1517"/>
        <v>0</v>
      </c>
      <c r="F1294" t="str">
        <f t="shared" si="1483"/>
        <v>gtt=0</v>
      </c>
      <c r="G1294" s="17" t="s">
        <v>163</v>
      </c>
    </row>
    <row r="1295" spans="1:7" ht="14.4">
      <c r="A1295" s="17" t="s">
        <v>182</v>
      </c>
      <c r="B1295" s="17" t="str">
        <f t="shared" si="1460"/>
        <v>hat=</v>
      </c>
      <c r="C1295" s="1" t="s">
        <v>183</v>
      </c>
      <c r="D1295" t="str">
        <f t="shared" si="1517"/>
        <v>0</v>
      </c>
      <c r="F1295" t="str">
        <f t="shared" si="1483"/>
        <v>hat=0</v>
      </c>
      <c r="G1295" s="17" t="s">
        <v>135</v>
      </c>
    </row>
    <row r="1296" spans="1:7" ht="14.4">
      <c r="A1296" s="17" t="s">
        <v>184</v>
      </c>
      <c r="B1296" s="17" t="str">
        <f t="shared" ref="B1296" si="1522">LEFT(A1296,10)</f>
        <v>CountryID=</v>
      </c>
      <c r="C1296" s="1" t="s">
        <v>185</v>
      </c>
      <c r="D1296" t="str">
        <f t="shared" ref="D1296:D1359" si="1523">RIGHT(A1296,(LEN(A1296)-10))</f>
        <v>1</v>
      </c>
      <c r="F1296" t="str">
        <f t="shared" si="1483"/>
        <v>CountryID=1</v>
      </c>
      <c r="G1296" s="17" t="str">
        <f t="shared" ref="G1296" si="1524">CONCATENATE("[th]",C1283)</f>
        <v>[th]Ytter</v>
      </c>
    </row>
    <row r="1297" spans="1:7" ht="14.4">
      <c r="A1297" s="17" t="s">
        <v>186</v>
      </c>
      <c r="B1297" s="17" t="str">
        <f t="shared" ref="B1297" si="1525">LEFT(A1297,9)</f>
        <v>warnings=</v>
      </c>
      <c r="C1297" s="1" t="s">
        <v>187</v>
      </c>
      <c r="D1297" t="str">
        <f t="shared" ref="D1297:D1360" si="1526">RIGHT(A1297,(LEN(A1297)-9))</f>
        <v>0</v>
      </c>
      <c r="F1297" t="str">
        <f t="shared" si="1483"/>
        <v>warnings=0</v>
      </c>
      <c r="G1297" s="17" t="s">
        <v>150</v>
      </c>
    </row>
    <row r="1298" spans="1:7" ht="14.4">
      <c r="A1298" s="17" t="s">
        <v>327</v>
      </c>
      <c r="B1298" s="17" t="str">
        <f t="shared" ref="B1298" si="1527">LEFT(A1298,11)</f>
        <v>speciality=</v>
      </c>
      <c r="C1298" s="1" t="s">
        <v>189</v>
      </c>
      <c r="D1298" t="str">
        <f t="shared" ref="D1298:D1361" si="1528">RIGHT(A1298,(LEN(A1298)-11))</f>
        <v>3</v>
      </c>
      <c r="F1298" t="str">
        <f t="shared" si="1483"/>
        <v>speciality=3</v>
      </c>
      <c r="G1298" s="17" t="str">
        <f>CONCATENATE("[td]",VLOOKUP(IF((COUNTA(E1283)&gt;0),E1283,VALUE(D1283)),'Lookup tables'!$A$2:$B$42,2,FALSE))</f>
        <v>[td]titanisk</v>
      </c>
    </row>
    <row r="1299" spans="1:7" ht="14.4">
      <c r="A1299" s="17" t="s">
        <v>328</v>
      </c>
      <c r="B1299" s="17" t="str">
        <f t="shared" ref="B1299" si="1529">LEFT(A1299,16)</f>
        <v>specialityLabel=</v>
      </c>
      <c r="C1299" s="1" t="s">
        <v>189</v>
      </c>
      <c r="F1299" t="str">
        <f t="shared" si="1483"/>
        <v>specialityLabel=Powerful</v>
      </c>
      <c r="G1299" s="17" t="s">
        <v>140</v>
      </c>
    </row>
    <row r="1300" spans="1:7" ht="14.4">
      <c r="A1300" s="17" t="s">
        <v>329</v>
      </c>
      <c r="B1300" s="17" t="str">
        <f t="shared" ref="B1300" si="1530">LEFT(A1300,11)</f>
        <v>gentleness=</v>
      </c>
      <c r="C1300" s="1" t="s">
        <v>192</v>
      </c>
      <c r="D1300" t="str">
        <f t="shared" ref="D1300:D1363" si="1531">RIGHT(A1300,(LEN(A1300)-11))</f>
        <v>2</v>
      </c>
      <c r="F1300" t="str">
        <f t="shared" si="1483"/>
        <v>gentleness=2</v>
      </c>
      <c r="G1300" s="17" t="str">
        <f t="shared" ref="G1300" si="1532">CONCATENATE("[th]",C1285)</f>
        <v>[th]Försvar</v>
      </c>
    </row>
    <row r="1301" spans="1:7" ht="14.4">
      <c r="A1301" s="17" t="s">
        <v>330</v>
      </c>
      <c r="B1301" s="17" t="str">
        <f t="shared" ref="B1301" si="1533">LEFT(A1301,16)</f>
        <v>gentlenessLabel=</v>
      </c>
      <c r="C1301" s="1" t="s">
        <v>192</v>
      </c>
      <c r="D1301" t="str">
        <f t="shared" ref="D1301:D1364" si="1534">RIGHT(A1301,(LEN(A1301)-16))</f>
        <v>pleasant guy</v>
      </c>
      <c r="F1301" t="str">
        <f t="shared" si="1483"/>
        <v>gentlenessLabel=pleasant guy</v>
      </c>
      <c r="G1301" s="17" t="s">
        <v>150</v>
      </c>
    </row>
    <row r="1302" spans="1:7" ht="14.4">
      <c r="A1302" s="17" t="s">
        <v>271</v>
      </c>
      <c r="B1302" s="17" t="str">
        <f t="shared" ref="B1302" si="1535">LEFT(A1302,8)</f>
        <v>honesty=</v>
      </c>
      <c r="C1302" s="1" t="s">
        <v>195</v>
      </c>
      <c r="D1302" t="str">
        <f t="shared" ref="D1302:D1365" si="1536">RIGHT(A1302,(LEN(A1302)-8))</f>
        <v>1</v>
      </c>
      <c r="F1302" t="str">
        <f t="shared" si="1483"/>
        <v>honesty=1</v>
      </c>
      <c r="G1302" s="17" t="str">
        <f>CONCATENATE("[td]",VLOOKUP(IF((COUNTA(E1285)&gt;0),E1285,VALUE(D1285)),'Lookup tables'!$A$2:$B$42,2,FALSE))</f>
        <v>[td]magisk</v>
      </c>
    </row>
    <row r="1303" spans="1:7" ht="14.4">
      <c r="A1303" s="17" t="s">
        <v>272</v>
      </c>
      <c r="B1303" s="17" t="str">
        <f t="shared" ref="B1303" si="1537">LEFT(A1303,13)</f>
        <v>honestyLabel=</v>
      </c>
      <c r="C1303" s="1" t="s">
        <v>195</v>
      </c>
      <c r="D1303" t="str">
        <f t="shared" ref="D1303:D1366" si="1538">RIGHT(A1303,(LEN(A1303)-13))</f>
        <v>dishonest</v>
      </c>
      <c r="F1303" t="str">
        <f t="shared" si="1483"/>
        <v>honestyLabel=dishonest</v>
      </c>
      <c r="G1303" s="17" t="s">
        <v>163</v>
      </c>
    </row>
    <row r="1304" spans="1:7" ht="14.4">
      <c r="A1304" s="17" t="s">
        <v>273</v>
      </c>
      <c r="B1304" s="17" t="str">
        <f t="shared" ref="B1304" si="1539">LEFT(A1304,15)</f>
        <v>Aggressiveness=</v>
      </c>
      <c r="C1304" s="1" t="s">
        <v>198</v>
      </c>
      <c r="D1304" t="str">
        <f t="shared" ref="D1304:D1367" si="1540">RIGHT(A1304,(LEN(A1304)-15))</f>
        <v>2</v>
      </c>
      <c r="F1304" t="str">
        <f t="shared" si="1483"/>
        <v>Aggressiveness=2</v>
      </c>
      <c r="G1304" s="17" t="s">
        <v>135</v>
      </c>
    </row>
    <row r="1305" spans="1:7" ht="14.4">
      <c r="A1305" s="17" t="s">
        <v>274</v>
      </c>
      <c r="B1305" s="17" t="str">
        <f t="shared" ref="B1305" si="1541">LEFT(A1305,20)</f>
        <v>AggressivenessLabel=</v>
      </c>
      <c r="C1305" s="1" t="s">
        <v>198</v>
      </c>
      <c r="D1305" t="str">
        <f t="shared" ref="D1305:D1368" si="1542">RIGHT(A1305,(LEN(A1305)-20))</f>
        <v>balanced</v>
      </c>
      <c r="F1305" t="str">
        <f t="shared" si="1483"/>
        <v>AggressivenessLabel=balanced</v>
      </c>
      <c r="G1305" s="17" t="str">
        <f t="shared" ref="G1305" si="1543">CONCATENATE("[th]",C1281)</f>
        <v>[th]Målgörare</v>
      </c>
    </row>
    <row r="1306" spans="1:7" ht="14.4">
      <c r="A1306" s="17" t="s">
        <v>236</v>
      </c>
      <c r="B1306" s="17" t="str">
        <f t="shared" ref="B1306" si="1544">LEFT(A1306,12)</f>
        <v>TrainerType=</v>
      </c>
      <c r="C1306" s="1" t="s">
        <v>201</v>
      </c>
      <c r="D1306" t="str">
        <f t="shared" ref="D1306:D1369" si="1545">RIGHT(A1306,(LEN(A1306)-12))</f>
        <v/>
      </c>
      <c r="F1306" t="str">
        <f t="shared" si="1483"/>
        <v>TrainerType=</v>
      </c>
      <c r="G1306" s="17" t="s">
        <v>150</v>
      </c>
    </row>
    <row r="1307" spans="1:7" ht="14.4">
      <c r="A1307" s="17" t="s">
        <v>237</v>
      </c>
      <c r="B1307" s="17" t="str">
        <f t="shared" ref="B1307" si="1546">LEFT(A1307,13)</f>
        <v>TrainerSkill=</v>
      </c>
      <c r="C1307" s="1" t="s">
        <v>203</v>
      </c>
      <c r="D1307" t="str">
        <f t="shared" ref="D1307:D1370" si="1547">RIGHT(A1307,(LEN(A1307)-13))</f>
        <v/>
      </c>
      <c r="F1307" t="str">
        <f t="shared" si="1483"/>
        <v>TrainerSkill=</v>
      </c>
      <c r="G1307" s="17" t="str">
        <f>CONCATENATE("[td]",VLOOKUP(IF((COUNTA(E1281)&gt;0),E1281,VALUE(D1281)),'Lookup tables'!$A$2:$B$42,2,FALSE))</f>
        <v>[td]dålig</v>
      </c>
    </row>
    <row r="1308" spans="1:7" ht="14.4">
      <c r="A1308" s="17" t="s">
        <v>204</v>
      </c>
      <c r="B1308" s="17" t="str">
        <f t="shared" ref="B1308" si="1548">LEFT(A1308,7)</f>
        <v>rating=</v>
      </c>
      <c r="C1308" s="1" t="s">
        <v>205</v>
      </c>
      <c r="D1308" t="str">
        <f t="shared" ref="D1308:D1371" si="1549">RIGHT(A1308,(LEN(A1308)-7))</f>
        <v>0</v>
      </c>
      <c r="F1308" t="str">
        <f t="shared" si="1483"/>
        <v>rating=0</v>
      </c>
      <c r="G1308" s="17" t="s">
        <v>140</v>
      </c>
    </row>
    <row r="1309" spans="1:7" ht="14.4">
      <c r="A1309" s="17" t="s">
        <v>350</v>
      </c>
      <c r="B1309" s="17" t="str">
        <f t="shared" ref="B1309" si="1550">LEFT(A1309,13)</f>
        <v>PlayerNumber=</v>
      </c>
      <c r="C1309" s="1" t="s">
        <v>207</v>
      </c>
      <c r="D1309" t="str">
        <f t="shared" ref="D1309:D1372" si="1551">RIGHT(A1309,(LEN(A1309)-13))</f>
        <v>100</v>
      </c>
      <c r="F1309" t="str">
        <f t="shared" si="1483"/>
        <v>PlayerNumber=100</v>
      </c>
      <c r="G1309" s="17" t="str">
        <f t="shared" ref="G1309" si="1552">CONCATENATE("[th]",C1284)</f>
        <v>[th]Fasta situationer</v>
      </c>
    </row>
    <row r="1310" spans="1:7" ht="14.4">
      <c r="A1310" s="17" t="s">
        <v>208</v>
      </c>
      <c r="B1310" s="17" t="str">
        <f t="shared" ref="B1310:B1311" si="1553">LEFT(A1310,15)</f>
        <v>TransferListed=</v>
      </c>
      <c r="C1310" s="1" t="s">
        <v>209</v>
      </c>
      <c r="D1310" t="str">
        <f t="shared" ref="D1310:D1373" si="1554">RIGHT(A1310,(LEN(A1310)-15))</f>
        <v>0</v>
      </c>
      <c r="F1310" t="str">
        <f t="shared" si="1483"/>
        <v>TransferListed=0</v>
      </c>
      <c r="G1310" s="17" t="s">
        <v>150</v>
      </c>
    </row>
    <row r="1311" spans="1:7" ht="14.4">
      <c r="A1311" s="17" t="s">
        <v>210</v>
      </c>
      <c r="B1311" s="17" t="str">
        <f t="shared" si="1553"/>
        <v>NationalTeamID=</v>
      </c>
      <c r="C1311" s="1" t="s">
        <v>211</v>
      </c>
      <c r="D1311" t="str">
        <f t="shared" si="1554"/>
        <v>3000</v>
      </c>
      <c r="F1311" t="str">
        <f t="shared" ref="F1311:F1374" si="1555">A1311</f>
        <v>NationalTeamID=3000</v>
      </c>
      <c r="G1311" s="17" t="str">
        <f>CONCATENATE("[td]",VLOOKUP(IF((COUNTA(E1284)&gt;0),E1284,VALUE(D1284)),'Lookup tables'!$A$2:$B$42,2,FALSE))</f>
        <v>[td]dålig</v>
      </c>
    </row>
    <row r="1312" spans="1:7" ht="14.4">
      <c r="A1312" s="17" t="s">
        <v>351</v>
      </c>
      <c r="B1312" s="17" t="str">
        <f t="shared" ref="B1312" si="1556">LEFT(A1312,5)</f>
        <v>Caps=</v>
      </c>
      <c r="C1312" s="1" t="s">
        <v>213</v>
      </c>
      <c r="D1312" t="str">
        <f t="shared" ref="D1312:D1375" si="1557">RIGHT(A1312,(LEN(A1312)-5))</f>
        <v>8</v>
      </c>
      <c r="F1312" t="str">
        <f t="shared" si="1555"/>
        <v>Caps=8</v>
      </c>
      <c r="G1312" s="17" t="s">
        <v>214</v>
      </c>
    </row>
    <row r="1313" spans="1:7" ht="14.4">
      <c r="A1313" s="17" t="s">
        <v>239</v>
      </c>
      <c r="B1313" s="17" t="str">
        <f t="shared" ref="B1313" si="1558">LEFT(A1313,8)</f>
        <v>CapsU20=</v>
      </c>
      <c r="C1313" s="1" t="s">
        <v>216</v>
      </c>
      <c r="D1313" t="str">
        <f t="shared" ref="D1313:D1376" si="1559">RIGHT(A1313,(LEN(A1313)-8))</f>
        <v>0</v>
      </c>
      <c r="F1313" t="str">
        <f t="shared" si="1555"/>
        <v>CapsU20=0</v>
      </c>
      <c r="G1313" t="str">
        <f t="shared" ref="G1313:G1376" si="1560">CONCATENATE("Extra info: ", E1313)</f>
        <v xml:space="preserve">Extra info: </v>
      </c>
    </row>
    <row r="1314" spans="1:7" ht="14.4">
      <c r="A1314" s="17" t="s">
        <v>386</v>
      </c>
      <c r="B1314" s="17"/>
      <c r="C1314" s="10" t="s">
        <v>134</v>
      </c>
      <c r="D1314" s="17" t="str">
        <f t="shared" ref="D1314:D1377" si="1561">MID(A1314,8,(LEN(A1314)-8))</f>
        <v>189010481</v>
      </c>
      <c r="F1314" t="str">
        <f t="shared" si="1555"/>
        <v>[player189010481]</v>
      </c>
      <c r="G1314" s="17" t="str">
        <f t="shared" ref="G1314:G1377" si="1562">CONCATENATE("[hr][b]",D1315,"[/b] ","[playerid=",D1314,"]")</f>
        <v>[hr][b]Björn Erskär[/b] [playerid=189010481]</v>
      </c>
    </row>
    <row r="1315" spans="1:7" ht="14.4">
      <c r="A1315" s="17" t="s">
        <v>387</v>
      </c>
      <c r="B1315" s="17" t="str">
        <f t="shared" ref="B1315" si="1563">LEFT(A1315,5)</f>
        <v>name=</v>
      </c>
      <c r="C1315" s="10" t="s">
        <v>137</v>
      </c>
      <c r="D1315" s="17" t="str">
        <f t="shared" ref="D1315:D1378" si="1564">RIGHT(A1315,(LEN(A1315)-5))</f>
        <v>Björn Erskär</v>
      </c>
      <c r="F1315" t="str">
        <f t="shared" si="1555"/>
        <v>name=Björn Erskär</v>
      </c>
      <c r="G1315" t="str">
        <f t="shared" ref="G1315" si="1565">CONCATENATE(D1316," år och ",D1317," dagar, TSI = ",D1331,", Lön = ",D1330)</f>
        <v>34 år och 54 dagar, TSI = 33410, Lön = 217200</v>
      </c>
    </row>
    <row r="1316" spans="1:7" ht="14.4">
      <c r="A1316" s="17" t="s">
        <v>1207</v>
      </c>
      <c r="B1316" s="17" t="str">
        <f t="shared" ref="B1316" si="1566">LEFT(A1316,4)</f>
        <v>ald=</v>
      </c>
      <c r="C1316" s="1" t="s">
        <v>139</v>
      </c>
      <c r="D1316" t="str">
        <f t="shared" ref="D1316:D1379" si="1567">RIGHT(A1316,(LEN(A1316)-4))</f>
        <v>34</v>
      </c>
      <c r="F1316" t="str">
        <f t="shared" ref="F1316" si="1568">IF(LEN(E1316)&gt;0,CONCATENATE(B1316,E1316),A1316)</f>
        <v>ald=34</v>
      </c>
      <c r="G1316" t="str">
        <f>CONCATENATE(VLOOKUP(IF((COUNTA(E1319)&gt;0),E1319,VALUE(D1319)),'Lookup tables'!$A$2:$B$42,2,FALSE)," form, ",VLOOKUP(IF((COUNTA(E1320)&gt;0),E1320,VALUE(D1320)),'Lookup tables'!$A$2:$B$42,2,FALSE)," kondition, ",VLOOKUP(IF((COUNTA(E1328)&gt;0),E1328,VALUE(D1328)),'Lookup tables'!$A$2:$B$42,2,FALSE)," rutin")</f>
        <v>enastående form, ypperlig kondition, gudomlig rutin</v>
      </c>
    </row>
    <row r="1317" spans="1:7" ht="14.4">
      <c r="A1317" s="17" t="s">
        <v>1099</v>
      </c>
      <c r="B1317" s="17" t="str">
        <f t="shared" ref="B1317" si="1569">LEFT(A1317,8)</f>
        <v>agedays=</v>
      </c>
      <c r="C1317" s="1" t="s">
        <v>142</v>
      </c>
      <c r="D1317" t="str">
        <f t="shared" ref="D1317:D1380" si="1570">RIGHT(A1317,(LEN(A1317)-8))</f>
        <v>54</v>
      </c>
      <c r="F1317" t="str">
        <f t="shared" si="1483"/>
        <v>agedays=54</v>
      </c>
      <c r="G1317" t="str">
        <f>CONCATENATE(IF((COUNTA(D1340)&gt;0),CONCATENATE(D1340,", "),""),IF((LEN(D1347)&gt;0),CONCATENATE(VLOOKUP(VALUE(D1347),'Lookup tables'!$D$25:$E$27,2,FALSE),", "),""),CONCATENATE(VLOOKUP(VALUE(D1329),'Lookup tables'!$A$2:$B$42,2,FALSE)," ledarförmåga, "),CONCATENATE(VLOOKUP(D1342,'Lookup tables'!$D$29:$E$34,2,FALSE),", "),IF(AND((VALUE(D1318)&lt;0),(COUNTA(E1318)&lt;1)),"ingen skada",CONCATENATE("[b]skada +",IF((COUNTA(E1318)&gt;0),E1318,D1318),"[/b]")))</f>
        <v>balanserad tränare, bra ledarförmåga, populär kille, ingen skada</v>
      </c>
    </row>
    <row r="1318" spans="1:7" ht="14.4">
      <c r="A1318" s="17" t="s">
        <v>143</v>
      </c>
      <c r="B1318" s="17" t="str">
        <f t="shared" ref="B1318:B1377" si="1571">LEFT(A1318,4)</f>
        <v>ska=</v>
      </c>
      <c r="C1318" s="1" t="s">
        <v>144</v>
      </c>
      <c r="D1318" t="str">
        <f t="shared" ref="D1318:D1381" si="1572">RIGHT(A1318,(LEN(A1318)-4))</f>
        <v>-1</v>
      </c>
      <c r="F1318" t="str">
        <f t="shared" si="1483"/>
        <v>ska=-1</v>
      </c>
      <c r="G1318" t="s">
        <v>145</v>
      </c>
    </row>
    <row r="1319" spans="1:7" ht="14.4">
      <c r="A1319" s="17" t="s">
        <v>244</v>
      </c>
      <c r="B1319" s="17" t="str">
        <f t="shared" si="1571"/>
        <v>for=</v>
      </c>
      <c r="C1319" s="1" t="s">
        <v>147</v>
      </c>
      <c r="D1319" t="str">
        <f t="shared" si="1572"/>
        <v>7</v>
      </c>
      <c r="F1319" t="str">
        <f t="shared" si="1483"/>
        <v>for=7</v>
      </c>
      <c r="G1319" s="17" t="str">
        <f t="shared" ref="G1319:G1382" si="1573">CONCATENATE("[th]",C1320)</f>
        <v>[th]Kondition</v>
      </c>
    </row>
    <row r="1320" spans="1:7" ht="14.4">
      <c r="A1320" s="17" t="s">
        <v>148</v>
      </c>
      <c r="B1320" s="17" t="str">
        <f t="shared" si="1571"/>
        <v>uth=</v>
      </c>
      <c r="C1320" s="1" t="s">
        <v>149</v>
      </c>
      <c r="D1320" t="str">
        <f t="shared" si="1572"/>
        <v>6</v>
      </c>
      <c r="F1320" t="str">
        <f t="shared" si="1483"/>
        <v>uth=6</v>
      </c>
      <c r="G1320" s="17" t="s">
        <v>150</v>
      </c>
    </row>
    <row r="1321" spans="1:7" ht="14.4">
      <c r="A1321" s="17" t="s">
        <v>388</v>
      </c>
      <c r="B1321" s="17" t="str">
        <f t="shared" si="1571"/>
        <v>spe=</v>
      </c>
      <c r="C1321" s="1" t="s">
        <v>152</v>
      </c>
      <c r="D1321" t="str">
        <f t="shared" si="1572"/>
        <v>12</v>
      </c>
      <c r="F1321" t="str">
        <f t="shared" si="1483"/>
        <v>spe=12</v>
      </c>
      <c r="G1321" s="17" t="str">
        <f>CONCATENATE("[td]",VLOOKUP(IF((COUNTA(E1320)&gt;0),E1320,VALUE(D1320)),'Lookup tables'!$A$2:$B$42,2,FALSE))</f>
        <v>[td]ypperlig</v>
      </c>
    </row>
    <row r="1322" spans="1:7" ht="14.4">
      <c r="A1322" s="17" t="s">
        <v>281</v>
      </c>
      <c r="B1322" s="17" t="str">
        <f t="shared" si="1571"/>
        <v>mal=</v>
      </c>
      <c r="C1322" s="1" t="s">
        <v>154</v>
      </c>
      <c r="D1322" t="str">
        <f t="shared" si="1572"/>
        <v>2</v>
      </c>
      <c r="F1322" t="str">
        <f t="shared" si="1483"/>
        <v>mal=2</v>
      </c>
      <c r="G1322" s="17" t="s">
        <v>140</v>
      </c>
    </row>
    <row r="1323" spans="1:7" ht="14.4">
      <c r="A1323" s="17" t="s">
        <v>320</v>
      </c>
      <c r="B1323" s="17" t="str">
        <f t="shared" si="1571"/>
        <v>fra=</v>
      </c>
      <c r="C1323" s="1" t="s">
        <v>156</v>
      </c>
      <c r="D1323" t="str">
        <f t="shared" si="1572"/>
        <v>7</v>
      </c>
      <c r="F1323" t="str">
        <f t="shared" si="1483"/>
        <v>fra=7</v>
      </c>
      <c r="G1323" s="17" t="str">
        <f t="shared" ref="G1323" si="1574">CONCATENATE("[th]",C1327)</f>
        <v>[th]Målvakt</v>
      </c>
    </row>
    <row r="1324" spans="1:7" ht="14.4">
      <c r="A1324" s="17" t="s">
        <v>224</v>
      </c>
      <c r="B1324" s="17" t="str">
        <f t="shared" si="1571"/>
        <v>ytt=</v>
      </c>
      <c r="C1324" s="1" t="s">
        <v>158</v>
      </c>
      <c r="D1324" t="str">
        <f t="shared" si="1572"/>
        <v>2</v>
      </c>
      <c r="F1324" t="str">
        <f t="shared" si="1483"/>
        <v>ytt=2</v>
      </c>
      <c r="G1324" s="17" t="s">
        <v>150</v>
      </c>
    </row>
    <row r="1325" spans="1:7" ht="14.4">
      <c r="A1325" s="17" t="s">
        <v>358</v>
      </c>
      <c r="B1325" s="17" t="str">
        <f t="shared" si="1571"/>
        <v>fas=</v>
      </c>
      <c r="C1325" s="1" t="s">
        <v>160</v>
      </c>
      <c r="D1325" t="str">
        <f t="shared" si="1572"/>
        <v>3</v>
      </c>
      <c r="F1325" t="str">
        <f t="shared" si="1483"/>
        <v>fas=3</v>
      </c>
      <c r="G1325" s="17" t="str">
        <f>CONCATENATE("[td]",VLOOKUP(IF((COUNTA(E1327)&gt;0),E1327,VALUE(D1327)),'Lookup tables'!$A$2:$B$42,2,FALSE))</f>
        <v>[td]obefintlig</v>
      </c>
    </row>
    <row r="1326" spans="1:7" ht="14.4">
      <c r="A1326" s="17" t="s">
        <v>417</v>
      </c>
      <c r="B1326" s="17" t="str">
        <f t="shared" si="1571"/>
        <v>bac=</v>
      </c>
      <c r="C1326" s="1" t="s">
        <v>162</v>
      </c>
      <c r="D1326" t="str">
        <f t="shared" si="1572"/>
        <v>17</v>
      </c>
      <c r="F1326" t="str">
        <f t="shared" ref="F1326:F1389" si="1575">IF(LEN(E1326)&gt;0,CONCATENATE(B1326,E1326),A1326)</f>
        <v>bac=17</v>
      </c>
      <c r="G1326" s="17" t="s">
        <v>163</v>
      </c>
    </row>
    <row r="1327" spans="1:7" ht="14.4">
      <c r="A1327" s="17" t="s">
        <v>882</v>
      </c>
      <c r="B1327" s="17" t="str">
        <f t="shared" si="1571"/>
        <v>mlv=</v>
      </c>
      <c r="C1327" s="1" t="s">
        <v>165</v>
      </c>
      <c r="D1327" t="str">
        <f t="shared" si="1572"/>
        <v>0</v>
      </c>
      <c r="F1327" t="str">
        <f t="shared" si="1575"/>
        <v>mlv=0</v>
      </c>
      <c r="G1327" s="17" t="s">
        <v>135</v>
      </c>
    </row>
    <row r="1328" spans="1:7" ht="14.4">
      <c r="A1328" s="17" t="s">
        <v>166</v>
      </c>
      <c r="B1328" s="17" t="str">
        <f t="shared" si="1571"/>
        <v>rut=</v>
      </c>
      <c r="C1328" s="1" t="s">
        <v>167</v>
      </c>
      <c r="D1328" t="str">
        <f t="shared" si="1572"/>
        <v>20</v>
      </c>
      <c r="F1328" t="str">
        <f t="shared" si="1575"/>
        <v>rut=20</v>
      </c>
      <c r="G1328" s="17" t="str">
        <f t="shared" ref="G1328" si="1576">CONCATENATE("[th]",C1321)</f>
        <v>[th]Spelupplägg</v>
      </c>
    </row>
    <row r="1329" spans="1:7" ht="14.4">
      <c r="A1329" s="17" t="s">
        <v>337</v>
      </c>
      <c r="B1329" s="17" t="str">
        <f t="shared" si="1571"/>
        <v>led=</v>
      </c>
      <c r="C1329" s="1" t="s">
        <v>169</v>
      </c>
      <c r="D1329" t="str">
        <f t="shared" si="1572"/>
        <v>5</v>
      </c>
      <c r="F1329" t="str">
        <f t="shared" si="1575"/>
        <v>led=5</v>
      </c>
      <c r="G1329" s="17" t="s">
        <v>150</v>
      </c>
    </row>
    <row r="1330" spans="1:7" ht="14.4">
      <c r="A1330" s="17" t="s">
        <v>1208</v>
      </c>
      <c r="B1330" s="17" t="str">
        <f t="shared" si="1571"/>
        <v>sal=</v>
      </c>
      <c r="C1330" s="1" t="s">
        <v>171</v>
      </c>
      <c r="D1330" t="str">
        <f t="shared" si="1572"/>
        <v>217200</v>
      </c>
      <c r="F1330" t="str">
        <f t="shared" si="1575"/>
        <v>sal=217200</v>
      </c>
      <c r="G1330" s="17" t="str">
        <f>CONCATENATE("[td]",VLOOKUP(IF((COUNTA(E1321)&gt;0),E1321,VALUE(D1321)),'Lookup tables'!$A$2:$B$42,2,FALSE))</f>
        <v>[td]övernaturlig</v>
      </c>
    </row>
    <row r="1331" spans="1:7" ht="14.4">
      <c r="A1331" s="17" t="s">
        <v>1209</v>
      </c>
      <c r="B1331" s="17" t="str">
        <f t="shared" si="1571"/>
        <v>mkt=</v>
      </c>
      <c r="C1331" s="1" t="s">
        <v>173</v>
      </c>
      <c r="D1331" t="str">
        <f t="shared" si="1572"/>
        <v>33410</v>
      </c>
      <c r="F1331" t="str">
        <f t="shared" si="1575"/>
        <v>mkt=33410</v>
      </c>
      <c r="G1331" s="17" t="s">
        <v>140</v>
      </c>
    </row>
    <row r="1332" spans="1:7" ht="14.4">
      <c r="A1332" s="17" t="s">
        <v>1104</v>
      </c>
      <c r="B1332" s="17" t="str">
        <f t="shared" si="1571"/>
        <v>gev=</v>
      </c>
      <c r="C1332" s="1" t="s">
        <v>175</v>
      </c>
      <c r="D1332" t="str">
        <f t="shared" si="1572"/>
        <v>78</v>
      </c>
      <c r="F1332" t="str">
        <f t="shared" si="1575"/>
        <v>gev=78</v>
      </c>
      <c r="G1332" s="17" t="str">
        <f t="shared" ref="G1332" si="1577">CONCATENATE("[th]",C1323)</f>
        <v>[th]Framspel</v>
      </c>
    </row>
    <row r="1333" spans="1:7" ht="14.4">
      <c r="A1333" s="17" t="s">
        <v>176</v>
      </c>
      <c r="B1333" s="17" t="str">
        <f t="shared" si="1571"/>
        <v>gtl=</v>
      </c>
      <c r="C1333" s="1" t="s">
        <v>177</v>
      </c>
      <c r="D1333" t="str">
        <f t="shared" si="1572"/>
        <v>0</v>
      </c>
      <c r="F1333" t="str">
        <f t="shared" si="1575"/>
        <v>gtl=0</v>
      </c>
      <c r="G1333" s="17" t="s">
        <v>150</v>
      </c>
    </row>
    <row r="1334" spans="1:7" ht="14.4">
      <c r="A1334" s="17" t="s">
        <v>178</v>
      </c>
      <c r="B1334" s="17" t="str">
        <f t="shared" si="1571"/>
        <v>gtc=</v>
      </c>
      <c r="C1334" s="1" t="s">
        <v>179</v>
      </c>
      <c r="D1334" t="str">
        <f t="shared" si="1572"/>
        <v>0</v>
      </c>
      <c r="F1334" t="str">
        <f t="shared" si="1575"/>
        <v>gtc=0</v>
      </c>
      <c r="G1334" s="17" t="str">
        <f>CONCATENATE("[td]",VLOOKUP(IF((COUNTA(E1323)&gt;0),E1323,VALUE(D1323)),'Lookup tables'!$A$2:$B$42,2,FALSE))</f>
        <v>[td]enastående</v>
      </c>
    </row>
    <row r="1335" spans="1:7" ht="14.4">
      <c r="A1335" s="17" t="s">
        <v>180</v>
      </c>
      <c r="B1335" s="17" t="str">
        <f t="shared" si="1571"/>
        <v>gtt=</v>
      </c>
      <c r="C1335" s="1" t="s">
        <v>181</v>
      </c>
      <c r="D1335" t="str">
        <f t="shared" si="1572"/>
        <v>0</v>
      </c>
      <c r="F1335" t="str">
        <f t="shared" si="1575"/>
        <v>gtt=0</v>
      </c>
      <c r="G1335" s="17" t="s">
        <v>163</v>
      </c>
    </row>
    <row r="1336" spans="1:7" ht="14.4">
      <c r="A1336" s="17" t="s">
        <v>182</v>
      </c>
      <c r="B1336" s="17" t="str">
        <f t="shared" si="1571"/>
        <v>hat=</v>
      </c>
      <c r="C1336" s="1" t="s">
        <v>183</v>
      </c>
      <c r="D1336" t="str">
        <f t="shared" si="1572"/>
        <v>0</v>
      </c>
      <c r="F1336" t="str">
        <f t="shared" si="1575"/>
        <v>hat=0</v>
      </c>
      <c r="G1336" s="17" t="s">
        <v>135</v>
      </c>
    </row>
    <row r="1337" spans="1:7" ht="14.4">
      <c r="A1337" s="17" t="s">
        <v>184</v>
      </c>
      <c r="B1337" s="17" t="str">
        <f t="shared" ref="B1337" si="1578">LEFT(A1337,10)</f>
        <v>CountryID=</v>
      </c>
      <c r="C1337" s="1" t="s">
        <v>185</v>
      </c>
      <c r="D1337" t="str">
        <f t="shared" ref="D1337:D1400" si="1579">RIGHT(A1337,(LEN(A1337)-10))</f>
        <v>1</v>
      </c>
      <c r="F1337" t="str">
        <f t="shared" si="1575"/>
        <v>CountryID=1</v>
      </c>
      <c r="G1337" s="17" t="str">
        <f t="shared" ref="G1337" si="1580">CONCATENATE("[th]",C1324)</f>
        <v>[th]Ytter</v>
      </c>
    </row>
    <row r="1338" spans="1:7" ht="14.4">
      <c r="A1338" s="17" t="s">
        <v>186</v>
      </c>
      <c r="B1338" s="17" t="str">
        <f t="shared" ref="B1338" si="1581">LEFT(A1338,9)</f>
        <v>warnings=</v>
      </c>
      <c r="C1338" s="1" t="s">
        <v>187</v>
      </c>
      <c r="D1338" t="str">
        <f t="shared" ref="D1338:D1401" si="1582">RIGHT(A1338,(LEN(A1338)-9))</f>
        <v>0</v>
      </c>
      <c r="F1338" t="str">
        <f t="shared" si="1575"/>
        <v>warnings=0</v>
      </c>
      <c r="G1338" s="17" t="s">
        <v>150</v>
      </c>
    </row>
    <row r="1339" spans="1:7" ht="14.4">
      <c r="A1339" s="17" t="s">
        <v>362</v>
      </c>
      <c r="B1339" s="17" t="str">
        <f t="shared" ref="B1339" si="1583">LEFT(A1339,11)</f>
        <v>speciality=</v>
      </c>
      <c r="C1339" s="1" t="s">
        <v>189</v>
      </c>
      <c r="D1339" t="str">
        <f t="shared" ref="D1339:D1402" si="1584">RIGHT(A1339,(LEN(A1339)-11))</f>
        <v>5</v>
      </c>
      <c r="F1339" t="str">
        <f t="shared" si="1575"/>
        <v>speciality=5</v>
      </c>
      <c r="G1339" s="17" t="str">
        <f>CONCATENATE("[td]",VLOOKUP(IF((COUNTA(E1324)&gt;0),E1324,VALUE(D1324)),'Lookup tables'!$A$2:$B$42,2,FALSE))</f>
        <v>[td]usel</v>
      </c>
    </row>
    <row r="1340" spans="1:7" ht="14.4">
      <c r="A1340" s="17" t="s">
        <v>363</v>
      </c>
      <c r="B1340" s="17" t="str">
        <f t="shared" ref="B1340" si="1585">LEFT(A1340,16)</f>
        <v>specialityLabel=</v>
      </c>
      <c r="C1340" s="1" t="s">
        <v>189</v>
      </c>
      <c r="F1340" t="str">
        <f t="shared" si="1575"/>
        <v>specialityLabel=Head</v>
      </c>
      <c r="G1340" s="17" t="s">
        <v>140</v>
      </c>
    </row>
    <row r="1341" spans="1:7" ht="14.4">
      <c r="A1341" s="17" t="s">
        <v>191</v>
      </c>
      <c r="B1341" s="17" t="str">
        <f t="shared" ref="B1341" si="1586">LEFT(A1341,11)</f>
        <v>gentleness=</v>
      </c>
      <c r="C1341" s="1" t="s">
        <v>192</v>
      </c>
      <c r="D1341" t="str">
        <f t="shared" ref="D1341:D1404" si="1587">RIGHT(A1341,(LEN(A1341)-11))</f>
        <v>4</v>
      </c>
      <c r="F1341" t="str">
        <f t="shared" si="1575"/>
        <v>gentleness=4</v>
      </c>
      <c r="G1341" s="17" t="str">
        <f t="shared" ref="G1341" si="1588">CONCATENATE("[th]",C1326)</f>
        <v>[th]Försvar</v>
      </c>
    </row>
    <row r="1342" spans="1:7" ht="14.4">
      <c r="A1342" s="17" t="s">
        <v>193</v>
      </c>
      <c r="B1342" s="17" t="str">
        <f t="shared" ref="B1342" si="1589">LEFT(A1342,16)</f>
        <v>gentlenessLabel=</v>
      </c>
      <c r="C1342" s="1" t="s">
        <v>192</v>
      </c>
      <c r="D1342" t="str">
        <f t="shared" ref="D1342:D1405" si="1590">RIGHT(A1342,(LEN(A1342)-16))</f>
        <v>popular guy</v>
      </c>
      <c r="F1342" t="str">
        <f t="shared" si="1575"/>
        <v>gentlenessLabel=popular guy</v>
      </c>
      <c r="G1342" s="17" t="s">
        <v>150</v>
      </c>
    </row>
    <row r="1343" spans="1:7" ht="14.4">
      <c r="A1343" s="17" t="s">
        <v>234</v>
      </c>
      <c r="B1343" s="17" t="str">
        <f t="shared" ref="B1343" si="1591">LEFT(A1343,8)</f>
        <v>honesty=</v>
      </c>
      <c r="C1343" s="1" t="s">
        <v>195</v>
      </c>
      <c r="D1343" t="str">
        <f t="shared" ref="D1343:D1406" si="1592">RIGHT(A1343,(LEN(A1343)-8))</f>
        <v>3</v>
      </c>
      <c r="F1343" t="str">
        <f t="shared" si="1575"/>
        <v>honesty=3</v>
      </c>
      <c r="G1343" s="17" t="str">
        <f>CONCATENATE("[td]",VLOOKUP(IF((COUNTA(E1326)&gt;0),E1326,VALUE(D1326)),'Lookup tables'!$A$2:$B$42,2,FALSE))</f>
        <v>[td]mytomspunnen</v>
      </c>
    </row>
    <row r="1344" spans="1:7" ht="14.4">
      <c r="A1344" s="17" t="s">
        <v>235</v>
      </c>
      <c r="B1344" s="17" t="str">
        <f t="shared" ref="B1344" si="1593">LEFT(A1344,13)</f>
        <v>honestyLabel=</v>
      </c>
      <c r="C1344" s="1" t="s">
        <v>195</v>
      </c>
      <c r="D1344" t="str">
        <f t="shared" ref="D1344:D1407" si="1594">RIGHT(A1344,(LEN(A1344)-13))</f>
        <v>upright</v>
      </c>
      <c r="F1344" t="str">
        <f t="shared" si="1575"/>
        <v>honestyLabel=upright</v>
      </c>
      <c r="G1344" s="17" t="s">
        <v>163</v>
      </c>
    </row>
    <row r="1345" spans="1:7" ht="14.4">
      <c r="A1345" s="17" t="s">
        <v>257</v>
      </c>
      <c r="B1345" s="17" t="str">
        <f t="shared" ref="B1345" si="1595">LEFT(A1345,15)</f>
        <v>Aggressiveness=</v>
      </c>
      <c r="C1345" s="1" t="s">
        <v>198</v>
      </c>
      <c r="D1345" t="str">
        <f t="shared" ref="D1345:D1408" si="1596">RIGHT(A1345,(LEN(A1345)-15))</f>
        <v>1</v>
      </c>
      <c r="F1345" t="str">
        <f t="shared" si="1575"/>
        <v>Aggressiveness=1</v>
      </c>
      <c r="G1345" s="17" t="s">
        <v>135</v>
      </c>
    </row>
    <row r="1346" spans="1:7" ht="14.4">
      <c r="A1346" s="17" t="s">
        <v>258</v>
      </c>
      <c r="B1346" s="17" t="str">
        <f t="shared" ref="B1346" si="1597">LEFT(A1346,20)</f>
        <v>AggressivenessLabel=</v>
      </c>
      <c r="C1346" s="1" t="s">
        <v>198</v>
      </c>
      <c r="D1346" t="str">
        <f t="shared" ref="D1346:D1409" si="1598">RIGHT(A1346,(LEN(A1346)-20))</f>
        <v>calm</v>
      </c>
      <c r="F1346" t="str">
        <f t="shared" si="1575"/>
        <v>AggressivenessLabel=calm</v>
      </c>
      <c r="G1346" s="17" t="str">
        <f t="shared" ref="G1346" si="1599">CONCATENATE("[th]",C1322)</f>
        <v>[th]Målgörare</v>
      </c>
    </row>
    <row r="1347" spans="1:7" ht="14.4">
      <c r="A1347" s="17" t="s">
        <v>296</v>
      </c>
      <c r="B1347" s="17" t="str">
        <f t="shared" ref="B1347" si="1600">LEFT(A1347,12)</f>
        <v>TrainerType=</v>
      </c>
      <c r="C1347" s="1" t="s">
        <v>201</v>
      </c>
      <c r="D1347" t="str">
        <f t="shared" ref="D1347:D1410" si="1601">RIGHT(A1347,(LEN(A1347)-12))</f>
        <v>2</v>
      </c>
      <c r="F1347" t="str">
        <f t="shared" si="1575"/>
        <v>TrainerType=2</v>
      </c>
      <c r="G1347" s="17" t="s">
        <v>150</v>
      </c>
    </row>
    <row r="1348" spans="1:7" ht="14.4">
      <c r="A1348" s="17" t="s">
        <v>202</v>
      </c>
      <c r="B1348" s="17" t="str">
        <f t="shared" ref="B1348" si="1602">LEFT(A1348,13)</f>
        <v>TrainerSkill=</v>
      </c>
      <c r="C1348" s="1" t="s">
        <v>203</v>
      </c>
      <c r="D1348" t="str">
        <f t="shared" ref="D1348:D1411" si="1603">RIGHT(A1348,(LEN(A1348)-13))</f>
        <v>8</v>
      </c>
      <c r="F1348" t="str">
        <f t="shared" si="1575"/>
        <v>TrainerSkill=8</v>
      </c>
      <c r="G1348" s="17" t="str">
        <f>CONCATENATE("[td]",VLOOKUP(IF((COUNTA(E1322)&gt;0),E1322,VALUE(D1322)),'Lookup tables'!$A$2:$B$42,2,FALSE))</f>
        <v>[td]usel</v>
      </c>
    </row>
    <row r="1349" spans="1:7" ht="14.4">
      <c r="A1349" s="17" t="s">
        <v>204</v>
      </c>
      <c r="B1349" s="17" t="str">
        <f t="shared" ref="B1349" si="1604">LEFT(A1349,7)</f>
        <v>rating=</v>
      </c>
      <c r="C1349" s="1" t="s">
        <v>205</v>
      </c>
      <c r="D1349" t="str">
        <f t="shared" ref="D1349:D1412" si="1605">RIGHT(A1349,(LEN(A1349)-7))</f>
        <v>0</v>
      </c>
      <c r="F1349" t="str">
        <f t="shared" si="1575"/>
        <v>rating=0</v>
      </c>
      <c r="G1349" s="17" t="s">
        <v>140</v>
      </c>
    </row>
    <row r="1350" spans="1:7" ht="14.4">
      <c r="A1350" s="17" t="s">
        <v>364</v>
      </c>
      <c r="B1350" s="17" t="str">
        <f t="shared" ref="B1350" si="1606">LEFT(A1350,13)</f>
        <v>PlayerNumber=</v>
      </c>
      <c r="C1350" s="1" t="s">
        <v>207</v>
      </c>
      <c r="D1350" t="str">
        <f t="shared" ref="D1350:D1413" si="1607">RIGHT(A1350,(LEN(A1350)-13))</f>
        <v>4</v>
      </c>
      <c r="F1350" t="str">
        <f t="shared" si="1575"/>
        <v>PlayerNumber=4</v>
      </c>
      <c r="G1350" s="17" t="str">
        <f t="shared" ref="G1350" si="1608">CONCATENATE("[th]",C1325)</f>
        <v>[th]Fasta situationer</v>
      </c>
    </row>
    <row r="1351" spans="1:7" ht="14.4">
      <c r="A1351" s="17" t="s">
        <v>208</v>
      </c>
      <c r="B1351" s="17" t="str">
        <f t="shared" ref="B1351:B1352" si="1609">LEFT(A1351,15)</f>
        <v>TransferListed=</v>
      </c>
      <c r="C1351" s="1" t="s">
        <v>209</v>
      </c>
      <c r="D1351" t="str">
        <f t="shared" ref="D1351:D1414" si="1610">RIGHT(A1351,(LEN(A1351)-15))</f>
        <v>0</v>
      </c>
      <c r="F1351" t="str">
        <f t="shared" si="1575"/>
        <v>TransferListed=0</v>
      </c>
      <c r="G1351" s="17" t="s">
        <v>150</v>
      </c>
    </row>
    <row r="1352" spans="1:7" ht="14.4">
      <c r="A1352" s="17" t="s">
        <v>210</v>
      </c>
      <c r="B1352" s="17" t="str">
        <f t="shared" si="1609"/>
        <v>NationalTeamID=</v>
      </c>
      <c r="C1352" s="1" t="s">
        <v>211</v>
      </c>
      <c r="D1352" t="str">
        <f t="shared" si="1610"/>
        <v>3000</v>
      </c>
      <c r="F1352" t="str">
        <f t="shared" ref="F1352:F1415" si="1611">A1352</f>
        <v>NationalTeamID=3000</v>
      </c>
      <c r="G1352" s="17" t="str">
        <f>CONCATENATE("[td]",VLOOKUP(IF((COUNTA(E1325)&gt;0),E1325,VALUE(D1325)),'Lookup tables'!$A$2:$B$42,2,FALSE))</f>
        <v>[td]dålig</v>
      </c>
    </row>
    <row r="1353" spans="1:7" ht="14.4">
      <c r="A1353" s="17" t="s">
        <v>1210</v>
      </c>
      <c r="B1353" s="17" t="str">
        <f t="shared" ref="B1353" si="1612">LEFT(A1353,5)</f>
        <v>Caps=</v>
      </c>
      <c r="C1353" s="1" t="s">
        <v>213</v>
      </c>
      <c r="D1353" t="str">
        <f t="shared" ref="D1353:D1416" si="1613">RIGHT(A1353,(LEN(A1353)-5))</f>
        <v>116</v>
      </c>
      <c r="F1353" t="str">
        <f t="shared" si="1611"/>
        <v>Caps=116</v>
      </c>
      <c r="G1353" s="17" t="s">
        <v>214</v>
      </c>
    </row>
    <row r="1354" spans="1:7" ht="14.4">
      <c r="A1354" s="17" t="s">
        <v>394</v>
      </c>
      <c r="B1354" s="17" t="str">
        <f t="shared" ref="B1354" si="1614">LEFT(A1354,8)</f>
        <v>CapsU20=</v>
      </c>
      <c r="C1354" s="1" t="s">
        <v>216</v>
      </c>
      <c r="D1354" t="str">
        <f t="shared" ref="D1354:D1417" si="1615">RIGHT(A1354,(LEN(A1354)-8))</f>
        <v>7</v>
      </c>
      <c r="F1354" t="str">
        <f t="shared" si="1611"/>
        <v>CapsU20=7</v>
      </c>
      <c r="G1354" t="str">
        <f t="shared" ref="G1354:G1417" si="1616">CONCATENATE("Extra info: ", E1354)</f>
        <v xml:space="preserve">Extra info: </v>
      </c>
    </row>
    <row r="1355" spans="1:7" ht="14.4">
      <c r="A1355" s="17" t="s">
        <v>1211</v>
      </c>
      <c r="B1355" s="17"/>
      <c r="C1355" s="10" t="s">
        <v>134</v>
      </c>
      <c r="D1355" s="17" t="str">
        <f t="shared" ref="D1355:D1418" si="1617">MID(A1355,8,(LEN(A1355)-8))</f>
        <v>280950312</v>
      </c>
      <c r="F1355" t="str">
        <f t="shared" si="1555"/>
        <v>[player280950312]</v>
      </c>
      <c r="G1355" s="17" t="str">
        <f t="shared" ref="G1355:G1418" si="1618">CONCATENATE("[hr][b]",D1356,"[/b] ","[playerid=",D1355,"]")</f>
        <v>[hr][b]Dan Tranbrant[/b] [playerid=280950312]</v>
      </c>
    </row>
    <row r="1356" spans="1:7" ht="14.4">
      <c r="A1356" s="17" t="s">
        <v>1212</v>
      </c>
      <c r="B1356" s="17" t="str">
        <f t="shared" ref="B1356" si="1619">LEFT(A1356,5)</f>
        <v>name=</v>
      </c>
      <c r="C1356" s="10" t="s">
        <v>137</v>
      </c>
      <c r="D1356" s="17" t="str">
        <f t="shared" ref="D1356:D1419" si="1620">RIGHT(A1356,(LEN(A1356)-5))</f>
        <v>Dan Tranbrant</v>
      </c>
      <c r="F1356" t="str">
        <f t="shared" si="1555"/>
        <v>name=Dan Tranbrant</v>
      </c>
      <c r="G1356" t="str">
        <f t="shared" ref="G1356" si="1621">CONCATENATE(D1357," år och ",D1358," dagar, TSI = ",D1372,", Lön = ",D1371)</f>
        <v>27 år och 24 dagar, TSI = 157550, Lön = 285400</v>
      </c>
    </row>
    <row r="1357" spans="1:7" ht="14.4">
      <c r="A1357" s="17" t="s">
        <v>219</v>
      </c>
      <c r="B1357" s="17" t="str">
        <f t="shared" ref="B1357" si="1622">LEFT(A1357,4)</f>
        <v>ald=</v>
      </c>
      <c r="C1357" s="1" t="s">
        <v>139</v>
      </c>
      <c r="D1357" t="str">
        <f t="shared" ref="D1357:D1420" si="1623">RIGHT(A1357,(LEN(A1357)-4))</f>
        <v>27</v>
      </c>
      <c r="F1357" t="str">
        <f t="shared" ref="F1357" si="1624">IF(LEN(E1357)&gt;0,CONCATENATE(B1357,E1357),A1357)</f>
        <v>ald=27</v>
      </c>
      <c r="G1357" t="str">
        <f>CONCATENATE(VLOOKUP(IF((COUNTA(E1360)&gt;0),E1360,VALUE(D1360)),'Lookup tables'!$A$2:$B$42,2,FALSE)," form, ",VLOOKUP(IF((COUNTA(E1361)&gt;0),E1361,VALUE(D1361)),'Lookup tables'!$A$2:$B$42,2,FALSE)," kondition, ",VLOOKUP(IF((COUNTA(E1369)&gt;0),E1369,VALUE(D1369)),'Lookup tables'!$A$2:$B$42,2,FALSE)," rutin")</f>
        <v>enastående form, enastående kondition, unik rutin</v>
      </c>
    </row>
    <row r="1358" spans="1:7" ht="14.4">
      <c r="A1358" s="17" t="s">
        <v>625</v>
      </c>
      <c r="B1358" s="17" t="str">
        <f t="shared" ref="B1358" si="1625">LEFT(A1358,8)</f>
        <v>agedays=</v>
      </c>
      <c r="C1358" s="1" t="s">
        <v>142</v>
      </c>
      <c r="D1358" t="str">
        <f t="shared" ref="D1358:D1421" si="1626">RIGHT(A1358,(LEN(A1358)-8))</f>
        <v>24</v>
      </c>
      <c r="F1358" t="str">
        <f t="shared" si="1575"/>
        <v>agedays=24</v>
      </c>
      <c r="G1358" t="str">
        <f>CONCATENATE(IF((COUNTA(D1381)&gt;0),CONCATENATE(D1381,", "),""),IF((LEN(D1388)&gt;0),CONCATENATE(VLOOKUP(VALUE(D1388),'Lookup tables'!$D$25:$E$27,2,FALSE),", "),""),CONCATENATE(VLOOKUP(VALUE(D1370),'Lookup tables'!$A$2:$B$42,2,FALSE)," ledarförmåga, "),CONCATENATE(VLOOKUP(D1383,'Lookup tables'!$D$29:$E$34,2,FALSE),", "),IF(AND((VALUE(D1359)&lt;0),(COUNTA(E1359)&lt;1)),"ingen skada",CONCATENATE("[b]skada +",IF((COUNTA(E1359)&gt;0),E1359,D1359),"[/b]")))</f>
        <v>enastående ledarförmåga, genomsympatisk kille, ingen skada</v>
      </c>
    </row>
    <row r="1359" spans="1:7" ht="14.4">
      <c r="A1359" s="17" t="s">
        <v>143</v>
      </c>
      <c r="B1359" s="17" t="str">
        <f t="shared" ref="B1359:B1360" si="1627">LEFT(A1359,4)</f>
        <v>ska=</v>
      </c>
      <c r="C1359" s="1" t="s">
        <v>144</v>
      </c>
      <c r="D1359" t="str">
        <f t="shared" ref="D1359:D1422" si="1628">RIGHT(A1359,(LEN(A1359)-4))</f>
        <v>-1</v>
      </c>
      <c r="F1359" t="str">
        <f t="shared" si="1575"/>
        <v>ska=-1</v>
      </c>
      <c r="G1359" t="s">
        <v>145</v>
      </c>
    </row>
    <row r="1360" spans="1:7" ht="14.4">
      <c r="A1360" s="17" t="s">
        <v>221</v>
      </c>
      <c r="B1360" s="17" t="str">
        <f t="shared" si="1627"/>
        <v>for=</v>
      </c>
      <c r="C1360" s="1" t="s">
        <v>147</v>
      </c>
      <c r="D1360" t="str">
        <f t="shared" si="1628"/>
        <v>6</v>
      </c>
      <c r="E1360">
        <v>7</v>
      </c>
      <c r="F1360" t="str">
        <f t="shared" si="1575"/>
        <v>for=7</v>
      </c>
      <c r="G1360" s="17" t="str">
        <f t="shared" ref="G1360:G1423" si="1629">CONCATENATE("[th]",C1361)</f>
        <v>[th]Kondition</v>
      </c>
    </row>
    <row r="1361" spans="1:7" ht="14.4">
      <c r="A1361" s="17" t="s">
        <v>222</v>
      </c>
      <c r="B1361" s="17" t="str">
        <f t="shared" si="1571"/>
        <v>uth=</v>
      </c>
      <c r="C1361" s="1" t="s">
        <v>149</v>
      </c>
      <c r="D1361" t="str">
        <f t="shared" si="1628"/>
        <v>7</v>
      </c>
      <c r="F1361" t="str">
        <f t="shared" si="1575"/>
        <v>uth=7</v>
      </c>
      <c r="G1361" s="17" t="s">
        <v>150</v>
      </c>
    </row>
    <row r="1362" spans="1:7" ht="14.4">
      <c r="A1362" s="17" t="s">
        <v>1213</v>
      </c>
      <c r="B1362" s="17" t="str">
        <f t="shared" si="1571"/>
        <v>spe=</v>
      </c>
      <c r="C1362" s="1" t="s">
        <v>152</v>
      </c>
      <c r="D1362" t="str">
        <f t="shared" si="1628"/>
        <v>11</v>
      </c>
      <c r="F1362" t="str">
        <f t="shared" si="1575"/>
        <v>spe=11</v>
      </c>
      <c r="G1362" s="17" t="str">
        <f>CONCATENATE("[td]",VLOOKUP(IF((COUNTA(E1361)&gt;0),E1361,VALUE(D1361)),'Lookup tables'!$A$2:$B$42,2,FALSE))</f>
        <v>[td]enastående</v>
      </c>
    </row>
    <row r="1363" spans="1:7" ht="14.4">
      <c r="A1363" s="17" t="s">
        <v>281</v>
      </c>
      <c r="B1363" s="17" t="str">
        <f t="shared" si="1571"/>
        <v>mal=</v>
      </c>
      <c r="C1363" s="1" t="s">
        <v>154</v>
      </c>
      <c r="D1363" t="str">
        <f t="shared" si="1628"/>
        <v>2</v>
      </c>
      <c r="F1363" t="str">
        <f t="shared" si="1575"/>
        <v>mal=2</v>
      </c>
      <c r="G1363" s="17" t="s">
        <v>140</v>
      </c>
    </row>
    <row r="1364" spans="1:7" ht="14.4">
      <c r="A1364" s="17" t="s">
        <v>379</v>
      </c>
      <c r="B1364" s="17" t="str">
        <f t="shared" si="1571"/>
        <v>fra=</v>
      </c>
      <c r="C1364" s="1" t="s">
        <v>156</v>
      </c>
      <c r="D1364" t="str">
        <f t="shared" si="1628"/>
        <v>8</v>
      </c>
      <c r="F1364" t="str">
        <f t="shared" si="1575"/>
        <v>fra=8</v>
      </c>
      <c r="G1364" s="17" t="str">
        <f t="shared" ref="G1364" si="1630">CONCATENATE("[th]",C1368)</f>
        <v>[th]Målvakt</v>
      </c>
    </row>
    <row r="1365" spans="1:7" ht="14.4">
      <c r="A1365" s="17" t="s">
        <v>224</v>
      </c>
      <c r="B1365" s="17" t="str">
        <f t="shared" si="1571"/>
        <v>ytt=</v>
      </c>
      <c r="C1365" s="1" t="s">
        <v>158</v>
      </c>
      <c r="D1365" t="str">
        <f t="shared" si="1628"/>
        <v>2</v>
      </c>
      <c r="F1365" t="str">
        <f t="shared" si="1575"/>
        <v>ytt=2</v>
      </c>
      <c r="G1365" s="17" t="s">
        <v>150</v>
      </c>
    </row>
    <row r="1366" spans="1:7" ht="14.4">
      <c r="A1366" s="17" t="s">
        <v>225</v>
      </c>
      <c r="B1366" s="17" t="str">
        <f t="shared" si="1571"/>
        <v>fas=</v>
      </c>
      <c r="C1366" s="1" t="s">
        <v>160</v>
      </c>
      <c r="D1366" t="str">
        <f t="shared" si="1628"/>
        <v>17</v>
      </c>
      <c r="F1366" t="str">
        <f t="shared" si="1575"/>
        <v>fas=17</v>
      </c>
      <c r="G1366" s="17" t="str">
        <f>CONCATENATE("[td]",VLOOKUP(IF((COUNTA(E1368)&gt;0),E1368,VALUE(D1368)),'Lookup tables'!$A$2:$B$42,2,FALSE))</f>
        <v>[td]katastrofal</v>
      </c>
    </row>
    <row r="1367" spans="1:7" ht="14.4">
      <c r="A1367" s="17" t="s">
        <v>248</v>
      </c>
      <c r="B1367" s="17" t="str">
        <f t="shared" si="1571"/>
        <v>bac=</v>
      </c>
      <c r="C1367" s="1" t="s">
        <v>162</v>
      </c>
      <c r="D1367" t="str">
        <f t="shared" si="1628"/>
        <v>15</v>
      </c>
      <c r="F1367" t="str">
        <f t="shared" si="1575"/>
        <v>bac=15</v>
      </c>
      <c r="G1367" s="17" t="s">
        <v>163</v>
      </c>
    </row>
    <row r="1368" spans="1:7" ht="14.4">
      <c r="A1368" s="17" t="s">
        <v>286</v>
      </c>
      <c r="B1368" s="17" t="str">
        <f t="shared" si="1571"/>
        <v>mlv=</v>
      </c>
      <c r="C1368" s="1" t="s">
        <v>165</v>
      </c>
      <c r="D1368" t="str">
        <f t="shared" si="1628"/>
        <v>1</v>
      </c>
      <c r="F1368" t="str">
        <f t="shared" si="1575"/>
        <v>mlv=1</v>
      </c>
      <c r="G1368" s="17" t="s">
        <v>135</v>
      </c>
    </row>
    <row r="1369" spans="1:7" ht="14.4">
      <c r="A1369" s="17" t="s">
        <v>267</v>
      </c>
      <c r="B1369" s="17" t="str">
        <f t="shared" si="1571"/>
        <v>rut=</v>
      </c>
      <c r="C1369" s="1" t="s">
        <v>167</v>
      </c>
      <c r="D1369" t="str">
        <f t="shared" si="1628"/>
        <v>9</v>
      </c>
      <c r="F1369" t="str">
        <f t="shared" si="1575"/>
        <v>rut=9</v>
      </c>
      <c r="G1369" s="17" t="str">
        <f t="shared" ref="G1369" si="1631">CONCATENATE("[th]",C1362)</f>
        <v>[th]Spelupplägg</v>
      </c>
    </row>
    <row r="1370" spans="1:7" ht="14.4">
      <c r="A1370" s="17" t="s">
        <v>288</v>
      </c>
      <c r="B1370" s="17" t="str">
        <f t="shared" si="1571"/>
        <v>led=</v>
      </c>
      <c r="C1370" s="1" t="s">
        <v>169</v>
      </c>
      <c r="D1370" t="str">
        <f t="shared" si="1628"/>
        <v>7</v>
      </c>
      <c r="F1370" t="str">
        <f t="shared" si="1575"/>
        <v>led=7</v>
      </c>
      <c r="G1370" s="17" t="s">
        <v>150</v>
      </c>
    </row>
    <row r="1371" spans="1:7" ht="14.4">
      <c r="A1371" s="17" t="s">
        <v>1214</v>
      </c>
      <c r="B1371" s="17" t="str">
        <f t="shared" si="1571"/>
        <v>sal=</v>
      </c>
      <c r="C1371" s="1" t="s">
        <v>171</v>
      </c>
      <c r="D1371" t="str">
        <f t="shared" si="1628"/>
        <v>285400</v>
      </c>
      <c r="F1371" t="str">
        <f t="shared" si="1575"/>
        <v>sal=285400</v>
      </c>
      <c r="G1371" s="17" t="str">
        <f>CONCATENATE("[td]",VLOOKUP(IF((COUNTA(E1362)&gt;0),E1362,VALUE(D1362)),'Lookup tables'!$A$2:$B$42,2,FALSE))</f>
        <v>[td]gudabenådad</v>
      </c>
    </row>
    <row r="1372" spans="1:7" ht="14.4">
      <c r="A1372" s="17" t="s">
        <v>1215</v>
      </c>
      <c r="B1372" s="17" t="str">
        <f t="shared" si="1571"/>
        <v>mkt=</v>
      </c>
      <c r="C1372" s="1" t="s">
        <v>173</v>
      </c>
      <c r="D1372" t="str">
        <f t="shared" si="1628"/>
        <v>157550</v>
      </c>
      <c r="F1372" t="str">
        <f t="shared" si="1575"/>
        <v>mkt=157550</v>
      </c>
      <c r="G1372" s="17" t="s">
        <v>140</v>
      </c>
    </row>
    <row r="1373" spans="1:7" ht="14.4">
      <c r="A1373" s="17" t="s">
        <v>491</v>
      </c>
      <c r="B1373" s="17" t="str">
        <f t="shared" si="1571"/>
        <v>gev=</v>
      </c>
      <c r="C1373" s="1" t="s">
        <v>175</v>
      </c>
      <c r="D1373" t="str">
        <f t="shared" si="1628"/>
        <v>27</v>
      </c>
      <c r="F1373" t="str">
        <f t="shared" si="1575"/>
        <v>gev=27</v>
      </c>
      <c r="G1373" s="17" t="str">
        <f t="shared" ref="G1373" si="1632">CONCATENATE("[th]",C1364)</f>
        <v>[th]Framspel</v>
      </c>
    </row>
    <row r="1374" spans="1:7" ht="14.4">
      <c r="A1374" s="17" t="s">
        <v>176</v>
      </c>
      <c r="B1374" s="17" t="str">
        <f t="shared" si="1571"/>
        <v>gtl=</v>
      </c>
      <c r="C1374" s="1" t="s">
        <v>177</v>
      </c>
      <c r="D1374" t="str">
        <f t="shared" si="1628"/>
        <v>0</v>
      </c>
      <c r="F1374" t="str">
        <f t="shared" si="1575"/>
        <v>gtl=0</v>
      </c>
      <c r="G1374" s="17" t="s">
        <v>150</v>
      </c>
    </row>
    <row r="1375" spans="1:7" ht="14.4">
      <c r="A1375" s="17" t="s">
        <v>178</v>
      </c>
      <c r="B1375" s="17" t="str">
        <f t="shared" si="1571"/>
        <v>gtc=</v>
      </c>
      <c r="C1375" s="1" t="s">
        <v>179</v>
      </c>
      <c r="D1375" t="str">
        <f t="shared" si="1628"/>
        <v>0</v>
      </c>
      <c r="F1375" t="str">
        <f t="shared" si="1575"/>
        <v>gtc=0</v>
      </c>
      <c r="G1375" s="17" t="str">
        <f>CONCATENATE("[td]",VLOOKUP(IF((COUNTA(E1364)&gt;0),E1364,VALUE(D1364)),'Lookup tables'!$A$2:$B$42,2,FALSE))</f>
        <v>[td]fenomenal</v>
      </c>
    </row>
    <row r="1376" spans="1:7" ht="14.4">
      <c r="A1376" s="17" t="s">
        <v>180</v>
      </c>
      <c r="B1376" s="17" t="str">
        <f t="shared" si="1571"/>
        <v>gtt=</v>
      </c>
      <c r="C1376" s="1" t="s">
        <v>181</v>
      </c>
      <c r="D1376" t="str">
        <f t="shared" si="1628"/>
        <v>0</v>
      </c>
      <c r="F1376" t="str">
        <f t="shared" si="1575"/>
        <v>gtt=0</v>
      </c>
      <c r="G1376" s="17" t="s">
        <v>163</v>
      </c>
    </row>
    <row r="1377" spans="1:7" ht="14.4">
      <c r="A1377" s="17" t="s">
        <v>644</v>
      </c>
      <c r="B1377" s="17" t="str">
        <f t="shared" si="1571"/>
        <v>hat=</v>
      </c>
      <c r="C1377" s="1" t="s">
        <v>183</v>
      </c>
      <c r="D1377" t="str">
        <f t="shared" si="1628"/>
        <v>2</v>
      </c>
      <c r="F1377" t="str">
        <f t="shared" si="1575"/>
        <v>hat=2</v>
      </c>
      <c r="G1377" s="17" t="s">
        <v>135</v>
      </c>
    </row>
    <row r="1378" spans="1:7" ht="14.4">
      <c r="A1378" s="17" t="s">
        <v>184</v>
      </c>
      <c r="B1378" s="17" t="str">
        <f t="shared" ref="B1378" si="1633">LEFT(A1378,10)</f>
        <v>CountryID=</v>
      </c>
      <c r="C1378" s="1" t="s">
        <v>185</v>
      </c>
      <c r="D1378" t="str">
        <f t="shared" ref="D1378:D1441" si="1634">RIGHT(A1378,(LEN(A1378)-10))</f>
        <v>1</v>
      </c>
      <c r="F1378" t="str">
        <f t="shared" si="1575"/>
        <v>CountryID=1</v>
      </c>
      <c r="G1378" s="17" t="str">
        <f t="shared" ref="G1378" si="1635">CONCATENATE("[th]",C1365)</f>
        <v>[th]Ytter</v>
      </c>
    </row>
    <row r="1379" spans="1:7" ht="14.4">
      <c r="A1379" s="17" t="s">
        <v>186</v>
      </c>
      <c r="B1379" s="17" t="str">
        <f t="shared" ref="B1379" si="1636">LEFT(A1379,9)</f>
        <v>warnings=</v>
      </c>
      <c r="C1379" s="1" t="s">
        <v>187</v>
      </c>
      <c r="D1379" t="str">
        <f t="shared" ref="D1379:D1442" si="1637">RIGHT(A1379,(LEN(A1379)-9))</f>
        <v>0</v>
      </c>
      <c r="F1379" t="str">
        <f t="shared" si="1575"/>
        <v>warnings=0</v>
      </c>
      <c r="G1379" s="17" t="s">
        <v>150</v>
      </c>
    </row>
    <row r="1380" spans="1:7" ht="14.4">
      <c r="A1380" s="17" t="s">
        <v>327</v>
      </c>
      <c r="B1380" s="17" t="str">
        <f t="shared" ref="B1380" si="1638">LEFT(A1380,11)</f>
        <v>speciality=</v>
      </c>
      <c r="C1380" s="1" t="s">
        <v>189</v>
      </c>
      <c r="D1380" t="str">
        <f t="shared" ref="D1380:D1443" si="1639">RIGHT(A1380,(LEN(A1380)-11))</f>
        <v>3</v>
      </c>
      <c r="F1380" t="str">
        <f t="shared" si="1575"/>
        <v>speciality=3</v>
      </c>
      <c r="G1380" s="17" t="str">
        <f>CONCATENATE("[td]",VLOOKUP(IF((COUNTA(E1365)&gt;0),E1365,VALUE(D1365)),'Lookup tables'!$A$2:$B$42,2,FALSE))</f>
        <v>[td]usel</v>
      </c>
    </row>
    <row r="1381" spans="1:7" ht="14.4">
      <c r="A1381" s="17" t="s">
        <v>328</v>
      </c>
      <c r="B1381" s="17" t="str">
        <f t="shared" ref="B1381" si="1640">LEFT(A1381,16)</f>
        <v>specialityLabel=</v>
      </c>
      <c r="C1381" s="1" t="s">
        <v>189</v>
      </c>
      <c r="F1381" t="str">
        <f t="shared" si="1575"/>
        <v>specialityLabel=Powerful</v>
      </c>
      <c r="G1381" s="17" t="s">
        <v>140</v>
      </c>
    </row>
    <row r="1382" spans="1:7" ht="14.4">
      <c r="A1382" s="17" t="s">
        <v>255</v>
      </c>
      <c r="B1382" s="17" t="str">
        <f t="shared" ref="B1382" si="1641">LEFT(A1382,11)</f>
        <v>gentleness=</v>
      </c>
      <c r="C1382" s="1" t="s">
        <v>192</v>
      </c>
      <c r="D1382" t="str">
        <f t="shared" ref="D1382:D1445" si="1642">RIGHT(A1382,(LEN(A1382)-11))</f>
        <v>3</v>
      </c>
      <c r="F1382" t="str">
        <f t="shared" si="1575"/>
        <v>gentleness=3</v>
      </c>
      <c r="G1382" s="17" t="str">
        <f t="shared" ref="G1382" si="1643">CONCATENATE("[th]",C1367)</f>
        <v>[th]Försvar</v>
      </c>
    </row>
    <row r="1383" spans="1:7" ht="14.4">
      <c r="A1383" s="17" t="s">
        <v>256</v>
      </c>
      <c r="B1383" s="17" t="str">
        <f t="shared" ref="B1383" si="1644">LEFT(A1383,16)</f>
        <v>gentlenessLabel=</v>
      </c>
      <c r="C1383" s="1" t="s">
        <v>192</v>
      </c>
      <c r="D1383" t="str">
        <f t="shared" ref="D1383:D1446" si="1645">RIGHT(A1383,(LEN(A1383)-16))</f>
        <v>sympathetic guy</v>
      </c>
      <c r="F1383" t="str">
        <f t="shared" si="1575"/>
        <v>gentlenessLabel=sympathetic guy</v>
      </c>
      <c r="G1383" s="17" t="s">
        <v>150</v>
      </c>
    </row>
    <row r="1384" spans="1:7" ht="14.4">
      <c r="A1384" s="17" t="s">
        <v>194</v>
      </c>
      <c r="B1384" s="17" t="str">
        <f t="shared" ref="B1384" si="1646">LEFT(A1384,8)</f>
        <v>honesty=</v>
      </c>
      <c r="C1384" s="1" t="s">
        <v>195</v>
      </c>
      <c r="D1384" t="str">
        <f t="shared" ref="D1384:D1447" si="1647">RIGHT(A1384,(LEN(A1384)-8))</f>
        <v>2</v>
      </c>
      <c r="F1384" t="str">
        <f t="shared" si="1575"/>
        <v>honesty=2</v>
      </c>
      <c r="G1384" s="17" t="str">
        <f>CONCATENATE("[td]",VLOOKUP(IF((COUNTA(E1367)&gt;0),E1367,VALUE(D1367)),'Lookup tables'!$A$2:$B$42,2,FALSE))</f>
        <v>[td]titanisk</v>
      </c>
    </row>
    <row r="1385" spans="1:7" ht="14.4">
      <c r="A1385" s="17" t="s">
        <v>196</v>
      </c>
      <c r="B1385" s="17" t="str">
        <f t="shared" ref="B1385" si="1648">LEFT(A1385,13)</f>
        <v>honestyLabel=</v>
      </c>
      <c r="C1385" s="1" t="s">
        <v>195</v>
      </c>
      <c r="D1385" t="str">
        <f t="shared" ref="D1385:D1448" si="1649">RIGHT(A1385,(LEN(A1385)-13))</f>
        <v>honest</v>
      </c>
      <c r="F1385" t="str">
        <f t="shared" si="1575"/>
        <v>honestyLabel=honest</v>
      </c>
      <c r="G1385" s="17" t="s">
        <v>163</v>
      </c>
    </row>
    <row r="1386" spans="1:7" ht="14.4">
      <c r="A1386" s="17" t="s">
        <v>257</v>
      </c>
      <c r="B1386" s="17" t="str">
        <f t="shared" ref="B1386" si="1650">LEFT(A1386,15)</f>
        <v>Aggressiveness=</v>
      </c>
      <c r="C1386" s="1" t="s">
        <v>198</v>
      </c>
      <c r="D1386" t="str">
        <f t="shared" ref="D1386:D1449" si="1651">RIGHT(A1386,(LEN(A1386)-15))</f>
        <v>1</v>
      </c>
      <c r="F1386" t="str">
        <f t="shared" si="1575"/>
        <v>Aggressiveness=1</v>
      </c>
      <c r="G1386" s="17" t="s">
        <v>135</v>
      </c>
    </row>
    <row r="1387" spans="1:7" ht="14.4">
      <c r="A1387" s="17" t="s">
        <v>258</v>
      </c>
      <c r="B1387" s="17" t="str">
        <f t="shared" ref="B1387" si="1652">LEFT(A1387,20)</f>
        <v>AggressivenessLabel=</v>
      </c>
      <c r="C1387" s="1" t="s">
        <v>198</v>
      </c>
      <c r="D1387" t="str">
        <f t="shared" ref="D1387:D1450" si="1653">RIGHT(A1387,(LEN(A1387)-20))</f>
        <v>calm</v>
      </c>
      <c r="F1387" t="str">
        <f t="shared" si="1575"/>
        <v>AggressivenessLabel=calm</v>
      </c>
      <c r="G1387" s="17" t="str">
        <f t="shared" ref="G1387" si="1654">CONCATENATE("[th]",C1363)</f>
        <v>[th]Målgörare</v>
      </c>
    </row>
    <row r="1388" spans="1:7" ht="14.4">
      <c r="A1388" s="17" t="s">
        <v>236</v>
      </c>
      <c r="B1388" s="17" t="str">
        <f t="shared" ref="B1388" si="1655">LEFT(A1388,12)</f>
        <v>TrainerType=</v>
      </c>
      <c r="C1388" s="1" t="s">
        <v>201</v>
      </c>
      <c r="D1388" t="str">
        <f t="shared" ref="D1388:D1451" si="1656">RIGHT(A1388,(LEN(A1388)-12))</f>
        <v/>
      </c>
      <c r="F1388" t="str">
        <f t="shared" si="1575"/>
        <v>TrainerType=</v>
      </c>
      <c r="G1388" s="17" t="s">
        <v>150</v>
      </c>
    </row>
    <row r="1389" spans="1:7" ht="14.4">
      <c r="A1389" s="17" t="s">
        <v>237</v>
      </c>
      <c r="B1389" s="17" t="str">
        <f t="shared" ref="B1389" si="1657">LEFT(A1389,13)</f>
        <v>TrainerSkill=</v>
      </c>
      <c r="C1389" s="1" t="s">
        <v>203</v>
      </c>
      <c r="D1389" t="str">
        <f t="shared" ref="D1389:D1452" si="1658">RIGHT(A1389,(LEN(A1389)-13))</f>
        <v/>
      </c>
      <c r="F1389" t="str">
        <f t="shared" si="1575"/>
        <v>TrainerSkill=</v>
      </c>
      <c r="G1389" s="17" t="str">
        <f>CONCATENATE("[td]",VLOOKUP(IF((COUNTA(E1363)&gt;0),E1363,VALUE(D1363)),'Lookup tables'!$A$2:$B$42,2,FALSE))</f>
        <v>[td]usel</v>
      </c>
    </row>
    <row r="1390" spans="1:7" ht="14.4">
      <c r="A1390" s="17" t="s">
        <v>204</v>
      </c>
      <c r="B1390" s="17" t="str">
        <f t="shared" ref="B1390" si="1659">LEFT(A1390,7)</f>
        <v>rating=</v>
      </c>
      <c r="C1390" s="1" t="s">
        <v>205</v>
      </c>
      <c r="D1390" t="str">
        <f t="shared" ref="D1390:D1453" si="1660">RIGHT(A1390,(LEN(A1390)-7))</f>
        <v>0</v>
      </c>
      <c r="F1390" t="str">
        <f t="shared" ref="F1390:F1453" si="1661">IF(LEN(E1390)&gt;0,CONCATENATE(B1390,E1390),A1390)</f>
        <v>rating=0</v>
      </c>
      <c r="G1390" s="17" t="s">
        <v>140</v>
      </c>
    </row>
    <row r="1391" spans="1:7" ht="14.4">
      <c r="A1391" s="17" t="s">
        <v>467</v>
      </c>
      <c r="B1391" s="17" t="str">
        <f t="shared" ref="B1391" si="1662">LEFT(A1391,13)</f>
        <v>PlayerNumber=</v>
      </c>
      <c r="C1391" s="1" t="s">
        <v>207</v>
      </c>
      <c r="D1391" t="str">
        <f t="shared" ref="D1391:D1454" si="1663">RIGHT(A1391,(LEN(A1391)-13))</f>
        <v>2</v>
      </c>
      <c r="F1391" t="str">
        <f t="shared" si="1661"/>
        <v>PlayerNumber=2</v>
      </c>
      <c r="G1391" s="17" t="str">
        <f t="shared" ref="G1391" si="1664">CONCATENATE("[th]",C1366)</f>
        <v>[th]Fasta situationer</v>
      </c>
    </row>
    <row r="1392" spans="1:7" ht="14.4">
      <c r="A1392" s="17" t="s">
        <v>208</v>
      </c>
      <c r="B1392" s="17" t="str">
        <f t="shared" ref="B1392:B1393" si="1665">LEFT(A1392,15)</f>
        <v>TransferListed=</v>
      </c>
      <c r="C1392" s="1" t="s">
        <v>209</v>
      </c>
      <c r="D1392" t="str">
        <f t="shared" ref="D1392:D1455" si="1666">RIGHT(A1392,(LEN(A1392)-15))</f>
        <v>0</v>
      </c>
      <c r="F1392" t="str">
        <f t="shared" si="1661"/>
        <v>TransferListed=0</v>
      </c>
      <c r="G1392" s="17" t="s">
        <v>150</v>
      </c>
    </row>
    <row r="1393" spans="1:7" ht="14.4">
      <c r="A1393" s="17" t="s">
        <v>210</v>
      </c>
      <c r="B1393" s="17" t="str">
        <f t="shared" si="1665"/>
        <v>NationalTeamID=</v>
      </c>
      <c r="C1393" s="1" t="s">
        <v>211</v>
      </c>
      <c r="D1393" t="str">
        <f t="shared" si="1666"/>
        <v>3000</v>
      </c>
      <c r="F1393" t="str">
        <f t="shared" ref="F1393:F1456" si="1667">A1393</f>
        <v>NationalTeamID=3000</v>
      </c>
      <c r="G1393" s="17" t="str">
        <f>CONCATENATE("[td]",VLOOKUP(IF((COUNTA(E1366)&gt;0),E1366,VALUE(D1366)),'Lookup tables'!$A$2:$B$42,2,FALSE))</f>
        <v>[td]mytomspunnen</v>
      </c>
    </row>
    <row r="1394" spans="1:7" ht="14.4">
      <c r="A1394" s="17" t="s">
        <v>238</v>
      </c>
      <c r="B1394" s="17" t="str">
        <f t="shared" ref="B1394" si="1668">LEFT(A1394,5)</f>
        <v>Caps=</v>
      </c>
      <c r="C1394" s="1" t="s">
        <v>213</v>
      </c>
      <c r="D1394" t="str">
        <f t="shared" ref="D1394:D1457" si="1669">RIGHT(A1394,(LEN(A1394)-5))</f>
        <v>0</v>
      </c>
      <c r="F1394" t="str">
        <f t="shared" si="1667"/>
        <v>Caps=0</v>
      </c>
      <c r="G1394" s="17" t="s">
        <v>214</v>
      </c>
    </row>
    <row r="1395" spans="1:7" ht="14.4">
      <c r="A1395" s="17" t="s">
        <v>475</v>
      </c>
      <c r="B1395" s="17" t="str">
        <f t="shared" ref="B1395" si="1670">LEFT(A1395,8)</f>
        <v>CapsU20=</v>
      </c>
      <c r="C1395" s="1" t="s">
        <v>216</v>
      </c>
      <c r="D1395" t="str">
        <f t="shared" ref="D1395:D1458" si="1671">RIGHT(A1395,(LEN(A1395)-8))</f>
        <v>6</v>
      </c>
      <c r="E1395" t="s">
        <v>1439</v>
      </c>
      <c r="F1395" t="str">
        <f t="shared" si="1667"/>
        <v>CapsU20=6</v>
      </c>
      <c r="G1395" t="str">
        <f t="shared" ref="G1395:G1458" si="1672">CONCATENATE("Extra info: ", E1395)</f>
        <v>Extra info: form pos</v>
      </c>
    </row>
    <row r="1396" spans="1:7" ht="14.4">
      <c r="A1396" s="17" t="s">
        <v>395</v>
      </c>
      <c r="B1396" s="17"/>
      <c r="C1396" s="10" t="s">
        <v>134</v>
      </c>
      <c r="D1396" s="17" t="str">
        <f t="shared" ref="D1396:D1459" si="1673">MID(A1396,8,(LEN(A1396)-8))</f>
        <v>275579177</v>
      </c>
      <c r="F1396" t="str">
        <f t="shared" si="1667"/>
        <v>[player275579177]</v>
      </c>
      <c r="G1396" s="17" t="str">
        <f t="shared" ref="G1396:G1459" si="1674">CONCATENATE("[hr][b]",D1397,"[/b] ","[playerid=",D1396,"]")</f>
        <v>[hr][b]Daniel Edenbo[/b] [playerid=275579177]</v>
      </c>
    </row>
    <row r="1397" spans="1:7" ht="14.4">
      <c r="A1397" s="17" t="s">
        <v>396</v>
      </c>
      <c r="B1397" s="17" t="str">
        <f t="shared" ref="B1397" si="1675">LEFT(A1397,5)</f>
        <v>name=</v>
      </c>
      <c r="C1397" s="10" t="s">
        <v>137</v>
      </c>
      <c r="D1397" s="17" t="str">
        <f t="shared" ref="D1397:D1460" si="1676">RIGHT(A1397,(LEN(A1397)-5))</f>
        <v>Daniel Edenbo</v>
      </c>
      <c r="F1397" t="str">
        <f t="shared" si="1667"/>
        <v>name=Daniel Edenbo</v>
      </c>
      <c r="G1397" t="str">
        <f t="shared" ref="G1397" si="1677">CONCATENATE(D1398," år och ",D1399," dagar, TSI = ",D1413,", Lön = ",D1412)</f>
        <v>28 år och 5 dagar, TSI = 291280, Lön = 429700</v>
      </c>
    </row>
    <row r="1398" spans="1:7" ht="14.4">
      <c r="A1398" s="17" t="s">
        <v>334</v>
      </c>
      <c r="B1398" s="17" t="str">
        <f t="shared" ref="B1398" si="1678">LEFT(A1398,4)</f>
        <v>ald=</v>
      </c>
      <c r="C1398" s="1" t="s">
        <v>139</v>
      </c>
      <c r="D1398" t="str">
        <f t="shared" ref="D1398:D1461" si="1679">RIGHT(A1398,(LEN(A1398)-4))</f>
        <v>28</v>
      </c>
      <c r="F1398" t="str">
        <f t="shared" ref="F1398" si="1680">IF(LEN(E1398)&gt;0,CONCATENATE(B1398,E1398),A1398)</f>
        <v>ald=28</v>
      </c>
      <c r="G1398" t="str">
        <f>CONCATENATE(VLOOKUP(IF((COUNTA(E1401)&gt;0),E1401,VALUE(D1401)),'Lookup tables'!$A$2:$B$42,2,FALSE)," form, ",VLOOKUP(IF((COUNTA(E1402)&gt;0),E1402,VALUE(D1402)),'Lookup tables'!$A$2:$B$42,2,FALSE)," kondition, ",VLOOKUP(IF((COUNTA(E1410)&gt;0),E1410,VALUE(D1410)),'Lookup tables'!$A$2:$B$42,2,FALSE)," rutin")</f>
        <v>enastående form, fenomenal kondition, utomjordisk rutin</v>
      </c>
    </row>
    <row r="1399" spans="1:7" ht="14.4">
      <c r="A1399" s="17" t="s">
        <v>751</v>
      </c>
      <c r="B1399" s="17" t="str">
        <f t="shared" ref="B1399" si="1681">LEFT(A1399,8)</f>
        <v>agedays=</v>
      </c>
      <c r="C1399" s="1" t="s">
        <v>142</v>
      </c>
      <c r="D1399" t="str">
        <f t="shared" ref="D1399:D1462" si="1682">RIGHT(A1399,(LEN(A1399)-8))</f>
        <v>5</v>
      </c>
      <c r="F1399" t="str">
        <f t="shared" si="1661"/>
        <v>agedays=5</v>
      </c>
      <c r="G1399" t="str">
        <f>CONCATENATE(IF((COUNTA(D1422)&gt;0),CONCATENATE(D1422,", "),""),IF((LEN(D1429)&gt;0),CONCATENATE(VLOOKUP(VALUE(D1429),'Lookup tables'!$D$25:$E$27,2,FALSE),", "),""),CONCATENATE(VLOOKUP(VALUE(D1411),'Lookup tables'!$A$2:$B$42,2,FALSE)," ledarförmåga, "),CONCATENATE(VLOOKUP(D1424,'Lookup tables'!$D$29:$E$34,2,FALSE),", "),IF(AND((VALUE(D1400)&lt;0),(COUNTA(E1400)&lt;1)),"ingen skada",CONCATENATE("[b]skada +",IF((COUNTA(E1400)&gt;0),E1400,D1400),"[/b]")))</f>
        <v>hyfsad ledarförmåga, kontroversiell person, ingen skada</v>
      </c>
    </row>
    <row r="1400" spans="1:7" ht="14.4">
      <c r="A1400" s="17" t="s">
        <v>143</v>
      </c>
      <c r="B1400" s="17" t="str">
        <f t="shared" ref="B1400:B1459" si="1683">LEFT(A1400,4)</f>
        <v>ska=</v>
      </c>
      <c r="C1400" s="1" t="s">
        <v>144</v>
      </c>
      <c r="D1400" t="str">
        <f t="shared" ref="D1400:D1463" si="1684">RIGHT(A1400,(LEN(A1400)-4))</f>
        <v>-1</v>
      </c>
      <c r="F1400" t="str">
        <f t="shared" si="1661"/>
        <v>ska=-1</v>
      </c>
      <c r="G1400" t="s">
        <v>145</v>
      </c>
    </row>
    <row r="1401" spans="1:7" ht="14.4">
      <c r="A1401" s="17" t="s">
        <v>244</v>
      </c>
      <c r="B1401" s="17" t="str">
        <f t="shared" si="1683"/>
        <v>for=</v>
      </c>
      <c r="C1401" s="1" t="s">
        <v>147</v>
      </c>
      <c r="D1401" t="str">
        <f t="shared" si="1684"/>
        <v>7</v>
      </c>
      <c r="F1401" t="str">
        <f t="shared" si="1661"/>
        <v>for=7</v>
      </c>
      <c r="G1401" s="17" t="str">
        <f t="shared" ref="G1401:G1464" si="1685">CONCATENATE("[th]",C1402)</f>
        <v>[th]Kondition</v>
      </c>
    </row>
    <row r="1402" spans="1:7" ht="14.4">
      <c r="A1402" s="17" t="s">
        <v>369</v>
      </c>
      <c r="B1402" s="17" t="str">
        <f t="shared" si="1683"/>
        <v>uth=</v>
      </c>
      <c r="C1402" s="1" t="s">
        <v>149</v>
      </c>
      <c r="D1402" t="str">
        <f t="shared" si="1684"/>
        <v>8</v>
      </c>
      <c r="F1402" t="str">
        <f t="shared" si="1661"/>
        <v>uth=8</v>
      </c>
      <c r="G1402" s="17" t="s">
        <v>150</v>
      </c>
    </row>
    <row r="1403" spans="1:7" ht="14.4">
      <c r="A1403" s="17" t="s">
        <v>378</v>
      </c>
      <c r="B1403" s="17" t="str">
        <f t="shared" si="1683"/>
        <v>spe=</v>
      </c>
      <c r="C1403" s="1" t="s">
        <v>152</v>
      </c>
      <c r="D1403" t="str">
        <f t="shared" si="1684"/>
        <v>7</v>
      </c>
      <c r="F1403" t="str">
        <f t="shared" si="1661"/>
        <v>spe=7</v>
      </c>
      <c r="G1403" s="17" t="str">
        <f>CONCATENATE("[td]",VLOOKUP(IF((COUNTA(E1402)&gt;0),E1402,VALUE(D1402)),'Lookup tables'!$A$2:$B$42,2,FALSE))</f>
        <v>[td]fenomenal</v>
      </c>
    </row>
    <row r="1404" spans="1:7" ht="14.4">
      <c r="A1404" s="17" t="s">
        <v>223</v>
      </c>
      <c r="B1404" s="17" t="str">
        <f t="shared" si="1683"/>
        <v>mal=</v>
      </c>
      <c r="C1404" s="1" t="s">
        <v>154</v>
      </c>
      <c r="D1404" t="str">
        <f t="shared" si="1684"/>
        <v>1</v>
      </c>
      <c r="F1404" t="str">
        <f t="shared" si="1661"/>
        <v>mal=1</v>
      </c>
      <c r="G1404" s="17" t="s">
        <v>140</v>
      </c>
    </row>
    <row r="1405" spans="1:7" ht="14.4">
      <c r="A1405" s="17" t="s">
        <v>320</v>
      </c>
      <c r="B1405" s="17" t="str">
        <f t="shared" si="1683"/>
        <v>fra=</v>
      </c>
      <c r="C1405" s="1" t="s">
        <v>156</v>
      </c>
      <c r="D1405" t="str">
        <f t="shared" si="1684"/>
        <v>7</v>
      </c>
      <c r="F1405" t="str">
        <f t="shared" si="1661"/>
        <v>fra=7</v>
      </c>
      <c r="G1405" s="17" t="str">
        <f t="shared" ref="G1405" si="1686">CONCATENATE("[th]",C1409)</f>
        <v>[th]Målvakt</v>
      </c>
    </row>
    <row r="1406" spans="1:7" ht="14.4">
      <c r="A1406" s="17" t="s">
        <v>436</v>
      </c>
      <c r="B1406" s="17" t="str">
        <f t="shared" si="1683"/>
        <v>ytt=</v>
      </c>
      <c r="C1406" s="1" t="s">
        <v>158</v>
      </c>
      <c r="D1406" t="str">
        <f t="shared" si="1684"/>
        <v>14</v>
      </c>
      <c r="F1406" t="str">
        <f t="shared" si="1661"/>
        <v>ytt=14</v>
      </c>
      <c r="G1406" s="17" t="s">
        <v>150</v>
      </c>
    </row>
    <row r="1407" spans="1:7" ht="14.4">
      <c r="A1407" s="17" t="s">
        <v>358</v>
      </c>
      <c r="B1407" s="17" t="str">
        <f t="shared" si="1683"/>
        <v>fas=</v>
      </c>
      <c r="C1407" s="1" t="s">
        <v>160</v>
      </c>
      <c r="D1407" t="str">
        <f t="shared" si="1684"/>
        <v>3</v>
      </c>
      <c r="F1407" t="str">
        <f t="shared" si="1661"/>
        <v>fas=3</v>
      </c>
      <c r="G1407" s="17" t="str">
        <f>CONCATENATE("[td]",VLOOKUP(IF((COUNTA(E1409)&gt;0),E1409,VALUE(D1409)),'Lookup tables'!$A$2:$B$42,2,FALSE))</f>
        <v>[td]katastrofal</v>
      </c>
    </row>
    <row r="1408" spans="1:7" ht="14.4">
      <c r="A1408" s="17" t="s">
        <v>417</v>
      </c>
      <c r="B1408" s="17" t="str">
        <f t="shared" si="1683"/>
        <v>bac=</v>
      </c>
      <c r="C1408" s="1" t="s">
        <v>162</v>
      </c>
      <c r="D1408" t="str">
        <f t="shared" si="1684"/>
        <v>17</v>
      </c>
      <c r="F1408" t="str">
        <f t="shared" si="1661"/>
        <v>bac=17</v>
      </c>
      <c r="G1408" s="17" t="s">
        <v>163</v>
      </c>
    </row>
    <row r="1409" spans="1:7" ht="14.4">
      <c r="A1409" s="17" t="s">
        <v>286</v>
      </c>
      <c r="B1409" s="17" t="str">
        <f t="shared" si="1683"/>
        <v>mlv=</v>
      </c>
      <c r="C1409" s="1" t="s">
        <v>165</v>
      </c>
      <c r="D1409" t="str">
        <f t="shared" si="1684"/>
        <v>1</v>
      </c>
      <c r="F1409" t="str">
        <f t="shared" si="1661"/>
        <v>mlv=1</v>
      </c>
      <c r="G1409" s="17" t="s">
        <v>135</v>
      </c>
    </row>
    <row r="1410" spans="1:7" ht="14.4">
      <c r="A1410" s="17" t="s">
        <v>250</v>
      </c>
      <c r="B1410" s="17" t="str">
        <f t="shared" si="1683"/>
        <v>rut=</v>
      </c>
      <c r="C1410" s="1" t="s">
        <v>167</v>
      </c>
      <c r="D1410" t="str">
        <f t="shared" si="1684"/>
        <v>16</v>
      </c>
      <c r="F1410" t="str">
        <f t="shared" si="1661"/>
        <v>rut=16</v>
      </c>
      <c r="G1410" s="17" t="str">
        <f t="shared" ref="G1410" si="1687">CONCATENATE("[th]",C1403)</f>
        <v>[th]Spelupplägg</v>
      </c>
    </row>
    <row r="1411" spans="1:7" ht="14.4">
      <c r="A1411" s="17" t="s">
        <v>400</v>
      </c>
      <c r="B1411" s="17" t="str">
        <f t="shared" si="1683"/>
        <v>led=</v>
      </c>
      <c r="C1411" s="1" t="s">
        <v>169</v>
      </c>
      <c r="D1411" t="str">
        <f t="shared" si="1684"/>
        <v>4</v>
      </c>
      <c r="F1411" t="str">
        <f t="shared" si="1661"/>
        <v>led=4</v>
      </c>
      <c r="G1411" s="17" t="s">
        <v>150</v>
      </c>
    </row>
    <row r="1412" spans="1:7" ht="14.4">
      <c r="A1412" s="17" t="s">
        <v>1216</v>
      </c>
      <c r="B1412" s="17" t="str">
        <f t="shared" si="1683"/>
        <v>sal=</v>
      </c>
      <c r="C1412" s="1" t="s">
        <v>171</v>
      </c>
      <c r="D1412" t="str">
        <f t="shared" si="1684"/>
        <v>429700</v>
      </c>
      <c r="F1412" t="str">
        <f t="shared" si="1661"/>
        <v>sal=429700</v>
      </c>
      <c r="G1412" s="17" t="str">
        <f>CONCATENATE("[td]",VLOOKUP(IF((COUNTA(E1403)&gt;0),E1403,VALUE(D1403)),'Lookup tables'!$A$2:$B$42,2,FALSE))</f>
        <v>[td]enastående</v>
      </c>
    </row>
    <row r="1413" spans="1:7" ht="14.4">
      <c r="A1413" s="17" t="s">
        <v>1217</v>
      </c>
      <c r="B1413" s="17" t="str">
        <f t="shared" si="1683"/>
        <v>mkt=</v>
      </c>
      <c r="C1413" s="1" t="s">
        <v>173</v>
      </c>
      <c r="D1413" t="str">
        <f t="shared" si="1684"/>
        <v>291280</v>
      </c>
      <c r="F1413" t="str">
        <f t="shared" si="1661"/>
        <v>mkt=291280</v>
      </c>
      <c r="G1413" s="17" t="s">
        <v>140</v>
      </c>
    </row>
    <row r="1414" spans="1:7" ht="14.4">
      <c r="A1414" s="17" t="s">
        <v>1218</v>
      </c>
      <c r="B1414" s="17" t="str">
        <f t="shared" si="1683"/>
        <v>gev=</v>
      </c>
      <c r="C1414" s="1" t="s">
        <v>175</v>
      </c>
      <c r="D1414" t="str">
        <f t="shared" si="1684"/>
        <v>15</v>
      </c>
      <c r="F1414" t="str">
        <f t="shared" si="1661"/>
        <v>gev=15</v>
      </c>
      <c r="G1414" s="17" t="str">
        <f t="shared" ref="G1414" si="1688">CONCATENATE("[th]",C1405)</f>
        <v>[th]Framspel</v>
      </c>
    </row>
    <row r="1415" spans="1:7" ht="14.4">
      <c r="A1415" s="17" t="s">
        <v>176</v>
      </c>
      <c r="B1415" s="17" t="str">
        <f t="shared" si="1683"/>
        <v>gtl=</v>
      </c>
      <c r="C1415" s="1" t="s">
        <v>177</v>
      </c>
      <c r="D1415" t="str">
        <f t="shared" si="1684"/>
        <v>0</v>
      </c>
      <c r="F1415" t="str">
        <f t="shared" si="1661"/>
        <v>gtl=0</v>
      </c>
      <c r="G1415" s="17" t="s">
        <v>150</v>
      </c>
    </row>
    <row r="1416" spans="1:7" ht="14.4">
      <c r="A1416" s="17" t="s">
        <v>178</v>
      </c>
      <c r="B1416" s="17" t="str">
        <f t="shared" si="1683"/>
        <v>gtc=</v>
      </c>
      <c r="C1416" s="1" t="s">
        <v>179</v>
      </c>
      <c r="D1416" t="str">
        <f t="shared" si="1684"/>
        <v>0</v>
      </c>
      <c r="F1416" t="str">
        <f t="shared" si="1661"/>
        <v>gtc=0</v>
      </c>
      <c r="G1416" s="17" t="str">
        <f>CONCATENATE("[td]",VLOOKUP(IF((COUNTA(E1405)&gt;0),E1405,VALUE(D1405)),'Lookup tables'!$A$2:$B$42,2,FALSE))</f>
        <v>[td]enastående</v>
      </c>
    </row>
    <row r="1417" spans="1:7" ht="14.4">
      <c r="A1417" s="17" t="s">
        <v>180</v>
      </c>
      <c r="B1417" s="17" t="str">
        <f t="shared" si="1683"/>
        <v>gtt=</v>
      </c>
      <c r="C1417" s="1" t="s">
        <v>181</v>
      </c>
      <c r="D1417" t="str">
        <f t="shared" si="1684"/>
        <v>0</v>
      </c>
      <c r="F1417" t="str">
        <f t="shared" si="1661"/>
        <v>gtt=0</v>
      </c>
      <c r="G1417" s="17" t="s">
        <v>163</v>
      </c>
    </row>
    <row r="1418" spans="1:7" ht="14.4">
      <c r="A1418" s="17" t="s">
        <v>404</v>
      </c>
      <c r="B1418" s="17" t="str">
        <f t="shared" si="1683"/>
        <v>hat=</v>
      </c>
      <c r="C1418" s="1" t="s">
        <v>183</v>
      </c>
      <c r="D1418" t="str">
        <f t="shared" si="1684"/>
        <v>1</v>
      </c>
      <c r="F1418" t="str">
        <f t="shared" si="1661"/>
        <v>hat=1</v>
      </c>
      <c r="G1418" s="17" t="s">
        <v>135</v>
      </c>
    </row>
    <row r="1419" spans="1:7" ht="14.4">
      <c r="A1419" s="17" t="s">
        <v>184</v>
      </c>
      <c r="B1419" s="17" t="str">
        <f t="shared" ref="B1419" si="1689">LEFT(A1419,10)</f>
        <v>CountryID=</v>
      </c>
      <c r="C1419" s="1" t="s">
        <v>185</v>
      </c>
      <c r="D1419" t="str">
        <f t="shared" ref="D1419:D1482" si="1690">RIGHT(A1419,(LEN(A1419)-10))</f>
        <v>1</v>
      </c>
      <c r="F1419" t="str">
        <f t="shared" si="1661"/>
        <v>CountryID=1</v>
      </c>
      <c r="G1419" s="17" t="str">
        <f t="shared" ref="G1419" si="1691">CONCATENATE("[th]",C1406)</f>
        <v>[th]Ytter</v>
      </c>
    </row>
    <row r="1420" spans="1:7" ht="14.4">
      <c r="A1420" s="17" t="s">
        <v>186</v>
      </c>
      <c r="B1420" s="17" t="str">
        <f t="shared" ref="B1420" si="1692">LEFT(A1420,9)</f>
        <v>warnings=</v>
      </c>
      <c r="C1420" s="1" t="s">
        <v>187</v>
      </c>
      <c r="D1420" t="str">
        <f t="shared" ref="D1420:D1483" si="1693">RIGHT(A1420,(LEN(A1420)-9))</f>
        <v>0</v>
      </c>
      <c r="F1420" t="str">
        <f t="shared" si="1661"/>
        <v>warnings=0</v>
      </c>
      <c r="G1420" s="17" t="s">
        <v>150</v>
      </c>
    </row>
    <row r="1421" spans="1:7" ht="14.4">
      <c r="A1421" s="17" t="s">
        <v>405</v>
      </c>
      <c r="B1421" s="17" t="str">
        <f t="shared" ref="B1421" si="1694">LEFT(A1421,11)</f>
        <v>speciality=</v>
      </c>
      <c r="C1421" s="1" t="s">
        <v>189</v>
      </c>
      <c r="D1421" t="str">
        <f t="shared" ref="D1421:D1484" si="1695">RIGHT(A1421,(LEN(A1421)-11))</f>
        <v>2</v>
      </c>
      <c r="F1421" t="str">
        <f t="shared" si="1661"/>
        <v>speciality=2</v>
      </c>
      <c r="G1421" s="17" t="str">
        <f>CONCATENATE("[td]",VLOOKUP(IF((COUNTA(E1406)&gt;0),E1406,VALUE(D1406)),'Lookup tables'!$A$2:$B$42,2,FALSE))</f>
        <v>[td]himmelsk</v>
      </c>
    </row>
    <row r="1422" spans="1:7" ht="14.4">
      <c r="A1422" s="17" t="s">
        <v>406</v>
      </c>
      <c r="B1422" s="17" t="str">
        <f t="shared" ref="B1422" si="1696">LEFT(A1422,16)</f>
        <v>specialityLabel=</v>
      </c>
      <c r="C1422" s="1" t="s">
        <v>189</v>
      </c>
      <c r="F1422" t="str">
        <f t="shared" si="1661"/>
        <v>specialityLabel=Quick</v>
      </c>
      <c r="G1422" s="17" t="s">
        <v>140</v>
      </c>
    </row>
    <row r="1423" spans="1:7" ht="14.4">
      <c r="A1423" s="17" t="s">
        <v>292</v>
      </c>
      <c r="B1423" s="17" t="str">
        <f t="shared" ref="B1423" si="1697">LEFT(A1423,11)</f>
        <v>gentleness=</v>
      </c>
      <c r="C1423" s="1" t="s">
        <v>192</v>
      </c>
      <c r="D1423" t="str">
        <f t="shared" ref="D1423:D1486" si="1698">RIGHT(A1423,(LEN(A1423)-11))</f>
        <v>1</v>
      </c>
      <c r="F1423" t="str">
        <f t="shared" si="1661"/>
        <v>gentleness=1</v>
      </c>
      <c r="G1423" s="17" t="str">
        <f t="shared" ref="G1423" si="1699">CONCATENATE("[th]",C1408)</f>
        <v>[th]Försvar</v>
      </c>
    </row>
    <row r="1424" spans="1:7" ht="14.4">
      <c r="A1424" s="17" t="s">
        <v>293</v>
      </c>
      <c r="B1424" s="17" t="str">
        <f t="shared" ref="B1424" si="1700">LEFT(A1424,16)</f>
        <v>gentlenessLabel=</v>
      </c>
      <c r="C1424" s="1" t="s">
        <v>192</v>
      </c>
      <c r="D1424" t="str">
        <f t="shared" ref="D1424:D1487" si="1701">RIGHT(A1424,(LEN(A1424)-16))</f>
        <v>controversial person</v>
      </c>
      <c r="F1424" t="str">
        <f t="shared" si="1661"/>
        <v>gentlenessLabel=controversial person</v>
      </c>
      <c r="G1424" s="17" t="s">
        <v>150</v>
      </c>
    </row>
    <row r="1425" spans="1:7" ht="14.4">
      <c r="A1425" s="17" t="s">
        <v>194</v>
      </c>
      <c r="B1425" s="17" t="str">
        <f t="shared" ref="B1425" si="1702">LEFT(A1425,8)</f>
        <v>honesty=</v>
      </c>
      <c r="C1425" s="1" t="s">
        <v>195</v>
      </c>
      <c r="D1425" t="str">
        <f t="shared" ref="D1425:D1488" si="1703">RIGHT(A1425,(LEN(A1425)-8))</f>
        <v>2</v>
      </c>
      <c r="F1425" t="str">
        <f t="shared" si="1661"/>
        <v>honesty=2</v>
      </c>
      <c r="G1425" s="17" t="str">
        <f>CONCATENATE("[td]",VLOOKUP(IF((COUNTA(E1408)&gt;0),E1408,VALUE(D1408)),'Lookup tables'!$A$2:$B$42,2,FALSE))</f>
        <v>[td]mytomspunnen</v>
      </c>
    </row>
    <row r="1426" spans="1:7" ht="14.4">
      <c r="A1426" s="17" t="s">
        <v>196</v>
      </c>
      <c r="B1426" s="17" t="str">
        <f t="shared" ref="B1426" si="1704">LEFT(A1426,13)</f>
        <v>honestyLabel=</v>
      </c>
      <c r="C1426" s="1" t="s">
        <v>195</v>
      </c>
      <c r="D1426" t="str">
        <f t="shared" ref="D1426:D1489" si="1705">RIGHT(A1426,(LEN(A1426)-13))</f>
        <v>honest</v>
      </c>
      <c r="F1426" t="str">
        <f t="shared" si="1661"/>
        <v>honestyLabel=honest</v>
      </c>
      <c r="G1426" s="17" t="s">
        <v>163</v>
      </c>
    </row>
    <row r="1427" spans="1:7" ht="14.4">
      <c r="A1427" s="17" t="s">
        <v>407</v>
      </c>
      <c r="B1427" s="17" t="str">
        <f t="shared" ref="B1427" si="1706">LEFT(A1427,15)</f>
        <v>Aggressiveness=</v>
      </c>
      <c r="C1427" s="1" t="s">
        <v>198</v>
      </c>
      <c r="D1427" t="str">
        <f t="shared" ref="D1427:D1490" si="1707">RIGHT(A1427,(LEN(A1427)-15))</f>
        <v>4</v>
      </c>
      <c r="F1427" t="str">
        <f t="shared" si="1661"/>
        <v>Aggressiveness=4</v>
      </c>
      <c r="G1427" s="17" t="s">
        <v>135</v>
      </c>
    </row>
    <row r="1428" spans="1:7" ht="14.4">
      <c r="A1428" s="17" t="s">
        <v>408</v>
      </c>
      <c r="B1428" s="17" t="str">
        <f t="shared" ref="B1428" si="1708">LEFT(A1428,20)</f>
        <v>AggressivenessLabel=</v>
      </c>
      <c r="C1428" s="1" t="s">
        <v>198</v>
      </c>
      <c r="D1428" t="str">
        <f t="shared" ref="D1428:D1491" si="1709">RIGHT(A1428,(LEN(A1428)-20))</f>
        <v>fiery</v>
      </c>
      <c r="F1428" t="str">
        <f t="shared" si="1661"/>
        <v>AggressivenessLabel=fiery</v>
      </c>
      <c r="G1428" s="17" t="str">
        <f t="shared" ref="G1428" si="1710">CONCATENATE("[th]",C1404)</f>
        <v>[th]Målgörare</v>
      </c>
    </row>
    <row r="1429" spans="1:7" ht="14.4">
      <c r="A1429" s="17" t="s">
        <v>236</v>
      </c>
      <c r="B1429" s="17" t="str">
        <f t="shared" ref="B1429" si="1711">LEFT(A1429,12)</f>
        <v>TrainerType=</v>
      </c>
      <c r="C1429" s="1" t="s">
        <v>201</v>
      </c>
      <c r="D1429" t="str">
        <f t="shared" ref="D1429:D1492" si="1712">RIGHT(A1429,(LEN(A1429)-12))</f>
        <v/>
      </c>
      <c r="F1429" t="str">
        <f t="shared" si="1661"/>
        <v>TrainerType=</v>
      </c>
      <c r="G1429" s="17" t="s">
        <v>150</v>
      </c>
    </row>
    <row r="1430" spans="1:7" ht="14.4">
      <c r="A1430" s="17" t="s">
        <v>237</v>
      </c>
      <c r="B1430" s="17" t="str">
        <f t="shared" ref="B1430" si="1713">LEFT(A1430,13)</f>
        <v>TrainerSkill=</v>
      </c>
      <c r="C1430" s="1" t="s">
        <v>203</v>
      </c>
      <c r="D1430" t="str">
        <f t="shared" ref="D1430:D1493" si="1714">RIGHT(A1430,(LEN(A1430)-13))</f>
        <v/>
      </c>
      <c r="F1430" t="str">
        <f t="shared" si="1661"/>
        <v>TrainerSkill=</v>
      </c>
      <c r="G1430" s="17" t="str">
        <f>CONCATENATE("[td]",VLOOKUP(IF((COUNTA(E1404)&gt;0),E1404,VALUE(D1404)),'Lookup tables'!$A$2:$B$42,2,FALSE))</f>
        <v>[td]katastrofal</v>
      </c>
    </row>
    <row r="1431" spans="1:7" ht="14.4">
      <c r="A1431" s="17" t="s">
        <v>204</v>
      </c>
      <c r="B1431" s="17" t="str">
        <f t="shared" ref="B1431" si="1715">LEFT(A1431,7)</f>
        <v>rating=</v>
      </c>
      <c r="C1431" s="1" t="s">
        <v>205</v>
      </c>
      <c r="D1431" t="str">
        <f t="shared" ref="D1431:D1494" si="1716">RIGHT(A1431,(LEN(A1431)-7))</f>
        <v>0</v>
      </c>
      <c r="F1431" t="str">
        <f t="shared" si="1661"/>
        <v>rating=0</v>
      </c>
      <c r="G1431" s="17" t="s">
        <v>140</v>
      </c>
    </row>
    <row r="1432" spans="1:7" ht="14.4">
      <c r="A1432" s="17" t="s">
        <v>206</v>
      </c>
      <c r="B1432" s="17" t="str">
        <f t="shared" ref="B1432" si="1717">LEFT(A1432,13)</f>
        <v>PlayerNumber=</v>
      </c>
      <c r="C1432" s="1" t="s">
        <v>207</v>
      </c>
      <c r="D1432" t="str">
        <f t="shared" ref="D1432:D1495" si="1718">RIGHT(A1432,(LEN(A1432)-13))</f>
        <v>1</v>
      </c>
      <c r="F1432" t="str">
        <f t="shared" si="1661"/>
        <v>PlayerNumber=1</v>
      </c>
      <c r="G1432" s="17" t="str">
        <f t="shared" ref="G1432" si="1719">CONCATENATE("[th]",C1407)</f>
        <v>[th]Fasta situationer</v>
      </c>
    </row>
    <row r="1433" spans="1:7" ht="14.4">
      <c r="A1433" s="17" t="s">
        <v>208</v>
      </c>
      <c r="B1433" s="17" t="str">
        <f t="shared" ref="B1433:B1434" si="1720">LEFT(A1433,15)</f>
        <v>TransferListed=</v>
      </c>
      <c r="C1433" s="1" t="s">
        <v>209</v>
      </c>
      <c r="D1433" t="str">
        <f t="shared" ref="D1433:D1496" si="1721">RIGHT(A1433,(LEN(A1433)-15))</f>
        <v>0</v>
      </c>
      <c r="F1433" t="str">
        <f t="shared" si="1661"/>
        <v>TransferListed=0</v>
      </c>
      <c r="G1433" s="17" t="s">
        <v>150</v>
      </c>
    </row>
    <row r="1434" spans="1:7" ht="14.4">
      <c r="A1434" s="17" t="s">
        <v>210</v>
      </c>
      <c r="B1434" s="17" t="str">
        <f t="shared" si="1720"/>
        <v>NationalTeamID=</v>
      </c>
      <c r="C1434" s="1" t="s">
        <v>211</v>
      </c>
      <c r="D1434" t="str">
        <f t="shared" si="1721"/>
        <v>3000</v>
      </c>
      <c r="F1434" t="str">
        <f t="shared" ref="F1434:F1497" si="1722">A1434</f>
        <v>NationalTeamID=3000</v>
      </c>
      <c r="G1434" s="17" t="str">
        <f>CONCATENATE("[td]",VLOOKUP(IF((COUNTA(E1407)&gt;0),E1407,VALUE(D1407)),'Lookup tables'!$A$2:$B$42,2,FALSE))</f>
        <v>[td]dålig</v>
      </c>
    </row>
    <row r="1435" spans="1:7" ht="14.4">
      <c r="A1435" s="17" t="s">
        <v>212</v>
      </c>
      <c r="B1435" s="17" t="str">
        <f t="shared" ref="B1435" si="1723">LEFT(A1435,5)</f>
        <v>Caps=</v>
      </c>
      <c r="C1435" s="1" t="s">
        <v>213</v>
      </c>
      <c r="D1435" t="str">
        <f t="shared" ref="D1435:D1498" si="1724">RIGHT(A1435,(LEN(A1435)-5))</f>
        <v>37</v>
      </c>
      <c r="F1435" t="str">
        <f t="shared" si="1722"/>
        <v>Caps=37</v>
      </c>
      <c r="G1435" s="17" t="s">
        <v>214</v>
      </c>
    </row>
    <row r="1436" spans="1:7" ht="14.4">
      <c r="A1436" s="17" t="s">
        <v>239</v>
      </c>
      <c r="B1436" s="17" t="str">
        <f t="shared" ref="B1436" si="1725">LEFT(A1436,8)</f>
        <v>CapsU20=</v>
      </c>
      <c r="C1436" s="1" t="s">
        <v>216</v>
      </c>
      <c r="D1436" t="str">
        <f t="shared" ref="D1436:D1499" si="1726">RIGHT(A1436,(LEN(A1436)-8))</f>
        <v>0</v>
      </c>
      <c r="F1436" t="str">
        <f t="shared" si="1722"/>
        <v>CapsU20=0</v>
      </c>
      <c r="G1436" t="str">
        <f t="shared" ref="G1436:G1499" si="1727">CONCATENATE("Extra info: ", E1436)</f>
        <v xml:space="preserve">Extra info: </v>
      </c>
    </row>
    <row r="1437" spans="1:7" ht="14.4">
      <c r="A1437" s="17" t="s">
        <v>409</v>
      </c>
      <c r="B1437" s="17"/>
      <c r="C1437" s="10" t="s">
        <v>134</v>
      </c>
      <c r="D1437" s="17" t="str">
        <f t="shared" ref="D1437:D1500" si="1728">MID(A1437,8,(LEN(A1437)-8))</f>
        <v>228635503</v>
      </c>
      <c r="F1437" t="str">
        <f t="shared" si="1667"/>
        <v>[player228635503]</v>
      </c>
      <c r="G1437" s="17" t="str">
        <f t="shared" ref="G1437:G1500" si="1729">CONCATENATE("[hr][b]",D1438,"[/b] ","[playerid=",D1437,"]")</f>
        <v>[hr][b]Eduards Zemitāns[/b] [playerid=228635503]</v>
      </c>
    </row>
    <row r="1438" spans="1:7" ht="14.4">
      <c r="A1438" s="17" t="s">
        <v>410</v>
      </c>
      <c r="B1438" s="17" t="str">
        <f t="shared" ref="B1438" si="1730">LEFT(A1438,5)</f>
        <v>name=</v>
      </c>
      <c r="C1438" s="10" t="s">
        <v>137</v>
      </c>
      <c r="D1438" s="17" t="str">
        <f t="shared" ref="D1438:D1501" si="1731">RIGHT(A1438,(LEN(A1438)-5))</f>
        <v>Eduards Zemitāns</v>
      </c>
      <c r="F1438" t="str">
        <f t="shared" si="1667"/>
        <v>name=Eduards Zemitāns</v>
      </c>
      <c r="G1438" t="str">
        <f t="shared" ref="G1438" si="1732">CONCATENATE(D1439," år och ",D1440," dagar, TSI = ",D1454,", Lön = ",D1453)</f>
        <v>31 år och 44 dagar, TSI = 181860, Lön = 466560</v>
      </c>
    </row>
    <row r="1439" spans="1:7" ht="14.4">
      <c r="A1439" s="17" t="s">
        <v>138</v>
      </c>
      <c r="B1439" s="17" t="str">
        <f t="shared" ref="B1439" si="1733">LEFT(A1439,4)</f>
        <v>ald=</v>
      </c>
      <c r="C1439" s="1" t="s">
        <v>139</v>
      </c>
      <c r="D1439" t="str">
        <f t="shared" ref="D1439:D1502" si="1734">RIGHT(A1439,(LEN(A1439)-4))</f>
        <v>31</v>
      </c>
      <c r="F1439" t="str">
        <f t="shared" ref="F1439" si="1735">IF(LEN(E1439)&gt;0,CONCATENATE(B1439,E1439),A1439)</f>
        <v>ald=31</v>
      </c>
      <c r="G1439" t="str">
        <f>CONCATENATE(VLOOKUP(IF((COUNTA(E1442)&gt;0),E1442,VALUE(D1442)),'Lookup tables'!$A$2:$B$42,2,FALSE)," form, ",VLOOKUP(IF((COUNTA(E1443)&gt;0),E1443,VALUE(D1443)),'Lookup tables'!$A$2:$B$42,2,FALSE)," kondition, ",VLOOKUP(IF((COUNTA(E1451)&gt;0),E1451,VALUE(D1451)),'Lookup tables'!$A$2:$B$42,2,FALSE)," rutin")</f>
        <v>enastående form, fenomenal kondition, övernaturlig rutin</v>
      </c>
    </row>
    <row r="1440" spans="1:7" ht="14.4">
      <c r="A1440" s="17" t="s">
        <v>1219</v>
      </c>
      <c r="B1440" s="17" t="str">
        <f t="shared" ref="B1440" si="1736">LEFT(A1440,8)</f>
        <v>agedays=</v>
      </c>
      <c r="C1440" s="1" t="s">
        <v>142</v>
      </c>
      <c r="D1440" t="str">
        <f t="shared" ref="D1440:D1503" si="1737">RIGHT(A1440,(LEN(A1440)-8))</f>
        <v>44</v>
      </c>
      <c r="F1440" t="str">
        <f t="shared" si="1661"/>
        <v>agedays=44</v>
      </c>
      <c r="G1440" t="str">
        <f>CONCATENATE(IF((COUNTA(D1463)&gt;0),CONCATENATE(D1463,", "),""),IF((LEN(D1470)&gt;0),CONCATENATE(VLOOKUP(VALUE(D1470),'Lookup tables'!$D$25:$E$27,2,FALSE),", "),""),CONCATENATE(VLOOKUP(VALUE(D1452),'Lookup tables'!$A$2:$B$42,2,FALSE)," ledarförmåga, "),CONCATENATE(VLOOKUP(D1465,'Lookup tables'!$D$29:$E$34,2,FALSE),", "),IF(AND((VALUE(D1441)&lt;0),(COUNTA(E1441)&lt;1)),"ingen skada",CONCATENATE("[b]skada +",IF((COUNTA(E1441)&gt;0),E1441,D1441),"[/b]")))</f>
        <v>ypperlig ledarförmåga, kontroversiell person, ingen skada</v>
      </c>
    </row>
    <row r="1441" spans="1:7" ht="14.4">
      <c r="A1441" s="17" t="s">
        <v>143</v>
      </c>
      <c r="B1441" s="17" t="str">
        <f t="shared" ref="B1441:B1442" si="1738">LEFT(A1441,4)</f>
        <v>ska=</v>
      </c>
      <c r="C1441" s="1" t="s">
        <v>144</v>
      </c>
      <c r="D1441" t="str">
        <f t="shared" ref="D1441:D1504" si="1739">RIGHT(A1441,(LEN(A1441)-4))</f>
        <v>-1</v>
      </c>
      <c r="F1441" t="str">
        <f t="shared" si="1661"/>
        <v>ska=-1</v>
      </c>
      <c r="G1441" t="s">
        <v>145</v>
      </c>
    </row>
    <row r="1442" spans="1:7" ht="14.4">
      <c r="A1442" s="17" t="s">
        <v>244</v>
      </c>
      <c r="B1442" s="17" t="str">
        <f t="shared" si="1738"/>
        <v>for=</v>
      </c>
      <c r="C1442" s="1" t="s">
        <v>147</v>
      </c>
      <c r="D1442" t="str">
        <f t="shared" si="1739"/>
        <v>7</v>
      </c>
      <c r="F1442" t="str">
        <f t="shared" si="1661"/>
        <v>for=7</v>
      </c>
      <c r="G1442" s="17" t="str">
        <f t="shared" ref="G1442:G1505" si="1740">CONCATENATE("[th]",C1443)</f>
        <v>[th]Kondition</v>
      </c>
    </row>
    <row r="1443" spans="1:7" ht="14.4">
      <c r="A1443" s="17" t="s">
        <v>369</v>
      </c>
      <c r="B1443" s="17" t="str">
        <f t="shared" si="1683"/>
        <v>uth=</v>
      </c>
      <c r="C1443" s="1" t="s">
        <v>149</v>
      </c>
      <c r="D1443" t="str">
        <f t="shared" si="1739"/>
        <v>8</v>
      </c>
      <c r="F1443" t="str">
        <f t="shared" si="1661"/>
        <v>uth=8</v>
      </c>
      <c r="G1443" s="17" t="s">
        <v>150</v>
      </c>
    </row>
    <row r="1444" spans="1:7" ht="14.4">
      <c r="A1444" s="17" t="s">
        <v>412</v>
      </c>
      <c r="B1444" s="17" t="str">
        <f t="shared" si="1683"/>
        <v>spe=</v>
      </c>
      <c r="C1444" s="1" t="s">
        <v>152</v>
      </c>
      <c r="D1444" t="str">
        <f t="shared" si="1739"/>
        <v>9</v>
      </c>
      <c r="F1444" t="str">
        <f t="shared" si="1661"/>
        <v>spe=9</v>
      </c>
      <c r="G1444" s="17" t="str">
        <f>CONCATENATE("[td]",VLOOKUP(IF((COUNTA(E1443)&gt;0),E1443,VALUE(D1443)),'Lookup tables'!$A$2:$B$42,2,FALSE))</f>
        <v>[td]fenomenal</v>
      </c>
    </row>
    <row r="1445" spans="1:7" ht="14.4">
      <c r="A1445" s="17" t="s">
        <v>413</v>
      </c>
      <c r="B1445" s="17" t="str">
        <f t="shared" si="1683"/>
        <v>mal=</v>
      </c>
      <c r="C1445" s="1" t="s">
        <v>154</v>
      </c>
      <c r="D1445" t="str">
        <f t="shared" si="1739"/>
        <v>6</v>
      </c>
      <c r="F1445" t="str">
        <f t="shared" si="1661"/>
        <v>mal=6</v>
      </c>
      <c r="G1445" s="17" t="s">
        <v>140</v>
      </c>
    </row>
    <row r="1446" spans="1:7" ht="14.4">
      <c r="A1446" s="17" t="s">
        <v>414</v>
      </c>
      <c r="B1446" s="17" t="str">
        <f t="shared" si="1683"/>
        <v>fra=</v>
      </c>
      <c r="C1446" s="1" t="s">
        <v>156</v>
      </c>
      <c r="D1446" t="str">
        <f t="shared" si="1739"/>
        <v>12</v>
      </c>
      <c r="F1446" t="str">
        <f t="shared" si="1661"/>
        <v>fra=12</v>
      </c>
      <c r="G1446" s="17" t="str">
        <f t="shared" ref="G1446" si="1741">CONCATENATE("[th]",C1450)</f>
        <v>[th]Målvakt</v>
      </c>
    </row>
    <row r="1447" spans="1:7" ht="14.4">
      <c r="A1447" s="17" t="s">
        <v>454</v>
      </c>
      <c r="B1447" s="17" t="str">
        <f t="shared" si="1683"/>
        <v>ytt=</v>
      </c>
      <c r="C1447" s="1" t="s">
        <v>158</v>
      </c>
      <c r="D1447" t="str">
        <f t="shared" si="1739"/>
        <v>6</v>
      </c>
      <c r="F1447" t="str">
        <f t="shared" si="1661"/>
        <v>ytt=6</v>
      </c>
      <c r="G1447" s="17" t="s">
        <v>150</v>
      </c>
    </row>
    <row r="1448" spans="1:7" ht="14.4">
      <c r="A1448" s="17" t="s">
        <v>416</v>
      </c>
      <c r="B1448" s="17" t="str">
        <f t="shared" si="1683"/>
        <v>fas=</v>
      </c>
      <c r="C1448" s="1" t="s">
        <v>160</v>
      </c>
      <c r="D1448" t="str">
        <f t="shared" si="1739"/>
        <v>2</v>
      </c>
      <c r="F1448" t="str">
        <f t="shared" si="1661"/>
        <v>fas=2</v>
      </c>
      <c r="G1448" s="17" t="str">
        <f>CONCATENATE("[td]",VLOOKUP(IF((COUNTA(E1450)&gt;0),E1450,VALUE(D1450)),'Lookup tables'!$A$2:$B$42,2,FALSE))</f>
        <v>[td]katastrofal</v>
      </c>
    </row>
    <row r="1449" spans="1:7" ht="14.4">
      <c r="A1449" s="17" t="s">
        <v>417</v>
      </c>
      <c r="B1449" s="17" t="str">
        <f t="shared" si="1683"/>
        <v>bac=</v>
      </c>
      <c r="C1449" s="1" t="s">
        <v>162</v>
      </c>
      <c r="D1449" t="str">
        <f t="shared" si="1739"/>
        <v>17</v>
      </c>
      <c r="F1449" t="str">
        <f t="shared" si="1661"/>
        <v>bac=17</v>
      </c>
      <c r="G1449" s="17" t="s">
        <v>163</v>
      </c>
    </row>
    <row r="1450" spans="1:7" ht="14.4">
      <c r="A1450" s="17" t="s">
        <v>286</v>
      </c>
      <c r="B1450" s="17" t="str">
        <f t="shared" si="1683"/>
        <v>mlv=</v>
      </c>
      <c r="C1450" s="1" t="s">
        <v>165</v>
      </c>
      <c r="D1450" t="str">
        <f t="shared" si="1739"/>
        <v>1</v>
      </c>
      <c r="F1450" t="str">
        <f t="shared" si="1661"/>
        <v>mlv=1</v>
      </c>
      <c r="G1450" s="17" t="s">
        <v>135</v>
      </c>
    </row>
    <row r="1451" spans="1:7" ht="14.4">
      <c r="A1451" s="17" t="s">
        <v>287</v>
      </c>
      <c r="B1451" s="17" t="str">
        <f t="shared" si="1683"/>
        <v>rut=</v>
      </c>
      <c r="C1451" s="1" t="s">
        <v>167</v>
      </c>
      <c r="D1451" t="str">
        <f t="shared" si="1739"/>
        <v>12</v>
      </c>
      <c r="F1451" t="str">
        <f t="shared" si="1661"/>
        <v>rut=12</v>
      </c>
      <c r="G1451" s="17" t="str">
        <f t="shared" ref="G1451" si="1742">CONCATENATE("[th]",C1444)</f>
        <v>[th]Spelupplägg</v>
      </c>
    </row>
    <row r="1452" spans="1:7" ht="14.4">
      <c r="A1452" s="17" t="s">
        <v>168</v>
      </c>
      <c r="B1452" s="17" t="str">
        <f t="shared" si="1683"/>
        <v>led=</v>
      </c>
      <c r="C1452" s="1" t="s">
        <v>169</v>
      </c>
      <c r="D1452" t="str">
        <f t="shared" si="1739"/>
        <v>6</v>
      </c>
      <c r="F1452" t="str">
        <f t="shared" si="1661"/>
        <v>led=6</v>
      </c>
      <c r="G1452" s="17" t="s">
        <v>150</v>
      </c>
    </row>
    <row r="1453" spans="1:7" ht="14.4">
      <c r="A1453" s="17" t="s">
        <v>1220</v>
      </c>
      <c r="B1453" s="17" t="str">
        <f t="shared" si="1683"/>
        <v>sal=</v>
      </c>
      <c r="C1453" s="1" t="s">
        <v>171</v>
      </c>
      <c r="D1453" t="str">
        <f t="shared" si="1739"/>
        <v>466560</v>
      </c>
      <c r="F1453" t="str">
        <f t="shared" si="1661"/>
        <v>sal=466560</v>
      </c>
      <c r="G1453" s="17" t="str">
        <f>CONCATENATE("[td]",VLOOKUP(IF((COUNTA(E1444)&gt;0),E1444,VALUE(D1444)),'Lookup tables'!$A$2:$B$42,2,FALSE))</f>
        <v>[td]unik</v>
      </c>
    </row>
    <row r="1454" spans="1:7" ht="14.4">
      <c r="A1454" s="17" t="s">
        <v>1221</v>
      </c>
      <c r="B1454" s="17" t="str">
        <f t="shared" si="1683"/>
        <v>mkt=</v>
      </c>
      <c r="C1454" s="1" t="s">
        <v>173</v>
      </c>
      <c r="D1454" t="str">
        <f t="shared" si="1739"/>
        <v>181860</v>
      </c>
      <c r="F1454" t="str">
        <f t="shared" ref="F1454:F1515" si="1743">IF(LEN(E1454)&gt;0,CONCATENATE(B1454,E1454),A1454)</f>
        <v>mkt=181860</v>
      </c>
      <c r="G1454" s="17" t="s">
        <v>140</v>
      </c>
    </row>
    <row r="1455" spans="1:7" ht="14.4">
      <c r="A1455" s="17" t="s">
        <v>955</v>
      </c>
      <c r="B1455" s="17" t="str">
        <f t="shared" si="1683"/>
        <v>gev=</v>
      </c>
      <c r="C1455" s="1" t="s">
        <v>175</v>
      </c>
      <c r="D1455" t="str">
        <f t="shared" si="1739"/>
        <v>47</v>
      </c>
      <c r="F1455" t="str">
        <f t="shared" si="1743"/>
        <v>gev=47</v>
      </c>
      <c r="G1455" s="17" t="str">
        <f t="shared" ref="G1455" si="1744">CONCATENATE("[th]",C1446)</f>
        <v>[th]Framspel</v>
      </c>
    </row>
    <row r="1456" spans="1:7" ht="14.4">
      <c r="A1456" s="17" t="s">
        <v>176</v>
      </c>
      <c r="B1456" s="17" t="str">
        <f t="shared" si="1683"/>
        <v>gtl=</v>
      </c>
      <c r="C1456" s="1" t="s">
        <v>177</v>
      </c>
      <c r="D1456" t="str">
        <f t="shared" si="1739"/>
        <v>0</v>
      </c>
      <c r="F1456" t="str">
        <f t="shared" si="1743"/>
        <v>gtl=0</v>
      </c>
      <c r="G1456" s="17" t="s">
        <v>150</v>
      </c>
    </row>
    <row r="1457" spans="1:7" ht="14.4">
      <c r="A1457" s="17" t="s">
        <v>178</v>
      </c>
      <c r="B1457" s="17" t="str">
        <f t="shared" si="1683"/>
        <v>gtc=</v>
      </c>
      <c r="C1457" s="1" t="s">
        <v>179</v>
      </c>
      <c r="D1457" t="str">
        <f t="shared" si="1739"/>
        <v>0</v>
      </c>
      <c r="F1457" t="str">
        <f t="shared" si="1743"/>
        <v>gtc=0</v>
      </c>
      <c r="G1457" s="17" t="str">
        <f>CONCATENATE("[td]",VLOOKUP(IF((COUNTA(E1446)&gt;0),E1446,VALUE(D1446)),'Lookup tables'!$A$2:$B$42,2,FALSE))</f>
        <v>[td]övernaturlig</v>
      </c>
    </row>
    <row r="1458" spans="1:7" ht="14.4">
      <c r="A1458" s="17" t="s">
        <v>180</v>
      </c>
      <c r="B1458" s="17" t="str">
        <f t="shared" si="1683"/>
        <v>gtt=</v>
      </c>
      <c r="C1458" s="1" t="s">
        <v>181</v>
      </c>
      <c r="D1458" t="str">
        <f t="shared" si="1739"/>
        <v>0</v>
      </c>
      <c r="F1458" t="str">
        <f t="shared" si="1743"/>
        <v>gtt=0</v>
      </c>
      <c r="G1458" s="17" t="s">
        <v>163</v>
      </c>
    </row>
    <row r="1459" spans="1:7" ht="14.4">
      <c r="A1459" s="17" t="s">
        <v>404</v>
      </c>
      <c r="B1459" s="17" t="str">
        <f t="shared" si="1683"/>
        <v>hat=</v>
      </c>
      <c r="C1459" s="1" t="s">
        <v>183</v>
      </c>
      <c r="D1459" t="str">
        <f t="shared" si="1739"/>
        <v>1</v>
      </c>
      <c r="F1459" t="str">
        <f t="shared" si="1743"/>
        <v>hat=1</v>
      </c>
      <c r="G1459" s="17" t="s">
        <v>135</v>
      </c>
    </row>
    <row r="1460" spans="1:7" ht="14.4">
      <c r="A1460" s="17" t="s">
        <v>184</v>
      </c>
      <c r="B1460" s="17" t="str">
        <f t="shared" ref="B1460" si="1745">LEFT(A1460,10)</f>
        <v>CountryID=</v>
      </c>
      <c r="C1460" s="1" t="s">
        <v>185</v>
      </c>
      <c r="D1460" t="str">
        <f t="shared" ref="D1460:D1523" si="1746">RIGHT(A1460,(LEN(A1460)-10))</f>
        <v>1</v>
      </c>
      <c r="F1460" t="str">
        <f t="shared" si="1743"/>
        <v>CountryID=1</v>
      </c>
      <c r="G1460" s="17" t="str">
        <f t="shared" ref="G1460" si="1747">CONCATENATE("[th]",C1447)</f>
        <v>[th]Ytter</v>
      </c>
    </row>
    <row r="1461" spans="1:7" ht="14.4">
      <c r="A1461" s="17" t="s">
        <v>186</v>
      </c>
      <c r="B1461" s="17" t="str">
        <f t="shared" ref="B1461" si="1748">LEFT(A1461,9)</f>
        <v>warnings=</v>
      </c>
      <c r="C1461" s="1" t="s">
        <v>187</v>
      </c>
      <c r="D1461" t="str">
        <f t="shared" ref="D1461:D1524" si="1749">RIGHT(A1461,(LEN(A1461)-9))</f>
        <v>0</v>
      </c>
      <c r="F1461" t="str">
        <f t="shared" si="1743"/>
        <v>warnings=0</v>
      </c>
      <c r="G1461" s="17" t="s">
        <v>150</v>
      </c>
    </row>
    <row r="1462" spans="1:7" ht="14.4">
      <c r="A1462" s="17" t="s">
        <v>405</v>
      </c>
      <c r="B1462" s="17" t="str">
        <f t="shared" ref="B1462" si="1750">LEFT(A1462,11)</f>
        <v>speciality=</v>
      </c>
      <c r="C1462" s="1" t="s">
        <v>189</v>
      </c>
      <c r="D1462" t="str">
        <f t="shared" ref="D1462:D1525" si="1751">RIGHT(A1462,(LEN(A1462)-11))</f>
        <v>2</v>
      </c>
      <c r="F1462" t="str">
        <f t="shared" si="1743"/>
        <v>speciality=2</v>
      </c>
      <c r="G1462" s="17" t="str">
        <f>CONCATENATE("[td]",VLOOKUP(IF((COUNTA(E1447)&gt;0),E1447,VALUE(D1447)),'Lookup tables'!$A$2:$B$42,2,FALSE))</f>
        <v>[td]ypperlig</v>
      </c>
    </row>
    <row r="1463" spans="1:7" ht="14.4">
      <c r="A1463" s="17" t="s">
        <v>406</v>
      </c>
      <c r="B1463" s="17" t="str">
        <f t="shared" ref="B1463" si="1752">LEFT(A1463,16)</f>
        <v>specialityLabel=</v>
      </c>
      <c r="C1463" s="1" t="s">
        <v>189</v>
      </c>
      <c r="F1463" t="str">
        <f t="shared" si="1743"/>
        <v>specialityLabel=Quick</v>
      </c>
      <c r="G1463" s="17" t="s">
        <v>140</v>
      </c>
    </row>
    <row r="1464" spans="1:7" ht="14.4">
      <c r="A1464" s="17" t="s">
        <v>292</v>
      </c>
      <c r="B1464" s="17" t="str">
        <f t="shared" ref="B1464" si="1753">LEFT(A1464,11)</f>
        <v>gentleness=</v>
      </c>
      <c r="C1464" s="1" t="s">
        <v>192</v>
      </c>
      <c r="D1464" t="str">
        <f t="shared" ref="D1464:D1527" si="1754">RIGHT(A1464,(LEN(A1464)-11))</f>
        <v>1</v>
      </c>
      <c r="F1464" t="str">
        <f t="shared" si="1743"/>
        <v>gentleness=1</v>
      </c>
      <c r="G1464" s="17" t="str">
        <f t="shared" ref="G1464" si="1755">CONCATENATE("[th]",C1449)</f>
        <v>[th]Försvar</v>
      </c>
    </row>
    <row r="1465" spans="1:7" ht="14.4">
      <c r="A1465" s="17" t="s">
        <v>293</v>
      </c>
      <c r="B1465" s="17" t="str">
        <f t="shared" ref="B1465" si="1756">LEFT(A1465,16)</f>
        <v>gentlenessLabel=</v>
      </c>
      <c r="C1465" s="1" t="s">
        <v>192</v>
      </c>
      <c r="D1465" t="str">
        <f t="shared" ref="D1465:D1528" si="1757">RIGHT(A1465,(LEN(A1465)-16))</f>
        <v>controversial person</v>
      </c>
      <c r="F1465" t="str">
        <f t="shared" si="1743"/>
        <v>gentlenessLabel=controversial person</v>
      </c>
      <c r="G1465" s="17" t="s">
        <v>150</v>
      </c>
    </row>
    <row r="1466" spans="1:7" ht="14.4">
      <c r="A1466" s="17" t="s">
        <v>271</v>
      </c>
      <c r="B1466" s="17" t="str">
        <f t="shared" ref="B1466" si="1758">LEFT(A1466,8)</f>
        <v>honesty=</v>
      </c>
      <c r="C1466" s="1" t="s">
        <v>195</v>
      </c>
      <c r="D1466" t="str">
        <f t="shared" ref="D1466:D1529" si="1759">RIGHT(A1466,(LEN(A1466)-8))</f>
        <v>1</v>
      </c>
      <c r="F1466" t="str">
        <f t="shared" si="1743"/>
        <v>honesty=1</v>
      </c>
      <c r="G1466" s="17" t="str">
        <f>CONCATENATE("[td]",VLOOKUP(IF((COUNTA(E1449)&gt;0),E1449,VALUE(D1449)),'Lookup tables'!$A$2:$B$42,2,FALSE))</f>
        <v>[td]mytomspunnen</v>
      </c>
    </row>
    <row r="1467" spans="1:7" ht="14.4">
      <c r="A1467" s="17" t="s">
        <v>272</v>
      </c>
      <c r="B1467" s="17" t="str">
        <f t="shared" ref="B1467" si="1760">LEFT(A1467,13)</f>
        <v>honestyLabel=</v>
      </c>
      <c r="C1467" s="1" t="s">
        <v>195</v>
      </c>
      <c r="D1467" t="str">
        <f t="shared" ref="D1467:D1530" si="1761">RIGHT(A1467,(LEN(A1467)-13))</f>
        <v>dishonest</v>
      </c>
      <c r="F1467" t="str">
        <f t="shared" si="1743"/>
        <v>honestyLabel=dishonest</v>
      </c>
      <c r="G1467" s="17" t="s">
        <v>163</v>
      </c>
    </row>
    <row r="1468" spans="1:7" ht="14.4">
      <c r="A1468" s="17" t="s">
        <v>257</v>
      </c>
      <c r="B1468" s="17" t="str">
        <f t="shared" ref="B1468" si="1762">LEFT(A1468,15)</f>
        <v>Aggressiveness=</v>
      </c>
      <c r="C1468" s="1" t="s">
        <v>198</v>
      </c>
      <c r="D1468" t="str">
        <f t="shared" ref="D1468:D1531" si="1763">RIGHT(A1468,(LEN(A1468)-15))</f>
        <v>1</v>
      </c>
      <c r="F1468" t="str">
        <f t="shared" si="1743"/>
        <v>Aggressiveness=1</v>
      </c>
      <c r="G1468" s="17" t="s">
        <v>135</v>
      </c>
    </row>
    <row r="1469" spans="1:7" ht="14.4">
      <c r="A1469" s="17" t="s">
        <v>258</v>
      </c>
      <c r="B1469" s="17" t="str">
        <f t="shared" ref="B1469" si="1764">LEFT(A1469,20)</f>
        <v>AggressivenessLabel=</v>
      </c>
      <c r="C1469" s="1" t="s">
        <v>198</v>
      </c>
      <c r="D1469" t="str">
        <f t="shared" ref="D1469:D1532" si="1765">RIGHT(A1469,(LEN(A1469)-20))</f>
        <v>calm</v>
      </c>
      <c r="F1469" t="str">
        <f t="shared" si="1743"/>
        <v>AggressivenessLabel=calm</v>
      </c>
      <c r="G1469" s="17" t="str">
        <f t="shared" ref="G1469" si="1766">CONCATENATE("[th]",C1445)</f>
        <v>[th]Målgörare</v>
      </c>
    </row>
    <row r="1470" spans="1:7" ht="14.4">
      <c r="A1470" s="17" t="s">
        <v>236</v>
      </c>
      <c r="B1470" s="17" t="str">
        <f t="shared" ref="B1470" si="1767">LEFT(A1470,12)</f>
        <v>TrainerType=</v>
      </c>
      <c r="C1470" s="1" t="s">
        <v>201</v>
      </c>
      <c r="D1470" t="str">
        <f t="shared" ref="D1470:D1533" si="1768">RIGHT(A1470,(LEN(A1470)-12))</f>
        <v/>
      </c>
      <c r="F1470" t="str">
        <f t="shared" si="1743"/>
        <v>TrainerType=</v>
      </c>
      <c r="G1470" s="17" t="s">
        <v>150</v>
      </c>
    </row>
    <row r="1471" spans="1:7" ht="14.4">
      <c r="A1471" s="17" t="s">
        <v>237</v>
      </c>
      <c r="B1471" s="17" t="str">
        <f t="shared" ref="B1471" si="1769">LEFT(A1471,13)</f>
        <v>TrainerSkill=</v>
      </c>
      <c r="C1471" s="1" t="s">
        <v>203</v>
      </c>
      <c r="D1471" t="str">
        <f t="shared" ref="D1471:D1534" si="1770">RIGHT(A1471,(LEN(A1471)-13))</f>
        <v/>
      </c>
      <c r="F1471" t="str">
        <f t="shared" si="1743"/>
        <v>TrainerSkill=</v>
      </c>
      <c r="G1471" s="17" t="str">
        <f>CONCATENATE("[td]",VLOOKUP(IF((COUNTA(E1445)&gt;0),E1445,VALUE(D1445)),'Lookup tables'!$A$2:$B$42,2,FALSE))</f>
        <v>[td]ypperlig</v>
      </c>
    </row>
    <row r="1472" spans="1:7" ht="14.4">
      <c r="A1472" s="17" t="s">
        <v>204</v>
      </c>
      <c r="B1472" s="17" t="str">
        <f t="shared" ref="B1472" si="1771">LEFT(A1472,7)</f>
        <v>rating=</v>
      </c>
      <c r="C1472" s="1" t="s">
        <v>205</v>
      </c>
      <c r="D1472" t="str">
        <f t="shared" ref="D1472:D1535" si="1772">RIGHT(A1472,(LEN(A1472)-7))</f>
        <v>0</v>
      </c>
      <c r="F1472" t="str">
        <f t="shared" si="1743"/>
        <v>rating=0</v>
      </c>
      <c r="G1472" s="17" t="s">
        <v>140</v>
      </c>
    </row>
    <row r="1473" spans="1:7" ht="14.4">
      <c r="A1473" s="17" t="s">
        <v>467</v>
      </c>
      <c r="B1473" s="17" t="str">
        <f t="shared" ref="B1473" si="1773">LEFT(A1473,13)</f>
        <v>PlayerNumber=</v>
      </c>
      <c r="C1473" s="1" t="s">
        <v>207</v>
      </c>
      <c r="D1473" t="str">
        <f t="shared" ref="D1473:D1536" si="1774">RIGHT(A1473,(LEN(A1473)-13))</f>
        <v>2</v>
      </c>
      <c r="F1473" t="str">
        <f t="shared" si="1743"/>
        <v>PlayerNumber=2</v>
      </c>
      <c r="G1473" s="17" t="str">
        <f t="shared" ref="G1473" si="1775">CONCATENATE("[th]",C1448)</f>
        <v>[th]Fasta situationer</v>
      </c>
    </row>
    <row r="1474" spans="1:7" ht="14.4">
      <c r="A1474" s="17" t="s">
        <v>208</v>
      </c>
      <c r="B1474" s="17" t="str">
        <f t="shared" ref="B1474:B1475" si="1776">LEFT(A1474,15)</f>
        <v>TransferListed=</v>
      </c>
      <c r="C1474" s="1" t="s">
        <v>209</v>
      </c>
      <c r="D1474" t="str">
        <f t="shared" ref="D1474:D1537" si="1777">RIGHT(A1474,(LEN(A1474)-15))</f>
        <v>0</v>
      </c>
      <c r="F1474" t="str">
        <f t="shared" si="1743"/>
        <v>TransferListed=0</v>
      </c>
      <c r="G1474" s="17" t="s">
        <v>150</v>
      </c>
    </row>
    <row r="1475" spans="1:7" ht="14.4">
      <c r="A1475" s="17" t="s">
        <v>210</v>
      </c>
      <c r="B1475" s="17" t="str">
        <f t="shared" si="1776"/>
        <v>NationalTeamID=</v>
      </c>
      <c r="C1475" s="1" t="s">
        <v>211</v>
      </c>
      <c r="D1475" t="str">
        <f t="shared" si="1777"/>
        <v>3000</v>
      </c>
      <c r="F1475" t="str">
        <f t="shared" ref="F1475:F1538" si="1778">A1475</f>
        <v>NationalTeamID=3000</v>
      </c>
      <c r="G1475" s="17" t="str">
        <f>CONCATENATE("[td]",VLOOKUP(IF((COUNTA(E1448)&gt;0),E1448,VALUE(D1448)),'Lookup tables'!$A$2:$B$42,2,FALSE))</f>
        <v>[td]usel</v>
      </c>
    </row>
    <row r="1476" spans="1:7" ht="14.4">
      <c r="A1476" s="17" t="s">
        <v>421</v>
      </c>
      <c r="B1476" s="17" t="str">
        <f t="shared" ref="B1476" si="1779">LEFT(A1476,5)</f>
        <v>Caps=</v>
      </c>
      <c r="C1476" s="1" t="s">
        <v>213</v>
      </c>
      <c r="D1476" t="str">
        <f t="shared" ref="D1476:D1539" si="1780">RIGHT(A1476,(LEN(A1476)-5))</f>
        <v>9</v>
      </c>
      <c r="F1476" t="str">
        <f t="shared" si="1778"/>
        <v>Caps=9</v>
      </c>
      <c r="G1476" s="17" t="s">
        <v>214</v>
      </c>
    </row>
    <row r="1477" spans="1:7" ht="14.4">
      <c r="A1477" s="17" t="s">
        <v>239</v>
      </c>
      <c r="B1477" s="17" t="str">
        <f t="shared" ref="B1477" si="1781">LEFT(A1477,8)</f>
        <v>CapsU20=</v>
      </c>
      <c r="C1477" s="1" t="s">
        <v>216</v>
      </c>
      <c r="D1477" t="str">
        <f t="shared" ref="D1477:D1540" si="1782">RIGHT(A1477,(LEN(A1477)-8))</f>
        <v>0</v>
      </c>
      <c r="F1477" t="str">
        <f t="shared" si="1778"/>
        <v>CapsU20=0</v>
      </c>
      <c r="G1477" t="str">
        <f t="shared" ref="G1477:G1540" si="1783">CONCATENATE("Extra info: ", E1477)</f>
        <v xml:space="preserve">Extra info: </v>
      </c>
    </row>
    <row r="1478" spans="1:7" ht="14.4">
      <c r="A1478" s="17" t="s">
        <v>240</v>
      </c>
      <c r="B1478" s="17"/>
      <c r="C1478" s="10" t="s">
        <v>134</v>
      </c>
      <c r="D1478" s="17" t="str">
        <f t="shared" ref="D1478:D1541" si="1784">MID(A1478,8,(LEN(A1478)-8))</f>
        <v>260996627</v>
      </c>
      <c r="F1478" t="str">
        <f t="shared" si="1778"/>
        <v>[player260996627]</v>
      </c>
      <c r="G1478" s="17" t="str">
        <f t="shared" ref="G1478:G1541" si="1785">CONCATENATE("[hr][b]",D1479,"[/b] ","[playerid=",D1478,"]")</f>
        <v>[hr][b]Fredric Mellgren[/b] [playerid=260996627]</v>
      </c>
    </row>
    <row r="1479" spans="1:7" ht="14.4">
      <c r="A1479" s="17" t="s">
        <v>241</v>
      </c>
      <c r="B1479" s="17" t="str">
        <f t="shared" ref="B1479" si="1786">LEFT(A1479,5)</f>
        <v>name=</v>
      </c>
      <c r="C1479" s="10" t="s">
        <v>137</v>
      </c>
      <c r="D1479" s="17" t="str">
        <f t="shared" ref="D1479:D1542" si="1787">RIGHT(A1479,(LEN(A1479)-5))</f>
        <v>Fredric Mellgren</v>
      </c>
      <c r="F1479" t="str">
        <f t="shared" si="1778"/>
        <v>name=Fredric Mellgren</v>
      </c>
      <c r="G1479" t="str">
        <f t="shared" ref="G1479" si="1788">CONCATENATE(D1480," år och ",D1481," dagar, TSI = ",D1495,", Lön = ",D1494)</f>
        <v>28 år och 100 dagar, TSI = 120900, Lön = 570300</v>
      </c>
    </row>
    <row r="1480" spans="1:7" ht="14.4">
      <c r="A1480" s="17" t="s">
        <v>334</v>
      </c>
      <c r="B1480" s="17" t="str">
        <f t="shared" ref="B1480" si="1789">LEFT(A1480,4)</f>
        <v>ald=</v>
      </c>
      <c r="C1480" s="1" t="s">
        <v>139</v>
      </c>
      <c r="D1480" t="str">
        <f t="shared" ref="D1480:D1543" si="1790">RIGHT(A1480,(LEN(A1480)-4))</f>
        <v>28</v>
      </c>
      <c r="F1480" t="str">
        <f t="shared" ref="F1480" si="1791">IF(LEN(E1480)&gt;0,CONCATENATE(B1480,E1480),A1480)</f>
        <v>ald=28</v>
      </c>
      <c r="G1480" t="str">
        <f>CONCATENATE(VLOOKUP(IF((COUNTA(E1483)&gt;0),E1483,VALUE(D1483)),'Lookup tables'!$A$2:$B$42,2,FALSE)," form, ",VLOOKUP(IF((COUNTA(E1484)&gt;0),E1484,VALUE(D1484)),'Lookup tables'!$A$2:$B$42,2,FALSE)," kondition, ",VLOOKUP(IF((COUNTA(E1492)&gt;0),E1492,VALUE(D1492)),'Lookup tables'!$A$2:$B$42,2,FALSE)," rutin")</f>
        <v>ypperlig form, fenomenal kondition, magisk rutin</v>
      </c>
    </row>
    <row r="1481" spans="1:7" ht="14.4">
      <c r="A1481" s="17" t="s">
        <v>1201</v>
      </c>
      <c r="B1481" s="17" t="str">
        <f t="shared" ref="B1481" si="1792">LEFT(A1481,8)</f>
        <v>agedays=</v>
      </c>
      <c r="C1481" s="1" t="s">
        <v>142</v>
      </c>
      <c r="D1481" t="str">
        <f t="shared" ref="D1481:D1544" si="1793">RIGHT(A1481,(LEN(A1481)-8))</f>
        <v>100</v>
      </c>
      <c r="F1481" t="str">
        <f t="shared" si="1743"/>
        <v>agedays=100</v>
      </c>
      <c r="G1481" t="str">
        <f>CONCATENATE(IF((COUNTA(D1504)&gt;0),CONCATENATE(D1504,", "),""),IF((LEN(D1511)&gt;0),CONCATENATE(VLOOKUP(VALUE(D1511),'Lookup tables'!$D$25:$E$27,2,FALSE),", "),""),CONCATENATE(VLOOKUP(VALUE(D1493),'Lookup tables'!$A$2:$B$42,2,FALSE)," ledarförmåga, "),CONCATENATE(VLOOKUP(D1506,'Lookup tables'!$D$29:$E$34,2,FALSE),", "),IF(AND((VALUE(D1482)&lt;0),(COUNTA(E1482)&lt;1)),"ingen skada",CONCATENATE("[b]skada +",IF((COUNTA(E1482)&gt;0),E1482,D1482),"[/b]")))</f>
        <v>katastrofal ledarförmåga, genomsympatisk kille, ingen skada</v>
      </c>
    </row>
    <row r="1482" spans="1:7" ht="14.4">
      <c r="A1482" s="17" t="s">
        <v>143</v>
      </c>
      <c r="B1482" s="17" t="str">
        <f t="shared" ref="B1482:B1541" si="1794">LEFT(A1482,4)</f>
        <v>ska=</v>
      </c>
      <c r="C1482" s="1" t="s">
        <v>144</v>
      </c>
      <c r="D1482" t="str">
        <f t="shared" ref="D1482:D1545" si="1795">RIGHT(A1482,(LEN(A1482)-4))</f>
        <v>-1</v>
      </c>
      <c r="F1482" t="str">
        <f t="shared" si="1743"/>
        <v>ska=-1</v>
      </c>
      <c r="G1482" t="s">
        <v>145</v>
      </c>
    </row>
    <row r="1483" spans="1:7" ht="14.4">
      <c r="A1483" s="17" t="s">
        <v>221</v>
      </c>
      <c r="B1483" s="17" t="str">
        <f t="shared" si="1794"/>
        <v>for=</v>
      </c>
      <c r="C1483" s="1" t="s">
        <v>147</v>
      </c>
      <c r="D1483" t="str">
        <f t="shared" si="1795"/>
        <v>6</v>
      </c>
      <c r="F1483" t="str">
        <f t="shared" si="1743"/>
        <v>for=6</v>
      </c>
      <c r="G1483" s="17" t="str">
        <f t="shared" ref="G1483:G1546" si="1796">CONCATENATE("[th]",C1484)</f>
        <v>[th]Kondition</v>
      </c>
    </row>
    <row r="1484" spans="1:7" ht="14.4">
      <c r="A1484" s="17" t="s">
        <v>369</v>
      </c>
      <c r="B1484" s="17" t="str">
        <f t="shared" si="1794"/>
        <v>uth=</v>
      </c>
      <c r="C1484" s="1" t="s">
        <v>149</v>
      </c>
      <c r="D1484" t="str">
        <f t="shared" si="1795"/>
        <v>8</v>
      </c>
      <c r="F1484" t="str">
        <f t="shared" si="1743"/>
        <v>uth=8</v>
      </c>
      <c r="G1484" s="17" t="s">
        <v>150</v>
      </c>
    </row>
    <row r="1485" spans="1:7" ht="14.4">
      <c r="A1485" s="17" t="s">
        <v>245</v>
      </c>
      <c r="B1485" s="17" t="str">
        <f t="shared" si="1794"/>
        <v>spe=</v>
      </c>
      <c r="C1485" s="1" t="s">
        <v>152</v>
      </c>
      <c r="D1485" t="str">
        <f t="shared" si="1795"/>
        <v>3</v>
      </c>
      <c r="F1485" t="str">
        <f t="shared" si="1743"/>
        <v>spe=3</v>
      </c>
      <c r="G1485" s="17" t="str">
        <f>CONCATENATE("[td]",VLOOKUP(IF((COUNTA(E1484)&gt;0),E1484,VALUE(D1484)),'Lookup tables'!$A$2:$B$42,2,FALSE))</f>
        <v>[td]fenomenal</v>
      </c>
    </row>
    <row r="1486" spans="1:7" ht="14.4">
      <c r="A1486" s="17" t="s">
        <v>223</v>
      </c>
      <c r="B1486" s="17" t="str">
        <f t="shared" si="1794"/>
        <v>mal=</v>
      </c>
      <c r="C1486" s="1" t="s">
        <v>154</v>
      </c>
      <c r="D1486" t="str">
        <f t="shared" si="1795"/>
        <v>1</v>
      </c>
      <c r="F1486" t="str">
        <f t="shared" si="1743"/>
        <v>mal=1</v>
      </c>
      <c r="G1486" s="17" t="s">
        <v>140</v>
      </c>
    </row>
    <row r="1487" spans="1:7" ht="14.4">
      <c r="A1487" s="17" t="s">
        <v>246</v>
      </c>
      <c r="B1487" s="17" t="str">
        <f t="shared" si="1794"/>
        <v>fra=</v>
      </c>
      <c r="C1487" s="1" t="s">
        <v>156</v>
      </c>
      <c r="D1487" t="str">
        <f t="shared" si="1795"/>
        <v>2</v>
      </c>
      <c r="F1487" t="str">
        <f t="shared" si="1743"/>
        <v>fra=2</v>
      </c>
      <c r="G1487" s="17" t="str">
        <f t="shared" ref="G1487" si="1797">CONCATENATE("[th]",C1491)</f>
        <v>[th]Målvakt</v>
      </c>
    </row>
    <row r="1488" spans="1:7" ht="14.4">
      <c r="A1488" s="17" t="s">
        <v>224</v>
      </c>
      <c r="B1488" s="17" t="str">
        <f t="shared" si="1794"/>
        <v>ytt=</v>
      </c>
      <c r="C1488" s="1" t="s">
        <v>158</v>
      </c>
      <c r="D1488" t="str">
        <f t="shared" si="1795"/>
        <v>2</v>
      </c>
      <c r="F1488" t="str">
        <f t="shared" si="1743"/>
        <v>ytt=2</v>
      </c>
      <c r="G1488" s="17" t="s">
        <v>150</v>
      </c>
    </row>
    <row r="1489" spans="1:7" ht="14.4">
      <c r="A1489" s="17" t="s">
        <v>525</v>
      </c>
      <c r="B1489" s="17" t="str">
        <f t="shared" si="1794"/>
        <v>fas=</v>
      </c>
      <c r="C1489" s="1" t="s">
        <v>160</v>
      </c>
      <c r="D1489" t="str">
        <f t="shared" si="1795"/>
        <v>18</v>
      </c>
      <c r="F1489" t="str">
        <f t="shared" si="1743"/>
        <v>fas=18</v>
      </c>
      <c r="G1489" s="17" t="str">
        <f>CONCATENATE("[td]",VLOOKUP(IF((COUNTA(E1491)&gt;0),E1491,VALUE(D1491)),'Lookup tables'!$A$2:$B$42,2,FALSE))</f>
        <v>[td]utopisk</v>
      </c>
    </row>
    <row r="1490" spans="1:7" ht="14.4">
      <c r="A1490" s="17" t="s">
        <v>248</v>
      </c>
      <c r="B1490" s="17" t="str">
        <f t="shared" si="1794"/>
        <v>bac=</v>
      </c>
      <c r="C1490" s="1" t="s">
        <v>162</v>
      </c>
      <c r="D1490" t="str">
        <f t="shared" si="1795"/>
        <v>15</v>
      </c>
      <c r="F1490" t="str">
        <f t="shared" si="1743"/>
        <v>bac=15</v>
      </c>
      <c r="G1490" s="17" t="s">
        <v>163</v>
      </c>
    </row>
    <row r="1491" spans="1:7" ht="14.4">
      <c r="A1491" s="17" t="s">
        <v>306</v>
      </c>
      <c r="B1491" s="17" t="str">
        <f t="shared" si="1794"/>
        <v>mlv=</v>
      </c>
      <c r="C1491" s="1" t="s">
        <v>165</v>
      </c>
      <c r="D1491" t="str">
        <f t="shared" si="1795"/>
        <v>19</v>
      </c>
      <c r="F1491" t="str">
        <f t="shared" si="1743"/>
        <v>mlv=19</v>
      </c>
      <c r="G1491" s="17" t="s">
        <v>135</v>
      </c>
    </row>
    <row r="1492" spans="1:7" ht="14.4">
      <c r="A1492" s="17" t="s">
        <v>618</v>
      </c>
      <c r="B1492" s="17" t="str">
        <f t="shared" si="1794"/>
        <v>rut=</v>
      </c>
      <c r="C1492" s="1" t="s">
        <v>167</v>
      </c>
      <c r="D1492" t="str">
        <f t="shared" si="1795"/>
        <v>18</v>
      </c>
      <c r="F1492" t="str">
        <f t="shared" si="1743"/>
        <v>rut=18</v>
      </c>
      <c r="G1492" s="17" t="str">
        <f t="shared" ref="G1492" si="1798">CONCATENATE("[th]",C1485)</f>
        <v>[th]Spelupplägg</v>
      </c>
    </row>
    <row r="1493" spans="1:7" ht="14.4">
      <c r="A1493" s="17" t="s">
        <v>251</v>
      </c>
      <c r="B1493" s="17" t="str">
        <f t="shared" si="1794"/>
        <v>led=</v>
      </c>
      <c r="C1493" s="1" t="s">
        <v>169</v>
      </c>
      <c r="D1493" t="str">
        <f t="shared" si="1795"/>
        <v>1</v>
      </c>
      <c r="F1493" t="str">
        <f t="shared" si="1743"/>
        <v>led=1</v>
      </c>
      <c r="G1493" s="17" t="s">
        <v>150</v>
      </c>
    </row>
    <row r="1494" spans="1:7" ht="14.4">
      <c r="A1494" s="17" t="s">
        <v>1222</v>
      </c>
      <c r="B1494" s="17" t="str">
        <f t="shared" si="1794"/>
        <v>sal=</v>
      </c>
      <c r="C1494" s="1" t="s">
        <v>171</v>
      </c>
      <c r="D1494" t="str">
        <f t="shared" si="1795"/>
        <v>570300</v>
      </c>
      <c r="F1494" t="str">
        <f t="shared" si="1743"/>
        <v>sal=570300</v>
      </c>
      <c r="G1494" s="17" t="str">
        <f>CONCATENATE("[td]",VLOOKUP(IF((COUNTA(E1485)&gt;0),E1485,VALUE(D1485)),'Lookup tables'!$A$2:$B$42,2,FALSE))</f>
        <v>[td]dålig</v>
      </c>
    </row>
    <row r="1495" spans="1:7" ht="14.4">
      <c r="A1495" s="17" t="s">
        <v>1223</v>
      </c>
      <c r="B1495" s="17" t="str">
        <f t="shared" si="1794"/>
        <v>mkt=</v>
      </c>
      <c r="C1495" s="1" t="s">
        <v>173</v>
      </c>
      <c r="D1495" t="str">
        <f t="shared" si="1795"/>
        <v>120900</v>
      </c>
      <c r="F1495" t="str">
        <f t="shared" si="1743"/>
        <v>mkt=120900</v>
      </c>
      <c r="G1495" s="17" t="s">
        <v>140</v>
      </c>
    </row>
    <row r="1496" spans="1:7" ht="14.4">
      <c r="A1496" s="17" t="s">
        <v>254</v>
      </c>
      <c r="B1496" s="17" t="str">
        <f t="shared" si="1794"/>
        <v>gev=</v>
      </c>
      <c r="C1496" s="1" t="s">
        <v>175</v>
      </c>
      <c r="D1496" t="str">
        <f t="shared" si="1795"/>
        <v>7</v>
      </c>
      <c r="F1496" t="str">
        <f t="shared" si="1743"/>
        <v>gev=7</v>
      </c>
      <c r="G1496" s="17" t="str">
        <f t="shared" ref="G1496" si="1799">CONCATENATE("[th]",C1487)</f>
        <v>[th]Framspel</v>
      </c>
    </row>
    <row r="1497" spans="1:7" ht="14.4">
      <c r="A1497" s="17" t="s">
        <v>176</v>
      </c>
      <c r="B1497" s="17" t="str">
        <f t="shared" si="1794"/>
        <v>gtl=</v>
      </c>
      <c r="C1497" s="1" t="s">
        <v>177</v>
      </c>
      <c r="D1497" t="str">
        <f t="shared" si="1795"/>
        <v>0</v>
      </c>
      <c r="F1497" t="str">
        <f t="shared" si="1743"/>
        <v>gtl=0</v>
      </c>
      <c r="G1497" s="17" t="s">
        <v>150</v>
      </c>
    </row>
    <row r="1498" spans="1:7" ht="14.4">
      <c r="A1498" s="17" t="s">
        <v>178</v>
      </c>
      <c r="B1498" s="17" t="str">
        <f t="shared" si="1794"/>
        <v>gtc=</v>
      </c>
      <c r="C1498" s="1" t="s">
        <v>179</v>
      </c>
      <c r="D1498" t="str">
        <f t="shared" si="1795"/>
        <v>0</v>
      </c>
      <c r="F1498" t="str">
        <f t="shared" si="1743"/>
        <v>gtc=0</v>
      </c>
      <c r="G1498" s="17" t="str">
        <f>CONCATENATE("[td]",VLOOKUP(IF((COUNTA(E1487)&gt;0),E1487,VALUE(D1487)),'Lookup tables'!$A$2:$B$42,2,FALSE))</f>
        <v>[td]usel</v>
      </c>
    </row>
    <row r="1499" spans="1:7" ht="14.4">
      <c r="A1499" s="17" t="s">
        <v>180</v>
      </c>
      <c r="B1499" s="17" t="str">
        <f t="shared" si="1794"/>
        <v>gtt=</v>
      </c>
      <c r="C1499" s="1" t="s">
        <v>181</v>
      </c>
      <c r="D1499" t="str">
        <f t="shared" si="1795"/>
        <v>0</v>
      </c>
      <c r="F1499" t="str">
        <f t="shared" si="1743"/>
        <v>gtt=0</v>
      </c>
      <c r="G1499" s="17" t="s">
        <v>163</v>
      </c>
    </row>
    <row r="1500" spans="1:7" ht="14.4">
      <c r="A1500" s="17" t="s">
        <v>182</v>
      </c>
      <c r="B1500" s="17" t="str">
        <f t="shared" si="1794"/>
        <v>hat=</v>
      </c>
      <c r="C1500" s="1" t="s">
        <v>183</v>
      </c>
      <c r="D1500" t="str">
        <f t="shared" si="1795"/>
        <v>0</v>
      </c>
      <c r="F1500" t="str">
        <f t="shared" si="1743"/>
        <v>hat=0</v>
      </c>
      <c r="G1500" s="17" t="s">
        <v>135</v>
      </c>
    </row>
    <row r="1501" spans="1:7" ht="14.4">
      <c r="A1501" s="17" t="s">
        <v>184</v>
      </c>
      <c r="B1501" s="17" t="str">
        <f t="shared" ref="B1501" si="1800">LEFT(A1501,10)</f>
        <v>CountryID=</v>
      </c>
      <c r="C1501" s="1" t="s">
        <v>185</v>
      </c>
      <c r="D1501" t="str">
        <f t="shared" ref="D1501:D1564" si="1801">RIGHT(A1501,(LEN(A1501)-10))</f>
        <v>1</v>
      </c>
      <c r="F1501" t="str">
        <f t="shared" si="1743"/>
        <v>CountryID=1</v>
      </c>
      <c r="G1501" s="17" t="str">
        <f t="shared" ref="G1501" si="1802">CONCATENATE("[th]",C1488)</f>
        <v>[th]Ytter</v>
      </c>
    </row>
    <row r="1502" spans="1:7" ht="14.4">
      <c r="A1502" s="17" t="s">
        <v>186</v>
      </c>
      <c r="B1502" s="17" t="str">
        <f t="shared" ref="B1502" si="1803">LEFT(A1502,9)</f>
        <v>warnings=</v>
      </c>
      <c r="C1502" s="1" t="s">
        <v>187</v>
      </c>
      <c r="D1502" t="str">
        <f t="shared" ref="D1502:D1565" si="1804">RIGHT(A1502,(LEN(A1502)-9))</f>
        <v>0</v>
      </c>
      <c r="F1502" t="str">
        <f t="shared" si="1743"/>
        <v>warnings=0</v>
      </c>
      <c r="G1502" s="17" t="s">
        <v>150</v>
      </c>
    </row>
    <row r="1503" spans="1:7" ht="14.4">
      <c r="A1503" s="17" t="s">
        <v>188</v>
      </c>
      <c r="B1503" s="17" t="str">
        <f t="shared" ref="B1503" si="1805">LEFT(A1503,11)</f>
        <v>speciality=</v>
      </c>
      <c r="C1503" s="1" t="s">
        <v>189</v>
      </c>
      <c r="D1503" t="str">
        <f t="shared" ref="D1503:D1566" si="1806">RIGHT(A1503,(LEN(A1503)-11))</f>
        <v>0</v>
      </c>
      <c r="F1503" t="str">
        <f t="shared" si="1743"/>
        <v>speciality=0</v>
      </c>
      <c r="G1503" s="17" t="str">
        <f>CONCATENATE("[td]",VLOOKUP(IF((COUNTA(E1488)&gt;0),E1488,VALUE(D1488)),'Lookup tables'!$A$2:$B$42,2,FALSE))</f>
        <v>[td]usel</v>
      </c>
    </row>
    <row r="1504" spans="1:7" ht="14.4">
      <c r="A1504" s="17" t="s">
        <v>190</v>
      </c>
      <c r="B1504" s="17" t="str">
        <f t="shared" ref="B1504" si="1807">LEFT(A1504,16)</f>
        <v>specialityLabel=</v>
      </c>
      <c r="C1504" s="1" t="s">
        <v>189</v>
      </c>
      <c r="F1504" t="str">
        <f t="shared" si="1743"/>
        <v>specialityLabel=</v>
      </c>
      <c r="G1504" s="17" t="s">
        <v>140</v>
      </c>
    </row>
    <row r="1505" spans="1:7" ht="14.4">
      <c r="A1505" s="17" t="s">
        <v>255</v>
      </c>
      <c r="B1505" s="17" t="str">
        <f t="shared" ref="B1505" si="1808">LEFT(A1505,11)</f>
        <v>gentleness=</v>
      </c>
      <c r="C1505" s="1" t="s">
        <v>192</v>
      </c>
      <c r="D1505" t="str">
        <f t="shared" ref="D1505:D1568" si="1809">RIGHT(A1505,(LEN(A1505)-11))</f>
        <v>3</v>
      </c>
      <c r="F1505" t="str">
        <f t="shared" si="1743"/>
        <v>gentleness=3</v>
      </c>
      <c r="G1505" s="17" t="str">
        <f t="shared" ref="G1505" si="1810">CONCATENATE("[th]",C1490)</f>
        <v>[th]Försvar</v>
      </c>
    </row>
    <row r="1506" spans="1:7" ht="14.4">
      <c r="A1506" s="17" t="s">
        <v>256</v>
      </c>
      <c r="B1506" s="17" t="str">
        <f t="shared" ref="B1506" si="1811">LEFT(A1506,16)</f>
        <v>gentlenessLabel=</v>
      </c>
      <c r="C1506" s="1" t="s">
        <v>192</v>
      </c>
      <c r="D1506" t="str">
        <f t="shared" ref="D1506:D1569" si="1812">RIGHT(A1506,(LEN(A1506)-16))</f>
        <v>sympathetic guy</v>
      </c>
      <c r="F1506" t="str">
        <f t="shared" si="1743"/>
        <v>gentlenessLabel=sympathetic guy</v>
      </c>
      <c r="G1506" s="17" t="s">
        <v>150</v>
      </c>
    </row>
    <row r="1507" spans="1:7" ht="14.4">
      <c r="A1507" s="17" t="s">
        <v>194</v>
      </c>
      <c r="B1507" s="17" t="str">
        <f t="shared" ref="B1507" si="1813">LEFT(A1507,8)</f>
        <v>honesty=</v>
      </c>
      <c r="C1507" s="1" t="s">
        <v>195</v>
      </c>
      <c r="D1507" t="str">
        <f t="shared" ref="D1507:D1570" si="1814">RIGHT(A1507,(LEN(A1507)-8))</f>
        <v>2</v>
      </c>
      <c r="F1507" t="str">
        <f t="shared" si="1743"/>
        <v>honesty=2</v>
      </c>
      <c r="G1507" s="17" t="str">
        <f>CONCATENATE("[td]",VLOOKUP(IF((COUNTA(E1490)&gt;0),E1490,VALUE(D1490)),'Lookup tables'!$A$2:$B$42,2,FALSE))</f>
        <v>[td]titanisk</v>
      </c>
    </row>
    <row r="1508" spans="1:7" ht="14.4">
      <c r="A1508" s="17" t="s">
        <v>196</v>
      </c>
      <c r="B1508" s="17" t="str">
        <f t="shared" ref="B1508" si="1815">LEFT(A1508,13)</f>
        <v>honestyLabel=</v>
      </c>
      <c r="C1508" s="1" t="s">
        <v>195</v>
      </c>
      <c r="D1508" t="str">
        <f t="shared" ref="D1508:D1571" si="1816">RIGHT(A1508,(LEN(A1508)-13))</f>
        <v>honest</v>
      </c>
      <c r="F1508" t="str">
        <f t="shared" si="1743"/>
        <v>honestyLabel=honest</v>
      </c>
      <c r="G1508" s="17" t="s">
        <v>163</v>
      </c>
    </row>
    <row r="1509" spans="1:7" ht="14.4">
      <c r="A1509" s="17" t="s">
        <v>257</v>
      </c>
      <c r="B1509" s="17" t="str">
        <f t="shared" ref="B1509" si="1817">LEFT(A1509,15)</f>
        <v>Aggressiveness=</v>
      </c>
      <c r="C1509" s="1" t="s">
        <v>198</v>
      </c>
      <c r="D1509" t="str">
        <f t="shared" ref="D1509:D1572" si="1818">RIGHT(A1509,(LEN(A1509)-15))</f>
        <v>1</v>
      </c>
      <c r="F1509" t="str">
        <f t="shared" si="1743"/>
        <v>Aggressiveness=1</v>
      </c>
      <c r="G1509" s="17" t="s">
        <v>135</v>
      </c>
    </row>
    <row r="1510" spans="1:7" ht="14.4">
      <c r="A1510" s="17" t="s">
        <v>258</v>
      </c>
      <c r="B1510" s="17" t="str">
        <f t="shared" ref="B1510" si="1819">LEFT(A1510,20)</f>
        <v>AggressivenessLabel=</v>
      </c>
      <c r="C1510" s="1" t="s">
        <v>198</v>
      </c>
      <c r="D1510" t="str">
        <f t="shared" ref="D1510:D1573" si="1820">RIGHT(A1510,(LEN(A1510)-20))</f>
        <v>calm</v>
      </c>
      <c r="F1510" t="str">
        <f t="shared" si="1743"/>
        <v>AggressivenessLabel=calm</v>
      </c>
      <c r="G1510" s="17" t="str">
        <f t="shared" ref="G1510" si="1821">CONCATENATE("[th]",C1486)</f>
        <v>[th]Målgörare</v>
      </c>
    </row>
    <row r="1511" spans="1:7" ht="14.4">
      <c r="A1511" s="17" t="s">
        <v>236</v>
      </c>
      <c r="B1511" s="17" t="str">
        <f t="shared" ref="B1511" si="1822">LEFT(A1511,12)</f>
        <v>TrainerType=</v>
      </c>
      <c r="C1511" s="1" t="s">
        <v>201</v>
      </c>
      <c r="D1511" t="str">
        <f t="shared" ref="D1511:D1574" si="1823">RIGHT(A1511,(LEN(A1511)-12))</f>
        <v/>
      </c>
      <c r="F1511" t="str">
        <f t="shared" si="1743"/>
        <v>TrainerType=</v>
      </c>
      <c r="G1511" s="17" t="s">
        <v>150</v>
      </c>
    </row>
    <row r="1512" spans="1:7" ht="14.4">
      <c r="A1512" s="17" t="s">
        <v>237</v>
      </c>
      <c r="B1512" s="17" t="str">
        <f t="shared" ref="B1512" si="1824">LEFT(A1512,13)</f>
        <v>TrainerSkill=</v>
      </c>
      <c r="C1512" s="1" t="s">
        <v>203</v>
      </c>
      <c r="D1512" t="str">
        <f t="shared" ref="D1512:D1575" si="1825">RIGHT(A1512,(LEN(A1512)-13))</f>
        <v/>
      </c>
      <c r="F1512" t="str">
        <f t="shared" si="1743"/>
        <v>TrainerSkill=</v>
      </c>
      <c r="G1512" s="17" t="str">
        <f>CONCATENATE("[td]",VLOOKUP(IF((COUNTA(E1486)&gt;0),E1486,VALUE(D1486)),'Lookup tables'!$A$2:$B$42,2,FALSE))</f>
        <v>[td]katastrofal</v>
      </c>
    </row>
    <row r="1513" spans="1:7" ht="14.4">
      <c r="A1513" s="17" t="s">
        <v>204</v>
      </c>
      <c r="B1513" s="17" t="str">
        <f t="shared" ref="B1513" si="1826">LEFT(A1513,7)</f>
        <v>rating=</v>
      </c>
      <c r="C1513" s="1" t="s">
        <v>205</v>
      </c>
      <c r="D1513" t="str">
        <f t="shared" ref="D1513:D1576" si="1827">RIGHT(A1513,(LEN(A1513)-7))</f>
        <v>0</v>
      </c>
      <c r="F1513" t="str">
        <f t="shared" si="1743"/>
        <v>rating=0</v>
      </c>
      <c r="G1513" s="17" t="s">
        <v>140</v>
      </c>
    </row>
    <row r="1514" spans="1:7" ht="14.4">
      <c r="A1514" s="17" t="s">
        <v>206</v>
      </c>
      <c r="B1514" s="17" t="str">
        <f t="shared" ref="B1514" si="1828">LEFT(A1514,13)</f>
        <v>PlayerNumber=</v>
      </c>
      <c r="C1514" s="1" t="s">
        <v>207</v>
      </c>
      <c r="D1514" t="str">
        <f t="shared" ref="D1514:D1577" si="1829">RIGHT(A1514,(LEN(A1514)-13))</f>
        <v>1</v>
      </c>
      <c r="F1514" t="str">
        <f t="shared" si="1743"/>
        <v>PlayerNumber=1</v>
      </c>
      <c r="G1514" s="17" t="str">
        <f t="shared" ref="G1514" si="1830">CONCATENATE("[th]",C1489)</f>
        <v>[th]Fasta situationer</v>
      </c>
    </row>
    <row r="1515" spans="1:7" ht="14.4">
      <c r="A1515" s="17" t="s">
        <v>208</v>
      </c>
      <c r="B1515" s="17" t="str">
        <f t="shared" ref="B1515:B1516" si="1831">LEFT(A1515,15)</f>
        <v>TransferListed=</v>
      </c>
      <c r="C1515" s="1" t="s">
        <v>209</v>
      </c>
      <c r="D1515" t="str">
        <f t="shared" ref="D1515:D1578" si="1832">RIGHT(A1515,(LEN(A1515)-15))</f>
        <v>0</v>
      </c>
      <c r="F1515" t="str">
        <f t="shared" si="1743"/>
        <v>TransferListed=0</v>
      </c>
      <c r="G1515" s="17" t="s">
        <v>150</v>
      </c>
    </row>
    <row r="1516" spans="1:7" ht="14.4">
      <c r="A1516" s="17" t="s">
        <v>210</v>
      </c>
      <c r="B1516" s="17" t="str">
        <f t="shared" si="1831"/>
        <v>NationalTeamID=</v>
      </c>
      <c r="C1516" s="1" t="s">
        <v>211</v>
      </c>
      <c r="D1516" t="str">
        <f t="shared" si="1832"/>
        <v>3000</v>
      </c>
      <c r="F1516" t="str">
        <f t="shared" ref="F1516:F1579" si="1833">A1516</f>
        <v>NationalTeamID=3000</v>
      </c>
      <c r="G1516" s="17" t="str">
        <f>CONCATENATE("[td]",VLOOKUP(IF((COUNTA(E1489)&gt;0),E1489,VALUE(D1489)),'Lookup tables'!$A$2:$B$42,2,FALSE))</f>
        <v>[td]magisk</v>
      </c>
    </row>
    <row r="1517" spans="1:7" ht="14.4">
      <c r="A1517" s="17" t="s">
        <v>299</v>
      </c>
      <c r="B1517" s="17" t="str">
        <f t="shared" ref="B1517" si="1834">LEFT(A1517,5)</f>
        <v>Caps=</v>
      </c>
      <c r="C1517" s="1" t="s">
        <v>213</v>
      </c>
      <c r="D1517" t="str">
        <f t="shared" ref="D1517:D1580" si="1835">RIGHT(A1517,(LEN(A1517)-5))</f>
        <v>10</v>
      </c>
      <c r="F1517" t="str">
        <f t="shared" si="1833"/>
        <v>Caps=10</v>
      </c>
      <c r="G1517" s="17" t="s">
        <v>214</v>
      </c>
    </row>
    <row r="1518" spans="1:7" ht="14.4">
      <c r="A1518" s="17" t="s">
        <v>260</v>
      </c>
      <c r="B1518" s="17" t="str">
        <f t="shared" ref="B1518" si="1836">LEFT(A1518,8)</f>
        <v>CapsU20=</v>
      </c>
      <c r="C1518" s="1" t="s">
        <v>216</v>
      </c>
      <c r="D1518" t="str">
        <f t="shared" ref="D1518:D1581" si="1837">RIGHT(A1518,(LEN(A1518)-8))</f>
        <v>31</v>
      </c>
      <c r="F1518" t="str">
        <f t="shared" si="1833"/>
        <v>CapsU20=31</v>
      </c>
      <c r="G1518" t="str">
        <f t="shared" ref="G1518:G1581" si="1838">CONCATENATE("Extra info: ", E1518)</f>
        <v xml:space="preserve">Extra info: </v>
      </c>
    </row>
    <row r="1519" spans="1:7" ht="14.4">
      <c r="A1519" s="17" t="s">
        <v>422</v>
      </c>
      <c r="B1519" s="17"/>
      <c r="C1519" s="10" t="s">
        <v>134</v>
      </c>
      <c r="D1519" s="17" t="str">
        <f t="shared" ref="D1519:D1582" si="1839">MID(A1519,8,(LEN(A1519)-8))</f>
        <v>274367879</v>
      </c>
      <c r="F1519" t="str">
        <f t="shared" si="1778"/>
        <v>[player274367879]</v>
      </c>
      <c r="G1519" s="17" t="str">
        <f t="shared" ref="G1519:G1582" si="1840">CONCATENATE("[hr][b]",D1520,"[/b] ","[playerid=",D1519,"]")</f>
        <v>[hr][b]Fredrik Holbeck[/b] [playerid=274367879]</v>
      </c>
    </row>
    <row r="1520" spans="1:7" ht="14.4">
      <c r="A1520" s="17" t="s">
        <v>423</v>
      </c>
      <c r="B1520" s="17" t="str">
        <f t="shared" ref="B1520" si="1841">LEFT(A1520,5)</f>
        <v>name=</v>
      </c>
      <c r="C1520" s="10" t="s">
        <v>137</v>
      </c>
      <c r="D1520" s="17" t="str">
        <f t="shared" ref="D1520:D1583" si="1842">RIGHT(A1520,(LEN(A1520)-5))</f>
        <v>Fredrik Holbeck</v>
      </c>
      <c r="F1520" t="str">
        <f t="shared" si="1778"/>
        <v>name=Fredrik Holbeck</v>
      </c>
      <c r="G1520" t="str">
        <f t="shared" ref="G1520" si="1843">CONCATENATE(D1521," år och ",D1522," dagar, TSI = ",D1536,", Lön = ",D1535)</f>
        <v>27 år och 91 dagar, TSI = 362800, Lön = 443100</v>
      </c>
    </row>
    <row r="1521" spans="1:7" ht="14.4">
      <c r="A1521" s="17" t="s">
        <v>219</v>
      </c>
      <c r="B1521" s="17" t="str">
        <f t="shared" ref="B1521" si="1844">LEFT(A1521,4)</f>
        <v>ald=</v>
      </c>
      <c r="C1521" s="1" t="s">
        <v>139</v>
      </c>
      <c r="D1521" t="str">
        <f t="shared" ref="D1521:D1584" si="1845">RIGHT(A1521,(LEN(A1521)-4))</f>
        <v>27</v>
      </c>
      <c r="F1521" t="str">
        <f t="shared" ref="F1521:F1584" si="1846">IF(LEN(E1521)&gt;0,CONCATENATE(B1521,E1521),A1521)</f>
        <v>ald=27</v>
      </c>
      <c r="G1521" t="str">
        <f>CONCATENATE(VLOOKUP(IF((COUNTA(E1524)&gt;0),E1524,VALUE(D1524)),'Lookup tables'!$A$2:$B$42,2,FALSE)," form, ",VLOOKUP(IF((COUNTA(E1525)&gt;0),E1525,VALUE(D1525)),'Lookup tables'!$A$2:$B$42,2,FALSE)," kondition, ",VLOOKUP(IF((COUNTA(E1533)&gt;0),E1533,VALUE(D1533)),'Lookup tables'!$A$2:$B$42,2,FALSE)," rutin")</f>
        <v>fenomenal form, fenomenal kondition, fenomenal rutin</v>
      </c>
    </row>
    <row r="1522" spans="1:7" ht="14.4">
      <c r="A1522" s="17" t="s">
        <v>911</v>
      </c>
      <c r="B1522" s="17" t="str">
        <f t="shared" ref="B1522" si="1847">LEFT(A1522,8)</f>
        <v>agedays=</v>
      </c>
      <c r="C1522" s="1" t="s">
        <v>142</v>
      </c>
      <c r="D1522" t="str">
        <f t="shared" ref="D1522:D1585" si="1848">RIGHT(A1522,(LEN(A1522)-8))</f>
        <v>91</v>
      </c>
      <c r="F1522" t="str">
        <f t="shared" si="1846"/>
        <v>agedays=91</v>
      </c>
      <c r="G1522" t="str">
        <f>CONCATENATE(IF((COUNTA(D1545)&gt;0),CONCATENATE(D1545,", "),""),IF((LEN(D1552)&gt;0),CONCATENATE(VLOOKUP(VALUE(D1552),'Lookup tables'!$D$25:$E$27,2,FALSE),", "),""),CONCATENATE(VLOOKUP(VALUE(D1534),'Lookup tables'!$A$2:$B$42,2,FALSE)," ledarförmåga, "),CONCATENATE(VLOOKUP(D1547,'Lookup tables'!$D$29:$E$34,2,FALSE),", "),IF(AND((VALUE(D1523)&lt;0),(COUNTA(E1523)&lt;1)),"ingen skada",CONCATENATE("[b]skada +",IF((COUNTA(E1523)&gt;0),E1523,D1523),"[/b]")))</f>
        <v>bra ledarförmåga, kontroversiell person, ingen skada</v>
      </c>
    </row>
    <row r="1523" spans="1:7" ht="14.4">
      <c r="A1523" s="17" t="s">
        <v>143</v>
      </c>
      <c r="B1523" s="17" t="str">
        <f t="shared" ref="B1523:B1524" si="1849">LEFT(A1523,4)</f>
        <v>ska=</v>
      </c>
      <c r="C1523" s="1" t="s">
        <v>144</v>
      </c>
      <c r="D1523" t="str">
        <f t="shared" ref="D1523:D1586" si="1850">RIGHT(A1523,(LEN(A1523)-4))</f>
        <v>-1</v>
      </c>
      <c r="F1523" t="str">
        <f t="shared" si="1846"/>
        <v>ska=-1</v>
      </c>
      <c r="G1523" t="s">
        <v>145</v>
      </c>
    </row>
    <row r="1524" spans="1:7" ht="14.4">
      <c r="A1524" s="17" t="s">
        <v>146</v>
      </c>
      <c r="B1524" s="17" t="str">
        <f t="shared" si="1849"/>
        <v>for=</v>
      </c>
      <c r="C1524" s="1" t="s">
        <v>147</v>
      </c>
      <c r="D1524" t="str">
        <f t="shared" si="1850"/>
        <v>8</v>
      </c>
      <c r="F1524" t="str">
        <f t="shared" si="1846"/>
        <v>for=8</v>
      </c>
      <c r="G1524" s="17" t="str">
        <f t="shared" ref="G1524:G1587" si="1851">CONCATENATE("[th]",C1525)</f>
        <v>[th]Kondition</v>
      </c>
    </row>
    <row r="1525" spans="1:7" ht="14.4">
      <c r="A1525" s="17" t="s">
        <v>369</v>
      </c>
      <c r="B1525" s="17" t="str">
        <f t="shared" si="1794"/>
        <v>uth=</v>
      </c>
      <c r="C1525" s="1" t="s">
        <v>149</v>
      </c>
      <c r="D1525" t="str">
        <f t="shared" si="1850"/>
        <v>8</v>
      </c>
      <c r="F1525" t="str">
        <f t="shared" si="1846"/>
        <v>uth=8</v>
      </c>
      <c r="G1525" s="17" t="s">
        <v>150</v>
      </c>
    </row>
    <row r="1526" spans="1:7" ht="14.4">
      <c r="A1526" s="17" t="s">
        <v>388</v>
      </c>
      <c r="B1526" s="17" t="str">
        <f t="shared" si="1794"/>
        <v>spe=</v>
      </c>
      <c r="C1526" s="1" t="s">
        <v>152</v>
      </c>
      <c r="D1526" t="str">
        <f t="shared" si="1850"/>
        <v>12</v>
      </c>
      <c r="F1526" t="str">
        <f t="shared" si="1846"/>
        <v>spe=12</v>
      </c>
      <c r="G1526" s="17" t="str">
        <f>CONCATENATE("[td]",VLOOKUP(IF((COUNTA(E1525)&gt;0),E1525,VALUE(D1525)),'Lookup tables'!$A$2:$B$42,2,FALSE))</f>
        <v>[td]fenomenal</v>
      </c>
    </row>
    <row r="1527" spans="1:7" ht="14.4">
      <c r="A1527" s="17" t="s">
        <v>319</v>
      </c>
      <c r="B1527" s="17" t="str">
        <f t="shared" si="1794"/>
        <v>mal=</v>
      </c>
      <c r="C1527" s="1" t="s">
        <v>154</v>
      </c>
      <c r="D1527" t="str">
        <f t="shared" si="1850"/>
        <v>4</v>
      </c>
      <c r="F1527" t="str">
        <f t="shared" si="1846"/>
        <v>mal=4</v>
      </c>
      <c r="G1527" s="17" t="s">
        <v>140</v>
      </c>
    </row>
    <row r="1528" spans="1:7" ht="14.4">
      <c r="A1528" s="17" t="s">
        <v>566</v>
      </c>
      <c r="B1528" s="17" t="str">
        <f t="shared" si="1794"/>
        <v>fra=</v>
      </c>
      <c r="C1528" s="1" t="s">
        <v>156</v>
      </c>
      <c r="D1528" t="str">
        <f t="shared" si="1850"/>
        <v>10</v>
      </c>
      <c r="F1528" t="str">
        <f t="shared" si="1846"/>
        <v>fra=10</v>
      </c>
      <c r="G1528" s="17" t="str">
        <f t="shared" ref="G1528" si="1852">CONCATENATE("[th]",C1532)</f>
        <v>[th]Målvakt</v>
      </c>
    </row>
    <row r="1529" spans="1:7" ht="14.4">
      <c r="A1529" s="17" t="s">
        <v>224</v>
      </c>
      <c r="B1529" s="17" t="str">
        <f t="shared" si="1794"/>
        <v>ytt=</v>
      </c>
      <c r="C1529" s="1" t="s">
        <v>158</v>
      </c>
      <c r="D1529" t="str">
        <f t="shared" si="1850"/>
        <v>2</v>
      </c>
      <c r="F1529" t="str">
        <f t="shared" si="1846"/>
        <v>ytt=2</v>
      </c>
      <c r="G1529" s="17" t="s">
        <v>150</v>
      </c>
    </row>
    <row r="1530" spans="1:7" ht="14.4">
      <c r="A1530" s="17" t="s">
        <v>426</v>
      </c>
      <c r="B1530" s="17" t="str">
        <f t="shared" si="1794"/>
        <v>fas=</v>
      </c>
      <c r="C1530" s="1" t="s">
        <v>160</v>
      </c>
      <c r="D1530" t="str">
        <f t="shared" si="1850"/>
        <v>7</v>
      </c>
      <c r="F1530" t="str">
        <f t="shared" si="1846"/>
        <v>fas=7</v>
      </c>
      <c r="G1530" s="17" t="str">
        <f>CONCATENATE("[td]",VLOOKUP(IF((COUNTA(E1532)&gt;0),E1532,VALUE(D1532)),'Lookup tables'!$A$2:$B$42,2,FALSE))</f>
        <v>[td]katastrofal</v>
      </c>
    </row>
    <row r="1531" spans="1:7" ht="14.4">
      <c r="A1531" s="17" t="s">
        <v>417</v>
      </c>
      <c r="B1531" s="17" t="str">
        <f t="shared" si="1794"/>
        <v>bac=</v>
      </c>
      <c r="C1531" s="1" t="s">
        <v>162</v>
      </c>
      <c r="D1531" t="str">
        <f t="shared" si="1850"/>
        <v>17</v>
      </c>
      <c r="F1531" t="str">
        <f t="shared" si="1846"/>
        <v>bac=17</v>
      </c>
      <c r="G1531" s="17" t="s">
        <v>163</v>
      </c>
    </row>
    <row r="1532" spans="1:7" ht="14.4">
      <c r="A1532" s="17" t="s">
        <v>286</v>
      </c>
      <c r="B1532" s="17" t="str">
        <f t="shared" si="1794"/>
        <v>mlv=</v>
      </c>
      <c r="C1532" s="1" t="s">
        <v>165</v>
      </c>
      <c r="D1532" t="str">
        <f t="shared" si="1850"/>
        <v>1</v>
      </c>
      <c r="F1532" t="str">
        <f t="shared" si="1846"/>
        <v>mlv=1</v>
      </c>
      <c r="G1532" s="17" t="s">
        <v>135</v>
      </c>
    </row>
    <row r="1533" spans="1:7" ht="14.4">
      <c r="A1533" s="17" t="s">
        <v>227</v>
      </c>
      <c r="B1533" s="17" t="str">
        <f t="shared" si="1794"/>
        <v>rut=</v>
      </c>
      <c r="C1533" s="1" t="s">
        <v>167</v>
      </c>
      <c r="D1533" t="str">
        <f t="shared" si="1850"/>
        <v>8</v>
      </c>
      <c r="F1533" t="str">
        <f t="shared" si="1846"/>
        <v>rut=8</v>
      </c>
      <c r="G1533" s="17" t="str">
        <f t="shared" ref="G1533" si="1853">CONCATENATE("[th]",C1526)</f>
        <v>[th]Spelupplägg</v>
      </c>
    </row>
    <row r="1534" spans="1:7" ht="14.4">
      <c r="A1534" s="17" t="s">
        <v>337</v>
      </c>
      <c r="B1534" s="17" t="str">
        <f t="shared" si="1794"/>
        <v>led=</v>
      </c>
      <c r="C1534" s="1" t="s">
        <v>169</v>
      </c>
      <c r="D1534" t="str">
        <f t="shared" si="1850"/>
        <v>5</v>
      </c>
      <c r="F1534" t="str">
        <f t="shared" si="1846"/>
        <v>led=5</v>
      </c>
      <c r="G1534" s="17" t="s">
        <v>150</v>
      </c>
    </row>
    <row r="1535" spans="1:7" ht="14.4">
      <c r="A1535" s="17" t="s">
        <v>463</v>
      </c>
      <c r="B1535" s="17" t="str">
        <f t="shared" si="1794"/>
        <v>sal=</v>
      </c>
      <c r="C1535" s="1" t="s">
        <v>171</v>
      </c>
      <c r="D1535" t="str">
        <f t="shared" si="1850"/>
        <v>443100</v>
      </c>
      <c r="F1535" t="str">
        <f t="shared" si="1846"/>
        <v>sal=443100</v>
      </c>
      <c r="G1535" s="17" t="str">
        <f>CONCATENATE("[td]",VLOOKUP(IF((COUNTA(E1526)&gt;0),E1526,VALUE(D1526)),'Lookup tables'!$A$2:$B$42,2,FALSE))</f>
        <v>[td]övernaturlig</v>
      </c>
    </row>
    <row r="1536" spans="1:7" ht="14.4">
      <c r="A1536" s="17" t="s">
        <v>1224</v>
      </c>
      <c r="B1536" s="17" t="str">
        <f t="shared" si="1794"/>
        <v>mkt=</v>
      </c>
      <c r="C1536" s="1" t="s">
        <v>173</v>
      </c>
      <c r="D1536" t="str">
        <f t="shared" si="1850"/>
        <v>362800</v>
      </c>
      <c r="F1536" t="str">
        <f t="shared" si="1846"/>
        <v>mkt=362800</v>
      </c>
      <c r="G1536" s="17" t="s">
        <v>140</v>
      </c>
    </row>
    <row r="1537" spans="1:7" ht="14.4">
      <c r="A1537" s="17" t="s">
        <v>1225</v>
      </c>
      <c r="B1537" s="17" t="str">
        <f t="shared" si="1794"/>
        <v>gev=</v>
      </c>
      <c r="C1537" s="1" t="s">
        <v>175</v>
      </c>
      <c r="D1537" t="str">
        <f t="shared" si="1850"/>
        <v>38</v>
      </c>
      <c r="F1537" t="str">
        <f t="shared" si="1846"/>
        <v>gev=38</v>
      </c>
      <c r="G1537" s="17" t="str">
        <f t="shared" ref="G1537" si="1854">CONCATENATE("[th]",C1528)</f>
        <v>[th]Framspel</v>
      </c>
    </row>
    <row r="1538" spans="1:7" ht="14.4">
      <c r="A1538" s="17" t="s">
        <v>176</v>
      </c>
      <c r="B1538" s="17" t="str">
        <f t="shared" si="1794"/>
        <v>gtl=</v>
      </c>
      <c r="C1538" s="1" t="s">
        <v>177</v>
      </c>
      <c r="D1538" t="str">
        <f t="shared" si="1850"/>
        <v>0</v>
      </c>
      <c r="F1538" t="str">
        <f t="shared" si="1846"/>
        <v>gtl=0</v>
      </c>
      <c r="G1538" s="17" t="s">
        <v>150</v>
      </c>
    </row>
    <row r="1539" spans="1:7" ht="14.4">
      <c r="A1539" s="17" t="s">
        <v>178</v>
      </c>
      <c r="B1539" s="17" t="str">
        <f t="shared" si="1794"/>
        <v>gtc=</v>
      </c>
      <c r="C1539" s="1" t="s">
        <v>179</v>
      </c>
      <c r="D1539" t="str">
        <f t="shared" si="1850"/>
        <v>0</v>
      </c>
      <c r="F1539" t="str">
        <f t="shared" si="1846"/>
        <v>gtc=0</v>
      </c>
      <c r="G1539" s="17" t="str">
        <f>CONCATENATE("[td]",VLOOKUP(IF((COUNTA(E1528)&gt;0),E1528,VALUE(D1528)),'Lookup tables'!$A$2:$B$42,2,FALSE))</f>
        <v>[td]legendarisk</v>
      </c>
    </row>
    <row r="1540" spans="1:7" ht="14.4">
      <c r="A1540" s="17" t="s">
        <v>180</v>
      </c>
      <c r="B1540" s="17" t="str">
        <f t="shared" si="1794"/>
        <v>gtt=</v>
      </c>
      <c r="C1540" s="1" t="s">
        <v>181</v>
      </c>
      <c r="D1540" t="str">
        <f t="shared" si="1850"/>
        <v>0</v>
      </c>
      <c r="F1540" t="str">
        <f t="shared" si="1846"/>
        <v>gtt=0</v>
      </c>
      <c r="G1540" s="17" t="s">
        <v>163</v>
      </c>
    </row>
    <row r="1541" spans="1:7" ht="14.4">
      <c r="A1541" s="17" t="s">
        <v>404</v>
      </c>
      <c r="B1541" s="17" t="str">
        <f t="shared" si="1794"/>
        <v>hat=</v>
      </c>
      <c r="C1541" s="1" t="s">
        <v>183</v>
      </c>
      <c r="D1541" t="str">
        <f t="shared" si="1850"/>
        <v>1</v>
      </c>
      <c r="F1541" t="str">
        <f t="shared" si="1846"/>
        <v>hat=1</v>
      </c>
      <c r="G1541" s="17" t="s">
        <v>135</v>
      </c>
    </row>
    <row r="1542" spans="1:7" ht="14.4">
      <c r="A1542" s="17" t="s">
        <v>184</v>
      </c>
      <c r="B1542" s="17" t="str">
        <f t="shared" ref="B1542" si="1855">LEFT(A1542,10)</f>
        <v>CountryID=</v>
      </c>
      <c r="C1542" s="1" t="s">
        <v>185</v>
      </c>
      <c r="D1542" t="str">
        <f t="shared" ref="D1542:D1605" si="1856">RIGHT(A1542,(LEN(A1542)-10))</f>
        <v>1</v>
      </c>
      <c r="F1542" t="str">
        <f t="shared" si="1846"/>
        <v>CountryID=1</v>
      </c>
      <c r="G1542" s="17" t="str">
        <f t="shared" ref="G1542" si="1857">CONCATENATE("[th]",C1529)</f>
        <v>[th]Ytter</v>
      </c>
    </row>
    <row r="1543" spans="1:7" ht="14.4">
      <c r="A1543" s="17" t="s">
        <v>186</v>
      </c>
      <c r="B1543" s="17" t="str">
        <f t="shared" ref="B1543" si="1858">LEFT(A1543,9)</f>
        <v>warnings=</v>
      </c>
      <c r="C1543" s="1" t="s">
        <v>187</v>
      </c>
      <c r="D1543" t="str">
        <f t="shared" ref="D1543:D1606" si="1859">RIGHT(A1543,(LEN(A1543)-9))</f>
        <v>0</v>
      </c>
      <c r="F1543" t="str">
        <f t="shared" si="1846"/>
        <v>warnings=0</v>
      </c>
      <c r="G1543" s="17" t="s">
        <v>150</v>
      </c>
    </row>
    <row r="1544" spans="1:7" ht="14.4">
      <c r="A1544" s="17" t="s">
        <v>405</v>
      </c>
      <c r="B1544" s="17" t="str">
        <f t="shared" ref="B1544" si="1860">LEFT(A1544,11)</f>
        <v>speciality=</v>
      </c>
      <c r="C1544" s="1" t="s">
        <v>189</v>
      </c>
      <c r="D1544" t="str">
        <f t="shared" ref="D1544:D1607" si="1861">RIGHT(A1544,(LEN(A1544)-11))</f>
        <v>2</v>
      </c>
      <c r="F1544" t="str">
        <f t="shared" si="1846"/>
        <v>speciality=2</v>
      </c>
      <c r="G1544" s="17" t="str">
        <f>CONCATENATE("[td]",VLOOKUP(IF((COUNTA(E1529)&gt;0),E1529,VALUE(D1529)),'Lookup tables'!$A$2:$B$42,2,FALSE))</f>
        <v>[td]usel</v>
      </c>
    </row>
    <row r="1545" spans="1:7" ht="14.4">
      <c r="A1545" s="17" t="s">
        <v>406</v>
      </c>
      <c r="B1545" s="17" t="str">
        <f t="shared" ref="B1545" si="1862">LEFT(A1545,16)</f>
        <v>specialityLabel=</v>
      </c>
      <c r="C1545" s="1" t="s">
        <v>189</v>
      </c>
      <c r="F1545" t="str">
        <f t="shared" si="1846"/>
        <v>specialityLabel=Quick</v>
      </c>
      <c r="G1545" s="17" t="s">
        <v>140</v>
      </c>
    </row>
    <row r="1546" spans="1:7" ht="14.4">
      <c r="A1546" s="17" t="s">
        <v>292</v>
      </c>
      <c r="B1546" s="17" t="str">
        <f t="shared" ref="B1546" si="1863">LEFT(A1546,11)</f>
        <v>gentleness=</v>
      </c>
      <c r="C1546" s="1" t="s">
        <v>192</v>
      </c>
      <c r="D1546" t="str">
        <f t="shared" ref="D1546:D1609" si="1864">RIGHT(A1546,(LEN(A1546)-11))</f>
        <v>1</v>
      </c>
      <c r="F1546" t="str">
        <f t="shared" si="1846"/>
        <v>gentleness=1</v>
      </c>
      <c r="G1546" s="17" t="str">
        <f t="shared" ref="G1546" si="1865">CONCATENATE("[th]",C1531)</f>
        <v>[th]Försvar</v>
      </c>
    </row>
    <row r="1547" spans="1:7" ht="14.4">
      <c r="A1547" s="17" t="s">
        <v>293</v>
      </c>
      <c r="B1547" s="17" t="str">
        <f t="shared" ref="B1547" si="1866">LEFT(A1547,16)</f>
        <v>gentlenessLabel=</v>
      </c>
      <c r="C1547" s="1" t="s">
        <v>192</v>
      </c>
      <c r="D1547" t="str">
        <f t="shared" ref="D1547:D1610" si="1867">RIGHT(A1547,(LEN(A1547)-16))</f>
        <v>controversial person</v>
      </c>
      <c r="F1547" t="str">
        <f t="shared" si="1846"/>
        <v>gentlenessLabel=controversial person</v>
      </c>
      <c r="G1547" s="17" t="s">
        <v>150</v>
      </c>
    </row>
    <row r="1548" spans="1:7" ht="14.4">
      <c r="A1548" s="17" t="s">
        <v>311</v>
      </c>
      <c r="B1548" s="17" t="str">
        <f t="shared" ref="B1548" si="1868">LEFT(A1548,8)</f>
        <v>honesty=</v>
      </c>
      <c r="C1548" s="1" t="s">
        <v>195</v>
      </c>
      <c r="D1548" t="str">
        <f t="shared" ref="D1548:D1611" si="1869">RIGHT(A1548,(LEN(A1548)-8))</f>
        <v>4</v>
      </c>
      <c r="F1548" t="str">
        <f t="shared" si="1846"/>
        <v>honesty=4</v>
      </c>
      <c r="G1548" s="17" t="str">
        <f>CONCATENATE("[td]",VLOOKUP(IF((COUNTA(E1531)&gt;0),E1531,VALUE(D1531)),'Lookup tables'!$A$2:$B$42,2,FALSE))</f>
        <v>[td]mytomspunnen</v>
      </c>
    </row>
    <row r="1549" spans="1:7" ht="14.4">
      <c r="A1549" s="17" t="s">
        <v>312</v>
      </c>
      <c r="B1549" s="17" t="str">
        <f t="shared" ref="B1549" si="1870">LEFT(A1549,13)</f>
        <v>honestyLabel=</v>
      </c>
      <c r="C1549" s="1" t="s">
        <v>195</v>
      </c>
      <c r="D1549" t="str">
        <f t="shared" ref="D1549:D1612" si="1871">RIGHT(A1549,(LEN(A1549)-13))</f>
        <v>righteous</v>
      </c>
      <c r="F1549" t="str">
        <f t="shared" si="1846"/>
        <v>honestyLabel=righteous</v>
      </c>
      <c r="G1549" s="17" t="s">
        <v>163</v>
      </c>
    </row>
    <row r="1550" spans="1:7" ht="14.4">
      <c r="A1550" s="17" t="s">
        <v>197</v>
      </c>
      <c r="B1550" s="17" t="str">
        <f t="shared" ref="B1550" si="1872">LEFT(A1550,15)</f>
        <v>Aggressiveness=</v>
      </c>
      <c r="C1550" s="1" t="s">
        <v>198</v>
      </c>
      <c r="D1550" t="str">
        <f t="shared" ref="D1550:D1613" si="1873">RIGHT(A1550,(LEN(A1550)-15))</f>
        <v>0</v>
      </c>
      <c r="F1550" t="str">
        <f t="shared" si="1846"/>
        <v>Aggressiveness=0</v>
      </c>
      <c r="G1550" s="17" t="s">
        <v>135</v>
      </c>
    </row>
    <row r="1551" spans="1:7" ht="14.4">
      <c r="A1551" s="17" t="s">
        <v>199</v>
      </c>
      <c r="B1551" s="17" t="str">
        <f t="shared" ref="B1551" si="1874">LEFT(A1551,20)</f>
        <v>AggressivenessLabel=</v>
      </c>
      <c r="C1551" s="1" t="s">
        <v>198</v>
      </c>
      <c r="D1551" t="str">
        <f t="shared" ref="D1551:D1614" si="1875">RIGHT(A1551,(LEN(A1551)-20))</f>
        <v>tranquil</v>
      </c>
      <c r="F1551" t="str">
        <f t="shared" si="1846"/>
        <v>AggressivenessLabel=tranquil</v>
      </c>
      <c r="G1551" s="17" t="str">
        <f t="shared" ref="G1551" si="1876">CONCATENATE("[th]",C1527)</f>
        <v>[th]Målgörare</v>
      </c>
    </row>
    <row r="1552" spans="1:7" ht="14.4">
      <c r="A1552" s="17" t="s">
        <v>236</v>
      </c>
      <c r="B1552" s="17" t="str">
        <f t="shared" ref="B1552" si="1877">LEFT(A1552,12)</f>
        <v>TrainerType=</v>
      </c>
      <c r="C1552" s="1" t="s">
        <v>201</v>
      </c>
      <c r="D1552" t="str">
        <f t="shared" ref="D1552:D1615" si="1878">RIGHT(A1552,(LEN(A1552)-12))</f>
        <v/>
      </c>
      <c r="F1552" t="str">
        <f t="shared" si="1846"/>
        <v>TrainerType=</v>
      </c>
      <c r="G1552" s="17" t="s">
        <v>150</v>
      </c>
    </row>
    <row r="1553" spans="1:7" ht="14.4">
      <c r="A1553" s="17" t="s">
        <v>237</v>
      </c>
      <c r="B1553" s="17" t="str">
        <f t="shared" ref="B1553" si="1879">LEFT(A1553,13)</f>
        <v>TrainerSkill=</v>
      </c>
      <c r="C1553" s="1" t="s">
        <v>203</v>
      </c>
      <c r="D1553" t="str">
        <f t="shared" ref="D1553:D1616" si="1880">RIGHT(A1553,(LEN(A1553)-13))</f>
        <v/>
      </c>
      <c r="F1553" t="str">
        <f t="shared" si="1846"/>
        <v>TrainerSkill=</v>
      </c>
      <c r="G1553" s="17" t="str">
        <f>CONCATENATE("[td]",VLOOKUP(IF((COUNTA(E1527)&gt;0),E1527,VALUE(D1527)),'Lookup tables'!$A$2:$B$42,2,FALSE))</f>
        <v>[td]hyfsad</v>
      </c>
    </row>
    <row r="1554" spans="1:7" ht="14.4">
      <c r="A1554" s="17" t="s">
        <v>204</v>
      </c>
      <c r="B1554" s="17" t="str">
        <f t="shared" ref="B1554" si="1881">LEFT(A1554,7)</f>
        <v>rating=</v>
      </c>
      <c r="C1554" s="1" t="s">
        <v>205</v>
      </c>
      <c r="D1554" t="str">
        <f t="shared" ref="D1554:D1617" si="1882">RIGHT(A1554,(LEN(A1554)-7))</f>
        <v>0</v>
      </c>
      <c r="F1554" t="str">
        <f t="shared" si="1846"/>
        <v>rating=0</v>
      </c>
      <c r="G1554" s="17" t="s">
        <v>140</v>
      </c>
    </row>
    <row r="1555" spans="1:7" ht="14.4">
      <c r="A1555" s="17" t="s">
        <v>364</v>
      </c>
      <c r="B1555" s="17" t="str">
        <f t="shared" ref="B1555" si="1883">LEFT(A1555,13)</f>
        <v>PlayerNumber=</v>
      </c>
      <c r="C1555" s="1" t="s">
        <v>207</v>
      </c>
      <c r="D1555" t="str">
        <f t="shared" ref="D1555:D1618" si="1884">RIGHT(A1555,(LEN(A1555)-13))</f>
        <v>4</v>
      </c>
      <c r="F1555" t="str">
        <f t="shared" si="1846"/>
        <v>PlayerNumber=4</v>
      </c>
      <c r="G1555" s="17" t="str">
        <f t="shared" ref="G1555" si="1885">CONCATENATE("[th]",C1530)</f>
        <v>[th]Fasta situationer</v>
      </c>
    </row>
    <row r="1556" spans="1:7" ht="14.4">
      <c r="A1556" s="17" t="s">
        <v>208</v>
      </c>
      <c r="B1556" s="17" t="str">
        <f t="shared" ref="B1556:B1557" si="1886">LEFT(A1556,15)</f>
        <v>TransferListed=</v>
      </c>
      <c r="C1556" s="1" t="s">
        <v>209</v>
      </c>
      <c r="D1556" t="str">
        <f t="shared" ref="D1556:D1619" si="1887">RIGHT(A1556,(LEN(A1556)-15))</f>
        <v>0</v>
      </c>
      <c r="F1556" t="str">
        <f t="shared" si="1846"/>
        <v>TransferListed=0</v>
      </c>
      <c r="G1556" s="17" t="s">
        <v>150</v>
      </c>
    </row>
    <row r="1557" spans="1:7" ht="14.4">
      <c r="A1557" s="17" t="s">
        <v>210</v>
      </c>
      <c r="B1557" s="17" t="str">
        <f t="shared" si="1886"/>
        <v>NationalTeamID=</v>
      </c>
      <c r="C1557" s="1" t="s">
        <v>211</v>
      </c>
      <c r="D1557" t="str">
        <f t="shared" si="1887"/>
        <v>3000</v>
      </c>
      <c r="F1557" t="str">
        <f t="shared" ref="F1557:F1620" si="1888">A1557</f>
        <v>NationalTeamID=3000</v>
      </c>
      <c r="G1557" s="17" t="str">
        <f>CONCATENATE("[td]",VLOOKUP(IF((COUNTA(E1530)&gt;0),E1530,VALUE(D1530)),'Lookup tables'!$A$2:$B$42,2,FALSE))</f>
        <v>[td]enastående</v>
      </c>
    </row>
    <row r="1558" spans="1:7" ht="14.4">
      <c r="A1558" s="17" t="s">
        <v>365</v>
      </c>
      <c r="B1558" s="17" t="str">
        <f t="shared" ref="B1558" si="1889">LEFT(A1558,5)</f>
        <v>Caps=</v>
      </c>
      <c r="C1558" s="1" t="s">
        <v>213</v>
      </c>
      <c r="D1558" t="str">
        <f t="shared" ref="D1558:D1621" si="1890">RIGHT(A1558,(LEN(A1558)-5))</f>
        <v>2</v>
      </c>
      <c r="F1558" t="str">
        <f t="shared" si="1888"/>
        <v>Caps=2</v>
      </c>
      <c r="G1558" s="17" t="s">
        <v>214</v>
      </c>
    </row>
    <row r="1559" spans="1:7" ht="14.4">
      <c r="A1559" s="17" t="s">
        <v>430</v>
      </c>
      <c r="B1559" s="17" t="str">
        <f t="shared" ref="B1559" si="1891">LEFT(A1559,8)</f>
        <v>CapsU20=</v>
      </c>
      <c r="C1559" s="1" t="s">
        <v>216</v>
      </c>
      <c r="D1559" t="str">
        <f t="shared" ref="D1559:D1622" si="1892">RIGHT(A1559,(LEN(A1559)-8))</f>
        <v>10</v>
      </c>
      <c r="F1559" t="str">
        <f t="shared" si="1888"/>
        <v>CapsU20=10</v>
      </c>
      <c r="G1559" t="str">
        <f t="shared" ref="G1559:G1622" si="1893">CONCATENATE("Extra info: ", E1559)</f>
        <v xml:space="preserve">Extra info: </v>
      </c>
    </row>
    <row r="1560" spans="1:7" ht="14.4">
      <c r="A1560" s="17" t="s">
        <v>431</v>
      </c>
      <c r="B1560" s="17"/>
      <c r="C1560" s="10" t="s">
        <v>134</v>
      </c>
      <c r="D1560" s="17" t="str">
        <f t="shared" ref="D1560:D1623" si="1894">MID(A1560,8,(LEN(A1560)-8))</f>
        <v>253758767</v>
      </c>
      <c r="F1560" t="str">
        <f t="shared" si="1888"/>
        <v>[player253758767]</v>
      </c>
      <c r="G1560" s="17" t="str">
        <f t="shared" ref="G1560:G1623" si="1895">CONCATENATE("[hr][b]",D1561,"[/b] ","[playerid=",D1560,"]")</f>
        <v>[hr][b]Fredrik Karlsson[/b] [playerid=253758767]</v>
      </c>
    </row>
    <row r="1561" spans="1:7" ht="14.4">
      <c r="A1561" s="17" t="s">
        <v>432</v>
      </c>
      <c r="B1561" s="17" t="str">
        <f t="shared" ref="B1561" si="1896">LEFT(A1561,5)</f>
        <v>name=</v>
      </c>
      <c r="C1561" s="10" t="s">
        <v>137</v>
      </c>
      <c r="D1561" s="17" t="str">
        <f t="shared" ref="D1561:D1624" si="1897">RIGHT(A1561,(LEN(A1561)-5))</f>
        <v>Fredrik Karlsson</v>
      </c>
      <c r="F1561" t="str">
        <f t="shared" si="1888"/>
        <v>name=Fredrik Karlsson</v>
      </c>
      <c r="G1561" t="str">
        <f t="shared" ref="G1561" si="1898">CONCATENATE(D1562," år och ",D1563," dagar, TSI = ",D1577,", Lön = ",D1576)</f>
        <v>29 år och 53 dagar, TSI = 195560, Lön = 350760</v>
      </c>
    </row>
    <row r="1562" spans="1:7" ht="14.4">
      <c r="A1562" s="17" t="s">
        <v>302</v>
      </c>
      <c r="B1562" s="17" t="str">
        <f t="shared" ref="B1562" si="1899">LEFT(A1562,4)</f>
        <v>ald=</v>
      </c>
      <c r="C1562" s="1" t="s">
        <v>139</v>
      </c>
      <c r="D1562" t="str">
        <f t="shared" ref="D1562:D1625" si="1900">RIGHT(A1562,(LEN(A1562)-4))</f>
        <v>29</v>
      </c>
      <c r="F1562" t="str">
        <f t="shared" ref="F1562" si="1901">IF(LEN(E1562)&gt;0,CONCATENATE(B1562,E1562),A1562)</f>
        <v>ald=29</v>
      </c>
      <c r="G1562" t="str">
        <f>CONCATENATE(VLOOKUP(IF((COUNTA(E1565)&gt;0),E1565,VALUE(D1565)),'Lookup tables'!$A$2:$B$42,2,FALSE)," form, ",VLOOKUP(IF((COUNTA(E1566)&gt;0),E1566,VALUE(D1566)),'Lookup tables'!$A$2:$B$42,2,FALSE)," kondition, ",VLOOKUP(IF((COUNTA(E1574)&gt;0),E1574,VALUE(D1574)),'Lookup tables'!$A$2:$B$42,2,FALSE)," rutin")</f>
        <v>enastående form, enastående kondition, legendarisk rutin</v>
      </c>
    </row>
    <row r="1563" spans="1:7" ht="14.4">
      <c r="A1563" s="17" t="s">
        <v>519</v>
      </c>
      <c r="B1563" s="17" t="str">
        <f t="shared" ref="B1563" si="1902">LEFT(A1563,8)</f>
        <v>agedays=</v>
      </c>
      <c r="C1563" s="1" t="s">
        <v>142</v>
      </c>
      <c r="D1563" t="str">
        <f t="shared" ref="D1563:D1626" si="1903">RIGHT(A1563,(LEN(A1563)-8))</f>
        <v>53</v>
      </c>
      <c r="F1563" t="str">
        <f t="shared" si="1846"/>
        <v>agedays=53</v>
      </c>
      <c r="G1563" t="str">
        <f>CONCATENATE(IF((COUNTA(D1586)&gt;0),CONCATENATE(D1586,", "),""),IF((LEN(D1593)&gt;0),CONCATENATE(VLOOKUP(VALUE(D1593),'Lookup tables'!$D$25:$E$27,2,FALSE),", "),""),CONCATENATE(VLOOKUP(VALUE(D1575),'Lookup tables'!$A$2:$B$42,2,FALSE)," ledarförmåga, "),CONCATENATE(VLOOKUP(D1588,'Lookup tables'!$D$29:$E$34,2,FALSE),", "),IF(AND((VALUE(D1564)&lt;0),(COUNTA(E1564)&lt;1)),"ingen skada",CONCATENATE("[b]skada +",IF((COUNTA(E1564)&gt;0),E1564,D1564),"[/b]")))</f>
        <v>usel ledarförmåga, kontroversiell person, ingen skada</v>
      </c>
    </row>
    <row r="1564" spans="1:7" ht="14.4">
      <c r="A1564" s="17" t="s">
        <v>143</v>
      </c>
      <c r="B1564" s="17" t="str">
        <f t="shared" ref="B1564:B1623" si="1904">LEFT(A1564,4)</f>
        <v>ska=</v>
      </c>
      <c r="C1564" s="1" t="s">
        <v>144</v>
      </c>
      <c r="D1564" t="str">
        <f t="shared" ref="D1564:D1627" si="1905">RIGHT(A1564,(LEN(A1564)-4))</f>
        <v>-1</v>
      </c>
      <c r="F1564" t="str">
        <f t="shared" si="1846"/>
        <v>ska=-1</v>
      </c>
      <c r="G1564" t="s">
        <v>145</v>
      </c>
    </row>
    <row r="1565" spans="1:7" ht="14.4">
      <c r="A1565" s="17" t="s">
        <v>221</v>
      </c>
      <c r="B1565" s="17" t="str">
        <f t="shared" si="1904"/>
        <v>for=</v>
      </c>
      <c r="C1565" s="1" t="s">
        <v>147</v>
      </c>
      <c r="D1565" t="str">
        <f t="shared" si="1905"/>
        <v>6</v>
      </c>
      <c r="E1565">
        <v>7</v>
      </c>
      <c r="F1565" t="str">
        <f t="shared" si="1846"/>
        <v>for=7</v>
      </c>
      <c r="G1565" s="17" t="str">
        <f t="shared" ref="G1565:G1628" si="1906">CONCATENATE("[th]",C1566)</f>
        <v>[th]Kondition</v>
      </c>
    </row>
    <row r="1566" spans="1:7" ht="14.4">
      <c r="A1566" s="17" t="s">
        <v>222</v>
      </c>
      <c r="B1566" s="17" t="str">
        <f t="shared" si="1904"/>
        <v>uth=</v>
      </c>
      <c r="C1566" s="1" t="s">
        <v>149</v>
      </c>
      <c r="D1566" t="str">
        <f t="shared" si="1905"/>
        <v>7</v>
      </c>
      <c r="F1566" t="str">
        <f t="shared" si="1846"/>
        <v>uth=7</v>
      </c>
      <c r="G1566" s="17" t="s">
        <v>150</v>
      </c>
    </row>
    <row r="1567" spans="1:7" ht="14.4">
      <c r="A1567" s="17" t="s">
        <v>752</v>
      </c>
      <c r="B1567" s="17" t="str">
        <f t="shared" si="1904"/>
        <v>spe=</v>
      </c>
      <c r="C1567" s="1" t="s">
        <v>152</v>
      </c>
      <c r="D1567" t="str">
        <f t="shared" si="1905"/>
        <v>5</v>
      </c>
      <c r="F1567" t="str">
        <f t="shared" si="1846"/>
        <v>spe=5</v>
      </c>
      <c r="G1567" s="17" t="str">
        <f>CONCATENATE("[td]",VLOOKUP(IF((COUNTA(E1566)&gt;0),E1566,VALUE(D1566)),'Lookup tables'!$A$2:$B$42,2,FALSE))</f>
        <v>[td]enastående</v>
      </c>
    </row>
    <row r="1568" spans="1:7" ht="14.4">
      <c r="A1568" s="17" t="s">
        <v>435</v>
      </c>
      <c r="B1568" s="17" t="str">
        <f t="shared" si="1904"/>
        <v>mal=</v>
      </c>
      <c r="C1568" s="1" t="s">
        <v>154</v>
      </c>
      <c r="D1568" t="str">
        <f t="shared" si="1905"/>
        <v>5</v>
      </c>
      <c r="F1568" t="str">
        <f t="shared" si="1846"/>
        <v>mal=5</v>
      </c>
      <c r="G1568" s="17" t="s">
        <v>140</v>
      </c>
    </row>
    <row r="1569" spans="1:7" ht="14.4">
      <c r="A1569" s="17" t="s">
        <v>566</v>
      </c>
      <c r="B1569" s="17" t="str">
        <f t="shared" si="1904"/>
        <v>fra=</v>
      </c>
      <c r="C1569" s="1" t="s">
        <v>156</v>
      </c>
      <c r="D1569" t="str">
        <f t="shared" si="1905"/>
        <v>10</v>
      </c>
      <c r="F1569" t="str">
        <f t="shared" si="1846"/>
        <v>fra=10</v>
      </c>
      <c r="G1569" s="17" t="str">
        <f t="shared" ref="G1569" si="1907">CONCATENATE("[th]",C1573)</f>
        <v>[th]Målvakt</v>
      </c>
    </row>
    <row r="1570" spans="1:7" ht="14.4">
      <c r="A1570" s="17" t="s">
        <v>436</v>
      </c>
      <c r="B1570" s="17" t="str">
        <f t="shared" si="1904"/>
        <v>ytt=</v>
      </c>
      <c r="C1570" s="1" t="s">
        <v>158</v>
      </c>
      <c r="D1570" t="str">
        <f t="shared" si="1905"/>
        <v>14</v>
      </c>
      <c r="F1570" t="str">
        <f t="shared" si="1846"/>
        <v>ytt=14</v>
      </c>
      <c r="G1570" s="17" t="s">
        <v>150</v>
      </c>
    </row>
    <row r="1571" spans="1:7" ht="14.4">
      <c r="A1571" s="17" t="s">
        <v>437</v>
      </c>
      <c r="B1571" s="17" t="str">
        <f t="shared" si="1904"/>
        <v>fas=</v>
      </c>
      <c r="C1571" s="1" t="s">
        <v>160</v>
      </c>
      <c r="D1571" t="str">
        <f t="shared" si="1905"/>
        <v>1</v>
      </c>
      <c r="F1571" t="str">
        <f t="shared" si="1846"/>
        <v>fas=1</v>
      </c>
      <c r="G1571" s="17" t="str">
        <f>CONCATENATE("[td]",VLOOKUP(IF((COUNTA(E1573)&gt;0),E1573,VALUE(D1573)),'Lookup tables'!$A$2:$B$42,2,FALSE))</f>
        <v>[td]katastrofal</v>
      </c>
    </row>
    <row r="1572" spans="1:7" ht="14.4">
      <c r="A1572" s="17" t="s">
        <v>322</v>
      </c>
      <c r="B1572" s="17" t="str">
        <f t="shared" si="1904"/>
        <v>bac=</v>
      </c>
      <c r="C1572" s="1" t="s">
        <v>162</v>
      </c>
      <c r="D1572" t="str">
        <f t="shared" si="1905"/>
        <v>16</v>
      </c>
      <c r="F1572" t="str">
        <f t="shared" si="1846"/>
        <v>bac=16</v>
      </c>
      <c r="G1572" s="17" t="s">
        <v>163</v>
      </c>
    </row>
    <row r="1573" spans="1:7" ht="14.4">
      <c r="A1573" s="17" t="s">
        <v>286</v>
      </c>
      <c r="B1573" s="17" t="str">
        <f t="shared" si="1904"/>
        <v>mlv=</v>
      </c>
      <c r="C1573" s="1" t="s">
        <v>165</v>
      </c>
      <c r="D1573" t="str">
        <f t="shared" si="1905"/>
        <v>1</v>
      </c>
      <c r="F1573" t="str">
        <f t="shared" si="1846"/>
        <v>mlv=1</v>
      </c>
      <c r="G1573" s="17" t="s">
        <v>135</v>
      </c>
    </row>
    <row r="1574" spans="1:7" ht="14.4">
      <c r="A1574" s="17" t="s">
        <v>381</v>
      </c>
      <c r="B1574" s="17" t="str">
        <f t="shared" si="1904"/>
        <v>rut=</v>
      </c>
      <c r="C1574" s="1" t="s">
        <v>167</v>
      </c>
      <c r="D1574" t="str">
        <f t="shared" si="1905"/>
        <v>10</v>
      </c>
      <c r="F1574" t="str">
        <f t="shared" si="1846"/>
        <v>rut=10</v>
      </c>
      <c r="G1574" s="17" t="str">
        <f t="shared" ref="G1574" si="1908">CONCATENATE("[th]",C1567)</f>
        <v>[th]Spelupplägg</v>
      </c>
    </row>
    <row r="1575" spans="1:7" ht="14.4">
      <c r="A1575" s="17" t="s">
        <v>438</v>
      </c>
      <c r="B1575" s="17" t="str">
        <f t="shared" si="1904"/>
        <v>led=</v>
      </c>
      <c r="C1575" s="1" t="s">
        <v>169</v>
      </c>
      <c r="D1575" t="str">
        <f t="shared" si="1905"/>
        <v>2</v>
      </c>
      <c r="F1575" t="str">
        <f t="shared" si="1846"/>
        <v>led=2</v>
      </c>
      <c r="G1575" s="17" t="s">
        <v>150</v>
      </c>
    </row>
    <row r="1576" spans="1:7" ht="14.4">
      <c r="A1576" s="17" t="s">
        <v>1226</v>
      </c>
      <c r="B1576" s="17" t="str">
        <f t="shared" si="1904"/>
        <v>sal=</v>
      </c>
      <c r="C1576" s="1" t="s">
        <v>171</v>
      </c>
      <c r="D1576" t="str">
        <f t="shared" si="1905"/>
        <v>350760</v>
      </c>
      <c r="F1576" t="str">
        <f t="shared" si="1846"/>
        <v>sal=350760</v>
      </c>
      <c r="G1576" s="17" t="str">
        <f>CONCATENATE("[td]",VLOOKUP(IF((COUNTA(E1567)&gt;0),E1567,VALUE(D1567)),'Lookup tables'!$A$2:$B$42,2,FALSE))</f>
        <v>[td]bra</v>
      </c>
    </row>
    <row r="1577" spans="1:7" ht="14.4">
      <c r="A1577" s="17" t="s">
        <v>1227</v>
      </c>
      <c r="B1577" s="17" t="str">
        <f t="shared" si="1904"/>
        <v>mkt=</v>
      </c>
      <c r="C1577" s="1" t="s">
        <v>173</v>
      </c>
      <c r="D1577" t="str">
        <f t="shared" si="1905"/>
        <v>195560</v>
      </c>
      <c r="F1577" t="str">
        <f t="shared" si="1846"/>
        <v>mkt=195560</v>
      </c>
      <c r="G1577" s="17" t="s">
        <v>140</v>
      </c>
    </row>
    <row r="1578" spans="1:7" ht="14.4">
      <c r="A1578" s="17" t="s">
        <v>561</v>
      </c>
      <c r="B1578" s="17" t="str">
        <f t="shared" si="1904"/>
        <v>gev=</v>
      </c>
      <c r="C1578" s="1" t="s">
        <v>175</v>
      </c>
      <c r="D1578" t="str">
        <f t="shared" si="1905"/>
        <v>40</v>
      </c>
      <c r="F1578" t="str">
        <f t="shared" si="1846"/>
        <v>gev=40</v>
      </c>
      <c r="G1578" s="17" t="str">
        <f t="shared" ref="G1578" si="1909">CONCATENATE("[th]",C1569)</f>
        <v>[th]Framspel</v>
      </c>
    </row>
    <row r="1579" spans="1:7" ht="14.4">
      <c r="A1579" s="17" t="s">
        <v>176</v>
      </c>
      <c r="B1579" s="17" t="str">
        <f t="shared" si="1904"/>
        <v>gtl=</v>
      </c>
      <c r="C1579" s="1" t="s">
        <v>177</v>
      </c>
      <c r="D1579" t="str">
        <f t="shared" si="1905"/>
        <v>0</v>
      </c>
      <c r="F1579" t="str">
        <f t="shared" si="1846"/>
        <v>gtl=0</v>
      </c>
      <c r="G1579" s="17" t="s">
        <v>150</v>
      </c>
    </row>
    <row r="1580" spans="1:7" ht="14.4">
      <c r="A1580" s="17" t="s">
        <v>178</v>
      </c>
      <c r="B1580" s="17" t="str">
        <f t="shared" si="1904"/>
        <v>gtc=</v>
      </c>
      <c r="C1580" s="1" t="s">
        <v>179</v>
      </c>
      <c r="D1580" t="str">
        <f t="shared" si="1905"/>
        <v>0</v>
      </c>
      <c r="F1580" t="str">
        <f t="shared" si="1846"/>
        <v>gtc=0</v>
      </c>
      <c r="G1580" s="17" t="str">
        <f>CONCATENATE("[td]",VLOOKUP(IF((COUNTA(E1569)&gt;0),E1569,VALUE(D1569)),'Lookup tables'!$A$2:$B$42,2,FALSE))</f>
        <v>[td]legendarisk</v>
      </c>
    </row>
    <row r="1581" spans="1:7" ht="14.4">
      <c r="A1581" s="17" t="s">
        <v>180</v>
      </c>
      <c r="B1581" s="17" t="str">
        <f t="shared" si="1904"/>
        <v>gtt=</v>
      </c>
      <c r="C1581" s="1" t="s">
        <v>181</v>
      </c>
      <c r="D1581" t="str">
        <f t="shared" si="1905"/>
        <v>0</v>
      </c>
      <c r="F1581" t="str">
        <f t="shared" si="1846"/>
        <v>gtt=0</v>
      </c>
      <c r="G1581" s="17" t="s">
        <v>163</v>
      </c>
    </row>
    <row r="1582" spans="1:7" ht="14.4">
      <c r="A1582" s="17" t="s">
        <v>182</v>
      </c>
      <c r="B1582" s="17" t="str">
        <f t="shared" si="1904"/>
        <v>hat=</v>
      </c>
      <c r="C1582" s="1" t="s">
        <v>183</v>
      </c>
      <c r="D1582" t="str">
        <f t="shared" si="1905"/>
        <v>0</v>
      </c>
      <c r="F1582" t="str">
        <f t="shared" si="1846"/>
        <v>hat=0</v>
      </c>
      <c r="G1582" s="17" t="s">
        <v>135</v>
      </c>
    </row>
    <row r="1583" spans="1:7" ht="14.4">
      <c r="A1583" s="17" t="s">
        <v>184</v>
      </c>
      <c r="B1583" s="17" t="str">
        <f t="shared" ref="B1583" si="1910">LEFT(A1583,10)</f>
        <v>CountryID=</v>
      </c>
      <c r="C1583" s="1" t="s">
        <v>185</v>
      </c>
      <c r="D1583" t="str">
        <f t="shared" ref="D1583:D1646" si="1911">RIGHT(A1583,(LEN(A1583)-10))</f>
        <v>1</v>
      </c>
      <c r="F1583" t="str">
        <f t="shared" si="1846"/>
        <v>CountryID=1</v>
      </c>
      <c r="G1583" s="17" t="str">
        <f t="shared" ref="G1583" si="1912">CONCATENATE("[th]",C1570)</f>
        <v>[th]Ytter</v>
      </c>
    </row>
    <row r="1584" spans="1:7" ht="14.4">
      <c r="A1584" s="17" t="s">
        <v>186</v>
      </c>
      <c r="B1584" s="17" t="str">
        <f t="shared" ref="B1584" si="1913">LEFT(A1584,9)</f>
        <v>warnings=</v>
      </c>
      <c r="C1584" s="1" t="s">
        <v>187</v>
      </c>
      <c r="D1584" t="str">
        <f t="shared" ref="D1584:D1647" si="1914">RIGHT(A1584,(LEN(A1584)-9))</f>
        <v>0</v>
      </c>
      <c r="F1584" t="str">
        <f t="shared" si="1846"/>
        <v>warnings=0</v>
      </c>
      <c r="G1584" s="17" t="s">
        <v>150</v>
      </c>
    </row>
    <row r="1585" spans="1:7" ht="14.4">
      <c r="A1585" s="17" t="s">
        <v>405</v>
      </c>
      <c r="B1585" s="17" t="str">
        <f t="shared" ref="B1585" si="1915">LEFT(A1585,11)</f>
        <v>speciality=</v>
      </c>
      <c r="C1585" s="1" t="s">
        <v>189</v>
      </c>
      <c r="D1585" t="str">
        <f t="shared" ref="D1585:D1648" si="1916">RIGHT(A1585,(LEN(A1585)-11))</f>
        <v>2</v>
      </c>
      <c r="F1585" t="str">
        <f t="shared" ref="F1585:F1648" si="1917">IF(LEN(E1585)&gt;0,CONCATENATE(B1585,E1585),A1585)</f>
        <v>speciality=2</v>
      </c>
      <c r="G1585" s="17" t="str">
        <f>CONCATENATE("[td]",VLOOKUP(IF((COUNTA(E1570)&gt;0),E1570,VALUE(D1570)),'Lookup tables'!$A$2:$B$42,2,FALSE))</f>
        <v>[td]himmelsk</v>
      </c>
    </row>
    <row r="1586" spans="1:7" ht="14.4">
      <c r="A1586" s="17" t="s">
        <v>406</v>
      </c>
      <c r="B1586" s="17" t="str">
        <f t="shared" ref="B1586" si="1918">LEFT(A1586,16)</f>
        <v>specialityLabel=</v>
      </c>
      <c r="C1586" s="1" t="s">
        <v>189</v>
      </c>
      <c r="F1586" t="str">
        <f t="shared" si="1917"/>
        <v>specialityLabel=Quick</v>
      </c>
      <c r="G1586" s="17" t="s">
        <v>140</v>
      </c>
    </row>
    <row r="1587" spans="1:7" ht="14.4">
      <c r="A1587" s="17" t="s">
        <v>292</v>
      </c>
      <c r="B1587" s="17" t="str">
        <f t="shared" ref="B1587" si="1919">LEFT(A1587,11)</f>
        <v>gentleness=</v>
      </c>
      <c r="C1587" s="1" t="s">
        <v>192</v>
      </c>
      <c r="D1587" t="str">
        <f t="shared" ref="D1587:D1650" si="1920">RIGHT(A1587,(LEN(A1587)-11))</f>
        <v>1</v>
      </c>
      <c r="F1587" t="str">
        <f t="shared" si="1917"/>
        <v>gentleness=1</v>
      </c>
      <c r="G1587" s="17" t="str">
        <f t="shared" ref="G1587" si="1921">CONCATENATE("[th]",C1572)</f>
        <v>[th]Försvar</v>
      </c>
    </row>
    <row r="1588" spans="1:7" ht="14.4">
      <c r="A1588" s="17" t="s">
        <v>293</v>
      </c>
      <c r="B1588" s="17" t="str">
        <f t="shared" ref="B1588" si="1922">LEFT(A1588,16)</f>
        <v>gentlenessLabel=</v>
      </c>
      <c r="C1588" s="1" t="s">
        <v>192</v>
      </c>
      <c r="D1588" t="str">
        <f t="shared" ref="D1588:D1651" si="1923">RIGHT(A1588,(LEN(A1588)-16))</f>
        <v>controversial person</v>
      </c>
      <c r="F1588" t="str">
        <f t="shared" si="1917"/>
        <v>gentlenessLabel=controversial person</v>
      </c>
      <c r="G1588" s="17" t="s">
        <v>150</v>
      </c>
    </row>
    <row r="1589" spans="1:7" ht="14.4">
      <c r="A1589" s="17" t="s">
        <v>234</v>
      </c>
      <c r="B1589" s="17" t="str">
        <f t="shared" ref="B1589" si="1924">LEFT(A1589,8)</f>
        <v>honesty=</v>
      </c>
      <c r="C1589" s="1" t="s">
        <v>195</v>
      </c>
      <c r="D1589" t="str">
        <f t="shared" ref="D1589:D1652" si="1925">RIGHT(A1589,(LEN(A1589)-8))</f>
        <v>3</v>
      </c>
      <c r="F1589" t="str">
        <f t="shared" si="1917"/>
        <v>honesty=3</v>
      </c>
      <c r="G1589" s="17" t="str">
        <f>CONCATENATE("[td]",VLOOKUP(IF((COUNTA(E1572)&gt;0),E1572,VALUE(D1572)),'Lookup tables'!$A$2:$B$42,2,FALSE))</f>
        <v>[td]utomjordisk</v>
      </c>
    </row>
    <row r="1590" spans="1:7" ht="14.4">
      <c r="A1590" s="17" t="s">
        <v>235</v>
      </c>
      <c r="B1590" s="17" t="str">
        <f t="shared" ref="B1590" si="1926">LEFT(A1590,13)</f>
        <v>honestyLabel=</v>
      </c>
      <c r="C1590" s="1" t="s">
        <v>195</v>
      </c>
      <c r="D1590" t="str">
        <f t="shared" ref="D1590:D1653" si="1927">RIGHT(A1590,(LEN(A1590)-13))</f>
        <v>upright</v>
      </c>
      <c r="F1590" t="str">
        <f t="shared" si="1917"/>
        <v>honestyLabel=upright</v>
      </c>
      <c r="G1590" s="17" t="s">
        <v>163</v>
      </c>
    </row>
    <row r="1591" spans="1:7" ht="14.4">
      <c r="A1591" s="17" t="s">
        <v>257</v>
      </c>
      <c r="B1591" s="17" t="str">
        <f t="shared" ref="B1591" si="1928">LEFT(A1591,15)</f>
        <v>Aggressiveness=</v>
      </c>
      <c r="C1591" s="1" t="s">
        <v>198</v>
      </c>
      <c r="D1591" t="str">
        <f t="shared" ref="D1591:D1654" si="1929">RIGHT(A1591,(LEN(A1591)-15))</f>
        <v>1</v>
      </c>
      <c r="F1591" t="str">
        <f t="shared" si="1917"/>
        <v>Aggressiveness=1</v>
      </c>
      <c r="G1591" s="17" t="s">
        <v>135</v>
      </c>
    </row>
    <row r="1592" spans="1:7" ht="14.4">
      <c r="A1592" s="17" t="s">
        <v>258</v>
      </c>
      <c r="B1592" s="17" t="str">
        <f t="shared" ref="B1592" si="1930">LEFT(A1592,20)</f>
        <v>AggressivenessLabel=</v>
      </c>
      <c r="C1592" s="1" t="s">
        <v>198</v>
      </c>
      <c r="D1592" t="str">
        <f t="shared" ref="D1592:D1655" si="1931">RIGHT(A1592,(LEN(A1592)-20))</f>
        <v>calm</v>
      </c>
      <c r="F1592" t="str">
        <f t="shared" si="1917"/>
        <v>AggressivenessLabel=calm</v>
      </c>
      <c r="G1592" s="17" t="str">
        <f t="shared" ref="G1592" si="1932">CONCATENATE("[th]",C1568)</f>
        <v>[th]Målgörare</v>
      </c>
    </row>
    <row r="1593" spans="1:7" ht="14.4">
      <c r="A1593" s="17" t="s">
        <v>236</v>
      </c>
      <c r="B1593" s="17" t="str">
        <f t="shared" ref="B1593" si="1933">LEFT(A1593,12)</f>
        <v>TrainerType=</v>
      </c>
      <c r="C1593" s="1" t="s">
        <v>201</v>
      </c>
      <c r="D1593" t="str">
        <f t="shared" ref="D1593:D1656" si="1934">RIGHT(A1593,(LEN(A1593)-12))</f>
        <v/>
      </c>
      <c r="F1593" t="str">
        <f t="shared" si="1917"/>
        <v>TrainerType=</v>
      </c>
      <c r="G1593" s="17" t="s">
        <v>150</v>
      </c>
    </row>
    <row r="1594" spans="1:7" ht="14.4">
      <c r="A1594" s="17" t="s">
        <v>237</v>
      </c>
      <c r="B1594" s="17" t="str">
        <f t="shared" ref="B1594" si="1935">LEFT(A1594,13)</f>
        <v>TrainerSkill=</v>
      </c>
      <c r="C1594" s="1" t="s">
        <v>203</v>
      </c>
      <c r="D1594" t="str">
        <f t="shared" ref="D1594:D1657" si="1936">RIGHT(A1594,(LEN(A1594)-13))</f>
        <v/>
      </c>
      <c r="F1594" t="str">
        <f t="shared" si="1917"/>
        <v>TrainerSkill=</v>
      </c>
      <c r="G1594" s="17" t="str">
        <f>CONCATENATE("[td]",VLOOKUP(IF((COUNTA(E1568)&gt;0),E1568,VALUE(D1568)),'Lookup tables'!$A$2:$B$42,2,FALSE))</f>
        <v>[td]bra</v>
      </c>
    </row>
    <row r="1595" spans="1:7" ht="14.4">
      <c r="A1595" s="17" t="s">
        <v>204</v>
      </c>
      <c r="B1595" s="17" t="str">
        <f t="shared" ref="B1595" si="1937">LEFT(A1595,7)</f>
        <v>rating=</v>
      </c>
      <c r="C1595" s="1" t="s">
        <v>205</v>
      </c>
      <c r="D1595" t="str">
        <f t="shared" ref="D1595:D1658" si="1938">RIGHT(A1595,(LEN(A1595)-7))</f>
        <v>0</v>
      </c>
      <c r="F1595" t="str">
        <f t="shared" si="1917"/>
        <v>rating=0</v>
      </c>
      <c r="G1595" s="17" t="s">
        <v>140</v>
      </c>
    </row>
    <row r="1596" spans="1:7" ht="14.4">
      <c r="A1596" s="17" t="s">
        <v>350</v>
      </c>
      <c r="B1596" s="17" t="str">
        <f t="shared" ref="B1596" si="1939">LEFT(A1596,13)</f>
        <v>PlayerNumber=</v>
      </c>
      <c r="C1596" s="1" t="s">
        <v>207</v>
      </c>
      <c r="D1596" t="str">
        <f t="shared" ref="D1596:D1659" si="1940">RIGHT(A1596,(LEN(A1596)-13))</f>
        <v>100</v>
      </c>
      <c r="F1596" t="str">
        <f t="shared" si="1917"/>
        <v>PlayerNumber=100</v>
      </c>
      <c r="G1596" s="17" t="str">
        <f t="shared" ref="G1596" si="1941">CONCATENATE("[th]",C1571)</f>
        <v>[th]Fasta situationer</v>
      </c>
    </row>
    <row r="1597" spans="1:7" ht="14.4">
      <c r="A1597" s="17" t="s">
        <v>208</v>
      </c>
      <c r="B1597" s="17" t="str">
        <f t="shared" ref="B1597:B1598" si="1942">LEFT(A1597,15)</f>
        <v>TransferListed=</v>
      </c>
      <c r="C1597" s="1" t="s">
        <v>209</v>
      </c>
      <c r="D1597" t="str">
        <f t="shared" ref="D1597:D1660" si="1943">RIGHT(A1597,(LEN(A1597)-15))</f>
        <v>0</v>
      </c>
      <c r="F1597" t="str">
        <f t="shared" si="1917"/>
        <v>TransferListed=0</v>
      </c>
      <c r="G1597" s="17" t="s">
        <v>150</v>
      </c>
    </row>
    <row r="1598" spans="1:7" ht="14.4">
      <c r="A1598" s="17" t="s">
        <v>210</v>
      </c>
      <c r="B1598" s="17" t="str">
        <f t="shared" si="1942"/>
        <v>NationalTeamID=</v>
      </c>
      <c r="C1598" s="1" t="s">
        <v>211</v>
      </c>
      <c r="D1598" t="str">
        <f t="shared" si="1943"/>
        <v>3000</v>
      </c>
      <c r="F1598" t="str">
        <f t="shared" ref="F1598:F1661" si="1944">A1598</f>
        <v>NationalTeamID=3000</v>
      </c>
      <c r="G1598" s="17" t="str">
        <f>CONCATENATE("[td]",VLOOKUP(IF((COUNTA(E1571)&gt;0),E1571,VALUE(D1571)),'Lookup tables'!$A$2:$B$42,2,FALSE))</f>
        <v>[td]katastrofal</v>
      </c>
    </row>
    <row r="1599" spans="1:7" ht="14.4">
      <c r="A1599" s="17" t="s">
        <v>238</v>
      </c>
      <c r="B1599" s="17" t="str">
        <f t="shared" ref="B1599" si="1945">LEFT(A1599,5)</f>
        <v>Caps=</v>
      </c>
      <c r="C1599" s="1" t="s">
        <v>213</v>
      </c>
      <c r="D1599" t="str">
        <f t="shared" ref="D1599:D1662" si="1946">RIGHT(A1599,(LEN(A1599)-5))</f>
        <v>0</v>
      </c>
      <c r="F1599" t="str">
        <f t="shared" si="1944"/>
        <v>Caps=0</v>
      </c>
      <c r="G1599" s="17" t="s">
        <v>214</v>
      </c>
    </row>
    <row r="1600" spans="1:7" ht="14.4">
      <c r="A1600" s="17" t="s">
        <v>239</v>
      </c>
      <c r="B1600" s="17" t="str">
        <f t="shared" ref="B1600" si="1947">LEFT(A1600,8)</f>
        <v>CapsU20=</v>
      </c>
      <c r="C1600" s="1" t="s">
        <v>216</v>
      </c>
      <c r="D1600" t="str">
        <f t="shared" ref="D1600:D1663" si="1948">RIGHT(A1600,(LEN(A1600)-8))</f>
        <v>0</v>
      </c>
      <c r="E1600" t="s">
        <v>1439</v>
      </c>
      <c r="F1600" t="str">
        <f t="shared" si="1944"/>
        <v>CapsU20=0</v>
      </c>
      <c r="G1600" t="str">
        <f t="shared" ref="G1600:G1663" si="1949">CONCATENATE("Extra info: ", E1600)</f>
        <v>Extra info: form pos</v>
      </c>
    </row>
    <row r="1601" spans="1:7" ht="14.4">
      <c r="A1601" s="17" t="s">
        <v>557</v>
      </c>
      <c r="B1601" s="17"/>
      <c r="C1601" s="10" t="s">
        <v>134</v>
      </c>
      <c r="D1601" s="17" t="str">
        <f t="shared" ref="D1601:D1664" si="1950">MID(A1601,8,(LEN(A1601)-8))</f>
        <v>252970904</v>
      </c>
      <c r="F1601" t="str">
        <f t="shared" si="1888"/>
        <v>[player252970904]</v>
      </c>
      <c r="G1601" s="17" t="str">
        <f t="shared" ref="G1601:G1664" si="1951">CONCATENATE("[hr][b]",D1602,"[/b] ","[playerid=",D1601,"]")</f>
        <v>[hr][b]Gabriel 'Archangel' Åkerner[/b] [playerid=252970904]</v>
      </c>
    </row>
    <row r="1602" spans="1:7" ht="14.4">
      <c r="A1602" s="17" t="s">
        <v>558</v>
      </c>
      <c r="B1602" s="17" t="str">
        <f t="shared" ref="B1602" si="1952">LEFT(A1602,5)</f>
        <v>name=</v>
      </c>
      <c r="C1602" s="10" t="s">
        <v>137</v>
      </c>
      <c r="D1602" s="17" t="str">
        <f t="shared" ref="D1602:D1665" si="1953">RIGHT(A1602,(LEN(A1602)-5))</f>
        <v>Gabriel 'Archangel' Åkerner</v>
      </c>
      <c r="F1602" t="str">
        <f t="shared" si="1888"/>
        <v>name=Gabriel 'Archangel' Åkerner</v>
      </c>
      <c r="G1602" t="str">
        <f t="shared" ref="G1602" si="1954">CONCATENATE(D1603," år och ",D1604," dagar, TSI = ",D1618,", Lön = ",D1617)</f>
        <v>29 år och 106 dagar, TSI = 303240, Lön = 600400</v>
      </c>
    </row>
    <row r="1603" spans="1:7" ht="14.4">
      <c r="A1603" s="17" t="s">
        <v>302</v>
      </c>
      <c r="B1603" s="17" t="str">
        <f t="shared" ref="B1603" si="1955">LEFT(A1603,4)</f>
        <v>ald=</v>
      </c>
      <c r="C1603" s="1" t="s">
        <v>139</v>
      </c>
      <c r="D1603" t="str">
        <f t="shared" ref="D1603:D1666" si="1956">RIGHT(A1603,(LEN(A1603)-4))</f>
        <v>29</v>
      </c>
      <c r="F1603" t="str">
        <f t="shared" ref="F1603" si="1957">IF(LEN(E1603)&gt;0,CONCATENATE(B1603,E1603),A1603)</f>
        <v>ald=29</v>
      </c>
      <c r="G1603" t="str">
        <f>CONCATENATE(VLOOKUP(IF((COUNTA(E1606)&gt;0),E1606,VALUE(D1606)),'Lookup tables'!$A$2:$B$42,2,FALSE)," form, ",VLOOKUP(IF((COUNTA(E1607)&gt;0),E1607,VALUE(D1607)),'Lookup tables'!$A$2:$B$42,2,FALSE)," kondition, ",VLOOKUP(IF((COUNTA(E1615)&gt;0),E1615,VALUE(D1615)),'Lookup tables'!$A$2:$B$42,2,FALSE)," rutin")</f>
        <v>ypperlig form, fenomenal kondition, mytomspunnen rutin</v>
      </c>
    </row>
    <row r="1604" spans="1:7" ht="14.4">
      <c r="A1604" s="17" t="s">
        <v>875</v>
      </c>
      <c r="B1604" s="17" t="str">
        <f t="shared" ref="B1604" si="1958">LEFT(A1604,8)</f>
        <v>agedays=</v>
      </c>
      <c r="C1604" s="1" t="s">
        <v>142</v>
      </c>
      <c r="D1604" t="str">
        <f t="shared" ref="D1604:D1667" si="1959">RIGHT(A1604,(LEN(A1604)-8))</f>
        <v>106</v>
      </c>
      <c r="F1604" t="str">
        <f t="shared" si="1917"/>
        <v>agedays=106</v>
      </c>
      <c r="G1604" t="str">
        <f>CONCATENATE(IF((COUNTA(D1627)&gt;0),CONCATENATE(D1627,", "),""),IF((LEN(D1634)&gt;0),CONCATENATE(VLOOKUP(VALUE(D1634),'Lookup tables'!$D$25:$E$27,2,FALSE),", "),""),CONCATENATE(VLOOKUP(VALUE(D1616),'Lookup tables'!$A$2:$B$42,2,FALSE)," ledarförmåga, "),CONCATENATE(VLOOKUP(D1629,'Lookup tables'!$D$29:$E$34,2,FALSE),", "),IF(AND((VALUE(D1605)&lt;0),(COUNTA(E1605)&lt;1)),"ingen skada",CONCATENATE("[b]skada +",IF((COUNTA(E1605)&gt;0),E1605,D1605),"[/b]")))</f>
        <v>ypperlig ledarförmåga, sympatisk kille, ingen skada</v>
      </c>
    </row>
    <row r="1605" spans="1:7" ht="14.4">
      <c r="A1605" s="17" t="s">
        <v>143</v>
      </c>
      <c r="B1605" s="17" t="str">
        <f t="shared" ref="B1605:B1606" si="1960">LEFT(A1605,4)</f>
        <v>ska=</v>
      </c>
      <c r="C1605" s="1" t="s">
        <v>144</v>
      </c>
      <c r="D1605" t="str">
        <f t="shared" ref="D1605:D1668" si="1961">RIGHT(A1605,(LEN(A1605)-4))</f>
        <v>-1</v>
      </c>
      <c r="F1605" t="str">
        <f t="shared" si="1917"/>
        <v>ska=-1</v>
      </c>
      <c r="G1605" t="s">
        <v>145</v>
      </c>
    </row>
    <row r="1606" spans="1:7" ht="14.4">
      <c r="A1606" s="17" t="s">
        <v>221</v>
      </c>
      <c r="B1606" s="17" t="str">
        <f t="shared" si="1960"/>
        <v>for=</v>
      </c>
      <c r="C1606" s="1" t="s">
        <v>147</v>
      </c>
      <c r="D1606" t="str">
        <f t="shared" si="1961"/>
        <v>6</v>
      </c>
      <c r="F1606" t="str">
        <f t="shared" si="1917"/>
        <v>for=6</v>
      </c>
      <c r="G1606" s="17" t="str">
        <f t="shared" ref="G1606:G1669" si="1962">CONCATENATE("[th]",C1607)</f>
        <v>[th]Kondition</v>
      </c>
    </row>
    <row r="1607" spans="1:7" ht="14.4">
      <c r="A1607" s="17" t="s">
        <v>369</v>
      </c>
      <c r="B1607" s="17" t="str">
        <f t="shared" si="1904"/>
        <v>uth=</v>
      </c>
      <c r="C1607" s="1" t="s">
        <v>149</v>
      </c>
      <c r="D1607" t="str">
        <f t="shared" si="1961"/>
        <v>8</v>
      </c>
      <c r="F1607" t="str">
        <f t="shared" si="1917"/>
        <v>uth=8</v>
      </c>
      <c r="G1607" s="17" t="s">
        <v>150</v>
      </c>
    </row>
    <row r="1608" spans="1:7" ht="14.4">
      <c r="A1608" s="17" t="s">
        <v>533</v>
      </c>
      <c r="B1608" s="17" t="str">
        <f t="shared" si="1904"/>
        <v>spe=</v>
      </c>
      <c r="C1608" s="1" t="s">
        <v>152</v>
      </c>
      <c r="D1608" t="str">
        <f t="shared" si="1961"/>
        <v>17</v>
      </c>
      <c r="F1608" t="str">
        <f t="shared" si="1917"/>
        <v>spe=17</v>
      </c>
      <c r="G1608" s="17" t="str">
        <f>CONCATENATE("[td]",VLOOKUP(IF((COUNTA(E1607)&gt;0),E1607,VALUE(D1607)),'Lookup tables'!$A$2:$B$42,2,FALSE))</f>
        <v>[td]fenomenal</v>
      </c>
    </row>
    <row r="1609" spans="1:7" ht="14.4">
      <c r="A1609" s="17" t="s">
        <v>319</v>
      </c>
      <c r="B1609" s="17" t="str">
        <f t="shared" si="1904"/>
        <v>mal=</v>
      </c>
      <c r="C1609" s="1" t="s">
        <v>154</v>
      </c>
      <c r="D1609" t="str">
        <f t="shared" si="1961"/>
        <v>4</v>
      </c>
      <c r="F1609" t="str">
        <f t="shared" si="1917"/>
        <v>mal=4</v>
      </c>
      <c r="G1609" s="17" t="s">
        <v>140</v>
      </c>
    </row>
    <row r="1610" spans="1:7" ht="14.4">
      <c r="A1610" s="17" t="s">
        <v>425</v>
      </c>
      <c r="B1610" s="17" t="str">
        <f t="shared" si="1904"/>
        <v>fra=</v>
      </c>
      <c r="C1610" s="1" t="s">
        <v>156</v>
      </c>
      <c r="D1610" t="str">
        <f t="shared" si="1961"/>
        <v>9</v>
      </c>
      <c r="F1610" t="str">
        <f t="shared" si="1917"/>
        <v>fra=9</v>
      </c>
      <c r="G1610" s="17" t="str">
        <f t="shared" ref="G1610" si="1963">CONCATENATE("[th]",C1614)</f>
        <v>[th]Målvakt</v>
      </c>
    </row>
    <row r="1611" spans="1:7" ht="14.4">
      <c r="A1611" s="17" t="s">
        <v>283</v>
      </c>
      <c r="B1611" s="17" t="str">
        <f t="shared" si="1904"/>
        <v>ytt=</v>
      </c>
      <c r="C1611" s="1" t="s">
        <v>158</v>
      </c>
      <c r="D1611" t="str">
        <f t="shared" si="1961"/>
        <v>3</v>
      </c>
      <c r="F1611" t="str">
        <f t="shared" si="1917"/>
        <v>ytt=3</v>
      </c>
      <c r="G1611" s="17" t="s">
        <v>150</v>
      </c>
    </row>
    <row r="1612" spans="1:7" ht="14.4">
      <c r="A1612" s="17" t="s">
        <v>284</v>
      </c>
      <c r="B1612" s="17" t="str">
        <f t="shared" si="1904"/>
        <v>fas=</v>
      </c>
      <c r="C1612" s="1" t="s">
        <v>160</v>
      </c>
      <c r="D1612" t="str">
        <f t="shared" si="1961"/>
        <v>8</v>
      </c>
      <c r="F1612" t="str">
        <f t="shared" si="1917"/>
        <v>fas=8</v>
      </c>
      <c r="G1612" s="17" t="str">
        <f>CONCATENATE("[td]",VLOOKUP(IF((COUNTA(E1614)&gt;0),E1614,VALUE(D1614)),'Lookup tables'!$A$2:$B$42,2,FALSE))</f>
        <v>[td]katastrofal</v>
      </c>
    </row>
    <row r="1613" spans="1:7" ht="14.4">
      <c r="A1613" s="17" t="s">
        <v>512</v>
      </c>
      <c r="B1613" s="17" t="str">
        <f t="shared" si="1904"/>
        <v>bac=</v>
      </c>
      <c r="C1613" s="1" t="s">
        <v>162</v>
      </c>
      <c r="D1613" t="str">
        <f t="shared" si="1961"/>
        <v>14</v>
      </c>
      <c r="F1613" t="str">
        <f t="shared" si="1917"/>
        <v>bac=14</v>
      </c>
      <c r="G1613" s="17" t="s">
        <v>163</v>
      </c>
    </row>
    <row r="1614" spans="1:7" ht="14.4">
      <c r="A1614" s="17" t="s">
        <v>286</v>
      </c>
      <c r="B1614" s="17" t="str">
        <f t="shared" si="1904"/>
        <v>mlv=</v>
      </c>
      <c r="C1614" s="1" t="s">
        <v>165</v>
      </c>
      <c r="D1614" t="str">
        <f t="shared" si="1961"/>
        <v>1</v>
      </c>
      <c r="F1614" t="str">
        <f t="shared" si="1917"/>
        <v>mlv=1</v>
      </c>
      <c r="G1614" s="17" t="s">
        <v>135</v>
      </c>
    </row>
    <row r="1615" spans="1:7" ht="14.4">
      <c r="A1615" s="17" t="s">
        <v>585</v>
      </c>
      <c r="B1615" s="17" t="str">
        <f t="shared" si="1904"/>
        <v>rut=</v>
      </c>
      <c r="C1615" s="1" t="s">
        <v>167</v>
      </c>
      <c r="D1615" t="str">
        <f t="shared" si="1961"/>
        <v>17</v>
      </c>
      <c r="F1615" t="str">
        <f t="shared" si="1917"/>
        <v>rut=17</v>
      </c>
      <c r="G1615" s="17" t="str">
        <f t="shared" ref="G1615" si="1964">CONCATENATE("[th]",C1608)</f>
        <v>[th]Spelupplägg</v>
      </c>
    </row>
    <row r="1616" spans="1:7" ht="14.4">
      <c r="A1616" s="17" t="s">
        <v>168</v>
      </c>
      <c r="B1616" s="17" t="str">
        <f t="shared" si="1904"/>
        <v>led=</v>
      </c>
      <c r="C1616" s="1" t="s">
        <v>169</v>
      </c>
      <c r="D1616" t="str">
        <f t="shared" si="1961"/>
        <v>6</v>
      </c>
      <c r="F1616" t="str">
        <f t="shared" si="1917"/>
        <v>led=6</v>
      </c>
      <c r="G1616" s="17" t="s">
        <v>150</v>
      </c>
    </row>
    <row r="1617" spans="1:7" ht="14.4">
      <c r="A1617" s="17" t="s">
        <v>1228</v>
      </c>
      <c r="B1617" s="17" t="str">
        <f t="shared" si="1904"/>
        <v>sal=</v>
      </c>
      <c r="C1617" s="1" t="s">
        <v>171</v>
      </c>
      <c r="D1617" t="str">
        <f t="shared" si="1961"/>
        <v>600400</v>
      </c>
      <c r="F1617" t="str">
        <f t="shared" si="1917"/>
        <v>sal=600400</v>
      </c>
      <c r="G1617" s="17" t="str">
        <f>CONCATENATE("[td]",VLOOKUP(IF((COUNTA(E1608)&gt;0),E1608,VALUE(D1608)),'Lookup tables'!$A$2:$B$42,2,FALSE))</f>
        <v>[td]mytomspunnen</v>
      </c>
    </row>
    <row r="1618" spans="1:7" ht="14.4">
      <c r="A1618" s="17" t="s">
        <v>1229</v>
      </c>
      <c r="B1618" s="17" t="str">
        <f t="shared" si="1904"/>
        <v>mkt=</v>
      </c>
      <c r="C1618" s="1" t="s">
        <v>173</v>
      </c>
      <c r="D1618" t="str">
        <f t="shared" si="1961"/>
        <v>303240</v>
      </c>
      <c r="F1618" t="str">
        <f t="shared" si="1917"/>
        <v>mkt=303240</v>
      </c>
      <c r="G1618" s="17" t="s">
        <v>140</v>
      </c>
    </row>
    <row r="1619" spans="1:7" ht="14.4">
      <c r="A1619" s="17" t="s">
        <v>1230</v>
      </c>
      <c r="B1619" s="17" t="str">
        <f t="shared" si="1904"/>
        <v>gev=</v>
      </c>
      <c r="C1619" s="1" t="s">
        <v>175</v>
      </c>
      <c r="D1619" t="str">
        <f t="shared" si="1961"/>
        <v>54</v>
      </c>
      <c r="F1619" t="str">
        <f t="shared" si="1917"/>
        <v>gev=54</v>
      </c>
      <c r="G1619" s="17" t="str">
        <f t="shared" ref="G1619" si="1965">CONCATENATE("[th]",C1610)</f>
        <v>[th]Framspel</v>
      </c>
    </row>
    <row r="1620" spans="1:7" ht="14.4">
      <c r="A1620" s="17" t="s">
        <v>571</v>
      </c>
      <c r="B1620" s="17" t="str">
        <f t="shared" si="1904"/>
        <v>gtl=</v>
      </c>
      <c r="C1620" s="1" t="s">
        <v>177</v>
      </c>
      <c r="D1620" t="str">
        <f t="shared" si="1961"/>
        <v>1</v>
      </c>
      <c r="F1620" t="str">
        <f t="shared" si="1917"/>
        <v>gtl=1</v>
      </c>
      <c r="G1620" s="17" t="s">
        <v>150</v>
      </c>
    </row>
    <row r="1621" spans="1:7" ht="14.4">
      <c r="A1621" s="17" t="s">
        <v>178</v>
      </c>
      <c r="B1621" s="17" t="str">
        <f t="shared" si="1904"/>
        <v>gtc=</v>
      </c>
      <c r="C1621" s="1" t="s">
        <v>179</v>
      </c>
      <c r="D1621" t="str">
        <f t="shared" si="1961"/>
        <v>0</v>
      </c>
      <c r="F1621" t="str">
        <f t="shared" si="1917"/>
        <v>gtc=0</v>
      </c>
      <c r="G1621" s="17" t="str">
        <f>CONCATENATE("[td]",VLOOKUP(IF((COUNTA(E1610)&gt;0),E1610,VALUE(D1610)),'Lookup tables'!$A$2:$B$42,2,FALSE))</f>
        <v>[td]unik</v>
      </c>
    </row>
    <row r="1622" spans="1:7" ht="14.4">
      <c r="A1622" s="17" t="s">
        <v>180</v>
      </c>
      <c r="B1622" s="17" t="str">
        <f t="shared" si="1904"/>
        <v>gtt=</v>
      </c>
      <c r="C1622" s="1" t="s">
        <v>181</v>
      </c>
      <c r="D1622" t="str">
        <f t="shared" si="1961"/>
        <v>0</v>
      </c>
      <c r="F1622" t="str">
        <f t="shared" si="1917"/>
        <v>gtt=0</v>
      </c>
      <c r="G1622" s="17" t="s">
        <v>163</v>
      </c>
    </row>
    <row r="1623" spans="1:7" ht="14.4">
      <c r="A1623" s="17" t="s">
        <v>404</v>
      </c>
      <c r="B1623" s="17" t="str">
        <f t="shared" si="1904"/>
        <v>hat=</v>
      </c>
      <c r="C1623" s="1" t="s">
        <v>183</v>
      </c>
      <c r="D1623" t="str">
        <f t="shared" si="1961"/>
        <v>1</v>
      </c>
      <c r="F1623" t="str">
        <f t="shared" si="1917"/>
        <v>hat=1</v>
      </c>
      <c r="G1623" s="17" t="s">
        <v>135</v>
      </c>
    </row>
    <row r="1624" spans="1:7" ht="14.4">
      <c r="A1624" s="17" t="s">
        <v>184</v>
      </c>
      <c r="B1624" s="17" t="str">
        <f t="shared" ref="B1624" si="1966">LEFT(A1624,10)</f>
        <v>CountryID=</v>
      </c>
      <c r="C1624" s="1" t="s">
        <v>185</v>
      </c>
      <c r="D1624" t="str">
        <f t="shared" ref="D1624:D1687" si="1967">RIGHT(A1624,(LEN(A1624)-10))</f>
        <v>1</v>
      </c>
      <c r="F1624" t="str">
        <f t="shared" si="1917"/>
        <v>CountryID=1</v>
      </c>
      <c r="G1624" s="17" t="str">
        <f t="shared" ref="G1624" si="1968">CONCATENATE("[th]",C1611)</f>
        <v>[th]Ytter</v>
      </c>
    </row>
    <row r="1625" spans="1:7" ht="14.4">
      <c r="A1625" s="17" t="s">
        <v>186</v>
      </c>
      <c r="B1625" s="17" t="str">
        <f t="shared" ref="B1625" si="1969">LEFT(A1625,9)</f>
        <v>warnings=</v>
      </c>
      <c r="C1625" s="1" t="s">
        <v>187</v>
      </c>
      <c r="D1625" t="str">
        <f t="shared" ref="D1625:D1688" si="1970">RIGHT(A1625,(LEN(A1625)-9))</f>
        <v>0</v>
      </c>
      <c r="F1625" t="str">
        <f t="shared" si="1917"/>
        <v>warnings=0</v>
      </c>
      <c r="G1625" s="17" t="s">
        <v>150</v>
      </c>
    </row>
    <row r="1626" spans="1:7" ht="14.4">
      <c r="A1626" s="17" t="s">
        <v>362</v>
      </c>
      <c r="B1626" s="17" t="str">
        <f t="shared" ref="B1626" si="1971">LEFT(A1626,11)</f>
        <v>speciality=</v>
      </c>
      <c r="C1626" s="1" t="s">
        <v>189</v>
      </c>
      <c r="D1626" t="str">
        <f t="shared" ref="D1626:D1689" si="1972">RIGHT(A1626,(LEN(A1626)-11))</f>
        <v>5</v>
      </c>
      <c r="F1626" t="str">
        <f t="shared" si="1917"/>
        <v>speciality=5</v>
      </c>
      <c r="G1626" s="17" t="str">
        <f>CONCATENATE("[td]",VLOOKUP(IF((COUNTA(E1611)&gt;0),E1611,VALUE(D1611)),'Lookup tables'!$A$2:$B$42,2,FALSE))</f>
        <v>[td]dålig</v>
      </c>
    </row>
    <row r="1627" spans="1:7" ht="14.4">
      <c r="A1627" s="17" t="s">
        <v>363</v>
      </c>
      <c r="B1627" s="17" t="str">
        <f t="shared" ref="B1627" si="1973">LEFT(A1627,16)</f>
        <v>specialityLabel=</v>
      </c>
      <c r="C1627" s="1" t="s">
        <v>189</v>
      </c>
      <c r="F1627" t="str">
        <f t="shared" si="1917"/>
        <v>specialityLabel=Head</v>
      </c>
      <c r="G1627" s="17" t="s">
        <v>140</v>
      </c>
    </row>
    <row r="1628" spans="1:7" ht="14.4">
      <c r="A1628" s="17" t="s">
        <v>329</v>
      </c>
      <c r="B1628" s="17" t="str">
        <f t="shared" ref="B1628" si="1974">LEFT(A1628,11)</f>
        <v>gentleness=</v>
      </c>
      <c r="C1628" s="1" t="s">
        <v>192</v>
      </c>
      <c r="D1628" t="str">
        <f t="shared" ref="D1628:D1691" si="1975">RIGHT(A1628,(LEN(A1628)-11))</f>
        <v>2</v>
      </c>
      <c r="F1628" t="str">
        <f t="shared" si="1917"/>
        <v>gentleness=2</v>
      </c>
      <c r="G1628" s="17" t="str">
        <f t="shared" ref="G1628" si="1976">CONCATENATE("[th]",C1613)</f>
        <v>[th]Försvar</v>
      </c>
    </row>
    <row r="1629" spans="1:7" ht="14.4">
      <c r="A1629" s="17" t="s">
        <v>330</v>
      </c>
      <c r="B1629" s="17" t="str">
        <f t="shared" ref="B1629" si="1977">LEFT(A1629,16)</f>
        <v>gentlenessLabel=</v>
      </c>
      <c r="C1629" s="1" t="s">
        <v>192</v>
      </c>
      <c r="D1629" t="str">
        <f t="shared" ref="D1629:D1692" si="1978">RIGHT(A1629,(LEN(A1629)-16))</f>
        <v>pleasant guy</v>
      </c>
      <c r="F1629" t="str">
        <f t="shared" si="1917"/>
        <v>gentlenessLabel=pleasant guy</v>
      </c>
      <c r="G1629" s="17" t="s">
        <v>150</v>
      </c>
    </row>
    <row r="1630" spans="1:7" ht="14.4">
      <c r="A1630" s="17" t="s">
        <v>271</v>
      </c>
      <c r="B1630" s="17" t="str">
        <f t="shared" ref="B1630" si="1979">LEFT(A1630,8)</f>
        <v>honesty=</v>
      </c>
      <c r="C1630" s="1" t="s">
        <v>195</v>
      </c>
      <c r="D1630" t="str">
        <f t="shared" ref="D1630:D1693" si="1980">RIGHT(A1630,(LEN(A1630)-8))</f>
        <v>1</v>
      </c>
      <c r="F1630" t="str">
        <f t="shared" si="1917"/>
        <v>honesty=1</v>
      </c>
      <c r="G1630" s="17" t="str">
        <f>CONCATENATE("[td]",VLOOKUP(IF((COUNTA(E1613)&gt;0),E1613,VALUE(D1613)),'Lookup tables'!$A$2:$B$42,2,FALSE))</f>
        <v>[td]himmelsk</v>
      </c>
    </row>
    <row r="1631" spans="1:7" ht="14.4">
      <c r="A1631" s="17" t="s">
        <v>272</v>
      </c>
      <c r="B1631" s="17" t="str">
        <f t="shared" ref="B1631" si="1981">LEFT(A1631,13)</f>
        <v>honestyLabel=</v>
      </c>
      <c r="C1631" s="1" t="s">
        <v>195</v>
      </c>
      <c r="D1631" t="str">
        <f t="shared" ref="D1631:D1694" si="1982">RIGHT(A1631,(LEN(A1631)-13))</f>
        <v>dishonest</v>
      </c>
      <c r="F1631" t="str">
        <f t="shared" si="1917"/>
        <v>honestyLabel=dishonest</v>
      </c>
      <c r="G1631" s="17" t="s">
        <v>163</v>
      </c>
    </row>
    <row r="1632" spans="1:7" ht="14.4">
      <c r="A1632" s="17" t="s">
        <v>273</v>
      </c>
      <c r="B1632" s="17" t="str">
        <f t="shared" ref="B1632" si="1983">LEFT(A1632,15)</f>
        <v>Aggressiveness=</v>
      </c>
      <c r="C1632" s="1" t="s">
        <v>198</v>
      </c>
      <c r="D1632" t="str">
        <f t="shared" ref="D1632:D1695" si="1984">RIGHT(A1632,(LEN(A1632)-15))</f>
        <v>2</v>
      </c>
      <c r="F1632" t="str">
        <f t="shared" si="1917"/>
        <v>Aggressiveness=2</v>
      </c>
      <c r="G1632" s="17" t="s">
        <v>135</v>
      </c>
    </row>
    <row r="1633" spans="1:7" ht="14.4">
      <c r="A1633" s="17" t="s">
        <v>274</v>
      </c>
      <c r="B1633" s="17" t="str">
        <f t="shared" ref="B1633" si="1985">LEFT(A1633,20)</f>
        <v>AggressivenessLabel=</v>
      </c>
      <c r="C1633" s="1" t="s">
        <v>198</v>
      </c>
      <c r="D1633" t="str">
        <f t="shared" ref="D1633:D1696" si="1986">RIGHT(A1633,(LEN(A1633)-20))</f>
        <v>balanced</v>
      </c>
      <c r="F1633" t="str">
        <f t="shared" si="1917"/>
        <v>AggressivenessLabel=balanced</v>
      </c>
      <c r="G1633" s="17" t="str">
        <f t="shared" ref="G1633" si="1987">CONCATENATE("[th]",C1609)</f>
        <v>[th]Målgörare</v>
      </c>
    </row>
    <row r="1634" spans="1:7" ht="14.4">
      <c r="A1634" s="17" t="s">
        <v>236</v>
      </c>
      <c r="B1634" s="17" t="str">
        <f t="shared" ref="B1634" si="1988">LEFT(A1634,12)</f>
        <v>TrainerType=</v>
      </c>
      <c r="C1634" s="1" t="s">
        <v>201</v>
      </c>
      <c r="D1634" t="str">
        <f t="shared" ref="D1634:D1697" si="1989">RIGHT(A1634,(LEN(A1634)-12))</f>
        <v/>
      </c>
      <c r="F1634" t="str">
        <f t="shared" si="1917"/>
        <v>TrainerType=</v>
      </c>
      <c r="G1634" s="17" t="s">
        <v>150</v>
      </c>
    </row>
    <row r="1635" spans="1:7" ht="14.4">
      <c r="A1635" s="17" t="s">
        <v>237</v>
      </c>
      <c r="B1635" s="17" t="str">
        <f t="shared" ref="B1635" si="1990">LEFT(A1635,13)</f>
        <v>TrainerSkill=</v>
      </c>
      <c r="C1635" s="1" t="s">
        <v>203</v>
      </c>
      <c r="D1635" t="str">
        <f t="shared" ref="D1635:D1698" si="1991">RIGHT(A1635,(LEN(A1635)-13))</f>
        <v/>
      </c>
      <c r="F1635" t="str">
        <f t="shared" si="1917"/>
        <v>TrainerSkill=</v>
      </c>
      <c r="G1635" s="17" t="str">
        <f>CONCATENATE("[td]",VLOOKUP(IF((COUNTA(E1609)&gt;0),E1609,VALUE(D1609)),'Lookup tables'!$A$2:$B$42,2,FALSE))</f>
        <v>[td]hyfsad</v>
      </c>
    </row>
    <row r="1636" spans="1:7" ht="14.4">
      <c r="A1636" s="17" t="s">
        <v>204</v>
      </c>
      <c r="B1636" s="17" t="str">
        <f t="shared" ref="B1636" si="1992">LEFT(A1636,7)</f>
        <v>rating=</v>
      </c>
      <c r="C1636" s="1" t="s">
        <v>205</v>
      </c>
      <c r="D1636" t="str">
        <f t="shared" ref="D1636:D1699" si="1993">RIGHT(A1636,(LEN(A1636)-7))</f>
        <v>0</v>
      </c>
      <c r="F1636" t="str">
        <f t="shared" si="1917"/>
        <v>rating=0</v>
      </c>
      <c r="G1636" s="17" t="s">
        <v>140</v>
      </c>
    </row>
    <row r="1637" spans="1:7" ht="14.4">
      <c r="A1637" s="17" t="s">
        <v>350</v>
      </c>
      <c r="B1637" s="17" t="str">
        <f t="shared" ref="B1637" si="1994">LEFT(A1637,13)</f>
        <v>PlayerNumber=</v>
      </c>
      <c r="C1637" s="1" t="s">
        <v>207</v>
      </c>
      <c r="D1637" t="str">
        <f t="shared" ref="D1637:D1700" si="1995">RIGHT(A1637,(LEN(A1637)-13))</f>
        <v>100</v>
      </c>
      <c r="F1637" t="str">
        <f t="shared" si="1917"/>
        <v>PlayerNumber=100</v>
      </c>
      <c r="G1637" s="17" t="str">
        <f t="shared" ref="G1637" si="1996">CONCATENATE("[th]",C1612)</f>
        <v>[th]Fasta situationer</v>
      </c>
    </row>
    <row r="1638" spans="1:7" ht="14.4">
      <c r="A1638" s="17" t="s">
        <v>208</v>
      </c>
      <c r="B1638" s="17" t="str">
        <f t="shared" ref="B1638:B1639" si="1997">LEFT(A1638,15)</f>
        <v>TransferListed=</v>
      </c>
      <c r="C1638" s="1" t="s">
        <v>209</v>
      </c>
      <c r="D1638" t="str">
        <f t="shared" ref="D1638:D1701" si="1998">RIGHT(A1638,(LEN(A1638)-15))</f>
        <v>0</v>
      </c>
      <c r="F1638" t="str">
        <f t="shared" si="1917"/>
        <v>TransferListed=0</v>
      </c>
      <c r="G1638" s="17" t="s">
        <v>150</v>
      </c>
    </row>
    <row r="1639" spans="1:7" ht="14.4">
      <c r="A1639" s="17" t="s">
        <v>210</v>
      </c>
      <c r="B1639" s="17" t="str">
        <f t="shared" si="1997"/>
        <v>NationalTeamID=</v>
      </c>
      <c r="C1639" s="1" t="s">
        <v>211</v>
      </c>
      <c r="D1639" t="str">
        <f t="shared" si="1998"/>
        <v>3000</v>
      </c>
      <c r="F1639" t="str">
        <f t="shared" ref="F1639:F1702" si="1999">A1639</f>
        <v>NationalTeamID=3000</v>
      </c>
      <c r="G1639" s="17" t="str">
        <f>CONCATENATE("[td]",VLOOKUP(IF((COUNTA(E1612)&gt;0),E1612,VALUE(D1612)),'Lookup tables'!$A$2:$B$42,2,FALSE))</f>
        <v>[td]fenomenal</v>
      </c>
    </row>
    <row r="1640" spans="1:7" ht="14.4">
      <c r="A1640" s="17" t="s">
        <v>1231</v>
      </c>
      <c r="B1640" s="17" t="str">
        <f t="shared" ref="B1640" si="2000">LEFT(A1640,5)</f>
        <v>Caps=</v>
      </c>
      <c r="C1640" s="1" t="s">
        <v>213</v>
      </c>
      <c r="D1640" t="str">
        <f t="shared" ref="D1640:D1703" si="2001">RIGHT(A1640,(LEN(A1640)-5))</f>
        <v>21</v>
      </c>
      <c r="F1640" t="str">
        <f t="shared" si="1999"/>
        <v>Caps=21</v>
      </c>
      <c r="G1640" s="17" t="s">
        <v>214</v>
      </c>
    </row>
    <row r="1641" spans="1:7" ht="14.4">
      <c r="A1641" s="17" t="s">
        <v>239</v>
      </c>
      <c r="B1641" s="17" t="str">
        <f t="shared" ref="B1641" si="2002">LEFT(A1641,8)</f>
        <v>CapsU20=</v>
      </c>
      <c r="C1641" s="1" t="s">
        <v>216</v>
      </c>
      <c r="D1641" t="str">
        <f t="shared" ref="D1641:D1704" si="2003">RIGHT(A1641,(LEN(A1641)-8))</f>
        <v>0</v>
      </c>
      <c r="F1641" t="str">
        <f t="shared" si="1999"/>
        <v>CapsU20=0</v>
      </c>
      <c r="G1641" t="str">
        <f t="shared" ref="G1641:G1704" si="2004">CONCATENATE("Extra info: ", E1641)</f>
        <v xml:space="preserve">Extra info: </v>
      </c>
    </row>
    <row r="1642" spans="1:7" ht="14.4">
      <c r="A1642" s="17" t="s">
        <v>441</v>
      </c>
      <c r="B1642" s="17"/>
      <c r="C1642" s="10" t="s">
        <v>134</v>
      </c>
      <c r="D1642" s="17" t="str">
        <f t="shared" ref="D1642:D1705" si="2005">MID(A1642,8,(LEN(A1642)-8))</f>
        <v>209814032</v>
      </c>
      <c r="F1642" t="str">
        <f t="shared" si="1999"/>
        <v>[player209814032]</v>
      </c>
      <c r="G1642" s="17" t="str">
        <f t="shared" ref="G1642:G1705" si="2006">CONCATENATE("[hr][b]",D1643,"[/b] ","[playerid=",D1642,"]")</f>
        <v>[hr][b]Håkan 'The Butcher' Rodskog[/b] [playerid=209814032]</v>
      </c>
    </row>
    <row r="1643" spans="1:7" ht="14.4">
      <c r="A1643" s="17" t="s">
        <v>1232</v>
      </c>
      <c r="B1643" s="17" t="str">
        <f t="shared" ref="B1643" si="2007">LEFT(A1643,5)</f>
        <v>name=</v>
      </c>
      <c r="C1643" s="10" t="s">
        <v>137</v>
      </c>
      <c r="D1643" s="17" t="str">
        <f t="shared" ref="D1643:D1706" si="2008">RIGHT(A1643,(LEN(A1643)-5))</f>
        <v>Håkan 'The Butcher' Rodskog</v>
      </c>
      <c r="F1643" t="str">
        <f t="shared" si="1999"/>
        <v>name=Håkan 'The Butcher' Rodskog</v>
      </c>
      <c r="G1643" t="str">
        <f t="shared" ref="G1643" si="2009">CONCATENATE(D1644," år och ",D1645," dagar, TSI = ",D1659,", Lön = ",D1658)</f>
        <v>32 år och 110 dagar, TSI = 68060, Lön = 400800</v>
      </c>
    </row>
    <row r="1644" spans="1:7" ht="14.4">
      <c r="A1644" s="17" t="s">
        <v>277</v>
      </c>
      <c r="B1644" s="17" t="str">
        <f t="shared" ref="B1644" si="2010">LEFT(A1644,4)</f>
        <v>ald=</v>
      </c>
      <c r="C1644" s="1" t="s">
        <v>139</v>
      </c>
      <c r="D1644" t="str">
        <f t="shared" ref="D1644:D1707" si="2011">RIGHT(A1644,(LEN(A1644)-4))</f>
        <v>32</v>
      </c>
      <c r="F1644" t="str">
        <f t="shared" ref="F1644" si="2012">IF(LEN(E1644)&gt;0,CONCATENATE(B1644,E1644),A1644)</f>
        <v>ald=32</v>
      </c>
      <c r="G1644" t="str">
        <f>CONCATENATE(VLOOKUP(IF((COUNTA(E1647)&gt;0),E1647,VALUE(D1647)),'Lookup tables'!$A$2:$B$42,2,FALSE)," form, ",VLOOKUP(IF((COUNTA(E1648)&gt;0),E1648,VALUE(D1648)),'Lookup tables'!$A$2:$B$42,2,FALSE)," kondition, ",VLOOKUP(IF((COUNTA(E1656)&gt;0),E1656,VALUE(D1656)),'Lookup tables'!$A$2:$B$42,2,FALSE)," rutin")</f>
        <v>bra form, ypperlig kondition, gudomlig rutin</v>
      </c>
    </row>
    <row r="1645" spans="1:7" ht="14.4">
      <c r="A1645" s="17" t="s">
        <v>919</v>
      </c>
      <c r="B1645" s="17" t="str">
        <f t="shared" ref="B1645" si="2013">LEFT(A1645,8)</f>
        <v>agedays=</v>
      </c>
      <c r="C1645" s="1" t="s">
        <v>142</v>
      </c>
      <c r="D1645" t="str">
        <f t="shared" ref="D1645:D1708" si="2014">RIGHT(A1645,(LEN(A1645)-8))</f>
        <v>110</v>
      </c>
      <c r="F1645" t="str">
        <f t="shared" si="1917"/>
        <v>agedays=110</v>
      </c>
      <c r="G1645" t="str">
        <f>CONCATENATE(IF((COUNTA(D1668)&gt;0),CONCATENATE(D1668,", "),""),IF((LEN(D1675)&gt;0),CONCATENATE(VLOOKUP(VALUE(D1675),'Lookup tables'!$D$25:$E$27,2,FALSE),", "),""),CONCATENATE(VLOOKUP(VALUE(D1657),'Lookup tables'!$A$2:$B$42,2,FALSE)," ledarförmåga, "),CONCATENATE(VLOOKUP(D1670,'Lookup tables'!$D$29:$E$34,2,FALSE),", "),IF(AND((VALUE(D1646)&lt;0),(COUNTA(E1646)&lt;1)),"ingen skada",CONCATENATE("[b]skada +",IF((COUNTA(E1646)&gt;0),E1646,D1646),"[/b]")))</f>
        <v>dålig ledarförmåga, kontroversiell person, ingen skada</v>
      </c>
    </row>
    <row r="1646" spans="1:7" ht="14.4">
      <c r="A1646" s="17" t="s">
        <v>143</v>
      </c>
      <c r="B1646" s="17" t="str">
        <f t="shared" ref="B1646:B1705" si="2015">LEFT(A1646,4)</f>
        <v>ska=</v>
      </c>
      <c r="C1646" s="1" t="s">
        <v>144</v>
      </c>
      <c r="D1646" t="str">
        <f t="shared" ref="D1646:D1709" si="2016">RIGHT(A1646,(LEN(A1646)-4))</f>
        <v>-1</v>
      </c>
      <c r="F1646" t="str">
        <f t="shared" si="1917"/>
        <v>ska=-1</v>
      </c>
      <c r="G1646" t="s">
        <v>145</v>
      </c>
    </row>
    <row r="1647" spans="1:7" ht="14.4">
      <c r="A1647" s="17" t="s">
        <v>304</v>
      </c>
      <c r="B1647" s="17" t="str">
        <f t="shared" si="2015"/>
        <v>for=</v>
      </c>
      <c r="C1647" s="1" t="s">
        <v>147</v>
      </c>
      <c r="D1647" t="str">
        <f t="shared" si="2016"/>
        <v>4</v>
      </c>
      <c r="E1647">
        <v>5</v>
      </c>
      <c r="F1647" t="str">
        <f t="shared" si="1917"/>
        <v>for=5</v>
      </c>
      <c r="G1647" s="17" t="str">
        <f t="shared" ref="G1647:G1710" si="2017">CONCATENATE("[th]",C1648)</f>
        <v>[th]Kondition</v>
      </c>
    </row>
    <row r="1648" spans="1:7" ht="14.4">
      <c r="A1648" s="17" t="s">
        <v>148</v>
      </c>
      <c r="B1648" s="17" t="str">
        <f t="shared" si="2015"/>
        <v>uth=</v>
      </c>
      <c r="C1648" s="1" t="s">
        <v>149</v>
      </c>
      <c r="D1648" t="str">
        <f t="shared" si="2016"/>
        <v>6</v>
      </c>
      <c r="F1648" t="str">
        <f t="shared" si="1917"/>
        <v>uth=6</v>
      </c>
      <c r="G1648" s="17" t="s">
        <v>150</v>
      </c>
    </row>
    <row r="1649" spans="1:7" ht="14.4">
      <c r="A1649" s="17" t="s">
        <v>752</v>
      </c>
      <c r="B1649" s="17" t="str">
        <f t="shared" si="2015"/>
        <v>spe=</v>
      </c>
      <c r="C1649" s="1" t="s">
        <v>152</v>
      </c>
      <c r="D1649" t="str">
        <f t="shared" si="2016"/>
        <v>5</v>
      </c>
      <c r="F1649" t="str">
        <f t="shared" ref="F1649:F1712" si="2018">IF(LEN(E1649)&gt;0,CONCATENATE(B1649,E1649),A1649)</f>
        <v>spe=5</v>
      </c>
      <c r="G1649" s="17" t="str">
        <f>CONCATENATE("[td]",VLOOKUP(IF((COUNTA(E1648)&gt;0),E1648,VALUE(D1648)),'Lookup tables'!$A$2:$B$42,2,FALSE))</f>
        <v>[td]ypperlig</v>
      </c>
    </row>
    <row r="1650" spans="1:7" ht="14.4">
      <c r="A1650" s="17" t="s">
        <v>319</v>
      </c>
      <c r="B1650" s="17" t="str">
        <f t="shared" si="2015"/>
        <v>mal=</v>
      </c>
      <c r="C1650" s="1" t="s">
        <v>154</v>
      </c>
      <c r="D1650" t="str">
        <f t="shared" si="2016"/>
        <v>4</v>
      </c>
      <c r="F1650" t="str">
        <f t="shared" si="2018"/>
        <v>mal=4</v>
      </c>
      <c r="G1650" s="17" t="s">
        <v>140</v>
      </c>
    </row>
    <row r="1651" spans="1:7" ht="14.4">
      <c r="A1651" s="17" t="s">
        <v>1233</v>
      </c>
      <c r="B1651" s="17" t="str">
        <f t="shared" si="2015"/>
        <v>fra=</v>
      </c>
      <c r="C1651" s="1" t="s">
        <v>156</v>
      </c>
      <c r="D1651" t="str">
        <f t="shared" si="2016"/>
        <v>5</v>
      </c>
      <c r="F1651" t="str">
        <f t="shared" si="2018"/>
        <v>fra=5</v>
      </c>
      <c r="G1651" s="17" t="str">
        <f t="shared" ref="G1651" si="2019">CONCATENATE("[th]",C1655)</f>
        <v>[th]Målvakt</v>
      </c>
    </row>
    <row r="1652" spans="1:7" ht="14.4">
      <c r="A1652" s="17" t="s">
        <v>445</v>
      </c>
      <c r="B1652" s="17" t="str">
        <f t="shared" si="2015"/>
        <v>ytt=</v>
      </c>
      <c r="C1652" s="1" t="s">
        <v>158</v>
      </c>
      <c r="D1652" t="str">
        <f t="shared" si="2016"/>
        <v>11</v>
      </c>
      <c r="F1652" t="str">
        <f t="shared" si="2018"/>
        <v>ytt=11</v>
      </c>
      <c r="G1652" s="17" t="s">
        <v>150</v>
      </c>
    </row>
    <row r="1653" spans="1:7" ht="14.4">
      <c r="A1653" s="17" t="s">
        <v>159</v>
      </c>
      <c r="B1653" s="17" t="str">
        <f t="shared" si="2015"/>
        <v>fas=</v>
      </c>
      <c r="C1653" s="1" t="s">
        <v>160</v>
      </c>
      <c r="D1653" t="str">
        <f t="shared" si="2016"/>
        <v>19</v>
      </c>
      <c r="F1653" t="str">
        <f t="shared" si="2018"/>
        <v>fas=19</v>
      </c>
      <c r="G1653" s="17" t="str">
        <f>CONCATENATE("[td]",VLOOKUP(IF((COUNTA(E1655)&gt;0),E1655,VALUE(D1655)),'Lookup tables'!$A$2:$B$42,2,FALSE))</f>
        <v>[td]katastrofal</v>
      </c>
    </row>
    <row r="1654" spans="1:7" ht="14.4">
      <c r="A1654" s="17" t="s">
        <v>417</v>
      </c>
      <c r="B1654" s="17" t="str">
        <f t="shared" si="2015"/>
        <v>bac=</v>
      </c>
      <c r="C1654" s="1" t="s">
        <v>162</v>
      </c>
      <c r="D1654" t="str">
        <f t="shared" si="2016"/>
        <v>17</v>
      </c>
      <c r="F1654" t="str">
        <f t="shared" si="2018"/>
        <v>bac=17</v>
      </c>
      <c r="G1654" s="17" t="s">
        <v>163</v>
      </c>
    </row>
    <row r="1655" spans="1:7" ht="14.4">
      <c r="A1655" s="17" t="s">
        <v>286</v>
      </c>
      <c r="B1655" s="17" t="str">
        <f t="shared" si="2015"/>
        <v>mlv=</v>
      </c>
      <c r="C1655" s="1" t="s">
        <v>165</v>
      </c>
      <c r="D1655" t="str">
        <f t="shared" si="2016"/>
        <v>1</v>
      </c>
      <c r="F1655" t="str">
        <f t="shared" si="2018"/>
        <v>mlv=1</v>
      </c>
      <c r="G1655" s="17" t="s">
        <v>135</v>
      </c>
    </row>
    <row r="1656" spans="1:7" ht="14.4">
      <c r="A1656" s="17" t="s">
        <v>166</v>
      </c>
      <c r="B1656" s="17" t="str">
        <f t="shared" si="2015"/>
        <v>rut=</v>
      </c>
      <c r="C1656" s="1" t="s">
        <v>167</v>
      </c>
      <c r="D1656" t="str">
        <f t="shared" si="2016"/>
        <v>20</v>
      </c>
      <c r="F1656" t="str">
        <f t="shared" si="2018"/>
        <v>rut=20</v>
      </c>
      <c r="G1656" s="17" t="str">
        <f t="shared" ref="G1656" si="2020">CONCATENATE("[th]",C1649)</f>
        <v>[th]Spelupplägg</v>
      </c>
    </row>
    <row r="1657" spans="1:7" ht="14.4">
      <c r="A1657" s="17" t="s">
        <v>228</v>
      </c>
      <c r="B1657" s="17" t="str">
        <f t="shared" si="2015"/>
        <v>led=</v>
      </c>
      <c r="C1657" s="1" t="s">
        <v>169</v>
      </c>
      <c r="D1657" t="str">
        <f t="shared" si="2016"/>
        <v>3</v>
      </c>
      <c r="F1657" t="str">
        <f t="shared" si="2018"/>
        <v>led=3</v>
      </c>
      <c r="G1657" s="17" t="s">
        <v>150</v>
      </c>
    </row>
    <row r="1658" spans="1:7" ht="14.4">
      <c r="A1658" s="17" t="s">
        <v>1234</v>
      </c>
      <c r="B1658" s="17" t="str">
        <f t="shared" si="2015"/>
        <v>sal=</v>
      </c>
      <c r="C1658" s="1" t="s">
        <v>171</v>
      </c>
      <c r="D1658" t="str">
        <f t="shared" si="2016"/>
        <v>400800</v>
      </c>
      <c r="F1658" t="str">
        <f t="shared" si="2018"/>
        <v>sal=400800</v>
      </c>
      <c r="G1658" s="17" t="str">
        <f>CONCATENATE("[td]",VLOOKUP(IF((COUNTA(E1649)&gt;0),E1649,VALUE(D1649)),'Lookup tables'!$A$2:$B$42,2,FALSE))</f>
        <v>[td]bra</v>
      </c>
    </row>
    <row r="1659" spans="1:7" ht="14.4">
      <c r="A1659" s="17" t="s">
        <v>1235</v>
      </c>
      <c r="B1659" s="17" t="str">
        <f t="shared" si="2015"/>
        <v>mkt=</v>
      </c>
      <c r="C1659" s="1" t="s">
        <v>173</v>
      </c>
      <c r="D1659" t="str">
        <f t="shared" si="2016"/>
        <v>68060</v>
      </c>
      <c r="F1659" t="str">
        <f t="shared" si="2018"/>
        <v>mkt=68060</v>
      </c>
      <c r="G1659" s="17" t="s">
        <v>140</v>
      </c>
    </row>
    <row r="1660" spans="1:7" ht="14.4">
      <c r="A1660" s="17" t="s">
        <v>1236</v>
      </c>
      <c r="B1660" s="17" t="str">
        <f t="shared" si="2015"/>
        <v>gev=</v>
      </c>
      <c r="C1660" s="1" t="s">
        <v>175</v>
      </c>
      <c r="D1660" t="str">
        <f t="shared" si="2016"/>
        <v>159</v>
      </c>
      <c r="F1660" t="str">
        <f t="shared" si="2018"/>
        <v>gev=159</v>
      </c>
      <c r="G1660" s="17" t="str">
        <f t="shared" ref="G1660" si="2021">CONCATENATE("[th]",C1651)</f>
        <v>[th]Framspel</v>
      </c>
    </row>
    <row r="1661" spans="1:7" ht="14.4">
      <c r="A1661" s="17" t="s">
        <v>176</v>
      </c>
      <c r="B1661" s="17" t="str">
        <f t="shared" si="2015"/>
        <v>gtl=</v>
      </c>
      <c r="C1661" s="1" t="s">
        <v>177</v>
      </c>
      <c r="D1661" t="str">
        <f t="shared" si="2016"/>
        <v>0</v>
      </c>
      <c r="F1661" t="str">
        <f t="shared" si="2018"/>
        <v>gtl=0</v>
      </c>
      <c r="G1661" s="17" t="s">
        <v>150</v>
      </c>
    </row>
    <row r="1662" spans="1:7" ht="14.4">
      <c r="A1662" s="17" t="s">
        <v>178</v>
      </c>
      <c r="B1662" s="17" t="str">
        <f t="shared" si="2015"/>
        <v>gtc=</v>
      </c>
      <c r="C1662" s="1" t="s">
        <v>179</v>
      </c>
      <c r="D1662" t="str">
        <f t="shared" si="2016"/>
        <v>0</v>
      </c>
      <c r="F1662" t="str">
        <f t="shared" si="2018"/>
        <v>gtc=0</v>
      </c>
      <c r="G1662" s="17" t="str">
        <f>CONCATENATE("[td]",VLOOKUP(IF((COUNTA(E1651)&gt;0),E1651,VALUE(D1651)),'Lookup tables'!$A$2:$B$42,2,FALSE))</f>
        <v>[td]bra</v>
      </c>
    </row>
    <row r="1663" spans="1:7" ht="14.4">
      <c r="A1663" s="17" t="s">
        <v>180</v>
      </c>
      <c r="B1663" s="17" t="str">
        <f t="shared" si="2015"/>
        <v>gtt=</v>
      </c>
      <c r="C1663" s="1" t="s">
        <v>181</v>
      </c>
      <c r="D1663" t="str">
        <f t="shared" si="2016"/>
        <v>0</v>
      </c>
      <c r="F1663" t="str">
        <f t="shared" si="2018"/>
        <v>gtt=0</v>
      </c>
      <c r="G1663" s="17" t="s">
        <v>163</v>
      </c>
    </row>
    <row r="1664" spans="1:7" ht="14.4">
      <c r="A1664" s="17" t="s">
        <v>449</v>
      </c>
      <c r="B1664" s="17" t="str">
        <f t="shared" si="2015"/>
        <v>hat=</v>
      </c>
      <c r="C1664" s="1" t="s">
        <v>183</v>
      </c>
      <c r="D1664" t="str">
        <f t="shared" si="2016"/>
        <v>7</v>
      </c>
      <c r="F1664" t="str">
        <f t="shared" si="2018"/>
        <v>hat=7</v>
      </c>
      <c r="G1664" s="17" t="s">
        <v>135</v>
      </c>
    </row>
    <row r="1665" spans="1:7" ht="14.4">
      <c r="A1665" s="17" t="s">
        <v>184</v>
      </c>
      <c r="B1665" s="17" t="str">
        <f t="shared" ref="B1665" si="2022">LEFT(A1665,10)</f>
        <v>CountryID=</v>
      </c>
      <c r="C1665" s="1" t="s">
        <v>185</v>
      </c>
      <c r="D1665" t="str">
        <f t="shared" ref="D1665:D1728" si="2023">RIGHT(A1665,(LEN(A1665)-10))</f>
        <v>1</v>
      </c>
      <c r="F1665" t="str">
        <f t="shared" si="2018"/>
        <v>CountryID=1</v>
      </c>
      <c r="G1665" s="17" t="str">
        <f t="shared" ref="G1665" si="2024">CONCATENATE("[th]",C1652)</f>
        <v>[th]Ytter</v>
      </c>
    </row>
    <row r="1666" spans="1:7" ht="14.4">
      <c r="A1666" s="17" t="s">
        <v>186</v>
      </c>
      <c r="B1666" s="17" t="str">
        <f t="shared" ref="B1666" si="2025">LEFT(A1666,9)</f>
        <v>warnings=</v>
      </c>
      <c r="C1666" s="1" t="s">
        <v>187</v>
      </c>
      <c r="D1666" t="str">
        <f t="shared" ref="D1666:D1729" si="2026">RIGHT(A1666,(LEN(A1666)-9))</f>
        <v>0</v>
      </c>
      <c r="F1666" t="str">
        <f t="shared" si="2018"/>
        <v>warnings=0</v>
      </c>
      <c r="G1666" s="17" t="s">
        <v>150</v>
      </c>
    </row>
    <row r="1667" spans="1:7" ht="14.4">
      <c r="A1667" s="17" t="s">
        <v>188</v>
      </c>
      <c r="B1667" s="17" t="str">
        <f t="shared" ref="B1667" si="2027">LEFT(A1667,11)</f>
        <v>speciality=</v>
      </c>
      <c r="C1667" s="1" t="s">
        <v>189</v>
      </c>
      <c r="D1667" t="str">
        <f t="shared" ref="D1667:D1730" si="2028">RIGHT(A1667,(LEN(A1667)-11))</f>
        <v>0</v>
      </c>
      <c r="F1667" t="str">
        <f t="shared" si="2018"/>
        <v>speciality=0</v>
      </c>
      <c r="G1667" s="17" t="str">
        <f>CONCATENATE("[td]",VLOOKUP(IF((COUNTA(E1652)&gt;0),E1652,VALUE(D1652)),'Lookup tables'!$A$2:$B$42,2,FALSE))</f>
        <v>[td]gudabenådad</v>
      </c>
    </row>
    <row r="1668" spans="1:7" ht="14.4">
      <c r="A1668" s="17" t="s">
        <v>190</v>
      </c>
      <c r="B1668" s="17" t="str">
        <f t="shared" ref="B1668" si="2029">LEFT(A1668,16)</f>
        <v>specialityLabel=</v>
      </c>
      <c r="C1668" s="1" t="s">
        <v>189</v>
      </c>
      <c r="F1668" t="str">
        <f t="shared" si="2018"/>
        <v>specialityLabel=</v>
      </c>
      <c r="G1668" s="17" t="s">
        <v>140</v>
      </c>
    </row>
    <row r="1669" spans="1:7" ht="14.4">
      <c r="A1669" s="17" t="s">
        <v>292</v>
      </c>
      <c r="B1669" s="17" t="str">
        <f t="shared" ref="B1669" si="2030">LEFT(A1669,11)</f>
        <v>gentleness=</v>
      </c>
      <c r="C1669" s="1" t="s">
        <v>192</v>
      </c>
      <c r="D1669" t="str">
        <f t="shared" ref="D1669:D1732" si="2031">RIGHT(A1669,(LEN(A1669)-11))</f>
        <v>1</v>
      </c>
      <c r="F1669" t="str">
        <f t="shared" si="2018"/>
        <v>gentleness=1</v>
      </c>
      <c r="G1669" s="17" t="str">
        <f t="shared" ref="G1669" si="2032">CONCATENATE("[th]",C1654)</f>
        <v>[th]Försvar</v>
      </c>
    </row>
    <row r="1670" spans="1:7" ht="14.4">
      <c r="A1670" s="17" t="s">
        <v>293</v>
      </c>
      <c r="B1670" s="17" t="str">
        <f t="shared" ref="B1670" si="2033">LEFT(A1670,16)</f>
        <v>gentlenessLabel=</v>
      </c>
      <c r="C1670" s="1" t="s">
        <v>192</v>
      </c>
      <c r="D1670" t="str">
        <f t="shared" ref="D1670:D1733" si="2034">RIGHT(A1670,(LEN(A1670)-16))</f>
        <v>controversial person</v>
      </c>
      <c r="F1670" t="str">
        <f t="shared" si="2018"/>
        <v>gentlenessLabel=controversial person</v>
      </c>
      <c r="G1670" s="17" t="s">
        <v>150</v>
      </c>
    </row>
    <row r="1671" spans="1:7" ht="14.4">
      <c r="A1671" s="17" t="s">
        <v>234</v>
      </c>
      <c r="B1671" s="17" t="str">
        <f t="shared" ref="B1671" si="2035">LEFT(A1671,8)</f>
        <v>honesty=</v>
      </c>
      <c r="C1671" s="1" t="s">
        <v>195</v>
      </c>
      <c r="D1671" t="str">
        <f t="shared" ref="D1671:D1734" si="2036">RIGHT(A1671,(LEN(A1671)-8))</f>
        <v>3</v>
      </c>
      <c r="F1671" t="str">
        <f t="shared" si="2018"/>
        <v>honesty=3</v>
      </c>
      <c r="G1671" s="17" t="str">
        <f>CONCATENATE("[td]",VLOOKUP(IF((COUNTA(E1654)&gt;0),E1654,VALUE(D1654)),'Lookup tables'!$A$2:$B$42,2,FALSE))</f>
        <v>[td]mytomspunnen</v>
      </c>
    </row>
    <row r="1672" spans="1:7" ht="14.4">
      <c r="A1672" s="17" t="s">
        <v>235</v>
      </c>
      <c r="B1672" s="17" t="str">
        <f t="shared" ref="B1672" si="2037">LEFT(A1672,13)</f>
        <v>honestyLabel=</v>
      </c>
      <c r="C1672" s="1" t="s">
        <v>195</v>
      </c>
      <c r="D1672" t="str">
        <f t="shared" ref="D1672:D1735" si="2038">RIGHT(A1672,(LEN(A1672)-13))</f>
        <v>upright</v>
      </c>
      <c r="F1672" t="str">
        <f t="shared" si="2018"/>
        <v>honestyLabel=upright</v>
      </c>
      <c r="G1672" s="17" t="s">
        <v>163</v>
      </c>
    </row>
    <row r="1673" spans="1:7" ht="14.4">
      <c r="A1673" s="17" t="s">
        <v>294</v>
      </c>
      <c r="B1673" s="17" t="str">
        <f t="shared" ref="B1673" si="2039">LEFT(A1673,15)</f>
        <v>Aggressiveness=</v>
      </c>
      <c r="C1673" s="1" t="s">
        <v>198</v>
      </c>
      <c r="D1673" t="str">
        <f t="shared" ref="D1673:D1736" si="2040">RIGHT(A1673,(LEN(A1673)-15))</f>
        <v>3</v>
      </c>
      <c r="F1673" t="str">
        <f t="shared" si="2018"/>
        <v>Aggressiveness=3</v>
      </c>
      <c r="G1673" s="17" t="s">
        <v>135</v>
      </c>
    </row>
    <row r="1674" spans="1:7" ht="14.4">
      <c r="A1674" s="17" t="s">
        <v>295</v>
      </c>
      <c r="B1674" s="17" t="str">
        <f t="shared" ref="B1674" si="2041">LEFT(A1674,20)</f>
        <v>AggressivenessLabel=</v>
      </c>
      <c r="C1674" s="1" t="s">
        <v>198</v>
      </c>
      <c r="D1674" t="str">
        <f t="shared" ref="D1674:D1737" si="2042">RIGHT(A1674,(LEN(A1674)-20))</f>
        <v>temperamental</v>
      </c>
      <c r="F1674" t="str">
        <f t="shared" si="2018"/>
        <v>AggressivenessLabel=temperamental</v>
      </c>
      <c r="G1674" s="17" t="str">
        <f t="shared" ref="G1674" si="2043">CONCATENATE("[th]",C1650)</f>
        <v>[th]Målgörare</v>
      </c>
    </row>
    <row r="1675" spans="1:7" ht="14.4">
      <c r="A1675" s="17" t="s">
        <v>236</v>
      </c>
      <c r="B1675" s="17" t="str">
        <f t="shared" ref="B1675" si="2044">LEFT(A1675,12)</f>
        <v>TrainerType=</v>
      </c>
      <c r="C1675" s="1" t="s">
        <v>201</v>
      </c>
      <c r="D1675" t="str">
        <f t="shared" ref="D1675:D1738" si="2045">RIGHT(A1675,(LEN(A1675)-12))</f>
        <v/>
      </c>
      <c r="F1675" t="str">
        <f t="shared" si="2018"/>
        <v>TrainerType=</v>
      </c>
      <c r="G1675" s="17" t="s">
        <v>150</v>
      </c>
    </row>
    <row r="1676" spans="1:7" ht="14.4">
      <c r="A1676" s="17" t="s">
        <v>237</v>
      </c>
      <c r="B1676" s="17" t="str">
        <f t="shared" ref="B1676" si="2046">LEFT(A1676,13)</f>
        <v>TrainerSkill=</v>
      </c>
      <c r="C1676" s="1" t="s">
        <v>203</v>
      </c>
      <c r="D1676" t="str">
        <f t="shared" ref="D1676:D1739" si="2047">RIGHT(A1676,(LEN(A1676)-13))</f>
        <v/>
      </c>
      <c r="F1676" t="str">
        <f t="shared" si="2018"/>
        <v>TrainerSkill=</v>
      </c>
      <c r="G1676" s="17" t="str">
        <f>CONCATENATE("[td]",VLOOKUP(IF((COUNTA(E1650)&gt;0),E1650,VALUE(D1650)),'Lookup tables'!$A$2:$B$42,2,FALSE))</f>
        <v>[td]hyfsad</v>
      </c>
    </row>
    <row r="1677" spans="1:7" ht="14.4">
      <c r="A1677" s="17" t="s">
        <v>204</v>
      </c>
      <c r="B1677" s="17" t="str">
        <f t="shared" ref="B1677" si="2048">LEFT(A1677,7)</f>
        <v>rating=</v>
      </c>
      <c r="C1677" s="1" t="s">
        <v>205</v>
      </c>
      <c r="D1677" t="str">
        <f t="shared" ref="D1677:D1740" si="2049">RIGHT(A1677,(LEN(A1677)-7))</f>
        <v>0</v>
      </c>
      <c r="F1677" t="str">
        <f t="shared" si="2018"/>
        <v>rating=0</v>
      </c>
      <c r="G1677" s="17" t="s">
        <v>140</v>
      </c>
    </row>
    <row r="1678" spans="1:7" ht="14.4">
      <c r="A1678" s="17" t="s">
        <v>350</v>
      </c>
      <c r="B1678" s="17" t="str">
        <f t="shared" ref="B1678" si="2050">LEFT(A1678,13)</f>
        <v>PlayerNumber=</v>
      </c>
      <c r="C1678" s="1" t="s">
        <v>207</v>
      </c>
      <c r="D1678" t="str">
        <f t="shared" ref="D1678:D1741" si="2051">RIGHT(A1678,(LEN(A1678)-13))</f>
        <v>100</v>
      </c>
      <c r="F1678" t="str">
        <f t="shared" si="2018"/>
        <v>PlayerNumber=100</v>
      </c>
      <c r="G1678" s="17" t="str">
        <f t="shared" ref="G1678" si="2052">CONCATENATE("[th]",C1653)</f>
        <v>[th]Fasta situationer</v>
      </c>
    </row>
    <row r="1679" spans="1:7" ht="14.4">
      <c r="A1679" s="17" t="s">
        <v>208</v>
      </c>
      <c r="B1679" s="17" t="str">
        <f t="shared" ref="B1679:B1680" si="2053">LEFT(A1679,15)</f>
        <v>TransferListed=</v>
      </c>
      <c r="C1679" s="1" t="s">
        <v>209</v>
      </c>
      <c r="D1679" t="str">
        <f t="shared" ref="D1679:D1742" si="2054">RIGHT(A1679,(LEN(A1679)-15))</f>
        <v>0</v>
      </c>
      <c r="F1679" t="str">
        <f t="shared" si="2018"/>
        <v>TransferListed=0</v>
      </c>
      <c r="G1679" s="17" t="s">
        <v>150</v>
      </c>
    </row>
    <row r="1680" spans="1:7" ht="14.4">
      <c r="A1680" s="17" t="s">
        <v>210</v>
      </c>
      <c r="B1680" s="17" t="str">
        <f t="shared" si="2053"/>
        <v>NationalTeamID=</v>
      </c>
      <c r="C1680" s="1" t="s">
        <v>211</v>
      </c>
      <c r="D1680" t="str">
        <f t="shared" si="2054"/>
        <v>3000</v>
      </c>
      <c r="F1680" t="str">
        <f t="shared" ref="F1680:F1743" si="2055">A1680</f>
        <v>NationalTeamID=3000</v>
      </c>
      <c r="G1680" s="17" t="str">
        <f>CONCATENATE("[td]",VLOOKUP(IF((COUNTA(E1653)&gt;0),E1653,VALUE(D1653)),'Lookup tables'!$A$2:$B$42,2,FALSE))</f>
        <v>[td]utopisk</v>
      </c>
    </row>
    <row r="1681" spans="1:7" ht="14.4">
      <c r="A1681" s="17" t="s">
        <v>1237</v>
      </c>
      <c r="B1681" s="17" t="str">
        <f t="shared" ref="B1681" si="2056">LEFT(A1681,5)</f>
        <v>Caps=</v>
      </c>
      <c r="C1681" s="1" t="s">
        <v>213</v>
      </c>
      <c r="D1681" t="str">
        <f t="shared" ref="D1681:D1744" si="2057">RIGHT(A1681,(LEN(A1681)-5))</f>
        <v>55</v>
      </c>
      <c r="F1681" t="str">
        <f t="shared" si="2055"/>
        <v>Caps=55</v>
      </c>
      <c r="G1681" s="17" t="s">
        <v>214</v>
      </c>
    </row>
    <row r="1682" spans="1:7" ht="14.4">
      <c r="A1682" s="17" t="s">
        <v>450</v>
      </c>
      <c r="B1682" s="17" t="str">
        <f t="shared" ref="B1682" si="2058">LEFT(A1682,8)</f>
        <v>CapsU20=</v>
      </c>
      <c r="C1682" s="1" t="s">
        <v>216</v>
      </c>
      <c r="D1682" t="str">
        <f t="shared" ref="D1682:D1745" si="2059">RIGHT(A1682,(LEN(A1682)-8))</f>
        <v>24</v>
      </c>
      <c r="E1682" t="s">
        <v>1439</v>
      </c>
      <c r="F1682" t="str">
        <f t="shared" si="2055"/>
        <v>CapsU20=24</v>
      </c>
      <c r="G1682" t="str">
        <f t="shared" ref="G1682:G1745" si="2060">CONCATENATE("Extra info: ", E1682)</f>
        <v>Extra info: form pos</v>
      </c>
    </row>
    <row r="1683" spans="1:7" ht="14.4">
      <c r="A1683" s="17" t="s">
        <v>451</v>
      </c>
      <c r="B1683" s="17"/>
      <c r="C1683" s="10" t="s">
        <v>134</v>
      </c>
      <c r="D1683" s="17" t="str">
        <f t="shared" ref="D1683:D1746" si="2061">MID(A1683,8,(LEN(A1683)-8))</f>
        <v>247508977</v>
      </c>
      <c r="F1683" t="str">
        <f t="shared" si="1999"/>
        <v>[player247508977]</v>
      </c>
      <c r="G1683" s="17" t="str">
        <f t="shared" ref="G1683:G1746" si="2062">CONCATENATE("[hr][b]",D1684,"[/b] ","[playerid=",D1683,"]")</f>
        <v>[hr][b]Johan Ulffeldt[/b] [playerid=247508977]</v>
      </c>
    </row>
    <row r="1684" spans="1:7" ht="14.4">
      <c r="A1684" s="17" t="s">
        <v>452</v>
      </c>
      <c r="B1684" s="17" t="str">
        <f t="shared" ref="B1684" si="2063">LEFT(A1684,5)</f>
        <v>name=</v>
      </c>
      <c r="C1684" s="10" t="s">
        <v>137</v>
      </c>
      <c r="D1684" s="17" t="str">
        <f t="shared" ref="D1684:D1747" si="2064">RIGHT(A1684,(LEN(A1684)-5))</f>
        <v>Johan Ulffeldt</v>
      </c>
      <c r="F1684" t="str">
        <f t="shared" si="1999"/>
        <v>name=Johan Ulffeldt</v>
      </c>
      <c r="G1684" t="str">
        <f t="shared" ref="G1684" si="2065">CONCATENATE(D1685," år och ",D1686," dagar, TSI = ",D1700,", Lön = ",D1699)</f>
        <v>30 år och 32 dagar, TSI = 208270, Lön = 403500</v>
      </c>
    </row>
    <row r="1685" spans="1:7" ht="14.4">
      <c r="A1685" s="17" t="s">
        <v>344</v>
      </c>
      <c r="B1685" s="17" t="str">
        <f t="shared" ref="B1685" si="2066">LEFT(A1685,4)</f>
        <v>ald=</v>
      </c>
      <c r="C1685" s="1" t="s">
        <v>139</v>
      </c>
      <c r="D1685" t="str">
        <f t="shared" ref="D1685:D1748" si="2067">RIGHT(A1685,(LEN(A1685)-4))</f>
        <v>30</v>
      </c>
      <c r="F1685" t="str">
        <f t="shared" ref="F1685" si="2068">IF(LEN(E1685)&gt;0,CONCATENATE(B1685,E1685),A1685)</f>
        <v>ald=30</v>
      </c>
      <c r="G1685" t="str">
        <f>CONCATENATE(VLOOKUP(IF((COUNTA(E1688)&gt;0),E1688,VALUE(D1688)),'Lookup tables'!$A$2:$B$42,2,FALSE)," form, ",VLOOKUP(IF((COUNTA(E1689)&gt;0),E1689,VALUE(D1689)),'Lookup tables'!$A$2:$B$42,2,FALSE)," kondition, ",VLOOKUP(IF((COUNTA(E1697)&gt;0),E1697,VALUE(D1697)),'Lookup tables'!$A$2:$B$42,2,FALSE)," rutin")</f>
        <v>ypperlig form, fenomenal kondition, unik rutin</v>
      </c>
    </row>
    <row r="1686" spans="1:7" ht="14.4">
      <c r="A1686" s="17" t="s">
        <v>1238</v>
      </c>
      <c r="B1686" s="17" t="str">
        <f t="shared" ref="B1686" si="2069">LEFT(A1686,8)</f>
        <v>agedays=</v>
      </c>
      <c r="C1686" s="1" t="s">
        <v>142</v>
      </c>
      <c r="D1686" t="str">
        <f t="shared" ref="D1686:D1749" si="2070">RIGHT(A1686,(LEN(A1686)-8))</f>
        <v>32</v>
      </c>
      <c r="F1686" t="str">
        <f t="shared" si="2018"/>
        <v>agedays=32</v>
      </c>
      <c r="G1686" t="str">
        <f>CONCATENATE(IF((COUNTA(D1709)&gt;0),CONCATENATE(D1709,", "),""),IF((LEN(D1716)&gt;0),CONCATENATE(VLOOKUP(VALUE(D1716),'Lookup tables'!$D$25:$E$27,2,FALSE),", "),""),CONCATENATE(VLOOKUP(VALUE(D1698),'Lookup tables'!$A$2:$B$42,2,FALSE)," ledarförmåga, "),CONCATENATE(VLOOKUP(D1711,'Lookup tables'!$D$29:$E$34,2,FALSE),", "),IF(AND((VALUE(D1687)&lt;0),(COUNTA(E1687)&lt;1)),"ingen skada",CONCATENATE("[b]skada +",IF((COUNTA(E1687)&gt;0),E1687,D1687),"[/b]")))</f>
        <v>hyfsad ledarförmåga, kontroversiell person, ingen skada</v>
      </c>
    </row>
    <row r="1687" spans="1:7" ht="14.4">
      <c r="A1687" s="17" t="s">
        <v>143</v>
      </c>
      <c r="B1687" s="17" t="str">
        <f t="shared" ref="B1687:B1688" si="2071">LEFT(A1687,4)</f>
        <v>ska=</v>
      </c>
      <c r="C1687" s="1" t="s">
        <v>144</v>
      </c>
      <c r="D1687" t="str">
        <f t="shared" ref="D1687:D1750" si="2072">RIGHT(A1687,(LEN(A1687)-4))</f>
        <v>-1</v>
      </c>
      <c r="F1687" t="str">
        <f t="shared" si="2018"/>
        <v>ska=-1</v>
      </c>
      <c r="G1687" t="s">
        <v>145</v>
      </c>
    </row>
    <row r="1688" spans="1:7" ht="14.4">
      <c r="A1688" s="17" t="s">
        <v>221</v>
      </c>
      <c r="B1688" s="17" t="str">
        <f t="shared" si="2071"/>
        <v>for=</v>
      </c>
      <c r="C1688" s="1" t="s">
        <v>147</v>
      </c>
      <c r="D1688" t="str">
        <f t="shared" si="2072"/>
        <v>6</v>
      </c>
      <c r="F1688" t="str">
        <f t="shared" si="2018"/>
        <v>for=6</v>
      </c>
      <c r="G1688" s="17" t="str">
        <f t="shared" ref="G1688:G1751" si="2073">CONCATENATE("[th]",C1689)</f>
        <v>[th]Kondition</v>
      </c>
    </row>
    <row r="1689" spans="1:7" ht="14.4">
      <c r="A1689" s="17" t="s">
        <v>369</v>
      </c>
      <c r="B1689" s="17" t="str">
        <f t="shared" si="2015"/>
        <v>uth=</v>
      </c>
      <c r="C1689" s="1" t="s">
        <v>149</v>
      </c>
      <c r="D1689" t="str">
        <f t="shared" si="2072"/>
        <v>8</v>
      </c>
      <c r="F1689" t="str">
        <f t="shared" si="2018"/>
        <v>uth=8</v>
      </c>
      <c r="G1689" s="17" t="s">
        <v>150</v>
      </c>
    </row>
    <row r="1690" spans="1:7" ht="14.4">
      <c r="A1690" s="17" t="s">
        <v>356</v>
      </c>
      <c r="B1690" s="17" t="str">
        <f t="shared" si="2015"/>
        <v>spe=</v>
      </c>
      <c r="C1690" s="1" t="s">
        <v>152</v>
      </c>
      <c r="D1690" t="str">
        <f t="shared" si="2072"/>
        <v>13</v>
      </c>
      <c r="F1690" t="str">
        <f t="shared" si="2018"/>
        <v>spe=13</v>
      </c>
      <c r="G1690" s="17" t="str">
        <f>CONCATENATE("[td]",VLOOKUP(IF((COUNTA(E1689)&gt;0),E1689,VALUE(D1689)),'Lookup tables'!$A$2:$B$42,2,FALSE))</f>
        <v>[td]fenomenal</v>
      </c>
    </row>
    <row r="1691" spans="1:7" ht="14.4">
      <c r="A1691" s="17" t="s">
        <v>223</v>
      </c>
      <c r="B1691" s="17" t="str">
        <f t="shared" si="2015"/>
        <v>mal=</v>
      </c>
      <c r="C1691" s="1" t="s">
        <v>154</v>
      </c>
      <c r="D1691" t="str">
        <f t="shared" si="2072"/>
        <v>1</v>
      </c>
      <c r="F1691" t="str">
        <f t="shared" si="2018"/>
        <v>mal=1</v>
      </c>
      <c r="G1691" s="17" t="s">
        <v>140</v>
      </c>
    </row>
    <row r="1692" spans="1:7" ht="14.4">
      <c r="A1692" s="17" t="s">
        <v>379</v>
      </c>
      <c r="B1692" s="17" t="str">
        <f t="shared" si="2015"/>
        <v>fra=</v>
      </c>
      <c r="C1692" s="1" t="s">
        <v>156</v>
      </c>
      <c r="D1692" t="str">
        <f t="shared" si="2072"/>
        <v>8</v>
      </c>
      <c r="F1692" t="str">
        <f t="shared" si="2018"/>
        <v>fra=8</v>
      </c>
      <c r="G1692" s="17" t="str">
        <f t="shared" ref="G1692" si="2074">CONCATENATE("[th]",C1696)</f>
        <v>[th]Målvakt</v>
      </c>
    </row>
    <row r="1693" spans="1:7" ht="14.4">
      <c r="A1693" s="17" t="s">
        <v>454</v>
      </c>
      <c r="B1693" s="17" t="str">
        <f t="shared" si="2015"/>
        <v>ytt=</v>
      </c>
      <c r="C1693" s="1" t="s">
        <v>158</v>
      </c>
      <c r="D1693" t="str">
        <f t="shared" si="2072"/>
        <v>6</v>
      </c>
      <c r="F1693" t="str">
        <f t="shared" si="2018"/>
        <v>ytt=6</v>
      </c>
      <c r="G1693" s="17" t="s">
        <v>150</v>
      </c>
    </row>
    <row r="1694" spans="1:7" ht="14.4">
      <c r="A1694" s="17" t="s">
        <v>358</v>
      </c>
      <c r="B1694" s="17" t="str">
        <f t="shared" si="2015"/>
        <v>fas=</v>
      </c>
      <c r="C1694" s="1" t="s">
        <v>160</v>
      </c>
      <c r="D1694" t="str">
        <f t="shared" si="2072"/>
        <v>3</v>
      </c>
      <c r="F1694" t="str">
        <f t="shared" si="2018"/>
        <v>fas=3</v>
      </c>
      <c r="G1694" s="17" t="str">
        <f>CONCATENATE("[td]",VLOOKUP(IF((COUNTA(E1696)&gt;0),E1696,VALUE(D1696)),'Lookup tables'!$A$2:$B$42,2,FALSE))</f>
        <v>[td]katastrofal</v>
      </c>
    </row>
    <row r="1695" spans="1:7" ht="14.4">
      <c r="A1695" s="17" t="s">
        <v>417</v>
      </c>
      <c r="B1695" s="17" t="str">
        <f t="shared" si="2015"/>
        <v>bac=</v>
      </c>
      <c r="C1695" s="1" t="s">
        <v>162</v>
      </c>
      <c r="D1695" t="str">
        <f t="shared" si="2072"/>
        <v>17</v>
      </c>
      <c r="F1695" t="str">
        <f t="shared" si="2018"/>
        <v>bac=17</v>
      </c>
      <c r="G1695" s="17" t="s">
        <v>163</v>
      </c>
    </row>
    <row r="1696" spans="1:7" ht="14.4">
      <c r="A1696" s="17" t="s">
        <v>286</v>
      </c>
      <c r="B1696" s="17" t="str">
        <f t="shared" si="2015"/>
        <v>mlv=</v>
      </c>
      <c r="C1696" s="1" t="s">
        <v>165</v>
      </c>
      <c r="D1696" t="str">
        <f t="shared" si="2072"/>
        <v>1</v>
      </c>
      <c r="F1696" t="str">
        <f t="shared" si="2018"/>
        <v>mlv=1</v>
      </c>
      <c r="G1696" s="17" t="s">
        <v>135</v>
      </c>
    </row>
    <row r="1697" spans="1:7" ht="14.4">
      <c r="A1697" s="17" t="s">
        <v>267</v>
      </c>
      <c r="B1697" s="17" t="str">
        <f t="shared" si="2015"/>
        <v>rut=</v>
      </c>
      <c r="C1697" s="1" t="s">
        <v>167</v>
      </c>
      <c r="D1697" t="str">
        <f t="shared" si="2072"/>
        <v>9</v>
      </c>
      <c r="F1697" t="str">
        <f t="shared" si="2018"/>
        <v>rut=9</v>
      </c>
      <c r="G1697" s="17" t="str">
        <f t="shared" ref="G1697" si="2075">CONCATENATE("[th]",C1690)</f>
        <v>[th]Spelupplägg</v>
      </c>
    </row>
    <row r="1698" spans="1:7" ht="14.4">
      <c r="A1698" s="17" t="s">
        <v>400</v>
      </c>
      <c r="B1698" s="17" t="str">
        <f t="shared" si="2015"/>
        <v>led=</v>
      </c>
      <c r="C1698" s="1" t="s">
        <v>169</v>
      </c>
      <c r="D1698" t="str">
        <f t="shared" si="2072"/>
        <v>4</v>
      </c>
      <c r="F1698" t="str">
        <f t="shared" si="2018"/>
        <v>led=4</v>
      </c>
      <c r="G1698" s="17" t="s">
        <v>150</v>
      </c>
    </row>
    <row r="1699" spans="1:7" ht="14.4">
      <c r="A1699" s="17" t="s">
        <v>1239</v>
      </c>
      <c r="B1699" s="17" t="str">
        <f t="shared" si="2015"/>
        <v>sal=</v>
      </c>
      <c r="C1699" s="1" t="s">
        <v>171</v>
      </c>
      <c r="D1699" t="str">
        <f t="shared" si="2072"/>
        <v>403500</v>
      </c>
      <c r="F1699" t="str">
        <f t="shared" si="2018"/>
        <v>sal=403500</v>
      </c>
      <c r="G1699" s="17" t="str">
        <f>CONCATENATE("[td]",VLOOKUP(IF((COUNTA(E1690)&gt;0),E1690,VALUE(D1690)),'Lookup tables'!$A$2:$B$42,2,FALSE))</f>
        <v>[td]oförglömlig</v>
      </c>
    </row>
    <row r="1700" spans="1:7" ht="14.4">
      <c r="A1700" s="17" t="s">
        <v>1240</v>
      </c>
      <c r="B1700" s="17" t="str">
        <f t="shared" si="2015"/>
        <v>mkt=</v>
      </c>
      <c r="C1700" s="1" t="s">
        <v>173</v>
      </c>
      <c r="D1700" t="str">
        <f t="shared" si="2072"/>
        <v>208270</v>
      </c>
      <c r="F1700" t="str">
        <f t="shared" si="2018"/>
        <v>mkt=208270</v>
      </c>
      <c r="G1700" s="17" t="s">
        <v>140</v>
      </c>
    </row>
    <row r="1701" spans="1:7" ht="14.4">
      <c r="A1701" s="17" t="s">
        <v>820</v>
      </c>
      <c r="B1701" s="17" t="str">
        <f t="shared" si="2015"/>
        <v>gev=</v>
      </c>
      <c r="C1701" s="1" t="s">
        <v>175</v>
      </c>
      <c r="D1701" t="str">
        <f t="shared" si="2072"/>
        <v>39</v>
      </c>
      <c r="F1701" t="str">
        <f t="shared" si="2018"/>
        <v>gev=39</v>
      </c>
      <c r="G1701" s="17" t="str">
        <f t="shared" ref="G1701" si="2076">CONCATENATE("[th]",C1692)</f>
        <v>[th]Framspel</v>
      </c>
    </row>
    <row r="1702" spans="1:7" ht="14.4">
      <c r="A1702" s="17" t="s">
        <v>571</v>
      </c>
      <c r="B1702" s="17" t="str">
        <f t="shared" si="2015"/>
        <v>gtl=</v>
      </c>
      <c r="C1702" s="1" t="s">
        <v>177</v>
      </c>
      <c r="D1702" t="str">
        <f t="shared" si="2072"/>
        <v>1</v>
      </c>
      <c r="F1702" t="str">
        <f t="shared" si="2018"/>
        <v>gtl=1</v>
      </c>
      <c r="G1702" s="17" t="s">
        <v>150</v>
      </c>
    </row>
    <row r="1703" spans="1:7" ht="14.4">
      <c r="A1703" s="17" t="s">
        <v>178</v>
      </c>
      <c r="B1703" s="17" t="str">
        <f t="shared" si="2015"/>
        <v>gtc=</v>
      </c>
      <c r="C1703" s="1" t="s">
        <v>179</v>
      </c>
      <c r="D1703" t="str">
        <f t="shared" si="2072"/>
        <v>0</v>
      </c>
      <c r="F1703" t="str">
        <f t="shared" si="2018"/>
        <v>gtc=0</v>
      </c>
      <c r="G1703" s="17" t="str">
        <f>CONCATENATE("[td]",VLOOKUP(IF((COUNTA(E1692)&gt;0),E1692,VALUE(D1692)),'Lookup tables'!$A$2:$B$42,2,FALSE))</f>
        <v>[td]fenomenal</v>
      </c>
    </row>
    <row r="1704" spans="1:7" ht="14.4">
      <c r="A1704" s="17" t="s">
        <v>180</v>
      </c>
      <c r="B1704" s="17" t="str">
        <f t="shared" si="2015"/>
        <v>gtt=</v>
      </c>
      <c r="C1704" s="1" t="s">
        <v>181</v>
      </c>
      <c r="D1704" t="str">
        <f t="shared" si="2072"/>
        <v>0</v>
      </c>
      <c r="F1704" t="str">
        <f t="shared" si="2018"/>
        <v>gtt=0</v>
      </c>
      <c r="G1704" s="17" t="s">
        <v>163</v>
      </c>
    </row>
    <row r="1705" spans="1:7" ht="14.4">
      <c r="A1705" s="17" t="s">
        <v>404</v>
      </c>
      <c r="B1705" s="17" t="str">
        <f t="shared" si="2015"/>
        <v>hat=</v>
      </c>
      <c r="C1705" s="1" t="s">
        <v>183</v>
      </c>
      <c r="D1705" t="str">
        <f t="shared" si="2072"/>
        <v>1</v>
      </c>
      <c r="F1705" t="str">
        <f t="shared" si="2018"/>
        <v>hat=1</v>
      </c>
      <c r="G1705" s="17" t="s">
        <v>135</v>
      </c>
    </row>
    <row r="1706" spans="1:7" ht="14.4">
      <c r="A1706" s="17" t="s">
        <v>184</v>
      </c>
      <c r="B1706" s="17" t="str">
        <f t="shared" ref="B1706" si="2077">LEFT(A1706,10)</f>
        <v>CountryID=</v>
      </c>
      <c r="C1706" s="1" t="s">
        <v>185</v>
      </c>
      <c r="D1706" t="str">
        <f t="shared" ref="D1706:D1769" si="2078">RIGHT(A1706,(LEN(A1706)-10))</f>
        <v>1</v>
      </c>
      <c r="F1706" t="str">
        <f t="shared" si="2018"/>
        <v>CountryID=1</v>
      </c>
      <c r="G1706" s="17" t="str">
        <f t="shared" ref="G1706" si="2079">CONCATENATE("[th]",C1693)</f>
        <v>[th]Ytter</v>
      </c>
    </row>
    <row r="1707" spans="1:7" ht="14.4">
      <c r="A1707" s="17" t="s">
        <v>186</v>
      </c>
      <c r="B1707" s="17" t="str">
        <f t="shared" ref="B1707" si="2080">LEFT(A1707,9)</f>
        <v>warnings=</v>
      </c>
      <c r="C1707" s="1" t="s">
        <v>187</v>
      </c>
      <c r="D1707" t="str">
        <f t="shared" ref="D1707:D1770" si="2081">RIGHT(A1707,(LEN(A1707)-9))</f>
        <v>0</v>
      </c>
      <c r="F1707" t="str">
        <f t="shared" si="2018"/>
        <v>warnings=0</v>
      </c>
      <c r="G1707" s="17" t="s">
        <v>150</v>
      </c>
    </row>
    <row r="1708" spans="1:7" ht="14.4">
      <c r="A1708" s="17" t="s">
        <v>362</v>
      </c>
      <c r="B1708" s="17" t="str">
        <f t="shared" ref="B1708" si="2082">LEFT(A1708,11)</f>
        <v>speciality=</v>
      </c>
      <c r="C1708" s="1" t="s">
        <v>189</v>
      </c>
      <c r="D1708" t="str">
        <f t="shared" ref="D1708:D1771" si="2083">RIGHT(A1708,(LEN(A1708)-11))</f>
        <v>5</v>
      </c>
      <c r="F1708" t="str">
        <f t="shared" si="2018"/>
        <v>speciality=5</v>
      </c>
      <c r="G1708" s="17" t="str">
        <f>CONCATENATE("[td]",VLOOKUP(IF((COUNTA(E1693)&gt;0),E1693,VALUE(D1693)),'Lookup tables'!$A$2:$B$42,2,FALSE))</f>
        <v>[td]ypperlig</v>
      </c>
    </row>
    <row r="1709" spans="1:7" ht="14.4">
      <c r="A1709" s="17" t="s">
        <v>363</v>
      </c>
      <c r="B1709" s="17" t="str">
        <f t="shared" ref="B1709" si="2084">LEFT(A1709,16)</f>
        <v>specialityLabel=</v>
      </c>
      <c r="C1709" s="1" t="s">
        <v>189</v>
      </c>
      <c r="F1709" t="str">
        <f t="shared" si="2018"/>
        <v>specialityLabel=Head</v>
      </c>
      <c r="G1709" s="17" t="s">
        <v>140</v>
      </c>
    </row>
    <row r="1710" spans="1:7" ht="14.4">
      <c r="A1710" s="17" t="s">
        <v>292</v>
      </c>
      <c r="B1710" s="17" t="str">
        <f t="shared" ref="B1710" si="2085">LEFT(A1710,11)</f>
        <v>gentleness=</v>
      </c>
      <c r="C1710" s="1" t="s">
        <v>192</v>
      </c>
      <c r="D1710" t="str">
        <f t="shared" ref="D1710:D1773" si="2086">RIGHT(A1710,(LEN(A1710)-11))</f>
        <v>1</v>
      </c>
      <c r="F1710" t="str">
        <f t="shared" si="2018"/>
        <v>gentleness=1</v>
      </c>
      <c r="G1710" s="17" t="str">
        <f t="shared" ref="G1710" si="2087">CONCATENATE("[th]",C1695)</f>
        <v>[th]Försvar</v>
      </c>
    </row>
    <row r="1711" spans="1:7" ht="14.4">
      <c r="A1711" s="17" t="s">
        <v>293</v>
      </c>
      <c r="B1711" s="17" t="str">
        <f t="shared" ref="B1711" si="2088">LEFT(A1711,16)</f>
        <v>gentlenessLabel=</v>
      </c>
      <c r="C1711" s="1" t="s">
        <v>192</v>
      </c>
      <c r="D1711" t="str">
        <f t="shared" ref="D1711:D1774" si="2089">RIGHT(A1711,(LEN(A1711)-16))</f>
        <v>controversial person</v>
      </c>
      <c r="F1711" t="str">
        <f t="shared" si="2018"/>
        <v>gentlenessLabel=controversial person</v>
      </c>
      <c r="G1711" s="17" t="s">
        <v>150</v>
      </c>
    </row>
    <row r="1712" spans="1:7" ht="14.4">
      <c r="A1712" s="17" t="s">
        <v>271</v>
      </c>
      <c r="B1712" s="17" t="str">
        <f t="shared" ref="B1712" si="2090">LEFT(A1712,8)</f>
        <v>honesty=</v>
      </c>
      <c r="C1712" s="1" t="s">
        <v>195</v>
      </c>
      <c r="D1712" t="str">
        <f t="shared" ref="D1712:D1775" si="2091">RIGHT(A1712,(LEN(A1712)-8))</f>
        <v>1</v>
      </c>
      <c r="F1712" t="str">
        <f t="shared" si="2018"/>
        <v>honesty=1</v>
      </c>
      <c r="G1712" s="17" t="str">
        <f>CONCATENATE("[td]",VLOOKUP(IF((COUNTA(E1695)&gt;0),E1695,VALUE(D1695)),'Lookup tables'!$A$2:$B$42,2,FALSE))</f>
        <v>[td]mytomspunnen</v>
      </c>
    </row>
    <row r="1713" spans="1:7" ht="14.4">
      <c r="A1713" s="17" t="s">
        <v>272</v>
      </c>
      <c r="B1713" s="17" t="str">
        <f t="shared" ref="B1713" si="2092">LEFT(A1713,13)</f>
        <v>honestyLabel=</v>
      </c>
      <c r="C1713" s="1" t="s">
        <v>195</v>
      </c>
      <c r="D1713" t="str">
        <f t="shared" ref="D1713:D1776" si="2093">RIGHT(A1713,(LEN(A1713)-13))</f>
        <v>dishonest</v>
      </c>
      <c r="F1713" t="str">
        <f t="shared" ref="F1713:F1776" si="2094">IF(LEN(E1713)&gt;0,CONCATENATE(B1713,E1713),A1713)</f>
        <v>honestyLabel=dishonest</v>
      </c>
      <c r="G1713" s="17" t="s">
        <v>163</v>
      </c>
    </row>
    <row r="1714" spans="1:7" ht="14.4">
      <c r="A1714" s="17" t="s">
        <v>407</v>
      </c>
      <c r="B1714" s="17" t="str">
        <f t="shared" ref="B1714" si="2095">LEFT(A1714,15)</f>
        <v>Aggressiveness=</v>
      </c>
      <c r="C1714" s="1" t="s">
        <v>198</v>
      </c>
      <c r="D1714" t="str">
        <f t="shared" ref="D1714:D1777" si="2096">RIGHT(A1714,(LEN(A1714)-15))</f>
        <v>4</v>
      </c>
      <c r="F1714" t="str">
        <f t="shared" si="2094"/>
        <v>Aggressiveness=4</v>
      </c>
      <c r="G1714" s="17" t="s">
        <v>135</v>
      </c>
    </row>
    <row r="1715" spans="1:7" ht="14.4">
      <c r="A1715" s="17" t="s">
        <v>408</v>
      </c>
      <c r="B1715" s="17" t="str">
        <f t="shared" ref="B1715" si="2097">LEFT(A1715,20)</f>
        <v>AggressivenessLabel=</v>
      </c>
      <c r="C1715" s="1" t="s">
        <v>198</v>
      </c>
      <c r="D1715" t="str">
        <f t="shared" ref="D1715:D1778" si="2098">RIGHT(A1715,(LEN(A1715)-20))</f>
        <v>fiery</v>
      </c>
      <c r="F1715" t="str">
        <f t="shared" si="2094"/>
        <v>AggressivenessLabel=fiery</v>
      </c>
      <c r="G1715" s="17" t="str">
        <f t="shared" ref="G1715" si="2099">CONCATENATE("[th]",C1691)</f>
        <v>[th]Målgörare</v>
      </c>
    </row>
    <row r="1716" spans="1:7" ht="14.4">
      <c r="A1716" s="17" t="s">
        <v>236</v>
      </c>
      <c r="B1716" s="17" t="str">
        <f t="shared" ref="B1716" si="2100">LEFT(A1716,12)</f>
        <v>TrainerType=</v>
      </c>
      <c r="C1716" s="1" t="s">
        <v>201</v>
      </c>
      <c r="D1716" t="str">
        <f t="shared" ref="D1716:D1779" si="2101">RIGHT(A1716,(LEN(A1716)-12))</f>
        <v/>
      </c>
      <c r="F1716" t="str">
        <f t="shared" si="2094"/>
        <v>TrainerType=</v>
      </c>
      <c r="G1716" s="17" t="s">
        <v>150</v>
      </c>
    </row>
    <row r="1717" spans="1:7" ht="14.4">
      <c r="A1717" s="17" t="s">
        <v>237</v>
      </c>
      <c r="B1717" s="17" t="str">
        <f t="shared" ref="B1717" si="2102">LEFT(A1717,13)</f>
        <v>TrainerSkill=</v>
      </c>
      <c r="C1717" s="1" t="s">
        <v>203</v>
      </c>
      <c r="D1717" t="str">
        <f t="shared" ref="D1717:D1780" si="2103">RIGHT(A1717,(LEN(A1717)-13))</f>
        <v/>
      </c>
      <c r="F1717" t="str">
        <f t="shared" si="2094"/>
        <v>TrainerSkill=</v>
      </c>
      <c r="G1717" s="17" t="str">
        <f>CONCATENATE("[td]",VLOOKUP(IF((COUNTA(E1691)&gt;0),E1691,VALUE(D1691)),'Lookup tables'!$A$2:$B$42,2,FALSE))</f>
        <v>[td]katastrofal</v>
      </c>
    </row>
    <row r="1718" spans="1:7" ht="14.4">
      <c r="A1718" s="17" t="s">
        <v>204</v>
      </c>
      <c r="B1718" s="17" t="str">
        <f t="shared" ref="B1718" si="2104">LEFT(A1718,7)</f>
        <v>rating=</v>
      </c>
      <c r="C1718" s="1" t="s">
        <v>205</v>
      </c>
      <c r="D1718" t="str">
        <f t="shared" ref="D1718:D1781" si="2105">RIGHT(A1718,(LEN(A1718)-7))</f>
        <v>0</v>
      </c>
      <c r="F1718" t="str">
        <f t="shared" si="2094"/>
        <v>rating=0</v>
      </c>
      <c r="G1718" s="17" t="s">
        <v>140</v>
      </c>
    </row>
    <row r="1719" spans="1:7" ht="14.4">
      <c r="A1719" s="17" t="s">
        <v>458</v>
      </c>
      <c r="B1719" s="17" t="str">
        <f t="shared" ref="B1719" si="2106">LEFT(A1719,13)</f>
        <v>PlayerNumber=</v>
      </c>
      <c r="C1719" s="1" t="s">
        <v>207</v>
      </c>
      <c r="D1719" t="str">
        <f t="shared" ref="D1719:D1782" si="2107">RIGHT(A1719,(LEN(A1719)-13))</f>
        <v>6</v>
      </c>
      <c r="F1719" t="str">
        <f t="shared" si="2094"/>
        <v>PlayerNumber=6</v>
      </c>
      <c r="G1719" s="17" t="str">
        <f t="shared" ref="G1719" si="2108">CONCATENATE("[th]",C1694)</f>
        <v>[th]Fasta situationer</v>
      </c>
    </row>
    <row r="1720" spans="1:7" ht="14.4">
      <c r="A1720" s="17" t="s">
        <v>208</v>
      </c>
      <c r="B1720" s="17" t="str">
        <f t="shared" ref="B1720:B1721" si="2109">LEFT(A1720,15)</f>
        <v>TransferListed=</v>
      </c>
      <c r="C1720" s="1" t="s">
        <v>209</v>
      </c>
      <c r="D1720" t="str">
        <f t="shared" ref="D1720:D1783" si="2110">RIGHT(A1720,(LEN(A1720)-15))</f>
        <v>0</v>
      </c>
      <c r="F1720" t="str">
        <f t="shared" si="2094"/>
        <v>TransferListed=0</v>
      </c>
      <c r="G1720" s="17" t="s">
        <v>150</v>
      </c>
    </row>
    <row r="1721" spans="1:7" ht="14.4">
      <c r="A1721" s="17" t="s">
        <v>210</v>
      </c>
      <c r="B1721" s="17" t="str">
        <f t="shared" si="2109"/>
        <v>NationalTeamID=</v>
      </c>
      <c r="C1721" s="1" t="s">
        <v>211</v>
      </c>
      <c r="D1721" t="str">
        <f t="shared" si="2110"/>
        <v>3000</v>
      </c>
      <c r="F1721" t="str">
        <f t="shared" ref="F1721:F1784" si="2111">A1721</f>
        <v>NationalTeamID=3000</v>
      </c>
      <c r="G1721" s="17" t="str">
        <f>CONCATENATE("[td]",VLOOKUP(IF((COUNTA(E1694)&gt;0),E1694,VALUE(D1694)),'Lookup tables'!$A$2:$B$42,2,FALSE))</f>
        <v>[td]dålig</v>
      </c>
    </row>
    <row r="1722" spans="1:7" ht="14.4">
      <c r="A1722" s="17" t="s">
        <v>341</v>
      </c>
      <c r="B1722" s="17" t="str">
        <f t="shared" ref="B1722" si="2112">LEFT(A1722,5)</f>
        <v>Caps=</v>
      </c>
      <c r="C1722" s="1" t="s">
        <v>213</v>
      </c>
      <c r="D1722" t="str">
        <f t="shared" ref="D1722:D1785" si="2113">RIGHT(A1722,(LEN(A1722)-5))</f>
        <v>3</v>
      </c>
      <c r="F1722" t="str">
        <f t="shared" si="2111"/>
        <v>Caps=3</v>
      </c>
      <c r="G1722" s="17" t="s">
        <v>214</v>
      </c>
    </row>
    <row r="1723" spans="1:7" ht="14.4">
      <c r="A1723" s="17" t="s">
        <v>239</v>
      </c>
      <c r="B1723" s="17" t="str">
        <f t="shared" ref="B1723" si="2114">LEFT(A1723,8)</f>
        <v>CapsU20=</v>
      </c>
      <c r="C1723" s="1" t="s">
        <v>216</v>
      </c>
      <c r="D1723" t="str">
        <f t="shared" ref="D1723:D1786" si="2115">RIGHT(A1723,(LEN(A1723)-8))</f>
        <v>0</v>
      </c>
      <c r="F1723" t="str">
        <f t="shared" si="2111"/>
        <v>CapsU20=0</v>
      </c>
      <c r="G1723" t="str">
        <f t="shared" ref="G1723:G1786" si="2116">CONCATENATE("Extra info: ", E1723)</f>
        <v xml:space="preserve">Extra info: </v>
      </c>
    </row>
    <row r="1724" spans="1:7" ht="14.4">
      <c r="A1724" s="17" t="s">
        <v>261</v>
      </c>
      <c r="B1724" s="17"/>
      <c r="C1724" s="10" t="s">
        <v>134</v>
      </c>
      <c r="D1724" s="17" t="str">
        <f t="shared" ref="D1724:D1787" si="2117">MID(A1724,8,(LEN(A1724)-8))</f>
        <v>267108743</v>
      </c>
      <c r="F1724" t="str">
        <f t="shared" si="2111"/>
        <v>[player267108743]</v>
      </c>
      <c r="G1724" s="17" t="str">
        <f t="shared" ref="G1724:G1787" si="2118">CONCATENATE("[hr][b]",D1725,"[/b] ","[playerid=",D1724,"]")</f>
        <v>[hr][b]Jonas Ovesson[/b] [playerid=267108743]</v>
      </c>
    </row>
    <row r="1725" spans="1:7" ht="14.4">
      <c r="A1725" s="17" t="s">
        <v>262</v>
      </c>
      <c r="B1725" s="17" t="str">
        <f t="shared" ref="B1725" si="2119">LEFT(A1725,5)</f>
        <v>name=</v>
      </c>
      <c r="C1725" s="10" t="s">
        <v>137</v>
      </c>
      <c r="D1725" s="17" t="str">
        <f t="shared" ref="D1725:D1788" si="2120">RIGHT(A1725,(LEN(A1725)-5))</f>
        <v>Jonas Ovesson</v>
      </c>
      <c r="F1725" t="str">
        <f t="shared" si="2111"/>
        <v>name=Jonas Ovesson</v>
      </c>
      <c r="G1725" t="str">
        <f t="shared" ref="G1725" si="2121">CONCATENATE(D1726," år och ",D1727," dagar, TSI = ",D1741,", Lön = ",D1740)</f>
        <v>28 år och 62 dagar, TSI = 89720, Lön = 475300</v>
      </c>
    </row>
    <row r="1726" spans="1:7" ht="14.4">
      <c r="A1726" s="17" t="s">
        <v>334</v>
      </c>
      <c r="B1726" s="17" t="str">
        <f t="shared" ref="B1726" si="2122">LEFT(A1726,4)</f>
        <v>ald=</v>
      </c>
      <c r="C1726" s="1" t="s">
        <v>139</v>
      </c>
      <c r="D1726" t="str">
        <f t="shared" ref="D1726:D1789" si="2123">RIGHT(A1726,(LEN(A1726)-4))</f>
        <v>28</v>
      </c>
      <c r="F1726" t="str">
        <f t="shared" ref="F1726" si="2124">IF(LEN(E1726)&gt;0,CONCATENATE(B1726,E1726),A1726)</f>
        <v>ald=28</v>
      </c>
      <c r="G1726" t="str">
        <f>CONCATENATE(VLOOKUP(IF((COUNTA(E1729)&gt;0),E1729,VALUE(D1729)),'Lookup tables'!$A$2:$B$42,2,FALSE)," form, ",VLOOKUP(IF((COUNTA(E1730)&gt;0),E1730,VALUE(D1730)),'Lookup tables'!$A$2:$B$42,2,FALSE)," kondition, ",VLOOKUP(IF((COUNTA(E1738)&gt;0),E1738,VALUE(D1738)),'Lookup tables'!$A$2:$B$42,2,FALSE)," rutin")</f>
        <v>bra form, fenomenal kondition, gudabenådad rutin</v>
      </c>
    </row>
    <row r="1727" spans="1:7" ht="14.4">
      <c r="A1727" s="17" t="s">
        <v>634</v>
      </c>
      <c r="B1727" s="17" t="str">
        <f t="shared" ref="B1727" si="2125">LEFT(A1727,8)</f>
        <v>agedays=</v>
      </c>
      <c r="C1727" s="1" t="s">
        <v>142</v>
      </c>
      <c r="D1727" t="str">
        <f t="shared" ref="D1727:D1790" si="2126">RIGHT(A1727,(LEN(A1727)-8))</f>
        <v>62</v>
      </c>
      <c r="F1727" t="str">
        <f t="shared" si="2094"/>
        <v>agedays=62</v>
      </c>
      <c r="G1727" t="str">
        <f>CONCATENATE(IF((COUNTA(D1750)&gt;0),CONCATENATE(D1750,", "),""),IF((LEN(D1757)&gt;0),CONCATENATE(VLOOKUP(VALUE(D1757),'Lookup tables'!$D$25:$E$27,2,FALSE),", "),""),CONCATENATE(VLOOKUP(VALUE(D1739),'Lookup tables'!$A$2:$B$42,2,FALSE)," ledarförmåga, "),CONCATENATE(VLOOKUP(D1752,'Lookup tables'!$D$29:$E$34,2,FALSE),", "),IF(AND((VALUE(D1728)&lt;0),(COUNTA(E1728)&lt;1)),"ingen skada",CONCATENATE("[b]skada +",IF((COUNTA(E1728)&gt;0),E1728,D1728),"[/b]")))</f>
        <v>dålig ledarförmåga, otrevlig typ, ingen skada</v>
      </c>
    </row>
    <row r="1728" spans="1:7" ht="14.4">
      <c r="A1728" s="17" t="s">
        <v>143</v>
      </c>
      <c r="B1728" s="17" t="str">
        <f t="shared" ref="B1728:B1787" si="2127">LEFT(A1728,4)</f>
        <v>ska=</v>
      </c>
      <c r="C1728" s="1" t="s">
        <v>144</v>
      </c>
      <c r="D1728" t="str">
        <f t="shared" ref="D1728:D1791" si="2128">RIGHT(A1728,(LEN(A1728)-4))</f>
        <v>-1</v>
      </c>
      <c r="F1728" t="str">
        <f t="shared" si="2094"/>
        <v>ska=-1</v>
      </c>
      <c r="G1728" t="s">
        <v>145</v>
      </c>
    </row>
    <row r="1729" spans="1:7" ht="14.4">
      <c r="A1729" s="17" t="s">
        <v>279</v>
      </c>
      <c r="B1729" s="17" t="str">
        <f t="shared" si="2127"/>
        <v>for=</v>
      </c>
      <c r="C1729" s="1" t="s">
        <v>147</v>
      </c>
      <c r="D1729" t="str">
        <f t="shared" si="2128"/>
        <v>5</v>
      </c>
      <c r="F1729" t="str">
        <f t="shared" si="2094"/>
        <v>for=5</v>
      </c>
      <c r="G1729" s="17" t="str">
        <f t="shared" ref="G1729:G1792" si="2129">CONCATENATE("[th]",C1730)</f>
        <v>[th]Kondition</v>
      </c>
    </row>
    <row r="1730" spans="1:7" ht="14.4">
      <c r="A1730" s="17" t="s">
        <v>369</v>
      </c>
      <c r="B1730" s="17" t="str">
        <f t="shared" si="2127"/>
        <v>uth=</v>
      </c>
      <c r="C1730" s="1" t="s">
        <v>149</v>
      </c>
      <c r="D1730" t="str">
        <f t="shared" si="2128"/>
        <v>8</v>
      </c>
      <c r="F1730" t="str">
        <f t="shared" si="2094"/>
        <v>uth=8</v>
      </c>
      <c r="G1730" s="17" t="s">
        <v>150</v>
      </c>
    </row>
    <row r="1731" spans="1:7" ht="14.4">
      <c r="A1731" s="17" t="s">
        <v>245</v>
      </c>
      <c r="B1731" s="17" t="str">
        <f t="shared" si="2127"/>
        <v>spe=</v>
      </c>
      <c r="C1731" s="1" t="s">
        <v>152</v>
      </c>
      <c r="D1731" t="str">
        <f t="shared" si="2128"/>
        <v>3</v>
      </c>
      <c r="F1731" t="str">
        <f t="shared" si="2094"/>
        <v>spe=3</v>
      </c>
      <c r="G1731" s="17" t="str">
        <f>CONCATENATE("[td]",VLOOKUP(IF((COUNTA(E1730)&gt;0),E1730,VALUE(D1730)),'Lookup tables'!$A$2:$B$42,2,FALSE))</f>
        <v>[td]fenomenal</v>
      </c>
    </row>
    <row r="1732" spans="1:7" ht="14.4">
      <c r="A1732" s="17" t="s">
        <v>223</v>
      </c>
      <c r="B1732" s="17" t="str">
        <f t="shared" si="2127"/>
        <v>mal=</v>
      </c>
      <c r="C1732" s="1" t="s">
        <v>154</v>
      </c>
      <c r="D1732" t="str">
        <f t="shared" si="2128"/>
        <v>1</v>
      </c>
      <c r="F1732" t="str">
        <f t="shared" si="2094"/>
        <v>mal=1</v>
      </c>
      <c r="G1732" s="17" t="s">
        <v>140</v>
      </c>
    </row>
    <row r="1733" spans="1:7" ht="14.4">
      <c r="A1733" s="17" t="s">
        <v>264</v>
      </c>
      <c r="B1733" s="17" t="str">
        <f t="shared" si="2127"/>
        <v>fra=</v>
      </c>
      <c r="C1733" s="1" t="s">
        <v>156</v>
      </c>
      <c r="D1733" t="str">
        <f t="shared" si="2128"/>
        <v>3</v>
      </c>
      <c r="F1733" t="str">
        <f t="shared" si="2094"/>
        <v>fra=3</v>
      </c>
      <c r="G1733" s="17" t="str">
        <f t="shared" ref="G1733" si="2130">CONCATENATE("[th]",C1737)</f>
        <v>[th]Målvakt</v>
      </c>
    </row>
    <row r="1734" spans="1:7" ht="14.4">
      <c r="A1734" s="17" t="s">
        <v>157</v>
      </c>
      <c r="B1734" s="17" t="str">
        <f t="shared" si="2127"/>
        <v>ytt=</v>
      </c>
      <c r="C1734" s="1" t="s">
        <v>158</v>
      </c>
      <c r="D1734" t="str">
        <f t="shared" si="2128"/>
        <v>1</v>
      </c>
      <c r="F1734" t="str">
        <f t="shared" si="2094"/>
        <v>ytt=1</v>
      </c>
      <c r="G1734" s="17" t="s">
        <v>150</v>
      </c>
    </row>
    <row r="1735" spans="1:7" ht="14.4">
      <c r="A1735" s="17" t="s">
        <v>225</v>
      </c>
      <c r="B1735" s="17" t="str">
        <f t="shared" si="2127"/>
        <v>fas=</v>
      </c>
      <c r="C1735" s="1" t="s">
        <v>160</v>
      </c>
      <c r="D1735" t="str">
        <f t="shared" si="2128"/>
        <v>17</v>
      </c>
      <c r="F1735" t="str">
        <f t="shared" si="2094"/>
        <v>fas=17</v>
      </c>
      <c r="G1735" s="17" t="str">
        <f>CONCATENATE("[td]",VLOOKUP(IF((COUNTA(E1737)&gt;0),E1737,VALUE(D1737)),'Lookup tables'!$A$2:$B$42,2,FALSE))</f>
        <v>[td]magisk</v>
      </c>
    </row>
    <row r="1736" spans="1:7" ht="14.4">
      <c r="A1736" s="17" t="s">
        <v>248</v>
      </c>
      <c r="B1736" s="17" t="str">
        <f t="shared" si="2127"/>
        <v>bac=</v>
      </c>
      <c r="C1736" s="1" t="s">
        <v>162</v>
      </c>
      <c r="D1736" t="str">
        <f t="shared" si="2128"/>
        <v>15</v>
      </c>
      <c r="F1736" t="str">
        <f t="shared" si="2094"/>
        <v>bac=15</v>
      </c>
      <c r="G1736" s="17" t="s">
        <v>163</v>
      </c>
    </row>
    <row r="1737" spans="1:7" ht="14.4">
      <c r="A1737" s="17" t="s">
        <v>164</v>
      </c>
      <c r="B1737" s="17" t="str">
        <f t="shared" si="2127"/>
        <v>mlv=</v>
      </c>
      <c r="C1737" s="1" t="s">
        <v>165</v>
      </c>
      <c r="D1737" t="str">
        <f t="shared" si="2128"/>
        <v>18</v>
      </c>
      <c r="F1737" t="str">
        <f t="shared" si="2094"/>
        <v>mlv=18</v>
      </c>
      <c r="G1737" s="17" t="s">
        <v>135</v>
      </c>
    </row>
    <row r="1738" spans="1:7" ht="14.4">
      <c r="A1738" s="17" t="s">
        <v>595</v>
      </c>
      <c r="B1738" s="17" t="str">
        <f t="shared" si="2127"/>
        <v>rut=</v>
      </c>
      <c r="C1738" s="1" t="s">
        <v>167</v>
      </c>
      <c r="D1738" t="str">
        <f t="shared" si="2128"/>
        <v>11</v>
      </c>
      <c r="F1738" t="str">
        <f t="shared" si="2094"/>
        <v>rut=11</v>
      </c>
      <c r="G1738" s="17" t="str">
        <f t="shared" ref="G1738" si="2131">CONCATENATE("[th]",C1731)</f>
        <v>[th]Spelupplägg</v>
      </c>
    </row>
    <row r="1739" spans="1:7" ht="14.4">
      <c r="A1739" s="17" t="s">
        <v>228</v>
      </c>
      <c r="B1739" s="17" t="str">
        <f t="shared" si="2127"/>
        <v>led=</v>
      </c>
      <c r="C1739" s="1" t="s">
        <v>169</v>
      </c>
      <c r="D1739" t="str">
        <f t="shared" si="2128"/>
        <v>3</v>
      </c>
      <c r="F1739" t="str">
        <f t="shared" si="2094"/>
        <v>led=3</v>
      </c>
      <c r="G1739" s="17" t="s">
        <v>150</v>
      </c>
    </row>
    <row r="1740" spans="1:7" ht="14.4">
      <c r="A1740" s="17" t="s">
        <v>1241</v>
      </c>
      <c r="B1740" s="17" t="str">
        <f t="shared" si="2127"/>
        <v>sal=</v>
      </c>
      <c r="C1740" s="1" t="s">
        <v>171</v>
      </c>
      <c r="D1740" t="str">
        <f t="shared" si="2128"/>
        <v>475300</v>
      </c>
      <c r="F1740" t="str">
        <f t="shared" si="2094"/>
        <v>sal=475300</v>
      </c>
      <c r="G1740" s="17" t="str">
        <f>CONCATENATE("[td]",VLOOKUP(IF((COUNTA(E1731)&gt;0),E1731,VALUE(D1731)),'Lookup tables'!$A$2:$B$42,2,FALSE))</f>
        <v>[td]dålig</v>
      </c>
    </row>
    <row r="1741" spans="1:7" ht="14.4">
      <c r="A1741" s="17" t="s">
        <v>1242</v>
      </c>
      <c r="B1741" s="17" t="str">
        <f t="shared" si="2127"/>
        <v>mkt=</v>
      </c>
      <c r="C1741" s="1" t="s">
        <v>173</v>
      </c>
      <c r="D1741" t="str">
        <f t="shared" si="2128"/>
        <v>89720</v>
      </c>
      <c r="F1741" t="str">
        <f t="shared" si="2094"/>
        <v>mkt=89720</v>
      </c>
      <c r="G1741" s="17" t="s">
        <v>140</v>
      </c>
    </row>
    <row r="1742" spans="1:7" ht="14.4">
      <c r="A1742" s="17" t="s">
        <v>270</v>
      </c>
      <c r="B1742" s="17" t="str">
        <f t="shared" si="2127"/>
        <v>gev=</v>
      </c>
      <c r="C1742" s="1" t="s">
        <v>175</v>
      </c>
      <c r="D1742" t="str">
        <f t="shared" si="2128"/>
        <v>5</v>
      </c>
      <c r="F1742" t="str">
        <f t="shared" si="2094"/>
        <v>gev=5</v>
      </c>
      <c r="G1742" s="17" t="str">
        <f t="shared" ref="G1742" si="2132">CONCATENATE("[th]",C1733)</f>
        <v>[th]Framspel</v>
      </c>
    </row>
    <row r="1743" spans="1:7" ht="14.4">
      <c r="A1743" s="17" t="s">
        <v>176</v>
      </c>
      <c r="B1743" s="17" t="str">
        <f t="shared" si="2127"/>
        <v>gtl=</v>
      </c>
      <c r="C1743" s="1" t="s">
        <v>177</v>
      </c>
      <c r="D1743" t="str">
        <f t="shared" si="2128"/>
        <v>0</v>
      </c>
      <c r="F1743" t="str">
        <f t="shared" si="2094"/>
        <v>gtl=0</v>
      </c>
      <c r="G1743" s="17" t="s">
        <v>150</v>
      </c>
    </row>
    <row r="1744" spans="1:7" ht="14.4">
      <c r="A1744" s="17" t="s">
        <v>178</v>
      </c>
      <c r="B1744" s="17" t="str">
        <f t="shared" si="2127"/>
        <v>gtc=</v>
      </c>
      <c r="C1744" s="1" t="s">
        <v>179</v>
      </c>
      <c r="D1744" t="str">
        <f t="shared" si="2128"/>
        <v>0</v>
      </c>
      <c r="F1744" t="str">
        <f t="shared" si="2094"/>
        <v>gtc=0</v>
      </c>
      <c r="G1744" s="17" t="str">
        <f>CONCATENATE("[td]",VLOOKUP(IF((COUNTA(E1733)&gt;0),E1733,VALUE(D1733)),'Lookup tables'!$A$2:$B$42,2,FALSE))</f>
        <v>[td]dålig</v>
      </c>
    </row>
    <row r="1745" spans="1:7" ht="14.4">
      <c r="A1745" s="17" t="s">
        <v>180</v>
      </c>
      <c r="B1745" s="17" t="str">
        <f t="shared" si="2127"/>
        <v>gtt=</v>
      </c>
      <c r="C1745" s="1" t="s">
        <v>181</v>
      </c>
      <c r="D1745" t="str">
        <f t="shared" si="2128"/>
        <v>0</v>
      </c>
      <c r="F1745" t="str">
        <f t="shared" si="2094"/>
        <v>gtt=0</v>
      </c>
      <c r="G1745" s="17" t="s">
        <v>163</v>
      </c>
    </row>
    <row r="1746" spans="1:7" ht="14.4">
      <c r="A1746" s="17" t="s">
        <v>182</v>
      </c>
      <c r="B1746" s="17" t="str">
        <f t="shared" si="2127"/>
        <v>hat=</v>
      </c>
      <c r="C1746" s="1" t="s">
        <v>183</v>
      </c>
      <c r="D1746" t="str">
        <f t="shared" si="2128"/>
        <v>0</v>
      </c>
      <c r="F1746" t="str">
        <f t="shared" si="2094"/>
        <v>hat=0</v>
      </c>
      <c r="G1746" s="17" t="s">
        <v>135</v>
      </c>
    </row>
    <row r="1747" spans="1:7" ht="14.4">
      <c r="A1747" s="17" t="s">
        <v>184</v>
      </c>
      <c r="B1747" s="17" t="str">
        <f t="shared" ref="B1747" si="2133">LEFT(A1747,10)</f>
        <v>CountryID=</v>
      </c>
      <c r="C1747" s="1" t="s">
        <v>185</v>
      </c>
      <c r="D1747" t="str">
        <f t="shared" ref="D1747:D1810" si="2134">RIGHT(A1747,(LEN(A1747)-10))</f>
        <v>1</v>
      </c>
      <c r="F1747" t="str">
        <f t="shared" si="2094"/>
        <v>CountryID=1</v>
      </c>
      <c r="G1747" s="17" t="str">
        <f t="shared" ref="G1747" si="2135">CONCATENATE("[th]",C1734)</f>
        <v>[th]Ytter</v>
      </c>
    </row>
    <row r="1748" spans="1:7" ht="14.4">
      <c r="A1748" s="17" t="s">
        <v>186</v>
      </c>
      <c r="B1748" s="17" t="str">
        <f t="shared" ref="B1748" si="2136">LEFT(A1748,9)</f>
        <v>warnings=</v>
      </c>
      <c r="C1748" s="1" t="s">
        <v>187</v>
      </c>
      <c r="D1748" t="str">
        <f t="shared" ref="D1748:D1811" si="2137">RIGHT(A1748,(LEN(A1748)-9))</f>
        <v>0</v>
      </c>
      <c r="F1748" t="str">
        <f t="shared" si="2094"/>
        <v>warnings=0</v>
      </c>
      <c r="G1748" s="17" t="s">
        <v>150</v>
      </c>
    </row>
    <row r="1749" spans="1:7" ht="14.4">
      <c r="A1749" s="17" t="s">
        <v>188</v>
      </c>
      <c r="B1749" s="17" t="str">
        <f t="shared" ref="B1749" si="2138">LEFT(A1749,11)</f>
        <v>speciality=</v>
      </c>
      <c r="C1749" s="1" t="s">
        <v>189</v>
      </c>
      <c r="D1749" t="str">
        <f t="shared" ref="D1749:D1812" si="2139">RIGHT(A1749,(LEN(A1749)-11))</f>
        <v>0</v>
      </c>
      <c r="F1749" t="str">
        <f t="shared" si="2094"/>
        <v>speciality=0</v>
      </c>
      <c r="G1749" s="17" t="str">
        <f>CONCATENATE("[td]",VLOOKUP(IF((COUNTA(E1734)&gt;0),E1734,VALUE(D1734)),'Lookup tables'!$A$2:$B$42,2,FALSE))</f>
        <v>[td]katastrofal</v>
      </c>
    </row>
    <row r="1750" spans="1:7" ht="14.4">
      <c r="A1750" s="17" t="s">
        <v>190</v>
      </c>
      <c r="B1750" s="17" t="str">
        <f t="shared" ref="B1750" si="2140">LEFT(A1750,16)</f>
        <v>specialityLabel=</v>
      </c>
      <c r="C1750" s="1" t="s">
        <v>189</v>
      </c>
      <c r="F1750" t="str">
        <f t="shared" si="2094"/>
        <v>specialityLabel=</v>
      </c>
      <c r="G1750" s="17" t="s">
        <v>140</v>
      </c>
    </row>
    <row r="1751" spans="1:7" ht="14.4">
      <c r="A1751" s="17" t="s">
        <v>232</v>
      </c>
      <c r="B1751" s="17" t="str">
        <f t="shared" ref="B1751" si="2141">LEFT(A1751,11)</f>
        <v>gentleness=</v>
      </c>
      <c r="C1751" s="1" t="s">
        <v>192</v>
      </c>
      <c r="D1751" t="str">
        <f t="shared" ref="D1751:D1814" si="2142">RIGHT(A1751,(LEN(A1751)-11))</f>
        <v>0</v>
      </c>
      <c r="F1751" t="str">
        <f t="shared" si="2094"/>
        <v>gentleness=0</v>
      </c>
      <c r="G1751" s="17" t="str">
        <f t="shared" ref="G1751" si="2143">CONCATENATE("[th]",C1736)</f>
        <v>[th]Försvar</v>
      </c>
    </row>
    <row r="1752" spans="1:7" ht="14.4">
      <c r="A1752" s="17" t="s">
        <v>233</v>
      </c>
      <c r="B1752" s="17" t="str">
        <f t="shared" ref="B1752" si="2144">LEFT(A1752,16)</f>
        <v>gentlenessLabel=</v>
      </c>
      <c r="C1752" s="1" t="s">
        <v>192</v>
      </c>
      <c r="D1752" t="str">
        <f t="shared" ref="D1752:D1815" si="2145">RIGHT(A1752,(LEN(A1752)-16))</f>
        <v>nasty fellow</v>
      </c>
      <c r="F1752" t="str">
        <f t="shared" si="2094"/>
        <v>gentlenessLabel=nasty fellow</v>
      </c>
      <c r="G1752" s="17" t="s">
        <v>150</v>
      </c>
    </row>
    <row r="1753" spans="1:7" ht="14.4">
      <c r="A1753" s="17" t="s">
        <v>271</v>
      </c>
      <c r="B1753" s="17" t="str">
        <f t="shared" ref="B1753" si="2146">LEFT(A1753,8)</f>
        <v>honesty=</v>
      </c>
      <c r="C1753" s="1" t="s">
        <v>195</v>
      </c>
      <c r="D1753" t="str">
        <f t="shared" ref="D1753:D1816" si="2147">RIGHT(A1753,(LEN(A1753)-8))</f>
        <v>1</v>
      </c>
      <c r="F1753" t="str">
        <f t="shared" si="2094"/>
        <v>honesty=1</v>
      </c>
      <c r="G1753" s="17" t="str">
        <f>CONCATENATE("[td]",VLOOKUP(IF((COUNTA(E1736)&gt;0),E1736,VALUE(D1736)),'Lookup tables'!$A$2:$B$42,2,FALSE))</f>
        <v>[td]titanisk</v>
      </c>
    </row>
    <row r="1754" spans="1:7" ht="14.4">
      <c r="A1754" s="17" t="s">
        <v>272</v>
      </c>
      <c r="B1754" s="17" t="str">
        <f t="shared" ref="B1754" si="2148">LEFT(A1754,13)</f>
        <v>honestyLabel=</v>
      </c>
      <c r="C1754" s="1" t="s">
        <v>195</v>
      </c>
      <c r="D1754" t="str">
        <f t="shared" ref="D1754:D1817" si="2149">RIGHT(A1754,(LEN(A1754)-13))</f>
        <v>dishonest</v>
      </c>
      <c r="F1754" t="str">
        <f t="shared" si="2094"/>
        <v>honestyLabel=dishonest</v>
      </c>
      <c r="G1754" s="17" t="s">
        <v>163</v>
      </c>
    </row>
    <row r="1755" spans="1:7" ht="14.4">
      <c r="A1755" s="17" t="s">
        <v>273</v>
      </c>
      <c r="B1755" s="17" t="str">
        <f t="shared" ref="B1755" si="2150">LEFT(A1755,15)</f>
        <v>Aggressiveness=</v>
      </c>
      <c r="C1755" s="1" t="s">
        <v>198</v>
      </c>
      <c r="D1755" t="str">
        <f t="shared" ref="D1755:D1818" si="2151">RIGHT(A1755,(LEN(A1755)-15))</f>
        <v>2</v>
      </c>
      <c r="F1755" t="str">
        <f t="shared" si="2094"/>
        <v>Aggressiveness=2</v>
      </c>
      <c r="G1755" s="17" t="s">
        <v>135</v>
      </c>
    </row>
    <row r="1756" spans="1:7" ht="14.4">
      <c r="A1756" s="17" t="s">
        <v>274</v>
      </c>
      <c r="B1756" s="17" t="str">
        <f t="shared" ref="B1756" si="2152">LEFT(A1756,20)</f>
        <v>AggressivenessLabel=</v>
      </c>
      <c r="C1756" s="1" t="s">
        <v>198</v>
      </c>
      <c r="D1756" t="str">
        <f t="shared" ref="D1756:D1819" si="2153">RIGHT(A1756,(LEN(A1756)-20))</f>
        <v>balanced</v>
      </c>
      <c r="F1756" t="str">
        <f t="shared" si="2094"/>
        <v>AggressivenessLabel=balanced</v>
      </c>
      <c r="G1756" s="17" t="str">
        <f t="shared" ref="G1756" si="2154">CONCATENATE("[th]",C1732)</f>
        <v>[th]Målgörare</v>
      </c>
    </row>
    <row r="1757" spans="1:7" ht="14.4">
      <c r="A1757" s="17" t="s">
        <v>236</v>
      </c>
      <c r="B1757" s="17" t="str">
        <f t="shared" ref="B1757" si="2155">LEFT(A1757,12)</f>
        <v>TrainerType=</v>
      </c>
      <c r="C1757" s="1" t="s">
        <v>201</v>
      </c>
      <c r="D1757" t="str">
        <f t="shared" ref="D1757:D1820" si="2156">RIGHT(A1757,(LEN(A1757)-12))</f>
        <v/>
      </c>
      <c r="F1757" t="str">
        <f t="shared" si="2094"/>
        <v>TrainerType=</v>
      </c>
      <c r="G1757" s="17" t="s">
        <v>150</v>
      </c>
    </row>
    <row r="1758" spans="1:7" ht="14.4">
      <c r="A1758" s="17" t="s">
        <v>237</v>
      </c>
      <c r="B1758" s="17" t="str">
        <f t="shared" ref="B1758" si="2157">LEFT(A1758,13)</f>
        <v>TrainerSkill=</v>
      </c>
      <c r="C1758" s="1" t="s">
        <v>203</v>
      </c>
      <c r="D1758" t="str">
        <f t="shared" ref="D1758:D1821" si="2158">RIGHT(A1758,(LEN(A1758)-13))</f>
        <v/>
      </c>
      <c r="F1758" t="str">
        <f t="shared" si="2094"/>
        <v>TrainerSkill=</v>
      </c>
      <c r="G1758" s="17" t="str">
        <f>CONCATENATE("[td]",VLOOKUP(IF((COUNTA(E1732)&gt;0),E1732,VALUE(D1732)),'Lookup tables'!$A$2:$B$42,2,FALSE))</f>
        <v>[td]katastrofal</v>
      </c>
    </row>
    <row r="1759" spans="1:7" ht="14.4">
      <c r="A1759" s="17" t="s">
        <v>204</v>
      </c>
      <c r="B1759" s="17" t="str">
        <f t="shared" ref="B1759" si="2159">LEFT(A1759,7)</f>
        <v>rating=</v>
      </c>
      <c r="C1759" s="1" t="s">
        <v>205</v>
      </c>
      <c r="D1759" t="str">
        <f t="shared" ref="D1759:D1822" si="2160">RIGHT(A1759,(LEN(A1759)-7))</f>
        <v>0</v>
      </c>
      <c r="F1759" t="str">
        <f t="shared" si="2094"/>
        <v>rating=0</v>
      </c>
      <c r="G1759" s="17" t="s">
        <v>140</v>
      </c>
    </row>
    <row r="1760" spans="1:7" ht="14.4">
      <c r="A1760" s="17" t="s">
        <v>206</v>
      </c>
      <c r="B1760" s="17" t="str">
        <f t="shared" ref="B1760" si="2161">LEFT(A1760,13)</f>
        <v>PlayerNumber=</v>
      </c>
      <c r="C1760" s="1" t="s">
        <v>207</v>
      </c>
      <c r="D1760" t="str">
        <f t="shared" ref="D1760:D1823" si="2162">RIGHT(A1760,(LEN(A1760)-13))</f>
        <v>1</v>
      </c>
      <c r="F1760" t="str">
        <f t="shared" si="2094"/>
        <v>PlayerNumber=1</v>
      </c>
      <c r="G1760" s="17" t="str">
        <f t="shared" ref="G1760" si="2163">CONCATENATE("[th]",C1735)</f>
        <v>[th]Fasta situationer</v>
      </c>
    </row>
    <row r="1761" spans="1:7" ht="14.4">
      <c r="A1761" s="17" t="s">
        <v>208</v>
      </c>
      <c r="B1761" s="17" t="str">
        <f t="shared" ref="B1761:B1762" si="2164">LEFT(A1761,15)</f>
        <v>TransferListed=</v>
      </c>
      <c r="C1761" s="1" t="s">
        <v>209</v>
      </c>
      <c r="D1761" t="str">
        <f t="shared" ref="D1761:D1824" si="2165">RIGHT(A1761,(LEN(A1761)-15))</f>
        <v>0</v>
      </c>
      <c r="F1761" t="str">
        <f t="shared" si="2094"/>
        <v>TransferListed=0</v>
      </c>
      <c r="G1761" s="17" t="s">
        <v>150</v>
      </c>
    </row>
    <row r="1762" spans="1:7" ht="14.4">
      <c r="A1762" s="17" t="s">
        <v>210</v>
      </c>
      <c r="B1762" s="17" t="str">
        <f t="shared" si="2164"/>
        <v>NationalTeamID=</v>
      </c>
      <c r="C1762" s="1" t="s">
        <v>211</v>
      </c>
      <c r="D1762" t="str">
        <f t="shared" si="2165"/>
        <v>3000</v>
      </c>
      <c r="F1762" t="str">
        <f t="shared" ref="F1762:F1825" si="2166">A1762</f>
        <v>NationalTeamID=3000</v>
      </c>
      <c r="G1762" s="17" t="str">
        <f>CONCATENATE("[td]",VLOOKUP(IF((COUNTA(E1735)&gt;0),E1735,VALUE(D1735)),'Lookup tables'!$A$2:$B$42,2,FALSE))</f>
        <v>[td]mytomspunnen</v>
      </c>
    </row>
    <row r="1763" spans="1:7" ht="14.4">
      <c r="A1763" s="17" t="s">
        <v>365</v>
      </c>
      <c r="B1763" s="17" t="str">
        <f t="shared" ref="B1763" si="2167">LEFT(A1763,5)</f>
        <v>Caps=</v>
      </c>
      <c r="C1763" s="1" t="s">
        <v>213</v>
      </c>
      <c r="D1763" t="str">
        <f t="shared" ref="D1763:D1826" si="2168">RIGHT(A1763,(LEN(A1763)-5))</f>
        <v>2</v>
      </c>
      <c r="F1763" t="str">
        <f t="shared" si="2166"/>
        <v>Caps=2</v>
      </c>
      <c r="G1763" s="17" t="s">
        <v>214</v>
      </c>
    </row>
    <row r="1764" spans="1:7" ht="14.4">
      <c r="A1764" s="17" t="s">
        <v>239</v>
      </c>
      <c r="B1764" s="17" t="str">
        <f t="shared" ref="B1764" si="2169">LEFT(A1764,8)</f>
        <v>CapsU20=</v>
      </c>
      <c r="C1764" s="1" t="s">
        <v>216</v>
      </c>
      <c r="D1764" t="str">
        <f t="shared" ref="D1764:D1827" si="2170">RIGHT(A1764,(LEN(A1764)-8))</f>
        <v>0</v>
      </c>
      <c r="F1764" t="str">
        <f t="shared" si="2166"/>
        <v>CapsU20=0</v>
      </c>
      <c r="G1764" t="str">
        <f t="shared" ref="G1764:G1827" si="2171">CONCATENATE("Extra info: ", E1764)</f>
        <v xml:space="preserve">Extra info: </v>
      </c>
    </row>
    <row r="1765" spans="1:7" ht="14.4">
      <c r="A1765" s="17" t="s">
        <v>459</v>
      </c>
      <c r="B1765" s="17"/>
      <c r="C1765" s="10" t="s">
        <v>134</v>
      </c>
      <c r="D1765" s="17" t="str">
        <f t="shared" ref="D1765:D1828" si="2172">MID(A1765,8,(LEN(A1765)-8))</f>
        <v>259919875</v>
      </c>
      <c r="F1765" t="str">
        <f t="shared" si="2111"/>
        <v>[player259919875]</v>
      </c>
      <c r="G1765" s="17" t="str">
        <f t="shared" ref="G1765:G1828" si="2173">CONCATENATE("[hr][b]",D1766,"[/b] ","[playerid=",D1765,"]")</f>
        <v>[hr][b]Kristoffer Bergström[/b] [playerid=259919875]</v>
      </c>
    </row>
    <row r="1766" spans="1:7" ht="14.4">
      <c r="A1766" s="17" t="s">
        <v>460</v>
      </c>
      <c r="B1766" s="17" t="str">
        <f t="shared" ref="B1766" si="2174">LEFT(A1766,5)</f>
        <v>name=</v>
      </c>
      <c r="C1766" s="10" t="s">
        <v>137</v>
      </c>
      <c r="D1766" s="17" t="str">
        <f t="shared" ref="D1766:D1829" si="2175">RIGHT(A1766,(LEN(A1766)-5))</f>
        <v>Kristoffer Bergström</v>
      </c>
      <c r="F1766" t="str">
        <f t="shared" si="2111"/>
        <v>name=Kristoffer Bergström</v>
      </c>
      <c r="G1766" t="str">
        <f t="shared" ref="G1766" si="2176">CONCATENATE(D1767," år och ",D1768," dagar, TSI = ",D1782,", Lön = ",D1781)</f>
        <v>29 år och 15 dagar, TSI = 234690, Lön = 393700</v>
      </c>
    </row>
    <row r="1767" spans="1:7" ht="14.4">
      <c r="A1767" s="17" t="s">
        <v>302</v>
      </c>
      <c r="B1767" s="17" t="str">
        <f t="shared" ref="B1767" si="2177">LEFT(A1767,4)</f>
        <v>ald=</v>
      </c>
      <c r="C1767" s="1" t="s">
        <v>139</v>
      </c>
      <c r="D1767" t="str">
        <f t="shared" ref="D1767:D1830" si="2178">RIGHT(A1767,(LEN(A1767)-4))</f>
        <v>29</v>
      </c>
      <c r="F1767" t="str">
        <f t="shared" ref="F1767" si="2179">IF(LEN(E1767)&gt;0,CONCATENATE(B1767,E1767),A1767)</f>
        <v>ald=29</v>
      </c>
      <c r="G1767" t="str">
        <f>CONCATENATE(VLOOKUP(IF((COUNTA(E1770)&gt;0),E1770,VALUE(D1770)),'Lookup tables'!$A$2:$B$42,2,FALSE)," form, ",VLOOKUP(IF((COUNTA(E1771)&gt;0),E1771,VALUE(D1771)),'Lookup tables'!$A$2:$B$42,2,FALSE)," kondition, ",VLOOKUP(IF((COUNTA(E1779)&gt;0),E1779,VALUE(D1779)),'Lookup tables'!$A$2:$B$42,2,FALSE)," rutin")</f>
        <v>bra form, enastående kondition, övernaturlig rutin</v>
      </c>
    </row>
    <row r="1768" spans="1:7" ht="14.4">
      <c r="A1768" s="17" t="s">
        <v>1243</v>
      </c>
      <c r="B1768" s="17" t="str">
        <f t="shared" ref="B1768" si="2180">LEFT(A1768,8)</f>
        <v>agedays=</v>
      </c>
      <c r="C1768" s="1" t="s">
        <v>142</v>
      </c>
      <c r="D1768" t="str">
        <f t="shared" ref="D1768:D1831" si="2181">RIGHT(A1768,(LEN(A1768)-8))</f>
        <v>15</v>
      </c>
      <c r="F1768" t="str">
        <f t="shared" si="2094"/>
        <v>agedays=15</v>
      </c>
      <c r="G1768" t="str">
        <f>CONCATENATE(IF((COUNTA(D1791)&gt;0),CONCATENATE(D1791,", "),""),IF((LEN(D1798)&gt;0),CONCATENATE(VLOOKUP(VALUE(D1798),'Lookup tables'!$D$25:$E$27,2,FALSE),", "),""),CONCATENATE(VLOOKUP(VALUE(D1780),'Lookup tables'!$A$2:$B$42,2,FALSE)," ledarförmåga, "),CONCATENATE(VLOOKUP(D1793,'Lookup tables'!$D$29:$E$34,2,FALSE),", "),IF(AND((VALUE(D1769)&lt;0),(COUNTA(E1769)&lt;1)),"ingen skada",CONCATENATE("[b]skada +",IF((COUNTA(E1769)&gt;0),E1769,D1769),"[/b]")))</f>
        <v>bra ledarförmåga, sympatisk kille, ingen skada</v>
      </c>
    </row>
    <row r="1769" spans="1:7" ht="14.4">
      <c r="A1769" s="21" t="s">
        <v>143</v>
      </c>
      <c r="B1769" s="17" t="str">
        <f t="shared" ref="B1769:B1770" si="2182">LEFT(A1769,4)</f>
        <v>ska=</v>
      </c>
      <c r="C1769" s="1" t="s">
        <v>144</v>
      </c>
      <c r="D1769" t="str">
        <f t="shared" ref="D1769:D1832" si="2183">RIGHT(A1769,(LEN(A1769)-4))</f>
        <v>-1</v>
      </c>
      <c r="F1769" t="str">
        <f t="shared" si="2094"/>
        <v>ska=-1</v>
      </c>
      <c r="G1769" t="s">
        <v>145</v>
      </c>
    </row>
    <row r="1770" spans="1:7" ht="14.4">
      <c r="A1770" s="17" t="s">
        <v>221</v>
      </c>
      <c r="B1770" s="17" t="str">
        <f t="shared" si="2182"/>
        <v>for=</v>
      </c>
      <c r="C1770" s="1" t="s">
        <v>147</v>
      </c>
      <c r="D1770" t="str">
        <f t="shared" si="2183"/>
        <v>6</v>
      </c>
      <c r="E1770">
        <v>5</v>
      </c>
      <c r="F1770" t="str">
        <f t="shared" si="2094"/>
        <v>for=5</v>
      </c>
      <c r="G1770" s="17" t="str">
        <f t="shared" ref="G1770:G1833" si="2184">CONCATENATE("[th]",C1771)</f>
        <v>[th]Kondition</v>
      </c>
    </row>
    <row r="1771" spans="1:7" ht="14.4">
      <c r="A1771" s="17" t="s">
        <v>222</v>
      </c>
      <c r="B1771" s="17" t="str">
        <f t="shared" si="2127"/>
        <v>uth=</v>
      </c>
      <c r="C1771" s="1" t="s">
        <v>149</v>
      </c>
      <c r="D1771" t="str">
        <f t="shared" si="2183"/>
        <v>7</v>
      </c>
      <c r="F1771" t="str">
        <f t="shared" si="2094"/>
        <v>uth=7</v>
      </c>
      <c r="G1771" s="17" t="s">
        <v>150</v>
      </c>
    </row>
    <row r="1772" spans="1:7" ht="14.4">
      <c r="A1772" s="17" t="s">
        <v>462</v>
      </c>
      <c r="B1772" s="17" t="str">
        <f t="shared" si="2127"/>
        <v>spe=</v>
      </c>
      <c r="C1772" s="1" t="s">
        <v>152</v>
      </c>
      <c r="D1772" t="str">
        <f t="shared" si="2183"/>
        <v>14</v>
      </c>
      <c r="F1772" t="str">
        <f t="shared" si="2094"/>
        <v>spe=14</v>
      </c>
      <c r="G1772" s="17" t="str">
        <f>CONCATENATE("[td]",VLOOKUP(IF((COUNTA(E1771)&gt;0),E1771,VALUE(D1771)),'Lookup tables'!$A$2:$B$42,2,FALSE))</f>
        <v>[td]enastående</v>
      </c>
    </row>
    <row r="1773" spans="1:7" ht="14.4">
      <c r="A1773" s="17" t="s">
        <v>319</v>
      </c>
      <c r="B1773" s="17" t="str">
        <f t="shared" si="2127"/>
        <v>mal=</v>
      </c>
      <c r="C1773" s="1" t="s">
        <v>154</v>
      </c>
      <c r="D1773" t="str">
        <f t="shared" si="2183"/>
        <v>4</v>
      </c>
      <c r="F1773" t="str">
        <f t="shared" si="2094"/>
        <v>mal=4</v>
      </c>
      <c r="G1773" s="17" t="s">
        <v>140</v>
      </c>
    </row>
    <row r="1774" spans="1:7" ht="14.4">
      <c r="A1774" s="17" t="s">
        <v>320</v>
      </c>
      <c r="B1774" s="17" t="str">
        <f t="shared" si="2127"/>
        <v>fra=</v>
      </c>
      <c r="C1774" s="1" t="s">
        <v>156</v>
      </c>
      <c r="D1774" t="str">
        <f t="shared" si="2183"/>
        <v>7</v>
      </c>
      <c r="F1774" t="str">
        <f t="shared" si="2094"/>
        <v>fra=7</v>
      </c>
      <c r="G1774" s="17" t="str">
        <f t="shared" ref="G1774" si="2185">CONCATENATE("[th]",C1778)</f>
        <v>[th]Målvakt</v>
      </c>
    </row>
    <row r="1775" spans="1:7" ht="14.4">
      <c r="A1775" s="17" t="s">
        <v>762</v>
      </c>
      <c r="B1775" s="17" t="str">
        <f t="shared" si="2127"/>
        <v>ytt=</v>
      </c>
      <c r="C1775" s="1" t="s">
        <v>158</v>
      </c>
      <c r="D1775" t="str">
        <f t="shared" si="2183"/>
        <v>8</v>
      </c>
      <c r="F1775" t="str">
        <f t="shared" si="2094"/>
        <v>ytt=8</v>
      </c>
      <c r="G1775" s="17" t="s">
        <v>150</v>
      </c>
    </row>
    <row r="1776" spans="1:7" ht="14.4">
      <c r="A1776" s="17" t="s">
        <v>416</v>
      </c>
      <c r="B1776" s="17" t="str">
        <f t="shared" si="2127"/>
        <v>fas=</v>
      </c>
      <c r="C1776" s="1" t="s">
        <v>160</v>
      </c>
      <c r="D1776" t="str">
        <f t="shared" si="2183"/>
        <v>2</v>
      </c>
      <c r="F1776" t="str">
        <f t="shared" si="2094"/>
        <v>fas=2</v>
      </c>
      <c r="G1776" s="17" t="str">
        <f>CONCATENATE("[td]",VLOOKUP(IF((COUNTA(E1778)&gt;0),E1778,VALUE(D1778)),'Lookup tables'!$A$2:$B$42,2,FALSE))</f>
        <v>[td]katastrofal</v>
      </c>
    </row>
    <row r="1777" spans="1:7" ht="14.4">
      <c r="A1777" s="17" t="s">
        <v>322</v>
      </c>
      <c r="B1777" s="17" t="str">
        <f t="shared" si="2127"/>
        <v>bac=</v>
      </c>
      <c r="C1777" s="1" t="s">
        <v>162</v>
      </c>
      <c r="D1777" t="str">
        <f t="shared" si="2183"/>
        <v>16</v>
      </c>
      <c r="F1777" t="str">
        <f t="shared" ref="F1777:F1840" si="2186">IF(LEN(E1777)&gt;0,CONCATENATE(B1777,E1777),A1777)</f>
        <v>bac=16</v>
      </c>
      <c r="G1777" s="17" t="s">
        <v>163</v>
      </c>
    </row>
    <row r="1778" spans="1:7" ht="14.4">
      <c r="A1778" s="17" t="s">
        <v>286</v>
      </c>
      <c r="B1778" s="17" t="str">
        <f t="shared" si="2127"/>
        <v>mlv=</v>
      </c>
      <c r="C1778" s="1" t="s">
        <v>165</v>
      </c>
      <c r="D1778" t="str">
        <f t="shared" si="2183"/>
        <v>1</v>
      </c>
      <c r="F1778" t="str">
        <f t="shared" si="2186"/>
        <v>mlv=1</v>
      </c>
      <c r="G1778" s="17" t="s">
        <v>135</v>
      </c>
    </row>
    <row r="1779" spans="1:7" ht="14.4">
      <c r="A1779" s="17" t="s">
        <v>287</v>
      </c>
      <c r="B1779" s="17" t="str">
        <f t="shared" si="2127"/>
        <v>rut=</v>
      </c>
      <c r="C1779" s="1" t="s">
        <v>167</v>
      </c>
      <c r="D1779" t="str">
        <f t="shared" si="2183"/>
        <v>12</v>
      </c>
      <c r="F1779" t="str">
        <f t="shared" si="2186"/>
        <v>rut=12</v>
      </c>
      <c r="G1779" s="17" t="str">
        <f t="shared" ref="G1779" si="2187">CONCATENATE("[th]",C1772)</f>
        <v>[th]Spelupplägg</v>
      </c>
    </row>
    <row r="1780" spans="1:7" ht="14.4">
      <c r="A1780" s="17" t="s">
        <v>337</v>
      </c>
      <c r="B1780" s="17" t="str">
        <f t="shared" si="2127"/>
        <v>led=</v>
      </c>
      <c r="C1780" s="1" t="s">
        <v>169</v>
      </c>
      <c r="D1780" t="str">
        <f t="shared" si="2183"/>
        <v>5</v>
      </c>
      <c r="F1780" t="str">
        <f t="shared" si="2186"/>
        <v>led=5</v>
      </c>
      <c r="G1780" s="17" t="s">
        <v>150</v>
      </c>
    </row>
    <row r="1781" spans="1:7" ht="14.4">
      <c r="A1781" s="17" t="s">
        <v>1244</v>
      </c>
      <c r="B1781" s="17" t="str">
        <f t="shared" si="2127"/>
        <v>sal=</v>
      </c>
      <c r="C1781" s="1" t="s">
        <v>171</v>
      </c>
      <c r="D1781" t="str">
        <f t="shared" si="2183"/>
        <v>393700</v>
      </c>
      <c r="F1781" t="str">
        <f t="shared" si="2186"/>
        <v>sal=393700</v>
      </c>
      <c r="G1781" s="17" t="str">
        <f>CONCATENATE("[td]",VLOOKUP(IF((COUNTA(E1772)&gt;0),E1772,VALUE(D1772)),'Lookup tables'!$A$2:$B$42,2,FALSE))</f>
        <v>[td]himmelsk</v>
      </c>
    </row>
    <row r="1782" spans="1:7" ht="14.4">
      <c r="A1782" s="17" t="s">
        <v>1245</v>
      </c>
      <c r="B1782" s="17" t="str">
        <f t="shared" si="2127"/>
        <v>mkt=</v>
      </c>
      <c r="C1782" s="1" t="s">
        <v>173</v>
      </c>
      <c r="D1782" t="str">
        <f t="shared" si="2183"/>
        <v>234690</v>
      </c>
      <c r="F1782" t="str">
        <f t="shared" si="2186"/>
        <v>mkt=234690</v>
      </c>
      <c r="G1782" s="17" t="s">
        <v>140</v>
      </c>
    </row>
    <row r="1783" spans="1:7" ht="14.4">
      <c r="A1783" s="17" t="s">
        <v>1246</v>
      </c>
      <c r="B1783" s="17" t="str">
        <f t="shared" si="2127"/>
        <v>gev=</v>
      </c>
      <c r="C1783" s="1" t="s">
        <v>175</v>
      </c>
      <c r="D1783" t="str">
        <f t="shared" si="2183"/>
        <v>24</v>
      </c>
      <c r="F1783" t="str">
        <f t="shared" si="2186"/>
        <v>gev=24</v>
      </c>
      <c r="G1783" s="17" t="str">
        <f t="shared" ref="G1783" si="2188">CONCATENATE("[th]",C1774)</f>
        <v>[th]Framspel</v>
      </c>
    </row>
    <row r="1784" spans="1:7" ht="14.4">
      <c r="A1784" s="17" t="s">
        <v>176</v>
      </c>
      <c r="B1784" s="17" t="str">
        <f t="shared" si="2127"/>
        <v>gtl=</v>
      </c>
      <c r="C1784" s="1" t="s">
        <v>177</v>
      </c>
      <c r="D1784" t="str">
        <f t="shared" si="2183"/>
        <v>0</v>
      </c>
      <c r="F1784" t="str">
        <f t="shared" si="2186"/>
        <v>gtl=0</v>
      </c>
      <c r="G1784" s="17" t="s">
        <v>150</v>
      </c>
    </row>
    <row r="1785" spans="1:7" ht="14.4">
      <c r="A1785" s="17" t="s">
        <v>178</v>
      </c>
      <c r="B1785" s="17" t="str">
        <f t="shared" si="2127"/>
        <v>gtc=</v>
      </c>
      <c r="C1785" s="1" t="s">
        <v>179</v>
      </c>
      <c r="D1785" t="str">
        <f t="shared" si="2183"/>
        <v>0</v>
      </c>
      <c r="F1785" t="str">
        <f t="shared" si="2186"/>
        <v>gtc=0</v>
      </c>
      <c r="G1785" s="17" t="str">
        <f>CONCATENATE("[td]",VLOOKUP(IF((COUNTA(E1774)&gt;0),E1774,VALUE(D1774)),'Lookup tables'!$A$2:$B$42,2,FALSE))</f>
        <v>[td]enastående</v>
      </c>
    </row>
    <row r="1786" spans="1:7" ht="14.4">
      <c r="A1786" s="17" t="s">
        <v>180</v>
      </c>
      <c r="B1786" s="17" t="str">
        <f t="shared" si="2127"/>
        <v>gtt=</v>
      </c>
      <c r="C1786" s="1" t="s">
        <v>181</v>
      </c>
      <c r="D1786" t="str">
        <f t="shared" si="2183"/>
        <v>0</v>
      </c>
      <c r="F1786" t="str">
        <f t="shared" si="2186"/>
        <v>gtt=0</v>
      </c>
      <c r="G1786" s="17" t="s">
        <v>163</v>
      </c>
    </row>
    <row r="1787" spans="1:7" ht="14.4">
      <c r="A1787" s="17" t="s">
        <v>182</v>
      </c>
      <c r="B1787" s="17" t="str">
        <f t="shared" si="2127"/>
        <v>hat=</v>
      </c>
      <c r="C1787" s="1" t="s">
        <v>183</v>
      </c>
      <c r="D1787" t="str">
        <f t="shared" si="2183"/>
        <v>0</v>
      </c>
      <c r="F1787" t="str">
        <f t="shared" si="2186"/>
        <v>hat=0</v>
      </c>
      <c r="G1787" s="17" t="s">
        <v>135</v>
      </c>
    </row>
    <row r="1788" spans="1:7" ht="14.4">
      <c r="A1788" s="17" t="s">
        <v>184</v>
      </c>
      <c r="B1788" s="17" t="str">
        <f t="shared" ref="B1788" si="2189">LEFT(A1788,10)</f>
        <v>CountryID=</v>
      </c>
      <c r="C1788" s="1" t="s">
        <v>185</v>
      </c>
      <c r="D1788" t="str">
        <f t="shared" ref="D1788:D1851" si="2190">RIGHT(A1788,(LEN(A1788)-10))</f>
        <v>1</v>
      </c>
      <c r="F1788" t="str">
        <f t="shared" si="2186"/>
        <v>CountryID=1</v>
      </c>
      <c r="G1788" s="17" t="str">
        <f t="shared" ref="G1788" si="2191">CONCATENATE("[th]",C1775)</f>
        <v>[th]Ytter</v>
      </c>
    </row>
    <row r="1789" spans="1:7" ht="14.4">
      <c r="A1789" s="17" t="s">
        <v>186</v>
      </c>
      <c r="B1789" s="17" t="str">
        <f t="shared" ref="B1789" si="2192">LEFT(A1789,9)</f>
        <v>warnings=</v>
      </c>
      <c r="C1789" s="1" t="s">
        <v>187</v>
      </c>
      <c r="D1789" t="str">
        <f t="shared" ref="D1789:D1852" si="2193">RIGHT(A1789,(LEN(A1789)-9))</f>
        <v>0</v>
      </c>
      <c r="F1789" t="str">
        <f t="shared" si="2186"/>
        <v>warnings=0</v>
      </c>
      <c r="G1789" s="17" t="s">
        <v>150</v>
      </c>
    </row>
    <row r="1790" spans="1:7" ht="14.4">
      <c r="A1790" s="17" t="s">
        <v>188</v>
      </c>
      <c r="B1790" s="17" t="str">
        <f t="shared" ref="B1790" si="2194">LEFT(A1790,11)</f>
        <v>speciality=</v>
      </c>
      <c r="C1790" s="1" t="s">
        <v>189</v>
      </c>
      <c r="D1790" t="str">
        <f t="shared" ref="D1790:D1853" si="2195">RIGHT(A1790,(LEN(A1790)-11))</f>
        <v>0</v>
      </c>
      <c r="F1790" t="str">
        <f t="shared" si="2186"/>
        <v>speciality=0</v>
      </c>
      <c r="G1790" s="17" t="str">
        <f>CONCATENATE("[td]",VLOOKUP(IF((COUNTA(E1775)&gt;0),E1775,VALUE(D1775)),'Lookup tables'!$A$2:$B$42,2,FALSE))</f>
        <v>[td]fenomenal</v>
      </c>
    </row>
    <row r="1791" spans="1:7" ht="14.4">
      <c r="A1791" s="17" t="s">
        <v>190</v>
      </c>
      <c r="B1791" s="17" t="str">
        <f t="shared" ref="B1791" si="2196">LEFT(A1791,16)</f>
        <v>specialityLabel=</v>
      </c>
      <c r="C1791" s="1" t="s">
        <v>189</v>
      </c>
      <c r="F1791" t="str">
        <f t="shared" si="2186"/>
        <v>specialityLabel=</v>
      </c>
      <c r="G1791" s="17" t="s">
        <v>140</v>
      </c>
    </row>
    <row r="1792" spans="1:7" ht="14.4">
      <c r="A1792" s="17" t="s">
        <v>329</v>
      </c>
      <c r="B1792" s="17" t="str">
        <f t="shared" ref="B1792" si="2197">LEFT(A1792,11)</f>
        <v>gentleness=</v>
      </c>
      <c r="C1792" s="1" t="s">
        <v>192</v>
      </c>
      <c r="D1792" t="str">
        <f t="shared" ref="D1792:D1855" si="2198">RIGHT(A1792,(LEN(A1792)-11))</f>
        <v>2</v>
      </c>
      <c r="F1792" t="str">
        <f t="shared" si="2186"/>
        <v>gentleness=2</v>
      </c>
      <c r="G1792" s="17" t="str">
        <f t="shared" ref="G1792" si="2199">CONCATENATE("[th]",C1777)</f>
        <v>[th]Försvar</v>
      </c>
    </row>
    <row r="1793" spans="1:7" ht="14.4">
      <c r="A1793" s="17" t="s">
        <v>330</v>
      </c>
      <c r="B1793" s="17" t="str">
        <f t="shared" ref="B1793" si="2200">LEFT(A1793,16)</f>
        <v>gentlenessLabel=</v>
      </c>
      <c r="C1793" s="1" t="s">
        <v>192</v>
      </c>
      <c r="D1793" t="str">
        <f t="shared" ref="D1793:D1856" si="2201">RIGHT(A1793,(LEN(A1793)-16))</f>
        <v>pleasant guy</v>
      </c>
      <c r="F1793" t="str">
        <f t="shared" si="2186"/>
        <v>gentlenessLabel=pleasant guy</v>
      </c>
      <c r="G1793" s="17" t="s">
        <v>150</v>
      </c>
    </row>
    <row r="1794" spans="1:7" ht="14.4">
      <c r="A1794" s="17" t="s">
        <v>465</v>
      </c>
      <c r="B1794" s="17" t="str">
        <f t="shared" ref="B1794" si="2202">LEFT(A1794,8)</f>
        <v>honesty=</v>
      </c>
      <c r="C1794" s="1" t="s">
        <v>195</v>
      </c>
      <c r="D1794" t="str">
        <f t="shared" ref="D1794:D1857" si="2203">RIGHT(A1794,(LEN(A1794)-8))</f>
        <v>0</v>
      </c>
      <c r="F1794" t="str">
        <f t="shared" si="2186"/>
        <v>honesty=0</v>
      </c>
      <c r="G1794" s="17" t="str">
        <f>CONCATENATE("[td]",VLOOKUP(IF((COUNTA(E1777)&gt;0),E1777,VALUE(D1777)),'Lookup tables'!$A$2:$B$42,2,FALSE))</f>
        <v>[td]utomjordisk</v>
      </c>
    </row>
    <row r="1795" spans="1:7" ht="14.4">
      <c r="A1795" s="17" t="s">
        <v>466</v>
      </c>
      <c r="B1795" s="17" t="str">
        <f t="shared" ref="B1795" si="2204">LEFT(A1795,13)</f>
        <v>honestyLabel=</v>
      </c>
      <c r="C1795" s="1" t="s">
        <v>195</v>
      </c>
      <c r="D1795" t="str">
        <f t="shared" ref="D1795:D1858" si="2205">RIGHT(A1795,(LEN(A1795)-13))</f>
        <v>infamous</v>
      </c>
      <c r="F1795" t="str">
        <f t="shared" si="2186"/>
        <v>honestyLabel=infamous</v>
      </c>
      <c r="G1795" s="17" t="s">
        <v>163</v>
      </c>
    </row>
    <row r="1796" spans="1:7" ht="14.4">
      <c r="A1796" s="17" t="s">
        <v>273</v>
      </c>
      <c r="B1796" s="17" t="str">
        <f t="shared" ref="B1796" si="2206">LEFT(A1796,15)</f>
        <v>Aggressiveness=</v>
      </c>
      <c r="C1796" s="1" t="s">
        <v>198</v>
      </c>
      <c r="D1796" t="str">
        <f t="shared" ref="D1796:D1859" si="2207">RIGHT(A1796,(LEN(A1796)-15))</f>
        <v>2</v>
      </c>
      <c r="F1796" t="str">
        <f t="shared" si="2186"/>
        <v>Aggressiveness=2</v>
      </c>
      <c r="G1796" s="17" t="s">
        <v>135</v>
      </c>
    </row>
    <row r="1797" spans="1:7" ht="14.4">
      <c r="A1797" s="17" t="s">
        <v>274</v>
      </c>
      <c r="B1797" s="17" t="str">
        <f t="shared" ref="B1797" si="2208">LEFT(A1797,20)</f>
        <v>AggressivenessLabel=</v>
      </c>
      <c r="C1797" s="1" t="s">
        <v>198</v>
      </c>
      <c r="D1797" t="str">
        <f t="shared" ref="D1797:D1860" si="2209">RIGHT(A1797,(LEN(A1797)-20))</f>
        <v>balanced</v>
      </c>
      <c r="F1797" t="str">
        <f t="shared" si="2186"/>
        <v>AggressivenessLabel=balanced</v>
      </c>
      <c r="G1797" s="17" t="str">
        <f t="shared" ref="G1797" si="2210">CONCATENATE("[th]",C1773)</f>
        <v>[th]Målgörare</v>
      </c>
    </row>
    <row r="1798" spans="1:7" ht="14.4">
      <c r="A1798" s="17" t="s">
        <v>236</v>
      </c>
      <c r="B1798" s="17" t="str">
        <f t="shared" ref="B1798" si="2211">LEFT(A1798,12)</f>
        <v>TrainerType=</v>
      </c>
      <c r="C1798" s="1" t="s">
        <v>201</v>
      </c>
      <c r="D1798" t="str">
        <f t="shared" ref="D1798:D1861" si="2212">RIGHT(A1798,(LEN(A1798)-12))</f>
        <v/>
      </c>
      <c r="F1798" t="str">
        <f t="shared" si="2186"/>
        <v>TrainerType=</v>
      </c>
      <c r="G1798" s="17" t="s">
        <v>150</v>
      </c>
    </row>
    <row r="1799" spans="1:7" ht="14.4">
      <c r="A1799" s="17" t="s">
        <v>237</v>
      </c>
      <c r="B1799" s="17" t="str">
        <f t="shared" ref="B1799" si="2213">LEFT(A1799,13)</f>
        <v>TrainerSkill=</v>
      </c>
      <c r="C1799" s="1" t="s">
        <v>203</v>
      </c>
      <c r="D1799" t="str">
        <f t="shared" ref="D1799:D1862" si="2214">RIGHT(A1799,(LEN(A1799)-13))</f>
        <v/>
      </c>
      <c r="F1799" t="str">
        <f t="shared" si="2186"/>
        <v>TrainerSkill=</v>
      </c>
      <c r="G1799" s="17" t="str">
        <f>CONCATENATE("[td]",VLOOKUP(IF((COUNTA(E1773)&gt;0),E1773,VALUE(D1773)),'Lookup tables'!$A$2:$B$42,2,FALSE))</f>
        <v>[td]hyfsad</v>
      </c>
    </row>
    <row r="1800" spans="1:7" ht="14.4">
      <c r="A1800" s="17" t="s">
        <v>204</v>
      </c>
      <c r="B1800" s="17" t="str">
        <f t="shared" ref="B1800" si="2215">LEFT(A1800,7)</f>
        <v>rating=</v>
      </c>
      <c r="C1800" s="1" t="s">
        <v>205</v>
      </c>
      <c r="D1800" t="str">
        <f t="shared" ref="D1800:D1863" si="2216">RIGHT(A1800,(LEN(A1800)-7))</f>
        <v>0</v>
      </c>
      <c r="F1800" t="str">
        <f t="shared" si="2186"/>
        <v>rating=0</v>
      </c>
      <c r="G1800" s="17" t="s">
        <v>140</v>
      </c>
    </row>
    <row r="1801" spans="1:7" ht="14.4">
      <c r="A1801" s="17" t="s">
        <v>467</v>
      </c>
      <c r="B1801" s="17" t="str">
        <f t="shared" ref="B1801" si="2217">LEFT(A1801,13)</f>
        <v>PlayerNumber=</v>
      </c>
      <c r="C1801" s="1" t="s">
        <v>207</v>
      </c>
      <c r="D1801" t="str">
        <f t="shared" ref="D1801:D1864" si="2218">RIGHT(A1801,(LEN(A1801)-13))</f>
        <v>2</v>
      </c>
      <c r="F1801" t="str">
        <f t="shared" si="2186"/>
        <v>PlayerNumber=2</v>
      </c>
      <c r="G1801" s="17" t="str">
        <f t="shared" ref="G1801" si="2219">CONCATENATE("[th]",C1776)</f>
        <v>[th]Fasta situationer</v>
      </c>
    </row>
    <row r="1802" spans="1:7" ht="14.4">
      <c r="A1802" s="17" t="s">
        <v>208</v>
      </c>
      <c r="B1802" s="17" t="str">
        <f t="shared" ref="B1802:B1803" si="2220">LEFT(A1802,15)</f>
        <v>TransferListed=</v>
      </c>
      <c r="C1802" s="1" t="s">
        <v>209</v>
      </c>
      <c r="D1802" t="str">
        <f t="shared" ref="D1802:D1865" si="2221">RIGHT(A1802,(LEN(A1802)-15))</f>
        <v>0</v>
      </c>
      <c r="F1802" t="str">
        <f t="shared" si="2186"/>
        <v>TransferListed=0</v>
      </c>
      <c r="G1802" s="17" t="s">
        <v>150</v>
      </c>
    </row>
    <row r="1803" spans="1:7" ht="14.4">
      <c r="A1803" s="17" t="s">
        <v>210</v>
      </c>
      <c r="B1803" s="17" t="str">
        <f t="shared" si="2220"/>
        <v>NationalTeamID=</v>
      </c>
      <c r="C1803" s="1" t="s">
        <v>211</v>
      </c>
      <c r="D1803" t="str">
        <f t="shared" si="2221"/>
        <v>3000</v>
      </c>
      <c r="F1803" t="str">
        <f t="shared" ref="F1803:F1866" si="2222">A1803</f>
        <v>NationalTeamID=3000</v>
      </c>
      <c r="G1803" s="17" t="str">
        <f>CONCATENATE("[td]",VLOOKUP(IF((COUNTA(E1776)&gt;0),E1776,VALUE(D1776)),'Lookup tables'!$A$2:$B$42,2,FALSE))</f>
        <v>[td]usel</v>
      </c>
    </row>
    <row r="1804" spans="1:7" ht="14.4">
      <c r="A1804" s="17" t="s">
        <v>341</v>
      </c>
      <c r="B1804" s="17" t="str">
        <f t="shared" ref="B1804" si="2223">LEFT(A1804,5)</f>
        <v>Caps=</v>
      </c>
      <c r="C1804" s="1" t="s">
        <v>213</v>
      </c>
      <c r="D1804" t="str">
        <f t="shared" ref="D1804:D1867" si="2224">RIGHT(A1804,(LEN(A1804)-5))</f>
        <v>3</v>
      </c>
      <c r="F1804" t="str">
        <f t="shared" si="2222"/>
        <v>Caps=3</v>
      </c>
      <c r="G1804" s="17" t="s">
        <v>214</v>
      </c>
    </row>
    <row r="1805" spans="1:7" ht="14.4">
      <c r="A1805" s="17" t="s">
        <v>468</v>
      </c>
      <c r="B1805" s="17" t="str">
        <f t="shared" ref="B1805" si="2225">LEFT(A1805,8)</f>
        <v>CapsU20=</v>
      </c>
      <c r="C1805" s="1" t="s">
        <v>216</v>
      </c>
      <c r="D1805" t="str">
        <f t="shared" ref="D1805:D1868" si="2226">RIGHT(A1805,(LEN(A1805)-8))</f>
        <v>8</v>
      </c>
      <c r="E1805" t="s">
        <v>1440</v>
      </c>
      <c r="F1805" t="str">
        <f t="shared" si="2222"/>
        <v>CapsU20=8</v>
      </c>
      <c r="G1805" t="str">
        <f t="shared" ref="G1805:G1868" si="2227">CONCATENATE("Extra info: ", E1805)</f>
        <v>Extra info: form neg</v>
      </c>
    </row>
    <row r="1806" spans="1:7" ht="14.4">
      <c r="A1806" s="17" t="s">
        <v>469</v>
      </c>
      <c r="B1806" s="17"/>
      <c r="C1806" s="10" t="s">
        <v>134</v>
      </c>
      <c r="D1806" s="17" t="str">
        <f t="shared" ref="D1806:D1869" si="2228">MID(A1806,8,(LEN(A1806)-8))</f>
        <v>279734525</v>
      </c>
      <c r="F1806" t="str">
        <f t="shared" si="2222"/>
        <v>[player279734525]</v>
      </c>
      <c r="G1806" s="17" t="str">
        <f t="shared" ref="G1806:G1869" si="2229">CONCATENATE("[hr][b]",D1807,"[/b] ","[playerid=",D1806,"]")</f>
        <v>[hr][b]Magnus Ericsson[/b] [playerid=279734525]</v>
      </c>
    </row>
    <row r="1807" spans="1:7" ht="14.4">
      <c r="A1807" s="17" t="s">
        <v>470</v>
      </c>
      <c r="B1807" s="17" t="str">
        <f t="shared" ref="B1807" si="2230">LEFT(A1807,5)</f>
        <v>name=</v>
      </c>
      <c r="C1807" s="10" t="s">
        <v>137</v>
      </c>
      <c r="D1807" s="17" t="str">
        <f t="shared" ref="D1807:D1870" si="2231">RIGHT(A1807,(LEN(A1807)-5))</f>
        <v>Magnus Ericsson</v>
      </c>
      <c r="F1807" t="str">
        <f t="shared" si="2222"/>
        <v>name=Magnus Ericsson</v>
      </c>
      <c r="G1807" t="str">
        <f t="shared" ref="G1807" si="2232">CONCATENATE(D1808," år och ",D1809," dagar, TSI = ",D1823,", Lön = ",D1822)</f>
        <v>27 år och 48 dagar, TSI = 327990, Lön = 518040</v>
      </c>
    </row>
    <row r="1808" spans="1:7" ht="14.4">
      <c r="A1808" s="17" t="s">
        <v>219</v>
      </c>
      <c r="B1808" s="17" t="str">
        <f t="shared" ref="B1808" si="2233">LEFT(A1808,4)</f>
        <v>ald=</v>
      </c>
      <c r="C1808" s="1" t="s">
        <v>139</v>
      </c>
      <c r="D1808" t="str">
        <f t="shared" ref="D1808:D1871" si="2234">RIGHT(A1808,(LEN(A1808)-4))</f>
        <v>27</v>
      </c>
      <c r="F1808" t="str">
        <f t="shared" ref="F1808" si="2235">IF(LEN(E1808)&gt;0,CONCATENATE(B1808,E1808),A1808)</f>
        <v>ald=27</v>
      </c>
      <c r="G1808" t="str">
        <f>CONCATENATE(VLOOKUP(IF((COUNTA(E1811)&gt;0),E1811,VALUE(D1811)),'Lookup tables'!$A$2:$B$42,2,FALSE)," form, ",VLOOKUP(IF((COUNTA(E1812)&gt;0),E1812,VALUE(D1812)),'Lookup tables'!$A$2:$B$42,2,FALSE)," kondition, ",VLOOKUP(IF((COUNTA(E1820)&gt;0),E1820,VALUE(D1820)),'Lookup tables'!$A$2:$B$42,2,FALSE)," rutin")</f>
        <v>bra form, enastående kondition, legendarisk rutin</v>
      </c>
    </row>
    <row r="1809" spans="1:7" ht="14.4">
      <c r="A1809" s="17" t="s">
        <v>220</v>
      </c>
      <c r="B1809" s="17" t="str">
        <f t="shared" ref="B1809" si="2236">LEFT(A1809,8)</f>
        <v>agedays=</v>
      </c>
      <c r="C1809" s="1" t="s">
        <v>142</v>
      </c>
      <c r="D1809" t="str">
        <f t="shared" ref="D1809:D1872" si="2237">RIGHT(A1809,(LEN(A1809)-8))</f>
        <v>48</v>
      </c>
      <c r="F1809" t="str">
        <f t="shared" si="2186"/>
        <v>agedays=48</v>
      </c>
      <c r="G1809" t="str">
        <f>CONCATENATE(IF((COUNTA(D1832)&gt;0),CONCATENATE(D1832,", "),""),IF((LEN(D1839)&gt;0),CONCATENATE(VLOOKUP(VALUE(D1839),'Lookup tables'!$D$25:$E$27,2,FALSE),", "),""),CONCATENATE(VLOOKUP(VALUE(D1821),'Lookup tables'!$A$2:$B$42,2,FALSE)," ledarförmåga, "),CONCATENATE(VLOOKUP(D1834,'Lookup tables'!$D$29:$E$34,2,FALSE),", "),IF(AND((VALUE(D1810)&lt;0),(COUNTA(E1810)&lt;1)),"ingen skada",CONCATENATE("[b]skada +",IF((COUNTA(E1810)&gt;0),E1810,D1810),"[/b]")))</f>
        <v>bra ledarförmåga, sympatisk kille, ingen skada</v>
      </c>
    </row>
    <row r="1810" spans="1:7" ht="14.4">
      <c r="A1810" s="17" t="s">
        <v>143</v>
      </c>
      <c r="B1810" s="17" t="str">
        <f t="shared" ref="B1810:B1869" si="2238">LEFT(A1810,4)</f>
        <v>ska=</v>
      </c>
      <c r="C1810" s="1" t="s">
        <v>144</v>
      </c>
      <c r="D1810" t="str">
        <f t="shared" ref="D1810:D1873" si="2239">RIGHT(A1810,(LEN(A1810)-4))</f>
        <v>-1</v>
      </c>
      <c r="F1810" t="str">
        <f t="shared" si="2186"/>
        <v>ska=-1</v>
      </c>
      <c r="G1810" t="s">
        <v>145</v>
      </c>
    </row>
    <row r="1811" spans="1:7" ht="14.4">
      <c r="A1811" s="17" t="s">
        <v>221</v>
      </c>
      <c r="B1811" s="17" t="str">
        <f t="shared" si="2238"/>
        <v>for=</v>
      </c>
      <c r="C1811" s="1" t="s">
        <v>147</v>
      </c>
      <c r="D1811" t="str">
        <f t="shared" si="2239"/>
        <v>6</v>
      </c>
      <c r="E1811">
        <v>5</v>
      </c>
      <c r="F1811" t="str">
        <f t="shared" si="2186"/>
        <v>for=5</v>
      </c>
      <c r="G1811" s="17" t="str">
        <f t="shared" ref="G1811:G1874" si="2240">CONCATENATE("[th]",C1812)</f>
        <v>[th]Kondition</v>
      </c>
    </row>
    <row r="1812" spans="1:7" ht="14.4">
      <c r="A1812" s="17" t="s">
        <v>222</v>
      </c>
      <c r="B1812" s="17" t="str">
        <f t="shared" si="2238"/>
        <v>uth=</v>
      </c>
      <c r="C1812" s="1" t="s">
        <v>149</v>
      </c>
      <c r="D1812" t="str">
        <f t="shared" si="2239"/>
        <v>7</v>
      </c>
      <c r="F1812" t="str">
        <f t="shared" si="2186"/>
        <v>uth=7</v>
      </c>
      <c r="G1812" s="17" t="s">
        <v>150</v>
      </c>
    </row>
    <row r="1813" spans="1:7" ht="14.4">
      <c r="A1813" s="17" t="s">
        <v>831</v>
      </c>
      <c r="B1813" s="17" t="str">
        <f t="shared" si="2238"/>
        <v>spe=</v>
      </c>
      <c r="C1813" s="1" t="s">
        <v>152</v>
      </c>
      <c r="D1813" t="str">
        <f t="shared" si="2239"/>
        <v>16</v>
      </c>
      <c r="F1813" t="str">
        <f t="shared" si="2186"/>
        <v>spe=16</v>
      </c>
      <c r="G1813" s="17" t="str">
        <f>CONCATENATE("[td]",VLOOKUP(IF((COUNTA(E1812)&gt;0),E1812,VALUE(D1812)),'Lookup tables'!$A$2:$B$42,2,FALSE))</f>
        <v>[td]enastående</v>
      </c>
    </row>
    <row r="1814" spans="1:7" ht="14.4">
      <c r="A1814" s="17" t="s">
        <v>357</v>
      </c>
      <c r="B1814" s="17" t="str">
        <f t="shared" si="2238"/>
        <v>mal=</v>
      </c>
      <c r="C1814" s="1" t="s">
        <v>154</v>
      </c>
      <c r="D1814" t="str">
        <f t="shared" si="2239"/>
        <v>3</v>
      </c>
      <c r="F1814" t="str">
        <f t="shared" si="2186"/>
        <v>mal=3</v>
      </c>
      <c r="G1814" s="17" t="s">
        <v>140</v>
      </c>
    </row>
    <row r="1815" spans="1:7" ht="14.4">
      <c r="A1815" s="17" t="s">
        <v>246</v>
      </c>
      <c r="B1815" s="17" t="str">
        <f t="shared" si="2238"/>
        <v>fra=</v>
      </c>
      <c r="C1815" s="1" t="s">
        <v>156</v>
      </c>
      <c r="D1815" t="str">
        <f t="shared" si="2239"/>
        <v>2</v>
      </c>
      <c r="F1815" t="str">
        <f t="shared" si="2186"/>
        <v>fra=2</v>
      </c>
      <c r="G1815" s="17" t="str">
        <f t="shared" ref="G1815" si="2241">CONCATENATE("[th]",C1819)</f>
        <v>[th]Målvakt</v>
      </c>
    </row>
    <row r="1816" spans="1:7" ht="14.4">
      <c r="A1816" s="17" t="s">
        <v>415</v>
      </c>
      <c r="B1816" s="17" t="str">
        <f t="shared" si="2238"/>
        <v>ytt=</v>
      </c>
      <c r="C1816" s="1" t="s">
        <v>158</v>
      </c>
      <c r="D1816" t="str">
        <f t="shared" si="2239"/>
        <v>5</v>
      </c>
      <c r="F1816" t="str">
        <f t="shared" si="2186"/>
        <v>ytt=5</v>
      </c>
      <c r="G1816" s="17" t="s">
        <v>150</v>
      </c>
    </row>
    <row r="1817" spans="1:7" ht="14.4">
      <c r="A1817" s="17" t="s">
        <v>416</v>
      </c>
      <c r="B1817" s="17" t="str">
        <f t="shared" si="2238"/>
        <v>fas=</v>
      </c>
      <c r="C1817" s="1" t="s">
        <v>160</v>
      </c>
      <c r="D1817" t="str">
        <f t="shared" si="2239"/>
        <v>2</v>
      </c>
      <c r="F1817" t="str">
        <f t="shared" si="2186"/>
        <v>fas=2</v>
      </c>
      <c r="G1817" s="17" t="str">
        <f>CONCATENATE("[td]",VLOOKUP(IF((COUNTA(E1819)&gt;0),E1819,VALUE(D1819)),'Lookup tables'!$A$2:$B$42,2,FALSE))</f>
        <v>[td]katastrofal</v>
      </c>
    </row>
    <row r="1818" spans="1:7" ht="14.4">
      <c r="A1818" s="17" t="s">
        <v>322</v>
      </c>
      <c r="B1818" s="17" t="str">
        <f t="shared" si="2238"/>
        <v>bac=</v>
      </c>
      <c r="C1818" s="1" t="s">
        <v>162</v>
      </c>
      <c r="D1818" t="str">
        <f t="shared" si="2239"/>
        <v>16</v>
      </c>
      <c r="F1818" t="str">
        <f t="shared" si="2186"/>
        <v>bac=16</v>
      </c>
      <c r="G1818" s="17" t="s">
        <v>163</v>
      </c>
    </row>
    <row r="1819" spans="1:7" ht="14.4">
      <c r="A1819" s="17" t="s">
        <v>286</v>
      </c>
      <c r="B1819" s="17" t="str">
        <f t="shared" si="2238"/>
        <v>mlv=</v>
      </c>
      <c r="C1819" s="1" t="s">
        <v>165</v>
      </c>
      <c r="D1819" t="str">
        <f t="shared" si="2239"/>
        <v>1</v>
      </c>
      <c r="F1819" t="str">
        <f t="shared" si="2186"/>
        <v>mlv=1</v>
      </c>
      <c r="G1819" s="17" t="s">
        <v>135</v>
      </c>
    </row>
    <row r="1820" spans="1:7" ht="14.4">
      <c r="A1820" s="17" t="s">
        <v>381</v>
      </c>
      <c r="B1820" s="17" t="str">
        <f t="shared" si="2238"/>
        <v>rut=</v>
      </c>
      <c r="C1820" s="1" t="s">
        <v>167</v>
      </c>
      <c r="D1820" t="str">
        <f t="shared" si="2239"/>
        <v>10</v>
      </c>
      <c r="F1820" t="str">
        <f t="shared" si="2186"/>
        <v>rut=10</v>
      </c>
      <c r="G1820" s="17" t="str">
        <f t="shared" ref="G1820" si="2242">CONCATENATE("[th]",C1813)</f>
        <v>[th]Spelupplägg</v>
      </c>
    </row>
    <row r="1821" spans="1:7" ht="14.4">
      <c r="A1821" s="17" t="s">
        <v>337</v>
      </c>
      <c r="B1821" s="17" t="str">
        <f t="shared" si="2238"/>
        <v>led=</v>
      </c>
      <c r="C1821" s="1" t="s">
        <v>169</v>
      </c>
      <c r="D1821" t="str">
        <f t="shared" si="2239"/>
        <v>5</v>
      </c>
      <c r="F1821" t="str">
        <f t="shared" si="2186"/>
        <v>led=5</v>
      </c>
      <c r="G1821" s="17" t="s">
        <v>150</v>
      </c>
    </row>
    <row r="1822" spans="1:7" ht="14.4">
      <c r="A1822" s="17" t="s">
        <v>1247</v>
      </c>
      <c r="B1822" s="17" t="str">
        <f t="shared" si="2238"/>
        <v>sal=</v>
      </c>
      <c r="C1822" s="1" t="s">
        <v>171</v>
      </c>
      <c r="D1822" t="str">
        <f t="shared" si="2239"/>
        <v>518040</v>
      </c>
      <c r="F1822" t="str">
        <f t="shared" si="2186"/>
        <v>sal=518040</v>
      </c>
      <c r="G1822" s="17" t="str">
        <f>CONCATENATE("[td]",VLOOKUP(IF((COUNTA(E1813)&gt;0),E1813,VALUE(D1813)),'Lookup tables'!$A$2:$B$42,2,FALSE))</f>
        <v>[td]utomjordisk</v>
      </c>
    </row>
    <row r="1823" spans="1:7" ht="14.4">
      <c r="A1823" s="17" t="s">
        <v>1248</v>
      </c>
      <c r="B1823" s="17" t="str">
        <f t="shared" si="2238"/>
        <v>mkt=</v>
      </c>
      <c r="C1823" s="1" t="s">
        <v>173</v>
      </c>
      <c r="D1823" t="str">
        <f t="shared" si="2239"/>
        <v>327990</v>
      </c>
      <c r="F1823" t="str">
        <f t="shared" si="2186"/>
        <v>mkt=327990</v>
      </c>
      <c r="G1823" s="17" t="s">
        <v>140</v>
      </c>
    </row>
    <row r="1824" spans="1:7" ht="14.4">
      <c r="A1824" s="17" t="s">
        <v>491</v>
      </c>
      <c r="B1824" s="17" t="str">
        <f t="shared" si="2238"/>
        <v>gev=</v>
      </c>
      <c r="C1824" s="1" t="s">
        <v>175</v>
      </c>
      <c r="D1824" t="str">
        <f t="shared" si="2239"/>
        <v>27</v>
      </c>
      <c r="F1824" t="str">
        <f t="shared" si="2186"/>
        <v>gev=27</v>
      </c>
      <c r="G1824" s="17" t="str">
        <f t="shared" ref="G1824" si="2243">CONCATENATE("[th]",C1815)</f>
        <v>[th]Framspel</v>
      </c>
    </row>
    <row r="1825" spans="1:7" ht="14.4">
      <c r="A1825" s="17" t="s">
        <v>176</v>
      </c>
      <c r="B1825" s="17" t="str">
        <f t="shared" si="2238"/>
        <v>gtl=</v>
      </c>
      <c r="C1825" s="1" t="s">
        <v>177</v>
      </c>
      <c r="D1825" t="str">
        <f t="shared" si="2239"/>
        <v>0</v>
      </c>
      <c r="F1825" t="str">
        <f t="shared" si="2186"/>
        <v>gtl=0</v>
      </c>
      <c r="G1825" s="17" t="s">
        <v>150</v>
      </c>
    </row>
    <row r="1826" spans="1:7" ht="14.4">
      <c r="A1826" s="17" t="s">
        <v>178</v>
      </c>
      <c r="B1826" s="17" t="str">
        <f t="shared" si="2238"/>
        <v>gtc=</v>
      </c>
      <c r="C1826" s="1" t="s">
        <v>179</v>
      </c>
      <c r="D1826" t="str">
        <f t="shared" si="2239"/>
        <v>0</v>
      </c>
      <c r="F1826" t="str">
        <f t="shared" si="2186"/>
        <v>gtc=0</v>
      </c>
      <c r="G1826" s="17" t="str">
        <f>CONCATENATE("[td]",VLOOKUP(IF((COUNTA(E1815)&gt;0),E1815,VALUE(D1815)),'Lookup tables'!$A$2:$B$42,2,FALSE))</f>
        <v>[td]usel</v>
      </c>
    </row>
    <row r="1827" spans="1:7" ht="14.4">
      <c r="A1827" s="17" t="s">
        <v>180</v>
      </c>
      <c r="B1827" s="17" t="str">
        <f t="shared" si="2238"/>
        <v>gtt=</v>
      </c>
      <c r="C1827" s="1" t="s">
        <v>181</v>
      </c>
      <c r="D1827" t="str">
        <f t="shared" si="2239"/>
        <v>0</v>
      </c>
      <c r="F1827" t="str">
        <f t="shared" si="2186"/>
        <v>gtt=0</v>
      </c>
      <c r="G1827" s="17" t="s">
        <v>163</v>
      </c>
    </row>
    <row r="1828" spans="1:7" ht="14.4">
      <c r="A1828" s="17" t="s">
        <v>404</v>
      </c>
      <c r="B1828" s="17" t="str">
        <f t="shared" si="2238"/>
        <v>hat=</v>
      </c>
      <c r="C1828" s="1" t="s">
        <v>183</v>
      </c>
      <c r="D1828" t="str">
        <f t="shared" si="2239"/>
        <v>1</v>
      </c>
      <c r="F1828" t="str">
        <f t="shared" si="2186"/>
        <v>hat=1</v>
      </c>
      <c r="G1828" s="17" t="s">
        <v>135</v>
      </c>
    </row>
    <row r="1829" spans="1:7" ht="14.4">
      <c r="A1829" s="17" t="s">
        <v>184</v>
      </c>
      <c r="B1829" s="17" t="str">
        <f t="shared" ref="B1829" si="2244">LEFT(A1829,10)</f>
        <v>CountryID=</v>
      </c>
      <c r="C1829" s="1" t="s">
        <v>185</v>
      </c>
      <c r="D1829" t="str">
        <f t="shared" ref="D1829:D1892" si="2245">RIGHT(A1829,(LEN(A1829)-10))</f>
        <v>1</v>
      </c>
      <c r="F1829" t="str">
        <f t="shared" si="2186"/>
        <v>CountryID=1</v>
      </c>
      <c r="G1829" s="17" t="str">
        <f t="shared" ref="G1829" si="2246">CONCATENATE("[th]",C1816)</f>
        <v>[th]Ytter</v>
      </c>
    </row>
    <row r="1830" spans="1:7" ht="14.4">
      <c r="A1830" s="17" t="s">
        <v>186</v>
      </c>
      <c r="B1830" s="17" t="str">
        <f t="shared" ref="B1830" si="2247">LEFT(A1830,9)</f>
        <v>warnings=</v>
      </c>
      <c r="C1830" s="1" t="s">
        <v>187</v>
      </c>
      <c r="D1830" t="str">
        <f t="shared" ref="D1830:D1893" si="2248">RIGHT(A1830,(LEN(A1830)-9))</f>
        <v>0</v>
      </c>
      <c r="F1830" t="str">
        <f t="shared" si="2186"/>
        <v>warnings=0</v>
      </c>
      <c r="G1830" s="17" t="s">
        <v>150</v>
      </c>
    </row>
    <row r="1831" spans="1:7" ht="14.4">
      <c r="A1831" s="17" t="s">
        <v>362</v>
      </c>
      <c r="B1831" s="17" t="str">
        <f t="shared" ref="B1831" si="2249">LEFT(A1831,11)</f>
        <v>speciality=</v>
      </c>
      <c r="C1831" s="1" t="s">
        <v>189</v>
      </c>
      <c r="D1831" t="str">
        <f t="shared" ref="D1831:D1894" si="2250">RIGHT(A1831,(LEN(A1831)-11))</f>
        <v>5</v>
      </c>
      <c r="F1831" t="str">
        <f t="shared" si="2186"/>
        <v>speciality=5</v>
      </c>
      <c r="G1831" s="17" t="str">
        <f>CONCATENATE("[td]",VLOOKUP(IF((COUNTA(E1816)&gt;0),E1816,VALUE(D1816)),'Lookup tables'!$A$2:$B$42,2,FALSE))</f>
        <v>[td]bra</v>
      </c>
    </row>
    <row r="1832" spans="1:7" ht="14.4">
      <c r="A1832" s="17" t="s">
        <v>363</v>
      </c>
      <c r="B1832" s="17" t="str">
        <f t="shared" ref="B1832" si="2251">LEFT(A1832,16)</f>
        <v>specialityLabel=</v>
      </c>
      <c r="C1832" s="1" t="s">
        <v>189</v>
      </c>
      <c r="F1832" t="str">
        <f t="shared" si="2186"/>
        <v>specialityLabel=Head</v>
      </c>
      <c r="G1832" s="17" t="s">
        <v>140</v>
      </c>
    </row>
    <row r="1833" spans="1:7" ht="14.4">
      <c r="A1833" s="17" t="s">
        <v>329</v>
      </c>
      <c r="B1833" s="17" t="str">
        <f t="shared" ref="B1833" si="2252">LEFT(A1833,11)</f>
        <v>gentleness=</v>
      </c>
      <c r="C1833" s="1" t="s">
        <v>192</v>
      </c>
      <c r="D1833" t="str">
        <f t="shared" ref="D1833:D1896" si="2253">RIGHT(A1833,(LEN(A1833)-11))</f>
        <v>2</v>
      </c>
      <c r="F1833" t="str">
        <f t="shared" si="2186"/>
        <v>gentleness=2</v>
      </c>
      <c r="G1833" s="17" t="str">
        <f t="shared" ref="G1833" si="2254">CONCATENATE("[th]",C1818)</f>
        <v>[th]Försvar</v>
      </c>
    </row>
    <row r="1834" spans="1:7" ht="14.4">
      <c r="A1834" s="17" t="s">
        <v>330</v>
      </c>
      <c r="B1834" s="17" t="str">
        <f t="shared" ref="B1834" si="2255">LEFT(A1834,16)</f>
        <v>gentlenessLabel=</v>
      </c>
      <c r="C1834" s="1" t="s">
        <v>192</v>
      </c>
      <c r="D1834" t="str">
        <f t="shared" ref="D1834:D1897" si="2256">RIGHT(A1834,(LEN(A1834)-16))</f>
        <v>pleasant guy</v>
      </c>
      <c r="F1834" t="str">
        <f t="shared" si="2186"/>
        <v>gentlenessLabel=pleasant guy</v>
      </c>
      <c r="G1834" s="17" t="s">
        <v>150</v>
      </c>
    </row>
    <row r="1835" spans="1:7" ht="14.4">
      <c r="A1835" s="17" t="s">
        <v>194</v>
      </c>
      <c r="B1835" s="17" t="str">
        <f t="shared" ref="B1835" si="2257">LEFT(A1835,8)</f>
        <v>honesty=</v>
      </c>
      <c r="C1835" s="1" t="s">
        <v>195</v>
      </c>
      <c r="D1835" t="str">
        <f t="shared" ref="D1835:D1898" si="2258">RIGHT(A1835,(LEN(A1835)-8))</f>
        <v>2</v>
      </c>
      <c r="F1835" t="str">
        <f t="shared" si="2186"/>
        <v>honesty=2</v>
      </c>
      <c r="G1835" s="17" t="str">
        <f>CONCATENATE("[td]",VLOOKUP(IF((COUNTA(E1818)&gt;0),E1818,VALUE(D1818)),'Lookup tables'!$A$2:$B$42,2,FALSE))</f>
        <v>[td]utomjordisk</v>
      </c>
    </row>
    <row r="1836" spans="1:7" ht="14.4">
      <c r="A1836" s="17" t="s">
        <v>196</v>
      </c>
      <c r="B1836" s="17" t="str">
        <f t="shared" ref="B1836" si="2259">LEFT(A1836,13)</f>
        <v>honestyLabel=</v>
      </c>
      <c r="C1836" s="1" t="s">
        <v>195</v>
      </c>
      <c r="D1836" t="str">
        <f t="shared" ref="D1836:D1899" si="2260">RIGHT(A1836,(LEN(A1836)-13))</f>
        <v>honest</v>
      </c>
      <c r="F1836" t="str">
        <f t="shared" si="2186"/>
        <v>honestyLabel=honest</v>
      </c>
      <c r="G1836" s="17" t="s">
        <v>163</v>
      </c>
    </row>
    <row r="1837" spans="1:7" ht="14.4">
      <c r="A1837" s="17" t="s">
        <v>407</v>
      </c>
      <c r="B1837" s="17" t="str">
        <f t="shared" ref="B1837" si="2261">LEFT(A1837,15)</f>
        <v>Aggressiveness=</v>
      </c>
      <c r="C1837" s="1" t="s">
        <v>198</v>
      </c>
      <c r="D1837" t="str">
        <f t="shared" ref="D1837:D1900" si="2262">RIGHT(A1837,(LEN(A1837)-15))</f>
        <v>4</v>
      </c>
      <c r="F1837" t="str">
        <f t="shared" si="2186"/>
        <v>Aggressiveness=4</v>
      </c>
      <c r="G1837" s="17" t="s">
        <v>135</v>
      </c>
    </row>
    <row r="1838" spans="1:7" ht="14.4">
      <c r="A1838" s="17" t="s">
        <v>408</v>
      </c>
      <c r="B1838" s="17" t="str">
        <f t="shared" ref="B1838" si="2263">LEFT(A1838,20)</f>
        <v>AggressivenessLabel=</v>
      </c>
      <c r="C1838" s="1" t="s">
        <v>198</v>
      </c>
      <c r="D1838" t="str">
        <f t="shared" ref="D1838:D1901" si="2264">RIGHT(A1838,(LEN(A1838)-20))</f>
        <v>fiery</v>
      </c>
      <c r="F1838" t="str">
        <f t="shared" si="2186"/>
        <v>AggressivenessLabel=fiery</v>
      </c>
      <c r="G1838" s="17" t="str">
        <f t="shared" ref="G1838" si="2265">CONCATENATE("[th]",C1814)</f>
        <v>[th]Målgörare</v>
      </c>
    </row>
    <row r="1839" spans="1:7" ht="14.4">
      <c r="A1839" s="17" t="s">
        <v>236</v>
      </c>
      <c r="B1839" s="17" t="str">
        <f t="shared" ref="B1839" si="2266">LEFT(A1839,12)</f>
        <v>TrainerType=</v>
      </c>
      <c r="C1839" s="1" t="s">
        <v>201</v>
      </c>
      <c r="D1839" t="str">
        <f t="shared" ref="D1839:D1902" si="2267">RIGHT(A1839,(LEN(A1839)-12))</f>
        <v/>
      </c>
      <c r="F1839" t="str">
        <f t="shared" si="2186"/>
        <v>TrainerType=</v>
      </c>
      <c r="G1839" s="17" t="s">
        <v>150</v>
      </c>
    </row>
    <row r="1840" spans="1:7" ht="14.4">
      <c r="A1840" s="17" t="s">
        <v>237</v>
      </c>
      <c r="B1840" s="17" t="str">
        <f t="shared" ref="B1840" si="2268">LEFT(A1840,13)</f>
        <v>TrainerSkill=</v>
      </c>
      <c r="C1840" s="1" t="s">
        <v>203</v>
      </c>
      <c r="D1840" t="str">
        <f t="shared" ref="D1840:D1903" si="2269">RIGHT(A1840,(LEN(A1840)-13))</f>
        <v/>
      </c>
      <c r="F1840" t="str">
        <f t="shared" si="2186"/>
        <v>TrainerSkill=</v>
      </c>
      <c r="G1840" s="17" t="str">
        <f>CONCATENATE("[td]",VLOOKUP(IF((COUNTA(E1814)&gt;0),E1814,VALUE(D1814)),'Lookup tables'!$A$2:$B$42,2,FALSE))</f>
        <v>[td]dålig</v>
      </c>
    </row>
    <row r="1841" spans="1:7" ht="14.4">
      <c r="A1841" s="17" t="s">
        <v>204</v>
      </c>
      <c r="B1841" s="17" t="str">
        <f t="shared" ref="B1841" si="2270">LEFT(A1841,7)</f>
        <v>rating=</v>
      </c>
      <c r="C1841" s="1" t="s">
        <v>205</v>
      </c>
      <c r="D1841" t="str">
        <f t="shared" ref="D1841:D1904" si="2271">RIGHT(A1841,(LEN(A1841)-7))</f>
        <v>0</v>
      </c>
      <c r="F1841" t="str">
        <f t="shared" ref="F1841:F1904" si="2272">IF(LEN(E1841)&gt;0,CONCATENATE(B1841,E1841),A1841)</f>
        <v>rating=0</v>
      </c>
      <c r="G1841" s="17" t="s">
        <v>140</v>
      </c>
    </row>
    <row r="1842" spans="1:7" ht="14.4">
      <c r="A1842" s="17" t="s">
        <v>350</v>
      </c>
      <c r="B1842" s="17" t="str">
        <f t="shared" ref="B1842" si="2273">LEFT(A1842,13)</f>
        <v>PlayerNumber=</v>
      </c>
      <c r="C1842" s="1" t="s">
        <v>207</v>
      </c>
      <c r="D1842" t="str">
        <f t="shared" ref="D1842:D1905" si="2274">RIGHT(A1842,(LEN(A1842)-13))</f>
        <v>100</v>
      </c>
      <c r="F1842" t="str">
        <f t="shared" si="2272"/>
        <v>PlayerNumber=100</v>
      </c>
      <c r="G1842" s="17" t="str">
        <f t="shared" ref="G1842" si="2275">CONCATENATE("[th]",C1817)</f>
        <v>[th]Fasta situationer</v>
      </c>
    </row>
    <row r="1843" spans="1:7" ht="14.4">
      <c r="A1843" s="17" t="s">
        <v>208</v>
      </c>
      <c r="B1843" s="17" t="str">
        <f t="shared" ref="B1843:B1844" si="2276">LEFT(A1843,15)</f>
        <v>TransferListed=</v>
      </c>
      <c r="C1843" s="1" t="s">
        <v>209</v>
      </c>
      <c r="D1843" t="str">
        <f t="shared" ref="D1843:D1906" si="2277">RIGHT(A1843,(LEN(A1843)-15))</f>
        <v>0</v>
      </c>
      <c r="F1843" t="str">
        <f t="shared" si="2272"/>
        <v>TransferListed=0</v>
      </c>
      <c r="G1843" s="17" t="s">
        <v>150</v>
      </c>
    </row>
    <row r="1844" spans="1:7" ht="14.4">
      <c r="A1844" s="17" t="s">
        <v>210</v>
      </c>
      <c r="B1844" s="17" t="str">
        <f t="shared" si="2276"/>
        <v>NationalTeamID=</v>
      </c>
      <c r="C1844" s="1" t="s">
        <v>211</v>
      </c>
      <c r="D1844" t="str">
        <f t="shared" si="2277"/>
        <v>3000</v>
      </c>
      <c r="F1844" t="str">
        <f t="shared" ref="F1844:F1907" si="2278">A1844</f>
        <v>NationalTeamID=3000</v>
      </c>
      <c r="G1844" s="17" t="str">
        <f>CONCATENATE("[td]",VLOOKUP(IF((COUNTA(E1817)&gt;0),E1817,VALUE(D1817)),'Lookup tables'!$A$2:$B$42,2,FALSE))</f>
        <v>[td]usel</v>
      </c>
    </row>
    <row r="1845" spans="1:7" ht="14.4">
      <c r="A1845" s="17" t="s">
        <v>238</v>
      </c>
      <c r="B1845" s="17" t="str">
        <f t="shared" ref="B1845" si="2279">LEFT(A1845,5)</f>
        <v>Caps=</v>
      </c>
      <c r="C1845" s="1" t="s">
        <v>213</v>
      </c>
      <c r="D1845" t="str">
        <f t="shared" ref="D1845:D1908" si="2280">RIGHT(A1845,(LEN(A1845)-5))</f>
        <v>0</v>
      </c>
      <c r="F1845" t="str">
        <f t="shared" si="2278"/>
        <v>Caps=0</v>
      </c>
      <c r="G1845" s="17" t="s">
        <v>214</v>
      </c>
    </row>
    <row r="1846" spans="1:7" ht="14.4">
      <c r="A1846" s="17" t="s">
        <v>475</v>
      </c>
      <c r="B1846" s="17" t="str">
        <f t="shared" ref="B1846" si="2281">LEFT(A1846,8)</f>
        <v>CapsU20=</v>
      </c>
      <c r="C1846" s="1" t="s">
        <v>216</v>
      </c>
      <c r="D1846" t="str">
        <f t="shared" ref="D1846:D1909" si="2282">RIGHT(A1846,(LEN(A1846)-8))</f>
        <v>6</v>
      </c>
      <c r="E1846" t="s">
        <v>1440</v>
      </c>
      <c r="F1846" t="str">
        <f t="shared" si="2278"/>
        <v>CapsU20=6</v>
      </c>
      <c r="G1846" t="str">
        <f t="shared" ref="G1846:G1909" si="2283">CONCATENATE("Extra info: ", E1846)</f>
        <v>Extra info: form neg</v>
      </c>
    </row>
    <row r="1847" spans="1:7" ht="14.4">
      <c r="A1847" s="17" t="s">
        <v>476</v>
      </c>
      <c r="B1847" s="17"/>
      <c r="C1847" s="10" t="s">
        <v>134</v>
      </c>
      <c r="D1847" s="17" t="str">
        <f t="shared" ref="D1847:D1910" si="2284">MID(A1847,8,(LEN(A1847)-8))</f>
        <v>259355164</v>
      </c>
      <c r="F1847" t="str">
        <f t="shared" si="2222"/>
        <v>[player259355164]</v>
      </c>
      <c r="G1847" s="17" t="str">
        <f t="shared" ref="G1847:G1910" si="2285">CONCATENATE("[hr][b]",D1848,"[/b] ","[playerid=",D1847,"]")</f>
        <v>[hr][b]Martin 'Blixten' Oskarsson[/b] [playerid=259355164]</v>
      </c>
    </row>
    <row r="1848" spans="1:7" ht="14.4">
      <c r="A1848" s="17" t="s">
        <v>477</v>
      </c>
      <c r="B1848" s="17" t="str">
        <f t="shared" ref="B1848" si="2286">LEFT(A1848,5)</f>
        <v>name=</v>
      </c>
      <c r="C1848" s="10" t="s">
        <v>137</v>
      </c>
      <c r="D1848" s="17" t="str">
        <f t="shared" ref="D1848:D1911" si="2287">RIGHT(A1848,(LEN(A1848)-5))</f>
        <v>Martin 'Blixten' Oskarsson</v>
      </c>
      <c r="F1848" t="str">
        <f t="shared" si="2222"/>
        <v>name=Martin 'Blixten' Oskarsson</v>
      </c>
      <c r="G1848" t="str">
        <f t="shared" ref="G1848" si="2288">CONCATENATE(D1849," år och ",D1850," dagar, TSI = ",D1864,", Lön = ",D1863)</f>
        <v>29 år och 7 dagar, TSI = 250580, Lön = 402300</v>
      </c>
    </row>
    <row r="1849" spans="1:7" ht="14.4">
      <c r="A1849" s="17" t="s">
        <v>302</v>
      </c>
      <c r="B1849" s="17" t="str">
        <f t="shared" ref="B1849" si="2289">LEFT(A1849,4)</f>
        <v>ald=</v>
      </c>
      <c r="C1849" s="1" t="s">
        <v>139</v>
      </c>
      <c r="D1849" t="str">
        <f t="shared" ref="D1849:D1912" si="2290">RIGHT(A1849,(LEN(A1849)-4))</f>
        <v>29</v>
      </c>
      <c r="F1849" t="str">
        <f t="shared" ref="F1849" si="2291">IF(LEN(E1849)&gt;0,CONCATENATE(B1849,E1849),A1849)</f>
        <v>ald=29</v>
      </c>
      <c r="G1849" t="str">
        <f>CONCATENATE(VLOOKUP(IF((COUNTA(E1852)&gt;0),E1852,VALUE(D1852)),'Lookup tables'!$A$2:$B$42,2,FALSE)," form, ",VLOOKUP(IF((COUNTA(E1853)&gt;0),E1853,VALUE(D1853)),'Lookup tables'!$A$2:$B$42,2,FALSE)," kondition, ",VLOOKUP(IF((COUNTA(E1861)&gt;0),E1861,VALUE(D1861)),'Lookup tables'!$A$2:$B$42,2,FALSE)," rutin")</f>
        <v>enastående form, fenomenal kondition, titanisk rutin</v>
      </c>
    </row>
    <row r="1850" spans="1:7" ht="14.4">
      <c r="A1850" s="17" t="s">
        <v>141</v>
      </c>
      <c r="B1850" s="17" t="str">
        <f t="shared" ref="B1850" si="2292">LEFT(A1850,8)</f>
        <v>agedays=</v>
      </c>
      <c r="C1850" s="1" t="s">
        <v>142</v>
      </c>
      <c r="D1850" t="str">
        <f t="shared" ref="D1850:D1913" si="2293">RIGHT(A1850,(LEN(A1850)-8))</f>
        <v>7</v>
      </c>
      <c r="F1850" t="str">
        <f t="shared" si="2272"/>
        <v>agedays=7</v>
      </c>
      <c r="G1850" t="str">
        <f>CONCATENATE(IF((COUNTA(D1873)&gt;0),CONCATENATE(D1873,", "),""),IF((LEN(D1880)&gt;0),CONCATENATE(VLOOKUP(VALUE(D1880),'Lookup tables'!$D$25:$E$27,2,FALSE),", "),""),CONCATENATE(VLOOKUP(VALUE(D1862),'Lookup tables'!$A$2:$B$42,2,FALSE)," ledarförmåga, "),CONCATENATE(VLOOKUP(D1875,'Lookup tables'!$D$29:$E$34,2,FALSE),", "),IF(AND((VALUE(D1851)&lt;0),(COUNTA(E1851)&lt;1)),"ingen skada",CONCATENATE("[b]skada +",IF((COUNTA(E1851)&gt;0),E1851,D1851),"[/b]")))</f>
        <v>usel ledarförmåga, genomsympatisk kille, ingen skada</v>
      </c>
    </row>
    <row r="1851" spans="1:7" ht="14.4">
      <c r="A1851" s="17" t="s">
        <v>143</v>
      </c>
      <c r="B1851" s="17" t="str">
        <f t="shared" ref="B1851:B1852" si="2294">LEFT(A1851,4)</f>
        <v>ska=</v>
      </c>
      <c r="C1851" s="1" t="s">
        <v>144</v>
      </c>
      <c r="D1851" t="str">
        <f t="shared" ref="D1851:D1914" si="2295">RIGHT(A1851,(LEN(A1851)-4))</f>
        <v>-1</v>
      </c>
      <c r="F1851" t="str">
        <f t="shared" si="2272"/>
        <v>ska=-1</v>
      </c>
      <c r="G1851" t="s">
        <v>145</v>
      </c>
    </row>
    <row r="1852" spans="1:7" ht="14.4">
      <c r="A1852" s="17" t="s">
        <v>221</v>
      </c>
      <c r="B1852" s="17" t="str">
        <f t="shared" si="2294"/>
        <v>for=</v>
      </c>
      <c r="C1852" s="1" t="s">
        <v>147</v>
      </c>
      <c r="D1852" t="str">
        <f t="shared" si="2295"/>
        <v>6</v>
      </c>
      <c r="E1852">
        <v>7</v>
      </c>
      <c r="F1852" t="str">
        <f t="shared" si="2272"/>
        <v>for=7</v>
      </c>
      <c r="G1852" s="17" t="str">
        <f t="shared" ref="G1852:G1915" si="2296">CONCATENATE("[th]",C1853)</f>
        <v>[th]Kondition</v>
      </c>
    </row>
    <row r="1853" spans="1:7" ht="14.4">
      <c r="A1853" s="17" t="s">
        <v>369</v>
      </c>
      <c r="B1853" s="17" t="str">
        <f t="shared" si="2238"/>
        <v>uth=</v>
      </c>
      <c r="C1853" s="1" t="s">
        <v>149</v>
      </c>
      <c r="D1853" t="str">
        <f t="shared" si="2295"/>
        <v>8</v>
      </c>
      <c r="F1853" t="str">
        <f t="shared" si="2272"/>
        <v>uth=8</v>
      </c>
      <c r="G1853" s="17" t="s">
        <v>150</v>
      </c>
    </row>
    <row r="1854" spans="1:7" ht="14.4">
      <c r="A1854" s="17" t="s">
        <v>462</v>
      </c>
      <c r="B1854" s="17" t="str">
        <f t="shared" si="2238"/>
        <v>spe=</v>
      </c>
      <c r="C1854" s="1" t="s">
        <v>152</v>
      </c>
      <c r="D1854" t="str">
        <f t="shared" si="2295"/>
        <v>14</v>
      </c>
      <c r="F1854" t="str">
        <f t="shared" si="2272"/>
        <v>spe=14</v>
      </c>
      <c r="G1854" s="17" t="str">
        <f>CONCATENATE("[td]",VLOOKUP(IF((COUNTA(E1853)&gt;0),E1853,VALUE(D1853)),'Lookup tables'!$A$2:$B$42,2,FALSE))</f>
        <v>[td]fenomenal</v>
      </c>
    </row>
    <row r="1855" spans="1:7" ht="14.4">
      <c r="A1855" s="17" t="s">
        <v>319</v>
      </c>
      <c r="B1855" s="17" t="str">
        <f t="shared" si="2238"/>
        <v>mal=</v>
      </c>
      <c r="C1855" s="1" t="s">
        <v>154</v>
      </c>
      <c r="D1855" t="str">
        <f t="shared" si="2295"/>
        <v>4</v>
      </c>
      <c r="F1855" t="str">
        <f t="shared" si="2272"/>
        <v>mal=4</v>
      </c>
      <c r="G1855" s="17" t="s">
        <v>140</v>
      </c>
    </row>
    <row r="1856" spans="1:7" ht="14.4">
      <c r="A1856" s="17" t="s">
        <v>320</v>
      </c>
      <c r="B1856" s="17" t="str">
        <f t="shared" si="2238"/>
        <v>fra=</v>
      </c>
      <c r="C1856" s="1" t="s">
        <v>156</v>
      </c>
      <c r="D1856" t="str">
        <f t="shared" si="2295"/>
        <v>7</v>
      </c>
      <c r="F1856" t="str">
        <f t="shared" si="2272"/>
        <v>fra=7</v>
      </c>
      <c r="G1856" s="17" t="str">
        <f t="shared" ref="G1856" si="2297">CONCATENATE("[th]",C1860)</f>
        <v>[th]Målvakt</v>
      </c>
    </row>
    <row r="1857" spans="1:7" ht="14.4">
      <c r="A1857" s="17" t="s">
        <v>762</v>
      </c>
      <c r="B1857" s="17" t="str">
        <f t="shared" si="2238"/>
        <v>ytt=</v>
      </c>
      <c r="C1857" s="1" t="s">
        <v>158</v>
      </c>
      <c r="D1857" t="str">
        <f t="shared" si="2295"/>
        <v>8</v>
      </c>
      <c r="F1857" t="str">
        <f t="shared" si="2272"/>
        <v>ytt=8</v>
      </c>
      <c r="G1857" s="17" t="s">
        <v>150</v>
      </c>
    </row>
    <row r="1858" spans="1:7" ht="14.4">
      <c r="A1858" s="17" t="s">
        <v>416</v>
      </c>
      <c r="B1858" s="17" t="str">
        <f t="shared" si="2238"/>
        <v>fas=</v>
      </c>
      <c r="C1858" s="1" t="s">
        <v>160</v>
      </c>
      <c r="D1858" t="str">
        <f t="shared" si="2295"/>
        <v>2</v>
      </c>
      <c r="F1858" t="str">
        <f t="shared" si="2272"/>
        <v>fas=2</v>
      </c>
      <c r="G1858" s="17" t="str">
        <f>CONCATENATE("[td]",VLOOKUP(IF((COUNTA(E1860)&gt;0),E1860,VALUE(D1860)),'Lookup tables'!$A$2:$B$42,2,FALSE))</f>
        <v>[td]usel</v>
      </c>
    </row>
    <row r="1859" spans="1:7" ht="14.4">
      <c r="A1859" s="17" t="s">
        <v>417</v>
      </c>
      <c r="B1859" s="17" t="str">
        <f t="shared" si="2238"/>
        <v>bac=</v>
      </c>
      <c r="C1859" s="1" t="s">
        <v>162</v>
      </c>
      <c r="D1859" t="str">
        <f t="shared" si="2295"/>
        <v>17</v>
      </c>
      <c r="F1859" t="str">
        <f t="shared" si="2272"/>
        <v>bac=17</v>
      </c>
      <c r="G1859" s="17" t="s">
        <v>163</v>
      </c>
    </row>
    <row r="1860" spans="1:7" ht="14.4">
      <c r="A1860" s="17" t="s">
        <v>480</v>
      </c>
      <c r="B1860" s="17" t="str">
        <f t="shared" si="2238"/>
        <v>mlv=</v>
      </c>
      <c r="C1860" s="1" t="s">
        <v>165</v>
      </c>
      <c r="D1860" t="str">
        <f t="shared" si="2295"/>
        <v>2</v>
      </c>
      <c r="F1860" t="str">
        <f t="shared" si="2272"/>
        <v>mlv=2</v>
      </c>
      <c r="G1860" s="17" t="s">
        <v>135</v>
      </c>
    </row>
    <row r="1861" spans="1:7" ht="14.4">
      <c r="A1861" s="17" t="s">
        <v>912</v>
      </c>
      <c r="B1861" s="17" t="str">
        <f t="shared" si="2238"/>
        <v>rut=</v>
      </c>
      <c r="C1861" s="1" t="s">
        <v>167</v>
      </c>
      <c r="D1861" t="str">
        <f t="shared" si="2295"/>
        <v>15</v>
      </c>
      <c r="F1861" t="str">
        <f t="shared" si="2272"/>
        <v>rut=15</v>
      </c>
      <c r="G1861" s="17" t="str">
        <f t="shared" ref="G1861" si="2298">CONCATENATE("[th]",C1854)</f>
        <v>[th]Spelupplägg</v>
      </c>
    </row>
    <row r="1862" spans="1:7" ht="14.4">
      <c r="A1862" s="17" t="s">
        <v>438</v>
      </c>
      <c r="B1862" s="17" t="str">
        <f t="shared" si="2238"/>
        <v>led=</v>
      </c>
      <c r="C1862" s="1" t="s">
        <v>169</v>
      </c>
      <c r="D1862" t="str">
        <f t="shared" si="2295"/>
        <v>2</v>
      </c>
      <c r="F1862" t="str">
        <f t="shared" si="2272"/>
        <v>led=2</v>
      </c>
      <c r="G1862" s="17" t="s">
        <v>150</v>
      </c>
    </row>
    <row r="1863" spans="1:7" ht="14.4">
      <c r="A1863" s="17" t="s">
        <v>1249</v>
      </c>
      <c r="B1863" s="17" t="str">
        <f t="shared" si="2238"/>
        <v>sal=</v>
      </c>
      <c r="C1863" s="1" t="s">
        <v>171</v>
      </c>
      <c r="D1863" t="str">
        <f t="shared" si="2295"/>
        <v>402300</v>
      </c>
      <c r="F1863" t="str">
        <f t="shared" si="2272"/>
        <v>sal=402300</v>
      </c>
      <c r="G1863" s="17" t="str">
        <f>CONCATENATE("[td]",VLOOKUP(IF((COUNTA(E1854)&gt;0),E1854,VALUE(D1854)),'Lookup tables'!$A$2:$B$42,2,FALSE))</f>
        <v>[td]himmelsk</v>
      </c>
    </row>
    <row r="1864" spans="1:7" ht="14.4">
      <c r="A1864" s="17" t="s">
        <v>1250</v>
      </c>
      <c r="B1864" s="17" t="str">
        <f t="shared" si="2238"/>
        <v>mkt=</v>
      </c>
      <c r="C1864" s="1" t="s">
        <v>173</v>
      </c>
      <c r="D1864" t="str">
        <f t="shared" si="2295"/>
        <v>250580</v>
      </c>
      <c r="F1864" t="str">
        <f t="shared" si="2272"/>
        <v>mkt=250580</v>
      </c>
      <c r="G1864" s="17" t="s">
        <v>140</v>
      </c>
    </row>
    <row r="1865" spans="1:7" ht="14.4">
      <c r="A1865" s="17" t="s">
        <v>603</v>
      </c>
      <c r="B1865" s="17" t="str">
        <f t="shared" si="2238"/>
        <v>gev=</v>
      </c>
      <c r="C1865" s="1" t="s">
        <v>175</v>
      </c>
      <c r="D1865" t="str">
        <f t="shared" si="2295"/>
        <v>23</v>
      </c>
      <c r="F1865" t="str">
        <f t="shared" si="2272"/>
        <v>gev=23</v>
      </c>
      <c r="G1865" s="17" t="str">
        <f t="shared" ref="G1865" si="2299">CONCATENATE("[th]",C1856)</f>
        <v>[th]Framspel</v>
      </c>
    </row>
    <row r="1866" spans="1:7" ht="14.4">
      <c r="A1866" s="17" t="s">
        <v>176</v>
      </c>
      <c r="B1866" s="17" t="str">
        <f t="shared" si="2238"/>
        <v>gtl=</v>
      </c>
      <c r="C1866" s="1" t="s">
        <v>177</v>
      </c>
      <c r="D1866" t="str">
        <f t="shared" si="2295"/>
        <v>0</v>
      </c>
      <c r="F1866" t="str">
        <f t="shared" si="2272"/>
        <v>gtl=0</v>
      </c>
      <c r="G1866" s="17" t="s">
        <v>150</v>
      </c>
    </row>
    <row r="1867" spans="1:7" ht="14.4">
      <c r="A1867" s="17" t="s">
        <v>178</v>
      </c>
      <c r="B1867" s="17" t="str">
        <f t="shared" si="2238"/>
        <v>gtc=</v>
      </c>
      <c r="C1867" s="1" t="s">
        <v>179</v>
      </c>
      <c r="D1867" t="str">
        <f t="shared" si="2295"/>
        <v>0</v>
      </c>
      <c r="F1867" t="str">
        <f t="shared" si="2272"/>
        <v>gtc=0</v>
      </c>
      <c r="G1867" s="17" t="str">
        <f>CONCATENATE("[td]",VLOOKUP(IF((COUNTA(E1856)&gt;0),E1856,VALUE(D1856)),'Lookup tables'!$A$2:$B$42,2,FALSE))</f>
        <v>[td]enastående</v>
      </c>
    </row>
    <row r="1868" spans="1:7" ht="14.4">
      <c r="A1868" s="17" t="s">
        <v>180</v>
      </c>
      <c r="B1868" s="17" t="str">
        <f t="shared" si="2238"/>
        <v>gtt=</v>
      </c>
      <c r="C1868" s="1" t="s">
        <v>181</v>
      </c>
      <c r="D1868" t="str">
        <f t="shared" si="2295"/>
        <v>0</v>
      </c>
      <c r="F1868" t="str">
        <f t="shared" si="2272"/>
        <v>gtt=0</v>
      </c>
      <c r="G1868" s="17" t="s">
        <v>163</v>
      </c>
    </row>
    <row r="1869" spans="1:7" ht="14.4">
      <c r="A1869" s="17" t="s">
        <v>182</v>
      </c>
      <c r="B1869" s="17" t="str">
        <f t="shared" si="2238"/>
        <v>hat=</v>
      </c>
      <c r="C1869" s="1" t="s">
        <v>183</v>
      </c>
      <c r="D1869" t="str">
        <f t="shared" si="2295"/>
        <v>0</v>
      </c>
      <c r="F1869" t="str">
        <f t="shared" si="2272"/>
        <v>hat=0</v>
      </c>
      <c r="G1869" s="17" t="s">
        <v>135</v>
      </c>
    </row>
    <row r="1870" spans="1:7" ht="14.4">
      <c r="A1870" s="17" t="s">
        <v>184</v>
      </c>
      <c r="B1870" s="17" t="str">
        <f t="shared" ref="B1870" si="2300">LEFT(A1870,10)</f>
        <v>CountryID=</v>
      </c>
      <c r="C1870" s="1" t="s">
        <v>185</v>
      </c>
      <c r="D1870" t="str">
        <f t="shared" ref="D1870:D1933" si="2301">RIGHT(A1870,(LEN(A1870)-10))</f>
        <v>1</v>
      </c>
      <c r="F1870" t="str">
        <f t="shared" si="2272"/>
        <v>CountryID=1</v>
      </c>
      <c r="G1870" s="17" t="str">
        <f t="shared" ref="G1870" si="2302">CONCATENATE("[th]",C1857)</f>
        <v>[th]Ytter</v>
      </c>
    </row>
    <row r="1871" spans="1:7" ht="14.4">
      <c r="A1871" s="17" t="s">
        <v>186</v>
      </c>
      <c r="B1871" s="17" t="str">
        <f t="shared" ref="B1871" si="2303">LEFT(A1871,9)</f>
        <v>warnings=</v>
      </c>
      <c r="C1871" s="1" t="s">
        <v>187</v>
      </c>
      <c r="D1871" t="str">
        <f t="shared" ref="D1871:D1934" si="2304">RIGHT(A1871,(LEN(A1871)-9))</f>
        <v>0</v>
      </c>
      <c r="F1871" t="str">
        <f t="shared" si="2272"/>
        <v>warnings=0</v>
      </c>
      <c r="G1871" s="17" t="s">
        <v>150</v>
      </c>
    </row>
    <row r="1872" spans="1:7" ht="14.4">
      <c r="A1872" s="17" t="s">
        <v>188</v>
      </c>
      <c r="B1872" s="17" t="str">
        <f t="shared" ref="B1872" si="2305">LEFT(A1872,11)</f>
        <v>speciality=</v>
      </c>
      <c r="C1872" s="1" t="s">
        <v>189</v>
      </c>
      <c r="D1872" t="str">
        <f t="shared" ref="D1872:D1935" si="2306">RIGHT(A1872,(LEN(A1872)-11))</f>
        <v>0</v>
      </c>
      <c r="F1872" t="str">
        <f t="shared" si="2272"/>
        <v>speciality=0</v>
      </c>
      <c r="G1872" s="17" t="str">
        <f>CONCATENATE("[td]",VLOOKUP(IF((COUNTA(E1857)&gt;0),E1857,VALUE(D1857)),'Lookup tables'!$A$2:$B$42,2,FALSE))</f>
        <v>[td]fenomenal</v>
      </c>
    </row>
    <row r="1873" spans="1:7" ht="14.4">
      <c r="A1873" s="17" t="s">
        <v>190</v>
      </c>
      <c r="B1873" s="17" t="str">
        <f t="shared" ref="B1873" si="2307">LEFT(A1873,16)</f>
        <v>specialityLabel=</v>
      </c>
      <c r="C1873" s="1" t="s">
        <v>189</v>
      </c>
      <c r="F1873" t="str">
        <f t="shared" si="2272"/>
        <v>specialityLabel=</v>
      </c>
      <c r="G1873" s="17" t="s">
        <v>140</v>
      </c>
    </row>
    <row r="1874" spans="1:7" ht="14.4">
      <c r="A1874" s="17" t="s">
        <v>255</v>
      </c>
      <c r="B1874" s="17" t="str">
        <f t="shared" ref="B1874" si="2308">LEFT(A1874,11)</f>
        <v>gentleness=</v>
      </c>
      <c r="C1874" s="1" t="s">
        <v>192</v>
      </c>
      <c r="D1874" t="str">
        <f t="shared" ref="D1874:D1937" si="2309">RIGHT(A1874,(LEN(A1874)-11))</f>
        <v>3</v>
      </c>
      <c r="F1874" t="str">
        <f t="shared" si="2272"/>
        <v>gentleness=3</v>
      </c>
      <c r="G1874" s="17" t="str">
        <f t="shared" ref="G1874" si="2310">CONCATENATE("[th]",C1859)</f>
        <v>[th]Försvar</v>
      </c>
    </row>
    <row r="1875" spans="1:7" ht="14.4">
      <c r="A1875" s="17" t="s">
        <v>256</v>
      </c>
      <c r="B1875" s="17" t="str">
        <f t="shared" ref="B1875" si="2311">LEFT(A1875,16)</f>
        <v>gentlenessLabel=</v>
      </c>
      <c r="C1875" s="1" t="s">
        <v>192</v>
      </c>
      <c r="D1875" t="str">
        <f t="shared" ref="D1875:D1938" si="2312">RIGHT(A1875,(LEN(A1875)-16))</f>
        <v>sympathetic guy</v>
      </c>
      <c r="F1875" t="str">
        <f t="shared" si="2272"/>
        <v>gentlenessLabel=sympathetic guy</v>
      </c>
      <c r="G1875" s="17" t="s">
        <v>150</v>
      </c>
    </row>
    <row r="1876" spans="1:7" ht="14.4">
      <c r="A1876" s="17" t="s">
        <v>194</v>
      </c>
      <c r="B1876" s="17" t="str">
        <f t="shared" ref="B1876" si="2313">LEFT(A1876,8)</f>
        <v>honesty=</v>
      </c>
      <c r="C1876" s="1" t="s">
        <v>195</v>
      </c>
      <c r="D1876" t="str">
        <f t="shared" ref="D1876:D1939" si="2314">RIGHT(A1876,(LEN(A1876)-8))</f>
        <v>2</v>
      </c>
      <c r="F1876" t="str">
        <f t="shared" si="2272"/>
        <v>honesty=2</v>
      </c>
      <c r="G1876" s="17" t="str">
        <f>CONCATENATE("[td]",VLOOKUP(IF((COUNTA(E1859)&gt;0),E1859,VALUE(D1859)),'Lookup tables'!$A$2:$B$42,2,FALSE))</f>
        <v>[td]mytomspunnen</v>
      </c>
    </row>
    <row r="1877" spans="1:7" ht="14.4">
      <c r="A1877" s="17" t="s">
        <v>196</v>
      </c>
      <c r="B1877" s="17" t="str">
        <f t="shared" ref="B1877" si="2315">LEFT(A1877,13)</f>
        <v>honestyLabel=</v>
      </c>
      <c r="C1877" s="1" t="s">
        <v>195</v>
      </c>
      <c r="D1877" t="str">
        <f t="shared" ref="D1877:D1940" si="2316">RIGHT(A1877,(LEN(A1877)-13))</f>
        <v>honest</v>
      </c>
      <c r="F1877" t="str">
        <f t="shared" si="2272"/>
        <v>honestyLabel=honest</v>
      </c>
      <c r="G1877" s="17" t="s">
        <v>163</v>
      </c>
    </row>
    <row r="1878" spans="1:7" ht="14.4">
      <c r="A1878" s="17" t="s">
        <v>257</v>
      </c>
      <c r="B1878" s="17" t="str">
        <f t="shared" ref="B1878" si="2317">LEFT(A1878,15)</f>
        <v>Aggressiveness=</v>
      </c>
      <c r="C1878" s="1" t="s">
        <v>198</v>
      </c>
      <c r="D1878" t="str">
        <f t="shared" ref="D1878:D1941" si="2318">RIGHT(A1878,(LEN(A1878)-15))</f>
        <v>1</v>
      </c>
      <c r="F1878" t="str">
        <f t="shared" si="2272"/>
        <v>Aggressiveness=1</v>
      </c>
      <c r="G1878" s="17" t="s">
        <v>135</v>
      </c>
    </row>
    <row r="1879" spans="1:7" ht="14.4">
      <c r="A1879" s="17" t="s">
        <v>258</v>
      </c>
      <c r="B1879" s="17" t="str">
        <f t="shared" ref="B1879" si="2319">LEFT(A1879,20)</f>
        <v>AggressivenessLabel=</v>
      </c>
      <c r="C1879" s="1" t="s">
        <v>198</v>
      </c>
      <c r="D1879" t="str">
        <f t="shared" ref="D1879:D1942" si="2320">RIGHT(A1879,(LEN(A1879)-20))</f>
        <v>calm</v>
      </c>
      <c r="F1879" t="str">
        <f t="shared" si="2272"/>
        <v>AggressivenessLabel=calm</v>
      </c>
      <c r="G1879" s="17" t="str">
        <f t="shared" ref="G1879" si="2321">CONCATENATE("[th]",C1855)</f>
        <v>[th]Målgörare</v>
      </c>
    </row>
    <row r="1880" spans="1:7" ht="14.4">
      <c r="A1880" s="17" t="s">
        <v>236</v>
      </c>
      <c r="B1880" s="17" t="str">
        <f t="shared" ref="B1880" si="2322">LEFT(A1880,12)</f>
        <v>TrainerType=</v>
      </c>
      <c r="C1880" s="1" t="s">
        <v>201</v>
      </c>
      <c r="D1880" t="str">
        <f t="shared" ref="D1880:D1943" si="2323">RIGHT(A1880,(LEN(A1880)-12))</f>
        <v/>
      </c>
      <c r="F1880" t="str">
        <f t="shared" si="2272"/>
        <v>TrainerType=</v>
      </c>
      <c r="G1880" s="17" t="s">
        <v>150</v>
      </c>
    </row>
    <row r="1881" spans="1:7" ht="14.4">
      <c r="A1881" s="17" t="s">
        <v>237</v>
      </c>
      <c r="B1881" s="17" t="str">
        <f t="shared" ref="B1881" si="2324">LEFT(A1881,13)</f>
        <v>TrainerSkill=</v>
      </c>
      <c r="C1881" s="1" t="s">
        <v>203</v>
      </c>
      <c r="D1881" t="str">
        <f t="shared" ref="D1881:D1944" si="2325">RIGHT(A1881,(LEN(A1881)-13))</f>
        <v/>
      </c>
      <c r="F1881" t="str">
        <f t="shared" si="2272"/>
        <v>TrainerSkill=</v>
      </c>
      <c r="G1881" s="17" t="str">
        <f>CONCATENATE("[td]",VLOOKUP(IF((COUNTA(E1855)&gt;0),E1855,VALUE(D1855)),'Lookup tables'!$A$2:$B$42,2,FALSE))</f>
        <v>[td]hyfsad</v>
      </c>
    </row>
    <row r="1882" spans="1:7" ht="14.4">
      <c r="A1882" s="17" t="s">
        <v>204</v>
      </c>
      <c r="B1882" s="17" t="str">
        <f t="shared" ref="B1882" si="2326">LEFT(A1882,7)</f>
        <v>rating=</v>
      </c>
      <c r="C1882" s="1" t="s">
        <v>205</v>
      </c>
      <c r="D1882" t="str">
        <f t="shared" ref="D1882:D1945" si="2327">RIGHT(A1882,(LEN(A1882)-7))</f>
        <v>0</v>
      </c>
      <c r="F1882" t="str">
        <f t="shared" si="2272"/>
        <v>rating=0</v>
      </c>
      <c r="G1882" s="17" t="s">
        <v>140</v>
      </c>
    </row>
    <row r="1883" spans="1:7" ht="14.4">
      <c r="A1883" s="17" t="s">
        <v>484</v>
      </c>
      <c r="B1883" s="17" t="str">
        <f t="shared" ref="B1883" si="2328">LEFT(A1883,13)</f>
        <v>PlayerNumber=</v>
      </c>
      <c r="C1883" s="1" t="s">
        <v>207</v>
      </c>
      <c r="D1883" t="str">
        <f t="shared" ref="D1883:D1946" si="2329">RIGHT(A1883,(LEN(A1883)-13))</f>
        <v>3</v>
      </c>
      <c r="F1883" t="str">
        <f t="shared" si="2272"/>
        <v>PlayerNumber=3</v>
      </c>
      <c r="G1883" s="17" t="str">
        <f t="shared" ref="G1883" si="2330">CONCATENATE("[th]",C1858)</f>
        <v>[th]Fasta situationer</v>
      </c>
    </row>
    <row r="1884" spans="1:7" ht="14.4">
      <c r="A1884" s="17" t="s">
        <v>208</v>
      </c>
      <c r="B1884" s="17" t="str">
        <f t="shared" ref="B1884:B1885" si="2331">LEFT(A1884,15)</f>
        <v>TransferListed=</v>
      </c>
      <c r="C1884" s="1" t="s">
        <v>209</v>
      </c>
      <c r="D1884" t="str">
        <f t="shared" ref="D1884:D1947" si="2332">RIGHT(A1884,(LEN(A1884)-15))</f>
        <v>0</v>
      </c>
      <c r="F1884" t="str">
        <f t="shared" si="2272"/>
        <v>TransferListed=0</v>
      </c>
      <c r="G1884" s="17" t="s">
        <v>150</v>
      </c>
    </row>
    <row r="1885" spans="1:7" ht="14.4">
      <c r="A1885" s="17" t="s">
        <v>210</v>
      </c>
      <c r="B1885" s="17" t="str">
        <f t="shared" si="2331"/>
        <v>NationalTeamID=</v>
      </c>
      <c r="C1885" s="1" t="s">
        <v>211</v>
      </c>
      <c r="D1885" t="str">
        <f t="shared" si="2332"/>
        <v>3000</v>
      </c>
      <c r="F1885" t="str">
        <f t="shared" ref="F1885:F1948" si="2333">A1885</f>
        <v>NationalTeamID=3000</v>
      </c>
      <c r="G1885" s="17" t="str">
        <f>CONCATENATE("[td]",VLOOKUP(IF((COUNTA(E1858)&gt;0),E1858,VALUE(D1858)),'Lookup tables'!$A$2:$B$42,2,FALSE))</f>
        <v>[td]usel</v>
      </c>
    </row>
    <row r="1886" spans="1:7" ht="14.4">
      <c r="A1886" s="17" t="s">
        <v>429</v>
      </c>
      <c r="B1886" s="17" t="str">
        <f t="shared" ref="B1886" si="2334">LEFT(A1886,5)</f>
        <v>Caps=</v>
      </c>
      <c r="C1886" s="1" t="s">
        <v>213</v>
      </c>
      <c r="D1886" t="str">
        <f t="shared" ref="D1886:D1949" si="2335">RIGHT(A1886,(LEN(A1886)-5))</f>
        <v>1</v>
      </c>
      <c r="F1886" t="str">
        <f t="shared" si="2333"/>
        <v>Caps=1</v>
      </c>
      <c r="G1886" s="17" t="s">
        <v>214</v>
      </c>
    </row>
    <row r="1887" spans="1:7" ht="14.4">
      <c r="A1887" s="17" t="s">
        <v>485</v>
      </c>
      <c r="B1887" s="17" t="str">
        <f t="shared" ref="B1887" si="2336">LEFT(A1887,8)</f>
        <v>CapsU20=</v>
      </c>
      <c r="C1887" s="1" t="s">
        <v>216</v>
      </c>
      <c r="D1887" t="str">
        <f t="shared" ref="D1887:D1950" si="2337">RIGHT(A1887,(LEN(A1887)-8))</f>
        <v>27</v>
      </c>
      <c r="E1887" t="s">
        <v>1439</v>
      </c>
      <c r="F1887" t="str">
        <f t="shared" si="2333"/>
        <v>CapsU20=27</v>
      </c>
      <c r="G1887" t="str">
        <f t="shared" ref="G1887:G1950" si="2338">CONCATENATE("Extra info: ", E1887)</f>
        <v>Extra info: form pos</v>
      </c>
    </row>
    <row r="1888" spans="1:7" ht="14.4">
      <c r="A1888" s="17" t="s">
        <v>486</v>
      </c>
      <c r="B1888" s="17"/>
      <c r="C1888" s="10" t="s">
        <v>134</v>
      </c>
      <c r="D1888" s="17" t="str">
        <f t="shared" ref="D1888:D1951" si="2339">MID(A1888,8,(LEN(A1888)-8))</f>
        <v>195797869</v>
      </c>
      <c r="F1888" t="str">
        <f t="shared" si="2333"/>
        <v>[player195797869]</v>
      </c>
      <c r="G1888" s="17" t="str">
        <f t="shared" ref="G1888:G1951" si="2340">CONCATENATE("[hr][b]",D1889,"[/b] ","[playerid=",D1888,"]")</f>
        <v>[hr][b]Mikael Kihlskär[/b] [playerid=195797869]</v>
      </c>
    </row>
    <row r="1889" spans="1:7" ht="14.4">
      <c r="A1889" s="17" t="s">
        <v>487</v>
      </c>
      <c r="B1889" s="17" t="str">
        <f t="shared" ref="B1889" si="2341">LEFT(A1889,5)</f>
        <v>name=</v>
      </c>
      <c r="C1889" s="10" t="s">
        <v>137</v>
      </c>
      <c r="D1889" s="17" t="str">
        <f t="shared" ref="D1889:D1952" si="2342">RIGHT(A1889,(LEN(A1889)-5))</f>
        <v>Mikael Kihlskär</v>
      </c>
      <c r="F1889" t="str">
        <f t="shared" si="2333"/>
        <v>name=Mikael Kihlskär</v>
      </c>
      <c r="G1889" t="str">
        <f t="shared" ref="G1889" si="2343">CONCATENATE(D1890," år och ",D1891," dagar, TSI = ",D1905,", Lön = ",D1904)</f>
        <v>33 år och 103 dagar, TSI = 55150, Lön = 285240</v>
      </c>
    </row>
    <row r="1890" spans="1:7" ht="14.4">
      <c r="A1890" s="17" t="s">
        <v>617</v>
      </c>
      <c r="B1890" s="17" t="str">
        <f t="shared" ref="B1890" si="2344">LEFT(A1890,4)</f>
        <v>ald=</v>
      </c>
      <c r="C1890" s="1" t="s">
        <v>139</v>
      </c>
      <c r="D1890" t="str">
        <f t="shared" ref="D1890:D1953" si="2345">RIGHT(A1890,(LEN(A1890)-4))</f>
        <v>33</v>
      </c>
      <c r="F1890" t="str">
        <f t="shared" ref="F1890" si="2346">IF(LEN(E1890)&gt;0,CONCATENATE(B1890,E1890),A1890)</f>
        <v>ald=33</v>
      </c>
      <c r="G1890" t="str">
        <f>CONCATENATE(VLOOKUP(IF((COUNTA(E1893)&gt;0),E1893,VALUE(D1893)),'Lookup tables'!$A$2:$B$42,2,FALSE)," form, ",VLOOKUP(IF((COUNTA(E1894)&gt;0),E1894,VALUE(D1894)),'Lookup tables'!$A$2:$B$42,2,FALSE)," kondition, ",VLOOKUP(IF((COUNTA(E1902)&gt;0),E1902,VALUE(D1902)),'Lookup tables'!$A$2:$B$42,2,FALSE)," rutin")</f>
        <v>hyfsad form, enastående kondition, gudomlig rutin</v>
      </c>
    </row>
    <row r="1891" spans="1:7" ht="14.4">
      <c r="A1891" s="17" t="s">
        <v>582</v>
      </c>
      <c r="B1891" s="17" t="str">
        <f t="shared" ref="B1891" si="2347">LEFT(A1891,8)</f>
        <v>agedays=</v>
      </c>
      <c r="C1891" s="1" t="s">
        <v>142</v>
      </c>
      <c r="D1891" t="str">
        <f t="shared" ref="D1891:D1954" si="2348">RIGHT(A1891,(LEN(A1891)-8))</f>
        <v>103</v>
      </c>
      <c r="F1891" t="str">
        <f t="shared" si="2272"/>
        <v>agedays=103</v>
      </c>
      <c r="G1891" t="str">
        <f>CONCATENATE(IF((COUNTA(D1914)&gt;0),CONCATENATE(D1914,", "),""),IF((LEN(D1921)&gt;0),CONCATENATE(VLOOKUP(VALUE(D1921),'Lookup tables'!$D$25:$E$27,2,FALSE),", "),""),CONCATENATE(VLOOKUP(VALUE(D1903),'Lookup tables'!$A$2:$B$42,2,FALSE)," ledarförmåga, "),CONCATENATE(VLOOKUP(D1916,'Lookup tables'!$D$29:$E$34,2,FALSE),", "),IF(AND((VALUE(D1892)&lt;0),(COUNTA(E1892)&lt;1)),"ingen skada",CONCATENATE("[b]skada +",IF((COUNTA(E1892)&gt;0),E1892,D1892),"[/b]")))</f>
        <v>hyfsad ledarförmåga, kontroversiell person, ingen skada</v>
      </c>
    </row>
    <row r="1892" spans="1:7" ht="14.4">
      <c r="A1892" s="17" t="s">
        <v>143</v>
      </c>
      <c r="B1892" s="17" t="str">
        <f t="shared" ref="B1892:B1951" si="2349">LEFT(A1892,4)</f>
        <v>ska=</v>
      </c>
      <c r="C1892" s="1" t="s">
        <v>144</v>
      </c>
      <c r="D1892" t="str">
        <f t="shared" ref="D1892:D1955" si="2350">RIGHT(A1892,(LEN(A1892)-4))</f>
        <v>-1</v>
      </c>
      <c r="F1892" t="str">
        <f t="shared" si="2272"/>
        <v>ska=-1</v>
      </c>
      <c r="G1892" t="s">
        <v>145</v>
      </c>
    </row>
    <row r="1893" spans="1:7" ht="14.4">
      <c r="A1893" s="17" t="s">
        <v>304</v>
      </c>
      <c r="B1893" s="17" t="str">
        <f t="shared" si="2349"/>
        <v>for=</v>
      </c>
      <c r="C1893" s="1" t="s">
        <v>147</v>
      </c>
      <c r="D1893" t="str">
        <f t="shared" si="2350"/>
        <v>4</v>
      </c>
      <c r="F1893" t="str">
        <f t="shared" si="2272"/>
        <v>for=4</v>
      </c>
      <c r="G1893" s="17" t="str">
        <f t="shared" ref="G1893:G1956" si="2351">CONCATENATE("[th]",C1894)</f>
        <v>[th]Kondition</v>
      </c>
    </row>
    <row r="1894" spans="1:7" ht="14.4">
      <c r="A1894" s="17" t="s">
        <v>222</v>
      </c>
      <c r="B1894" s="17" t="str">
        <f t="shared" si="2349"/>
        <v>uth=</v>
      </c>
      <c r="C1894" s="1" t="s">
        <v>149</v>
      </c>
      <c r="D1894" t="str">
        <f t="shared" si="2350"/>
        <v>7</v>
      </c>
      <c r="F1894" t="str">
        <f t="shared" si="2272"/>
        <v>uth=7</v>
      </c>
      <c r="G1894" s="17" t="s">
        <v>150</v>
      </c>
    </row>
    <row r="1895" spans="1:7" ht="14.4">
      <c r="A1895" s="17" t="s">
        <v>356</v>
      </c>
      <c r="B1895" s="17" t="str">
        <f t="shared" si="2349"/>
        <v>spe=</v>
      </c>
      <c r="C1895" s="1" t="s">
        <v>152</v>
      </c>
      <c r="D1895" t="str">
        <f t="shared" si="2350"/>
        <v>13</v>
      </c>
      <c r="F1895" t="str">
        <f t="shared" si="2272"/>
        <v>spe=13</v>
      </c>
      <c r="G1895" s="17" t="str">
        <f>CONCATENATE("[td]",VLOOKUP(IF((COUNTA(E1894)&gt;0),E1894,VALUE(D1894)),'Lookup tables'!$A$2:$B$42,2,FALSE))</f>
        <v>[td]enastående</v>
      </c>
    </row>
    <row r="1896" spans="1:7" ht="14.4">
      <c r="A1896" s="17" t="s">
        <v>357</v>
      </c>
      <c r="B1896" s="17" t="str">
        <f t="shared" si="2349"/>
        <v>mal=</v>
      </c>
      <c r="C1896" s="1" t="s">
        <v>154</v>
      </c>
      <c r="D1896" t="str">
        <f t="shared" si="2350"/>
        <v>3</v>
      </c>
      <c r="F1896" t="str">
        <f t="shared" si="2272"/>
        <v>mal=3</v>
      </c>
      <c r="G1896" s="17" t="s">
        <v>140</v>
      </c>
    </row>
    <row r="1897" spans="1:7" ht="14.4">
      <c r="A1897" s="17" t="s">
        <v>425</v>
      </c>
      <c r="B1897" s="17" t="str">
        <f t="shared" si="2349"/>
        <v>fra=</v>
      </c>
      <c r="C1897" s="1" t="s">
        <v>156</v>
      </c>
      <c r="D1897" t="str">
        <f t="shared" si="2350"/>
        <v>9</v>
      </c>
      <c r="F1897" t="str">
        <f t="shared" si="2272"/>
        <v>fra=9</v>
      </c>
      <c r="G1897" s="17" t="str">
        <f t="shared" ref="G1897" si="2352">CONCATENATE("[th]",C1901)</f>
        <v>[th]Målvakt</v>
      </c>
    </row>
    <row r="1898" spans="1:7" ht="14.4">
      <c r="A1898" s="17" t="s">
        <v>415</v>
      </c>
      <c r="B1898" s="17" t="str">
        <f t="shared" si="2349"/>
        <v>ytt=</v>
      </c>
      <c r="C1898" s="1" t="s">
        <v>158</v>
      </c>
      <c r="D1898" t="str">
        <f t="shared" si="2350"/>
        <v>5</v>
      </c>
      <c r="F1898" t="str">
        <f t="shared" si="2272"/>
        <v>ytt=5</v>
      </c>
      <c r="G1898" s="17" t="s">
        <v>150</v>
      </c>
    </row>
    <row r="1899" spans="1:7" ht="14.4">
      <c r="A1899" s="17" t="s">
        <v>416</v>
      </c>
      <c r="B1899" s="17" t="str">
        <f t="shared" si="2349"/>
        <v>fas=</v>
      </c>
      <c r="C1899" s="1" t="s">
        <v>160</v>
      </c>
      <c r="D1899" t="str">
        <f t="shared" si="2350"/>
        <v>2</v>
      </c>
      <c r="F1899" t="str">
        <f t="shared" si="2272"/>
        <v>fas=2</v>
      </c>
      <c r="G1899" s="17" t="str">
        <f>CONCATENATE("[td]",VLOOKUP(IF((COUNTA(E1901)&gt;0),E1901,VALUE(D1901)),'Lookup tables'!$A$2:$B$42,2,FALSE))</f>
        <v>[td]obefintlig</v>
      </c>
    </row>
    <row r="1900" spans="1:7" ht="14.4">
      <c r="A1900" s="17" t="s">
        <v>322</v>
      </c>
      <c r="B1900" s="17" t="str">
        <f t="shared" si="2349"/>
        <v>bac=</v>
      </c>
      <c r="C1900" s="1" t="s">
        <v>162</v>
      </c>
      <c r="D1900" t="str">
        <f t="shared" si="2350"/>
        <v>16</v>
      </c>
      <c r="F1900" t="str">
        <f t="shared" si="2272"/>
        <v>bac=16</v>
      </c>
      <c r="G1900" s="17" t="s">
        <v>163</v>
      </c>
    </row>
    <row r="1901" spans="1:7" ht="14.4">
      <c r="A1901" s="17" t="s">
        <v>882</v>
      </c>
      <c r="B1901" s="17" t="str">
        <f t="shared" si="2349"/>
        <v>mlv=</v>
      </c>
      <c r="C1901" s="1" t="s">
        <v>165</v>
      </c>
      <c r="D1901" t="str">
        <f t="shared" si="2350"/>
        <v>0</v>
      </c>
      <c r="F1901" t="str">
        <f t="shared" si="2272"/>
        <v>mlv=0</v>
      </c>
      <c r="G1901" s="17" t="s">
        <v>135</v>
      </c>
    </row>
    <row r="1902" spans="1:7" ht="14.4">
      <c r="A1902" s="17" t="s">
        <v>166</v>
      </c>
      <c r="B1902" s="17" t="str">
        <f t="shared" si="2349"/>
        <v>rut=</v>
      </c>
      <c r="C1902" s="1" t="s">
        <v>167</v>
      </c>
      <c r="D1902" t="str">
        <f t="shared" si="2350"/>
        <v>20</v>
      </c>
      <c r="F1902" t="str">
        <f t="shared" si="2272"/>
        <v>rut=20</v>
      </c>
      <c r="G1902" s="17" t="str">
        <f t="shared" ref="G1902" si="2353">CONCATENATE("[th]",C1895)</f>
        <v>[th]Spelupplägg</v>
      </c>
    </row>
    <row r="1903" spans="1:7" ht="14.4">
      <c r="A1903" s="17" t="s">
        <v>400</v>
      </c>
      <c r="B1903" s="17" t="str">
        <f t="shared" si="2349"/>
        <v>led=</v>
      </c>
      <c r="C1903" s="1" t="s">
        <v>169</v>
      </c>
      <c r="D1903" t="str">
        <f t="shared" si="2350"/>
        <v>4</v>
      </c>
      <c r="F1903" t="str">
        <f t="shared" si="2272"/>
        <v>led=4</v>
      </c>
      <c r="G1903" s="17" t="s">
        <v>150</v>
      </c>
    </row>
    <row r="1904" spans="1:7" ht="14.4">
      <c r="A1904" s="17" t="s">
        <v>1251</v>
      </c>
      <c r="B1904" s="17" t="str">
        <f t="shared" si="2349"/>
        <v>sal=</v>
      </c>
      <c r="C1904" s="1" t="s">
        <v>171</v>
      </c>
      <c r="D1904" t="str">
        <f t="shared" si="2350"/>
        <v>285240</v>
      </c>
      <c r="F1904" t="str">
        <f t="shared" si="2272"/>
        <v>sal=285240</v>
      </c>
      <c r="G1904" s="17" t="str">
        <f>CONCATENATE("[td]",VLOOKUP(IF((COUNTA(E1895)&gt;0),E1895,VALUE(D1895)),'Lookup tables'!$A$2:$B$42,2,FALSE))</f>
        <v>[td]oförglömlig</v>
      </c>
    </row>
    <row r="1905" spans="1:7" ht="14.4">
      <c r="A1905" s="17" t="s">
        <v>1252</v>
      </c>
      <c r="B1905" s="17" t="str">
        <f t="shared" si="2349"/>
        <v>mkt=</v>
      </c>
      <c r="C1905" s="1" t="s">
        <v>173</v>
      </c>
      <c r="D1905" t="str">
        <f t="shared" si="2350"/>
        <v>55150</v>
      </c>
      <c r="F1905" t="str">
        <f t="shared" ref="F1905:F1966" si="2354">IF(LEN(E1905)&gt;0,CONCATENATE(B1905,E1905),A1905)</f>
        <v>mkt=55150</v>
      </c>
      <c r="G1905" s="17" t="s">
        <v>140</v>
      </c>
    </row>
    <row r="1906" spans="1:7" ht="14.4">
      <c r="A1906" s="17" t="s">
        <v>1253</v>
      </c>
      <c r="B1906" s="17" t="str">
        <f t="shared" si="2349"/>
        <v>gev=</v>
      </c>
      <c r="C1906" s="1" t="s">
        <v>175</v>
      </c>
      <c r="D1906" t="str">
        <f t="shared" si="2350"/>
        <v>32</v>
      </c>
      <c r="F1906" t="str">
        <f t="shared" si="2354"/>
        <v>gev=32</v>
      </c>
      <c r="G1906" s="17" t="str">
        <f t="shared" ref="G1906" si="2355">CONCATENATE("[th]",C1897)</f>
        <v>[th]Framspel</v>
      </c>
    </row>
    <row r="1907" spans="1:7" ht="14.4">
      <c r="A1907" s="17" t="s">
        <v>176</v>
      </c>
      <c r="B1907" s="17" t="str">
        <f t="shared" si="2349"/>
        <v>gtl=</v>
      </c>
      <c r="C1907" s="1" t="s">
        <v>177</v>
      </c>
      <c r="D1907" t="str">
        <f t="shared" si="2350"/>
        <v>0</v>
      </c>
      <c r="F1907" t="str">
        <f t="shared" si="2354"/>
        <v>gtl=0</v>
      </c>
      <c r="G1907" s="17" t="s">
        <v>150</v>
      </c>
    </row>
    <row r="1908" spans="1:7" ht="14.4">
      <c r="A1908" s="17" t="s">
        <v>178</v>
      </c>
      <c r="B1908" s="17" t="str">
        <f t="shared" si="2349"/>
        <v>gtc=</v>
      </c>
      <c r="C1908" s="1" t="s">
        <v>179</v>
      </c>
      <c r="D1908" t="str">
        <f t="shared" si="2350"/>
        <v>0</v>
      </c>
      <c r="F1908" t="str">
        <f t="shared" si="2354"/>
        <v>gtc=0</v>
      </c>
      <c r="G1908" s="17" t="str">
        <f>CONCATENATE("[td]",VLOOKUP(IF((COUNTA(E1897)&gt;0),E1897,VALUE(D1897)),'Lookup tables'!$A$2:$B$42,2,FALSE))</f>
        <v>[td]unik</v>
      </c>
    </row>
    <row r="1909" spans="1:7" ht="14.4">
      <c r="A1909" s="17" t="s">
        <v>180</v>
      </c>
      <c r="B1909" s="17" t="str">
        <f t="shared" si="2349"/>
        <v>gtt=</v>
      </c>
      <c r="C1909" s="1" t="s">
        <v>181</v>
      </c>
      <c r="D1909" t="str">
        <f t="shared" si="2350"/>
        <v>0</v>
      </c>
      <c r="F1909" t="str">
        <f t="shared" si="2354"/>
        <v>gtt=0</v>
      </c>
      <c r="G1909" s="17" t="s">
        <v>163</v>
      </c>
    </row>
    <row r="1910" spans="1:7" ht="14.4">
      <c r="A1910" s="17" t="s">
        <v>182</v>
      </c>
      <c r="B1910" s="17" t="str">
        <f t="shared" si="2349"/>
        <v>hat=</v>
      </c>
      <c r="C1910" s="1" t="s">
        <v>183</v>
      </c>
      <c r="D1910" t="str">
        <f t="shared" si="2350"/>
        <v>0</v>
      </c>
      <c r="F1910" t="str">
        <f t="shared" si="2354"/>
        <v>hat=0</v>
      </c>
      <c r="G1910" s="17" t="s">
        <v>135</v>
      </c>
    </row>
    <row r="1911" spans="1:7" ht="14.4">
      <c r="A1911" s="17" t="s">
        <v>184</v>
      </c>
      <c r="B1911" s="17" t="str">
        <f t="shared" ref="B1911" si="2356">LEFT(A1911,10)</f>
        <v>CountryID=</v>
      </c>
      <c r="C1911" s="1" t="s">
        <v>185</v>
      </c>
      <c r="D1911" t="str">
        <f t="shared" ref="D1911:D1974" si="2357">RIGHT(A1911,(LEN(A1911)-10))</f>
        <v>1</v>
      </c>
      <c r="F1911" t="str">
        <f t="shared" si="2354"/>
        <v>CountryID=1</v>
      </c>
      <c r="G1911" s="17" t="str">
        <f t="shared" ref="G1911" si="2358">CONCATENATE("[th]",C1898)</f>
        <v>[th]Ytter</v>
      </c>
    </row>
    <row r="1912" spans="1:7" ht="14.4">
      <c r="A1912" s="17" t="s">
        <v>186</v>
      </c>
      <c r="B1912" s="17" t="str">
        <f t="shared" ref="B1912" si="2359">LEFT(A1912,9)</f>
        <v>warnings=</v>
      </c>
      <c r="C1912" s="1" t="s">
        <v>187</v>
      </c>
      <c r="D1912" t="str">
        <f t="shared" ref="D1912:D1975" si="2360">RIGHT(A1912,(LEN(A1912)-9))</f>
        <v>0</v>
      </c>
      <c r="F1912" t="str">
        <f t="shared" si="2354"/>
        <v>warnings=0</v>
      </c>
      <c r="G1912" s="17" t="s">
        <v>150</v>
      </c>
    </row>
    <row r="1913" spans="1:7" ht="14.4">
      <c r="A1913" s="17" t="s">
        <v>188</v>
      </c>
      <c r="B1913" s="17" t="str">
        <f t="shared" ref="B1913" si="2361">LEFT(A1913,11)</f>
        <v>speciality=</v>
      </c>
      <c r="C1913" s="1" t="s">
        <v>189</v>
      </c>
      <c r="D1913" t="str">
        <f t="shared" ref="D1913:D1976" si="2362">RIGHT(A1913,(LEN(A1913)-11))</f>
        <v>0</v>
      </c>
      <c r="F1913" t="str">
        <f t="shared" si="2354"/>
        <v>speciality=0</v>
      </c>
      <c r="G1913" s="17" t="str">
        <f>CONCATENATE("[td]",VLOOKUP(IF((COUNTA(E1898)&gt;0),E1898,VALUE(D1898)),'Lookup tables'!$A$2:$B$42,2,FALSE))</f>
        <v>[td]bra</v>
      </c>
    </row>
    <row r="1914" spans="1:7" ht="14.4">
      <c r="A1914" s="17" t="s">
        <v>190</v>
      </c>
      <c r="B1914" s="17" t="str">
        <f t="shared" ref="B1914" si="2363">LEFT(A1914,16)</f>
        <v>specialityLabel=</v>
      </c>
      <c r="C1914" s="1" t="s">
        <v>189</v>
      </c>
      <c r="F1914" t="str">
        <f t="shared" si="2354"/>
        <v>specialityLabel=</v>
      </c>
      <c r="G1914" s="17" t="s">
        <v>140</v>
      </c>
    </row>
    <row r="1915" spans="1:7" ht="14.4">
      <c r="A1915" s="17" t="s">
        <v>292</v>
      </c>
      <c r="B1915" s="17" t="str">
        <f t="shared" ref="B1915" si="2364">LEFT(A1915,11)</f>
        <v>gentleness=</v>
      </c>
      <c r="C1915" s="1" t="s">
        <v>192</v>
      </c>
      <c r="D1915" t="str">
        <f t="shared" ref="D1915:D1978" si="2365">RIGHT(A1915,(LEN(A1915)-11))</f>
        <v>1</v>
      </c>
      <c r="F1915" t="str">
        <f t="shared" si="2354"/>
        <v>gentleness=1</v>
      </c>
      <c r="G1915" s="17" t="str">
        <f t="shared" ref="G1915" si="2366">CONCATENATE("[th]",C1900)</f>
        <v>[th]Försvar</v>
      </c>
    </row>
    <row r="1916" spans="1:7" ht="14.4">
      <c r="A1916" s="17" t="s">
        <v>293</v>
      </c>
      <c r="B1916" s="17" t="str">
        <f t="shared" ref="B1916" si="2367">LEFT(A1916,16)</f>
        <v>gentlenessLabel=</v>
      </c>
      <c r="C1916" s="1" t="s">
        <v>192</v>
      </c>
      <c r="D1916" t="str">
        <f t="shared" ref="D1916:D1979" si="2368">RIGHT(A1916,(LEN(A1916)-16))</f>
        <v>controversial person</v>
      </c>
      <c r="F1916" t="str">
        <f t="shared" si="2354"/>
        <v>gentlenessLabel=controversial person</v>
      </c>
      <c r="G1916" s="17" t="s">
        <v>150</v>
      </c>
    </row>
    <row r="1917" spans="1:7" ht="14.4">
      <c r="A1917" s="17" t="s">
        <v>234</v>
      </c>
      <c r="B1917" s="17" t="str">
        <f t="shared" ref="B1917" si="2369">LEFT(A1917,8)</f>
        <v>honesty=</v>
      </c>
      <c r="C1917" s="1" t="s">
        <v>195</v>
      </c>
      <c r="D1917" t="str">
        <f t="shared" ref="D1917:D1980" si="2370">RIGHT(A1917,(LEN(A1917)-8))</f>
        <v>3</v>
      </c>
      <c r="F1917" t="str">
        <f t="shared" si="2354"/>
        <v>honesty=3</v>
      </c>
      <c r="G1917" s="17" t="str">
        <f>CONCATENATE("[td]",VLOOKUP(IF((COUNTA(E1900)&gt;0),E1900,VALUE(D1900)),'Lookup tables'!$A$2:$B$42,2,FALSE))</f>
        <v>[td]utomjordisk</v>
      </c>
    </row>
    <row r="1918" spans="1:7" ht="14.4">
      <c r="A1918" s="17" t="s">
        <v>235</v>
      </c>
      <c r="B1918" s="17" t="str">
        <f t="shared" ref="B1918" si="2371">LEFT(A1918,13)</f>
        <v>honestyLabel=</v>
      </c>
      <c r="C1918" s="1" t="s">
        <v>195</v>
      </c>
      <c r="D1918" t="str">
        <f t="shared" ref="D1918:D1981" si="2372">RIGHT(A1918,(LEN(A1918)-13))</f>
        <v>upright</v>
      </c>
      <c r="F1918" t="str">
        <f t="shared" si="2354"/>
        <v>honestyLabel=upright</v>
      </c>
      <c r="G1918" s="17" t="s">
        <v>163</v>
      </c>
    </row>
    <row r="1919" spans="1:7" ht="14.4">
      <c r="A1919" s="17" t="s">
        <v>294</v>
      </c>
      <c r="B1919" s="17" t="str">
        <f t="shared" ref="B1919" si="2373">LEFT(A1919,15)</f>
        <v>Aggressiveness=</v>
      </c>
      <c r="C1919" s="1" t="s">
        <v>198</v>
      </c>
      <c r="D1919" t="str">
        <f t="shared" ref="D1919:D1982" si="2374">RIGHT(A1919,(LEN(A1919)-15))</f>
        <v>3</v>
      </c>
      <c r="F1919" t="str">
        <f t="shared" si="2354"/>
        <v>Aggressiveness=3</v>
      </c>
      <c r="G1919" s="17" t="s">
        <v>135</v>
      </c>
    </row>
    <row r="1920" spans="1:7" ht="14.4">
      <c r="A1920" s="17" t="s">
        <v>295</v>
      </c>
      <c r="B1920" s="17" t="str">
        <f t="shared" ref="B1920" si="2375">LEFT(A1920,20)</f>
        <v>AggressivenessLabel=</v>
      </c>
      <c r="C1920" s="1" t="s">
        <v>198</v>
      </c>
      <c r="D1920" t="str">
        <f t="shared" ref="D1920:D1983" si="2376">RIGHT(A1920,(LEN(A1920)-20))</f>
        <v>temperamental</v>
      </c>
      <c r="F1920" t="str">
        <f t="shared" si="2354"/>
        <v>AggressivenessLabel=temperamental</v>
      </c>
      <c r="G1920" s="17" t="str">
        <f t="shared" ref="G1920" si="2377">CONCATENATE("[th]",C1896)</f>
        <v>[th]Målgörare</v>
      </c>
    </row>
    <row r="1921" spans="1:7" ht="14.4">
      <c r="A1921" s="17" t="s">
        <v>236</v>
      </c>
      <c r="B1921" s="17" t="str">
        <f t="shared" ref="B1921" si="2378">LEFT(A1921,12)</f>
        <v>TrainerType=</v>
      </c>
      <c r="C1921" s="1" t="s">
        <v>201</v>
      </c>
      <c r="D1921" t="str">
        <f t="shared" ref="D1921:D1984" si="2379">RIGHT(A1921,(LEN(A1921)-12))</f>
        <v/>
      </c>
      <c r="F1921" t="str">
        <f t="shared" si="2354"/>
        <v>TrainerType=</v>
      </c>
      <c r="G1921" s="17" t="s">
        <v>150</v>
      </c>
    </row>
    <row r="1922" spans="1:7" ht="14.4">
      <c r="A1922" s="17" t="s">
        <v>237</v>
      </c>
      <c r="B1922" s="17" t="str">
        <f t="shared" ref="B1922" si="2380">LEFT(A1922,13)</f>
        <v>TrainerSkill=</v>
      </c>
      <c r="C1922" s="1" t="s">
        <v>203</v>
      </c>
      <c r="D1922" t="str">
        <f t="shared" ref="D1922:D1985" si="2381">RIGHT(A1922,(LEN(A1922)-13))</f>
        <v/>
      </c>
      <c r="F1922" t="str">
        <f t="shared" si="2354"/>
        <v>TrainerSkill=</v>
      </c>
      <c r="G1922" s="17" t="str">
        <f>CONCATENATE("[td]",VLOOKUP(IF((COUNTA(E1896)&gt;0),E1896,VALUE(D1896)),'Lookup tables'!$A$2:$B$42,2,FALSE))</f>
        <v>[td]dålig</v>
      </c>
    </row>
    <row r="1923" spans="1:7" ht="14.4">
      <c r="A1923" s="17" t="s">
        <v>204</v>
      </c>
      <c r="B1923" s="17" t="str">
        <f t="shared" ref="B1923" si="2382">LEFT(A1923,7)</f>
        <v>rating=</v>
      </c>
      <c r="C1923" s="1" t="s">
        <v>205</v>
      </c>
      <c r="D1923" t="str">
        <f t="shared" ref="D1923:D1986" si="2383">RIGHT(A1923,(LEN(A1923)-7))</f>
        <v>0</v>
      </c>
      <c r="F1923" t="str">
        <f t="shared" si="2354"/>
        <v>rating=0</v>
      </c>
      <c r="G1923" s="17" t="s">
        <v>140</v>
      </c>
    </row>
    <row r="1924" spans="1:7" ht="14.4">
      <c r="A1924" s="17" t="s">
        <v>350</v>
      </c>
      <c r="B1924" s="17" t="str">
        <f t="shared" ref="B1924" si="2384">LEFT(A1924,13)</f>
        <v>PlayerNumber=</v>
      </c>
      <c r="C1924" s="1" t="s">
        <v>207</v>
      </c>
      <c r="D1924" t="str">
        <f t="shared" ref="D1924:D1987" si="2385">RIGHT(A1924,(LEN(A1924)-13))</f>
        <v>100</v>
      </c>
      <c r="F1924" t="str">
        <f t="shared" si="2354"/>
        <v>PlayerNumber=100</v>
      </c>
      <c r="G1924" s="17" t="str">
        <f t="shared" ref="G1924" si="2386">CONCATENATE("[th]",C1899)</f>
        <v>[th]Fasta situationer</v>
      </c>
    </row>
    <row r="1925" spans="1:7" ht="14.4">
      <c r="A1925" s="17" t="s">
        <v>208</v>
      </c>
      <c r="B1925" s="17" t="str">
        <f t="shared" ref="B1925:B1926" si="2387">LEFT(A1925,15)</f>
        <v>TransferListed=</v>
      </c>
      <c r="C1925" s="1" t="s">
        <v>209</v>
      </c>
      <c r="D1925" t="str">
        <f t="shared" ref="D1925:D1988" si="2388">RIGHT(A1925,(LEN(A1925)-15))</f>
        <v>0</v>
      </c>
      <c r="F1925" t="str">
        <f t="shared" si="2354"/>
        <v>TransferListed=0</v>
      </c>
      <c r="G1925" s="17" t="s">
        <v>150</v>
      </c>
    </row>
    <row r="1926" spans="1:7" ht="14.4">
      <c r="A1926" s="17" t="s">
        <v>210</v>
      </c>
      <c r="B1926" s="17" t="str">
        <f t="shared" si="2387"/>
        <v>NationalTeamID=</v>
      </c>
      <c r="C1926" s="1" t="s">
        <v>211</v>
      </c>
      <c r="D1926" t="str">
        <f t="shared" si="2388"/>
        <v>3000</v>
      </c>
      <c r="F1926" t="str">
        <f t="shared" ref="F1926:F1989" si="2389">A1926</f>
        <v>NationalTeamID=3000</v>
      </c>
      <c r="G1926" s="17" t="str">
        <f>CONCATENATE("[td]",VLOOKUP(IF((COUNTA(E1899)&gt;0),E1899,VALUE(D1899)),'Lookup tables'!$A$2:$B$42,2,FALSE))</f>
        <v>[td]usel</v>
      </c>
    </row>
    <row r="1927" spans="1:7" ht="14.4">
      <c r="A1927" s="17" t="s">
        <v>1254</v>
      </c>
      <c r="B1927" s="17" t="str">
        <f t="shared" ref="B1927" si="2390">LEFT(A1927,5)</f>
        <v>Caps=</v>
      </c>
      <c r="C1927" s="1" t="s">
        <v>213</v>
      </c>
      <c r="D1927" t="str">
        <f t="shared" ref="D1927:D1990" si="2391">RIGHT(A1927,(LEN(A1927)-5))</f>
        <v>66</v>
      </c>
      <c r="F1927" t="str">
        <f t="shared" si="2389"/>
        <v>Caps=66</v>
      </c>
      <c r="G1927" s="17" t="s">
        <v>214</v>
      </c>
    </row>
    <row r="1928" spans="1:7" ht="14.4">
      <c r="A1928" s="17" t="s">
        <v>430</v>
      </c>
      <c r="B1928" s="17" t="str">
        <f t="shared" ref="B1928" si="2392">LEFT(A1928,8)</f>
        <v>CapsU20=</v>
      </c>
      <c r="C1928" s="1" t="s">
        <v>216</v>
      </c>
      <c r="D1928" t="str">
        <f t="shared" ref="D1928:D1991" si="2393">RIGHT(A1928,(LEN(A1928)-8))</f>
        <v>10</v>
      </c>
      <c r="F1928" t="str">
        <f t="shared" si="2389"/>
        <v>CapsU20=10</v>
      </c>
      <c r="G1928" t="str">
        <f t="shared" ref="G1928:G1991" si="2394">CONCATENATE("Extra info: ", E1928)</f>
        <v xml:space="preserve">Extra info: </v>
      </c>
    </row>
    <row r="1929" spans="1:7" ht="14.4">
      <c r="A1929" s="17" t="s">
        <v>493</v>
      </c>
      <c r="B1929" s="17"/>
      <c r="C1929" s="10" t="s">
        <v>134</v>
      </c>
      <c r="D1929" s="17" t="str">
        <f t="shared" ref="D1929:D1992" si="2395">MID(A1929,8,(LEN(A1929)-8))</f>
        <v>227675157</v>
      </c>
      <c r="F1929" t="str">
        <f t="shared" si="2333"/>
        <v>[player227675157]</v>
      </c>
      <c r="G1929" s="17" t="str">
        <f t="shared" ref="G1929:G1992" si="2396">CONCATENATE("[hr][b]",D1930,"[/b] ","[playerid=",D1929,"]")</f>
        <v>[hr][b]Olle Persson[/b] [playerid=227675157]</v>
      </c>
    </row>
    <row r="1930" spans="1:7" ht="14.4">
      <c r="A1930" s="17" t="s">
        <v>494</v>
      </c>
      <c r="B1930" s="17" t="str">
        <f t="shared" ref="B1930" si="2397">LEFT(A1930,5)</f>
        <v>name=</v>
      </c>
      <c r="C1930" s="10" t="s">
        <v>137</v>
      </c>
      <c r="D1930" s="17" t="str">
        <f t="shared" ref="D1930:D1993" si="2398">RIGHT(A1930,(LEN(A1930)-5))</f>
        <v>Olle Persson</v>
      </c>
      <c r="F1930" t="str">
        <f t="shared" si="2333"/>
        <v>name=Olle Persson</v>
      </c>
      <c r="G1930" t="str">
        <f t="shared" ref="G1930" si="2399">CONCATENATE(D1931," år och ",D1932," dagar, TSI = ",D1946,", Lön = ",D1945)</f>
        <v>31 år och 79 dagar, TSI = 163040, Lön = 356600</v>
      </c>
    </row>
    <row r="1931" spans="1:7" ht="14.4">
      <c r="A1931" s="17" t="s">
        <v>138</v>
      </c>
      <c r="B1931" s="17" t="str">
        <f t="shared" ref="B1931" si="2400">LEFT(A1931,4)</f>
        <v>ald=</v>
      </c>
      <c r="C1931" s="1" t="s">
        <v>139</v>
      </c>
      <c r="D1931" t="str">
        <f t="shared" ref="D1931:D1994" si="2401">RIGHT(A1931,(LEN(A1931)-4))</f>
        <v>31</v>
      </c>
      <c r="F1931" t="str">
        <f t="shared" ref="F1931" si="2402">IF(LEN(E1931)&gt;0,CONCATENATE(B1931,E1931),A1931)</f>
        <v>ald=31</v>
      </c>
      <c r="G1931" t="str">
        <f>CONCATENATE(VLOOKUP(IF((COUNTA(E1934)&gt;0),E1934,VALUE(D1934)),'Lookup tables'!$A$2:$B$42,2,FALSE)," form, ",VLOOKUP(IF((COUNTA(E1935)&gt;0),E1935,VALUE(D1935)),'Lookup tables'!$A$2:$B$42,2,FALSE)," kondition, ",VLOOKUP(IF((COUNTA(E1943)&gt;0),E1943,VALUE(D1943)),'Lookup tables'!$A$2:$B$42,2,FALSE)," rutin")</f>
        <v>enastående form, enastående kondition, legendarisk rutin</v>
      </c>
    </row>
    <row r="1932" spans="1:7" ht="14.4">
      <c r="A1932" s="17" t="s">
        <v>317</v>
      </c>
      <c r="B1932" s="17" t="str">
        <f t="shared" ref="B1932" si="2403">LEFT(A1932,8)</f>
        <v>agedays=</v>
      </c>
      <c r="C1932" s="1" t="s">
        <v>142</v>
      </c>
      <c r="D1932" t="str">
        <f t="shared" ref="D1932:D1995" si="2404">RIGHT(A1932,(LEN(A1932)-8))</f>
        <v>79</v>
      </c>
      <c r="F1932" t="str">
        <f t="shared" si="2354"/>
        <v>agedays=79</v>
      </c>
      <c r="G1932" t="str">
        <f>CONCATENATE(IF((COUNTA(D1955)&gt;0),CONCATENATE(D1955,", "),""),IF((LEN(D1962)&gt;0),CONCATENATE(VLOOKUP(VALUE(D1962),'Lookup tables'!$D$25:$E$27,2,FALSE),", "),""),CONCATENATE(VLOOKUP(VALUE(D1944),'Lookup tables'!$A$2:$B$42,2,FALSE)," ledarförmåga, "),CONCATENATE(VLOOKUP(D1957,'Lookup tables'!$D$29:$E$34,2,FALSE),", "),IF(AND((VALUE(D1933)&lt;0),(COUNTA(E1933)&lt;1)),"ingen skada",CONCATENATE("[b]skada +",IF((COUNTA(E1933)&gt;0),E1933,D1933),"[/b]")))</f>
        <v>ypperlig ledarförmåga, kontroversiell person, ingen skada</v>
      </c>
    </row>
    <row r="1933" spans="1:7" ht="14.4">
      <c r="A1933" s="17" t="s">
        <v>143</v>
      </c>
      <c r="B1933" s="17" t="str">
        <f t="shared" ref="B1933:B1934" si="2405">LEFT(A1933,4)</f>
        <v>ska=</v>
      </c>
      <c r="C1933" s="1" t="s">
        <v>144</v>
      </c>
      <c r="D1933" t="str">
        <f t="shared" ref="D1933:D1996" si="2406">RIGHT(A1933,(LEN(A1933)-4))</f>
        <v>-1</v>
      </c>
      <c r="F1933" t="str">
        <f t="shared" si="2354"/>
        <v>ska=-1</v>
      </c>
      <c r="G1933" t="s">
        <v>145</v>
      </c>
    </row>
    <row r="1934" spans="1:7" ht="14.4">
      <c r="A1934" s="17" t="s">
        <v>244</v>
      </c>
      <c r="B1934" s="17" t="str">
        <f t="shared" si="2405"/>
        <v>for=</v>
      </c>
      <c r="C1934" s="1" t="s">
        <v>147</v>
      </c>
      <c r="D1934" t="str">
        <f t="shared" si="2406"/>
        <v>7</v>
      </c>
      <c r="F1934" t="str">
        <f t="shared" si="2354"/>
        <v>for=7</v>
      </c>
      <c r="G1934" s="17" t="str">
        <f t="shared" ref="G1934:G1997" si="2407">CONCATENATE("[th]",C1935)</f>
        <v>[th]Kondition</v>
      </c>
    </row>
    <row r="1935" spans="1:7" ht="14.4">
      <c r="A1935" s="17" t="s">
        <v>222</v>
      </c>
      <c r="B1935" s="17" t="str">
        <f t="shared" si="2349"/>
        <v>uth=</v>
      </c>
      <c r="C1935" s="1" t="s">
        <v>149</v>
      </c>
      <c r="D1935" t="str">
        <f t="shared" si="2406"/>
        <v>7</v>
      </c>
      <c r="F1935" t="str">
        <f t="shared" si="2354"/>
        <v>uth=7</v>
      </c>
      <c r="G1935" s="17" t="s">
        <v>150</v>
      </c>
    </row>
    <row r="1936" spans="1:7" ht="14.4">
      <c r="A1936" s="17" t="s">
        <v>388</v>
      </c>
      <c r="B1936" s="17" t="str">
        <f t="shared" si="2349"/>
        <v>spe=</v>
      </c>
      <c r="C1936" s="1" t="s">
        <v>152</v>
      </c>
      <c r="D1936" t="str">
        <f t="shared" si="2406"/>
        <v>12</v>
      </c>
      <c r="F1936" t="str">
        <f t="shared" si="2354"/>
        <v>spe=12</v>
      </c>
      <c r="G1936" s="17" t="str">
        <f>CONCATENATE("[td]",VLOOKUP(IF((COUNTA(E1935)&gt;0),E1935,VALUE(D1935)),'Lookup tables'!$A$2:$B$42,2,FALSE))</f>
        <v>[td]enastående</v>
      </c>
    </row>
    <row r="1937" spans="1:7" ht="14.4">
      <c r="A1937" s="17" t="s">
        <v>281</v>
      </c>
      <c r="B1937" s="17" t="str">
        <f t="shared" si="2349"/>
        <v>mal=</v>
      </c>
      <c r="C1937" s="1" t="s">
        <v>154</v>
      </c>
      <c r="D1937" t="str">
        <f t="shared" si="2406"/>
        <v>2</v>
      </c>
      <c r="F1937" t="str">
        <f t="shared" si="2354"/>
        <v>mal=2</v>
      </c>
      <c r="G1937" s="17" t="s">
        <v>140</v>
      </c>
    </row>
    <row r="1938" spans="1:7" ht="14.4">
      <c r="A1938" s="17" t="s">
        <v>320</v>
      </c>
      <c r="B1938" s="17" t="str">
        <f t="shared" si="2349"/>
        <v>fra=</v>
      </c>
      <c r="C1938" s="1" t="s">
        <v>156</v>
      </c>
      <c r="D1938" t="str">
        <f t="shared" si="2406"/>
        <v>7</v>
      </c>
      <c r="F1938" t="str">
        <f t="shared" si="2354"/>
        <v>fra=7</v>
      </c>
      <c r="G1938" s="17" t="str">
        <f t="shared" ref="G1938" si="2408">CONCATENATE("[th]",C1942)</f>
        <v>[th]Målvakt</v>
      </c>
    </row>
    <row r="1939" spans="1:7" ht="14.4">
      <c r="A1939" s="17" t="s">
        <v>283</v>
      </c>
      <c r="B1939" s="17" t="str">
        <f t="shared" si="2349"/>
        <v>ytt=</v>
      </c>
      <c r="C1939" s="1" t="s">
        <v>158</v>
      </c>
      <c r="D1939" t="str">
        <f t="shared" si="2406"/>
        <v>3</v>
      </c>
      <c r="F1939" t="str">
        <f t="shared" si="2354"/>
        <v>ytt=3</v>
      </c>
      <c r="G1939" s="17" t="s">
        <v>150</v>
      </c>
    </row>
    <row r="1940" spans="1:7" ht="14.4">
      <c r="A1940" s="17" t="s">
        <v>358</v>
      </c>
      <c r="B1940" s="17" t="str">
        <f t="shared" si="2349"/>
        <v>fas=</v>
      </c>
      <c r="C1940" s="1" t="s">
        <v>160</v>
      </c>
      <c r="D1940" t="str">
        <f t="shared" si="2406"/>
        <v>3</v>
      </c>
      <c r="F1940" t="str">
        <f t="shared" si="2354"/>
        <v>fas=3</v>
      </c>
      <c r="G1940" s="17" t="str">
        <f>CONCATENATE("[td]",VLOOKUP(IF((COUNTA(E1942)&gt;0),E1942,VALUE(D1942)),'Lookup tables'!$A$2:$B$42,2,FALSE))</f>
        <v>[td]katastrofal</v>
      </c>
    </row>
    <row r="1941" spans="1:7" ht="14.4">
      <c r="A1941" s="17" t="s">
        <v>417</v>
      </c>
      <c r="B1941" s="17" t="str">
        <f t="shared" si="2349"/>
        <v>bac=</v>
      </c>
      <c r="C1941" s="1" t="s">
        <v>162</v>
      </c>
      <c r="D1941" t="str">
        <f t="shared" si="2406"/>
        <v>17</v>
      </c>
      <c r="F1941" t="str">
        <f t="shared" si="2354"/>
        <v>bac=17</v>
      </c>
      <c r="G1941" s="17" t="s">
        <v>163</v>
      </c>
    </row>
    <row r="1942" spans="1:7" ht="14.4">
      <c r="A1942" s="17" t="s">
        <v>286</v>
      </c>
      <c r="B1942" s="17" t="str">
        <f t="shared" si="2349"/>
        <v>mlv=</v>
      </c>
      <c r="C1942" s="1" t="s">
        <v>165</v>
      </c>
      <c r="D1942" t="str">
        <f t="shared" si="2406"/>
        <v>1</v>
      </c>
      <c r="F1942" t="str">
        <f t="shared" si="2354"/>
        <v>mlv=1</v>
      </c>
      <c r="G1942" s="17" t="s">
        <v>135</v>
      </c>
    </row>
    <row r="1943" spans="1:7" ht="14.4">
      <c r="A1943" s="17" t="s">
        <v>381</v>
      </c>
      <c r="B1943" s="17" t="str">
        <f t="shared" si="2349"/>
        <v>rut=</v>
      </c>
      <c r="C1943" s="1" t="s">
        <v>167</v>
      </c>
      <c r="D1943" t="str">
        <f t="shared" si="2406"/>
        <v>10</v>
      </c>
      <c r="F1943" t="str">
        <f t="shared" si="2354"/>
        <v>rut=10</v>
      </c>
      <c r="G1943" s="17" t="str">
        <f t="shared" ref="G1943" si="2409">CONCATENATE("[th]",C1936)</f>
        <v>[th]Spelupplägg</v>
      </c>
    </row>
    <row r="1944" spans="1:7" ht="14.4">
      <c r="A1944" s="17" t="s">
        <v>168</v>
      </c>
      <c r="B1944" s="17" t="str">
        <f t="shared" si="2349"/>
        <v>led=</v>
      </c>
      <c r="C1944" s="1" t="s">
        <v>169</v>
      </c>
      <c r="D1944" t="str">
        <f t="shared" si="2406"/>
        <v>6</v>
      </c>
      <c r="F1944" t="str">
        <f t="shared" si="2354"/>
        <v>led=6</v>
      </c>
      <c r="G1944" s="17" t="s">
        <v>150</v>
      </c>
    </row>
    <row r="1945" spans="1:7" ht="14.4">
      <c r="A1945" s="17" t="s">
        <v>1255</v>
      </c>
      <c r="B1945" s="17" t="str">
        <f t="shared" si="2349"/>
        <v>sal=</v>
      </c>
      <c r="C1945" s="1" t="s">
        <v>171</v>
      </c>
      <c r="D1945" t="str">
        <f t="shared" si="2406"/>
        <v>356600</v>
      </c>
      <c r="F1945" t="str">
        <f t="shared" si="2354"/>
        <v>sal=356600</v>
      </c>
      <c r="G1945" s="17" t="str">
        <f>CONCATENATE("[td]",VLOOKUP(IF((COUNTA(E1936)&gt;0),E1936,VALUE(D1936)),'Lookup tables'!$A$2:$B$42,2,FALSE))</f>
        <v>[td]övernaturlig</v>
      </c>
    </row>
    <row r="1946" spans="1:7" ht="14.4">
      <c r="A1946" s="17" t="s">
        <v>1256</v>
      </c>
      <c r="B1946" s="17" t="str">
        <f t="shared" si="2349"/>
        <v>mkt=</v>
      </c>
      <c r="C1946" s="1" t="s">
        <v>173</v>
      </c>
      <c r="D1946" t="str">
        <f t="shared" si="2406"/>
        <v>163040</v>
      </c>
      <c r="F1946" t="str">
        <f t="shared" si="2354"/>
        <v>mkt=163040</v>
      </c>
      <c r="G1946" s="17" t="s">
        <v>140</v>
      </c>
    </row>
    <row r="1947" spans="1:7" ht="14.4">
      <c r="A1947" s="17" t="s">
        <v>420</v>
      </c>
      <c r="B1947" s="17" t="str">
        <f t="shared" si="2349"/>
        <v>gev=</v>
      </c>
      <c r="C1947" s="1" t="s">
        <v>175</v>
      </c>
      <c r="D1947" t="str">
        <f t="shared" si="2406"/>
        <v>37</v>
      </c>
      <c r="F1947" t="str">
        <f t="shared" si="2354"/>
        <v>gev=37</v>
      </c>
      <c r="G1947" s="17" t="str">
        <f t="shared" ref="G1947" si="2410">CONCATENATE("[th]",C1938)</f>
        <v>[th]Framspel</v>
      </c>
    </row>
    <row r="1948" spans="1:7" ht="14.4">
      <c r="A1948" s="17" t="s">
        <v>176</v>
      </c>
      <c r="B1948" s="17" t="str">
        <f t="shared" si="2349"/>
        <v>gtl=</v>
      </c>
      <c r="C1948" s="1" t="s">
        <v>177</v>
      </c>
      <c r="D1948" t="str">
        <f t="shared" si="2406"/>
        <v>0</v>
      </c>
      <c r="F1948" t="str">
        <f t="shared" si="2354"/>
        <v>gtl=0</v>
      </c>
      <c r="G1948" s="17" t="s">
        <v>150</v>
      </c>
    </row>
    <row r="1949" spans="1:7" ht="14.4">
      <c r="A1949" s="17" t="s">
        <v>178</v>
      </c>
      <c r="B1949" s="17" t="str">
        <f t="shared" si="2349"/>
        <v>gtc=</v>
      </c>
      <c r="C1949" s="1" t="s">
        <v>179</v>
      </c>
      <c r="D1949" t="str">
        <f t="shared" si="2406"/>
        <v>0</v>
      </c>
      <c r="F1949" t="str">
        <f t="shared" si="2354"/>
        <v>gtc=0</v>
      </c>
      <c r="G1949" s="17" t="str">
        <f>CONCATENATE("[td]",VLOOKUP(IF((COUNTA(E1938)&gt;0),E1938,VALUE(D1938)),'Lookup tables'!$A$2:$B$42,2,FALSE))</f>
        <v>[td]enastående</v>
      </c>
    </row>
    <row r="1950" spans="1:7" ht="14.4">
      <c r="A1950" s="17" t="s">
        <v>180</v>
      </c>
      <c r="B1950" s="17" t="str">
        <f t="shared" si="2349"/>
        <v>gtt=</v>
      </c>
      <c r="C1950" s="1" t="s">
        <v>181</v>
      </c>
      <c r="D1950" t="str">
        <f t="shared" si="2406"/>
        <v>0</v>
      </c>
      <c r="F1950" t="str">
        <f t="shared" si="2354"/>
        <v>gtt=0</v>
      </c>
      <c r="G1950" s="17" t="s">
        <v>163</v>
      </c>
    </row>
    <row r="1951" spans="1:7" ht="14.4">
      <c r="A1951" s="17" t="s">
        <v>404</v>
      </c>
      <c r="B1951" s="17" t="str">
        <f t="shared" si="2349"/>
        <v>hat=</v>
      </c>
      <c r="C1951" s="1" t="s">
        <v>183</v>
      </c>
      <c r="D1951" t="str">
        <f t="shared" si="2406"/>
        <v>1</v>
      </c>
      <c r="F1951" t="str">
        <f t="shared" si="2354"/>
        <v>hat=1</v>
      </c>
      <c r="G1951" s="17" t="s">
        <v>135</v>
      </c>
    </row>
    <row r="1952" spans="1:7" ht="14.4">
      <c r="A1952" s="17" t="s">
        <v>184</v>
      </c>
      <c r="B1952" s="17" t="str">
        <f t="shared" ref="B1952" si="2411">LEFT(A1952,10)</f>
        <v>CountryID=</v>
      </c>
      <c r="C1952" s="1" t="s">
        <v>185</v>
      </c>
      <c r="D1952" t="str">
        <f t="shared" ref="D1952:D2015" si="2412">RIGHT(A1952,(LEN(A1952)-10))</f>
        <v>1</v>
      </c>
      <c r="F1952" t="str">
        <f t="shared" si="2354"/>
        <v>CountryID=1</v>
      </c>
      <c r="G1952" s="17" t="str">
        <f t="shared" ref="G1952" si="2413">CONCATENATE("[th]",C1939)</f>
        <v>[th]Ytter</v>
      </c>
    </row>
    <row r="1953" spans="1:7" ht="14.4">
      <c r="A1953" s="17" t="s">
        <v>186</v>
      </c>
      <c r="B1953" s="17" t="str">
        <f t="shared" ref="B1953" si="2414">LEFT(A1953,9)</f>
        <v>warnings=</v>
      </c>
      <c r="C1953" s="1" t="s">
        <v>187</v>
      </c>
      <c r="D1953" t="str">
        <f t="shared" ref="D1953:D2016" si="2415">RIGHT(A1953,(LEN(A1953)-9))</f>
        <v>0</v>
      </c>
      <c r="F1953" t="str">
        <f t="shared" si="2354"/>
        <v>warnings=0</v>
      </c>
      <c r="G1953" s="17" t="s">
        <v>150</v>
      </c>
    </row>
    <row r="1954" spans="1:7" ht="14.4">
      <c r="A1954" s="17" t="s">
        <v>362</v>
      </c>
      <c r="B1954" s="17" t="str">
        <f t="shared" ref="B1954" si="2416">LEFT(A1954,11)</f>
        <v>speciality=</v>
      </c>
      <c r="C1954" s="1" t="s">
        <v>189</v>
      </c>
      <c r="D1954" t="str">
        <f t="shared" ref="D1954:D2017" si="2417">RIGHT(A1954,(LEN(A1954)-11))</f>
        <v>5</v>
      </c>
      <c r="F1954" t="str">
        <f t="shared" si="2354"/>
        <v>speciality=5</v>
      </c>
      <c r="G1954" s="17" t="str">
        <f>CONCATENATE("[td]",VLOOKUP(IF((COUNTA(E1939)&gt;0),E1939,VALUE(D1939)),'Lookup tables'!$A$2:$B$42,2,FALSE))</f>
        <v>[td]dålig</v>
      </c>
    </row>
    <row r="1955" spans="1:7" ht="14.4">
      <c r="A1955" s="17" t="s">
        <v>363</v>
      </c>
      <c r="B1955" s="17" t="str">
        <f t="shared" ref="B1955" si="2418">LEFT(A1955,16)</f>
        <v>specialityLabel=</v>
      </c>
      <c r="C1955" s="1" t="s">
        <v>189</v>
      </c>
      <c r="F1955" t="str">
        <f t="shared" si="2354"/>
        <v>specialityLabel=Head</v>
      </c>
      <c r="G1955" s="17" t="s">
        <v>140</v>
      </c>
    </row>
    <row r="1956" spans="1:7" ht="14.4">
      <c r="A1956" s="17" t="s">
        <v>292</v>
      </c>
      <c r="B1956" s="17" t="str">
        <f t="shared" ref="B1956" si="2419">LEFT(A1956,11)</f>
        <v>gentleness=</v>
      </c>
      <c r="C1956" s="1" t="s">
        <v>192</v>
      </c>
      <c r="D1956" t="str">
        <f t="shared" ref="D1956:D2019" si="2420">RIGHT(A1956,(LEN(A1956)-11))</f>
        <v>1</v>
      </c>
      <c r="F1956" t="str">
        <f t="shared" si="2354"/>
        <v>gentleness=1</v>
      </c>
      <c r="G1956" s="17" t="str">
        <f t="shared" ref="G1956" si="2421">CONCATENATE("[th]",C1941)</f>
        <v>[th]Försvar</v>
      </c>
    </row>
    <row r="1957" spans="1:7" ht="14.4">
      <c r="A1957" s="17" t="s">
        <v>293</v>
      </c>
      <c r="B1957" s="17" t="str">
        <f t="shared" ref="B1957" si="2422">LEFT(A1957,16)</f>
        <v>gentlenessLabel=</v>
      </c>
      <c r="C1957" s="1" t="s">
        <v>192</v>
      </c>
      <c r="D1957" t="str">
        <f t="shared" ref="D1957:D2020" si="2423">RIGHT(A1957,(LEN(A1957)-16))</f>
        <v>controversial person</v>
      </c>
      <c r="F1957" t="str">
        <f t="shared" si="2354"/>
        <v>gentlenessLabel=controversial person</v>
      </c>
      <c r="G1957" s="17" t="s">
        <v>150</v>
      </c>
    </row>
    <row r="1958" spans="1:7" ht="14.4">
      <c r="A1958" s="17" t="s">
        <v>271</v>
      </c>
      <c r="B1958" s="17" t="str">
        <f t="shared" ref="B1958" si="2424">LEFT(A1958,8)</f>
        <v>honesty=</v>
      </c>
      <c r="C1958" s="1" t="s">
        <v>195</v>
      </c>
      <c r="D1958" t="str">
        <f t="shared" ref="D1958:D2021" si="2425">RIGHT(A1958,(LEN(A1958)-8))</f>
        <v>1</v>
      </c>
      <c r="F1958" t="str">
        <f t="shared" si="2354"/>
        <v>honesty=1</v>
      </c>
      <c r="G1958" s="17" t="str">
        <f>CONCATENATE("[td]",VLOOKUP(IF((COUNTA(E1941)&gt;0),E1941,VALUE(D1941)),'Lookup tables'!$A$2:$B$42,2,FALSE))</f>
        <v>[td]mytomspunnen</v>
      </c>
    </row>
    <row r="1959" spans="1:7" ht="14.4">
      <c r="A1959" s="17" t="s">
        <v>272</v>
      </c>
      <c r="B1959" s="17" t="str">
        <f t="shared" ref="B1959" si="2426">LEFT(A1959,13)</f>
        <v>honestyLabel=</v>
      </c>
      <c r="C1959" s="1" t="s">
        <v>195</v>
      </c>
      <c r="D1959" t="str">
        <f t="shared" ref="D1959:D2022" si="2427">RIGHT(A1959,(LEN(A1959)-13))</f>
        <v>dishonest</v>
      </c>
      <c r="F1959" t="str">
        <f t="shared" si="2354"/>
        <v>honestyLabel=dishonest</v>
      </c>
      <c r="G1959" s="17" t="s">
        <v>163</v>
      </c>
    </row>
    <row r="1960" spans="1:7" ht="14.4">
      <c r="A1960" s="17" t="s">
        <v>294</v>
      </c>
      <c r="B1960" s="17" t="str">
        <f t="shared" ref="B1960" si="2428">LEFT(A1960,15)</f>
        <v>Aggressiveness=</v>
      </c>
      <c r="C1960" s="1" t="s">
        <v>198</v>
      </c>
      <c r="D1960" t="str">
        <f t="shared" ref="D1960:D2023" si="2429">RIGHT(A1960,(LEN(A1960)-15))</f>
        <v>3</v>
      </c>
      <c r="F1960" t="str">
        <f t="shared" si="2354"/>
        <v>Aggressiveness=3</v>
      </c>
      <c r="G1960" s="17" t="s">
        <v>135</v>
      </c>
    </row>
    <row r="1961" spans="1:7" ht="14.4">
      <c r="A1961" s="17" t="s">
        <v>295</v>
      </c>
      <c r="B1961" s="17" t="str">
        <f t="shared" ref="B1961" si="2430">LEFT(A1961,20)</f>
        <v>AggressivenessLabel=</v>
      </c>
      <c r="C1961" s="1" t="s">
        <v>198</v>
      </c>
      <c r="D1961" t="str">
        <f t="shared" ref="D1961:D2024" si="2431">RIGHT(A1961,(LEN(A1961)-20))</f>
        <v>temperamental</v>
      </c>
      <c r="F1961" t="str">
        <f t="shared" si="2354"/>
        <v>AggressivenessLabel=temperamental</v>
      </c>
      <c r="G1961" s="17" t="str">
        <f t="shared" ref="G1961" si="2432">CONCATENATE("[th]",C1937)</f>
        <v>[th]Målgörare</v>
      </c>
    </row>
    <row r="1962" spans="1:7" ht="14.4">
      <c r="A1962" s="17" t="s">
        <v>236</v>
      </c>
      <c r="B1962" s="17" t="str">
        <f t="shared" ref="B1962" si="2433">LEFT(A1962,12)</f>
        <v>TrainerType=</v>
      </c>
      <c r="C1962" s="1" t="s">
        <v>201</v>
      </c>
      <c r="D1962" t="str">
        <f t="shared" ref="D1962:D2025" si="2434">RIGHT(A1962,(LEN(A1962)-12))</f>
        <v/>
      </c>
      <c r="F1962" t="str">
        <f t="shared" si="2354"/>
        <v>TrainerType=</v>
      </c>
      <c r="G1962" s="17" t="s">
        <v>150</v>
      </c>
    </row>
    <row r="1963" spans="1:7" ht="14.4">
      <c r="A1963" s="17" t="s">
        <v>237</v>
      </c>
      <c r="B1963" s="17" t="str">
        <f t="shared" ref="B1963" si="2435">LEFT(A1963,13)</f>
        <v>TrainerSkill=</v>
      </c>
      <c r="C1963" s="1" t="s">
        <v>203</v>
      </c>
      <c r="D1963" t="str">
        <f t="shared" ref="D1963:D2026" si="2436">RIGHT(A1963,(LEN(A1963)-13))</f>
        <v/>
      </c>
      <c r="F1963" t="str">
        <f t="shared" si="2354"/>
        <v>TrainerSkill=</v>
      </c>
      <c r="G1963" s="17" t="str">
        <f>CONCATENATE("[td]",VLOOKUP(IF((COUNTA(E1937)&gt;0),E1937,VALUE(D1937)),'Lookup tables'!$A$2:$B$42,2,FALSE))</f>
        <v>[td]usel</v>
      </c>
    </row>
    <row r="1964" spans="1:7" ht="14.4">
      <c r="A1964" s="17" t="s">
        <v>204</v>
      </c>
      <c r="B1964" s="17" t="str">
        <f t="shared" ref="B1964" si="2437">LEFT(A1964,7)</f>
        <v>rating=</v>
      </c>
      <c r="C1964" s="1" t="s">
        <v>205</v>
      </c>
      <c r="D1964" t="str">
        <f t="shared" ref="D1964:D2027" si="2438">RIGHT(A1964,(LEN(A1964)-7))</f>
        <v>0</v>
      </c>
      <c r="F1964" t="str">
        <f t="shared" si="2354"/>
        <v>rating=0</v>
      </c>
      <c r="G1964" s="17" t="s">
        <v>140</v>
      </c>
    </row>
    <row r="1965" spans="1:7" ht="14.4">
      <c r="A1965" s="17" t="s">
        <v>350</v>
      </c>
      <c r="B1965" s="17" t="str">
        <f t="shared" ref="B1965" si="2439">LEFT(A1965,13)</f>
        <v>PlayerNumber=</v>
      </c>
      <c r="C1965" s="1" t="s">
        <v>207</v>
      </c>
      <c r="D1965" t="str">
        <f t="shared" ref="D1965:D2028" si="2440">RIGHT(A1965,(LEN(A1965)-13))</f>
        <v>100</v>
      </c>
      <c r="F1965" t="str">
        <f t="shared" si="2354"/>
        <v>PlayerNumber=100</v>
      </c>
      <c r="G1965" s="17" t="str">
        <f t="shared" ref="G1965" si="2441">CONCATENATE("[th]",C1940)</f>
        <v>[th]Fasta situationer</v>
      </c>
    </row>
    <row r="1966" spans="1:7" ht="14.4">
      <c r="A1966" s="17" t="s">
        <v>208</v>
      </c>
      <c r="B1966" s="17" t="str">
        <f t="shared" ref="B1966:B1967" si="2442">LEFT(A1966,15)</f>
        <v>TransferListed=</v>
      </c>
      <c r="C1966" s="1" t="s">
        <v>209</v>
      </c>
      <c r="D1966" t="str">
        <f t="shared" ref="D1966:D2029" si="2443">RIGHT(A1966,(LEN(A1966)-15))</f>
        <v>0</v>
      </c>
      <c r="F1966" t="str">
        <f t="shared" si="2354"/>
        <v>TransferListed=0</v>
      </c>
      <c r="G1966" s="17" t="s">
        <v>150</v>
      </c>
    </row>
    <row r="1967" spans="1:7" ht="14.4">
      <c r="A1967" s="17" t="s">
        <v>210</v>
      </c>
      <c r="B1967" s="17" t="str">
        <f t="shared" si="2442"/>
        <v>NationalTeamID=</v>
      </c>
      <c r="C1967" s="1" t="s">
        <v>211</v>
      </c>
      <c r="D1967" t="str">
        <f t="shared" si="2443"/>
        <v>3000</v>
      </c>
      <c r="F1967" t="str">
        <f t="shared" ref="F1967:F2030" si="2444">A1967</f>
        <v>NationalTeamID=3000</v>
      </c>
      <c r="G1967" s="17" t="str">
        <f>CONCATENATE("[td]",VLOOKUP(IF((COUNTA(E1940)&gt;0),E1940,VALUE(D1940)),'Lookup tables'!$A$2:$B$42,2,FALSE))</f>
        <v>[td]dålig</v>
      </c>
    </row>
    <row r="1968" spans="1:7" ht="14.4">
      <c r="A1968" s="17" t="s">
        <v>238</v>
      </c>
      <c r="B1968" s="17" t="str">
        <f t="shared" ref="B1968" si="2445">LEFT(A1968,5)</f>
        <v>Caps=</v>
      </c>
      <c r="C1968" s="1" t="s">
        <v>213</v>
      </c>
      <c r="D1968" t="str">
        <f t="shared" ref="D1968:D2031" si="2446">RIGHT(A1968,(LEN(A1968)-5))</f>
        <v>0</v>
      </c>
      <c r="F1968" t="str">
        <f t="shared" si="2444"/>
        <v>Caps=0</v>
      </c>
      <c r="G1968" s="17" t="s">
        <v>214</v>
      </c>
    </row>
    <row r="1969" spans="1:7" ht="14.4">
      <c r="A1969" s="17" t="s">
        <v>239</v>
      </c>
      <c r="B1969" s="17" t="str">
        <f t="shared" ref="B1969" si="2447">LEFT(A1969,8)</f>
        <v>CapsU20=</v>
      </c>
      <c r="C1969" s="1" t="s">
        <v>216</v>
      </c>
      <c r="D1969" t="str">
        <f t="shared" ref="D1969:D2032" si="2448">RIGHT(A1969,(LEN(A1969)-8))</f>
        <v>0</v>
      </c>
      <c r="F1969" t="str">
        <f t="shared" si="2444"/>
        <v>CapsU20=0</v>
      </c>
      <c r="G1969" t="str">
        <f t="shared" ref="G1969:G2032" si="2449">CONCATENATE("Extra info: ", E1969)</f>
        <v xml:space="preserve">Extra info: </v>
      </c>
    </row>
    <row r="1970" spans="1:7" ht="14.4">
      <c r="A1970" s="17" t="s">
        <v>499</v>
      </c>
      <c r="B1970" s="17"/>
      <c r="C1970" s="10" t="s">
        <v>134</v>
      </c>
      <c r="D1970" s="17" t="str">
        <f t="shared" ref="D1970:D2033" si="2450">MID(A1970,8,(LEN(A1970)-8))</f>
        <v>193033476</v>
      </c>
      <c r="F1970" t="str">
        <f t="shared" si="2444"/>
        <v>[player193033476]</v>
      </c>
      <c r="G1970" s="17" t="str">
        <f t="shared" ref="G1970:G2033" si="2451">CONCATENATE("[hr][b]",D1971,"[/b] ","[playerid=",D1970,"]")</f>
        <v>[hr][b]Pekka Muurela[/b] [playerid=193033476]</v>
      </c>
    </row>
    <row r="1971" spans="1:7" ht="14.4">
      <c r="A1971" s="17" t="s">
        <v>500</v>
      </c>
      <c r="B1971" s="17" t="str">
        <f t="shared" ref="B1971" si="2452">LEFT(A1971,5)</f>
        <v>name=</v>
      </c>
      <c r="C1971" s="10" t="s">
        <v>137</v>
      </c>
      <c r="D1971" s="17" t="str">
        <f t="shared" ref="D1971:D2034" si="2453">RIGHT(A1971,(LEN(A1971)-5))</f>
        <v>Pekka Muurela</v>
      </c>
      <c r="F1971" t="str">
        <f t="shared" si="2444"/>
        <v>name=Pekka Muurela</v>
      </c>
      <c r="G1971" t="str">
        <f t="shared" ref="G1971" si="2454">CONCATENATE(D1972," år och ",D1973," dagar, TSI = ",D1987,", Lön = ",D1986)</f>
        <v>34 år och 40 dagar, TSI = 38270, Lön = 215400</v>
      </c>
    </row>
    <row r="1972" spans="1:7" ht="14.4">
      <c r="A1972" s="17" t="s">
        <v>1207</v>
      </c>
      <c r="B1972" s="17" t="str">
        <f t="shared" ref="B1972" si="2455">LEFT(A1972,4)</f>
        <v>ald=</v>
      </c>
      <c r="C1972" s="1" t="s">
        <v>139</v>
      </c>
      <c r="D1972" t="str">
        <f t="shared" ref="D1972:D2035" si="2456">RIGHT(A1972,(LEN(A1972)-4))</f>
        <v>34</v>
      </c>
      <c r="F1972" t="str">
        <f t="shared" ref="F1972:F2035" si="2457">IF(LEN(E1972)&gt;0,CONCATENATE(B1972,E1972),A1972)</f>
        <v>ald=34</v>
      </c>
      <c r="G1972" t="str">
        <f>CONCATENATE(VLOOKUP(IF((COUNTA(E1975)&gt;0),E1975,VALUE(D1975)),'Lookup tables'!$A$2:$B$42,2,FALSE)," form, ",VLOOKUP(IF((COUNTA(E1976)&gt;0),E1976,VALUE(D1976)),'Lookup tables'!$A$2:$B$42,2,FALSE)," kondition, ",VLOOKUP(IF((COUNTA(E1984)&gt;0),E1984,VALUE(D1984)),'Lookup tables'!$A$2:$B$42,2,FALSE)," rutin")</f>
        <v>ypperlig form, enastående kondition, gudomlig rutin</v>
      </c>
    </row>
    <row r="1973" spans="1:7" ht="14.4">
      <c r="A1973" s="17" t="s">
        <v>688</v>
      </c>
      <c r="B1973" s="17" t="str">
        <f t="shared" ref="B1973" si="2458">LEFT(A1973,8)</f>
        <v>agedays=</v>
      </c>
      <c r="C1973" s="1" t="s">
        <v>142</v>
      </c>
      <c r="D1973" t="str">
        <f t="shared" ref="D1973:D2036" si="2459">RIGHT(A1973,(LEN(A1973)-8))</f>
        <v>40</v>
      </c>
      <c r="F1973" t="str">
        <f t="shared" si="2457"/>
        <v>agedays=40</v>
      </c>
      <c r="G1973" t="str">
        <f>CONCATENATE(IF((COUNTA(D1996)&gt;0),CONCATENATE(D1996,", "),""),IF((LEN(D2003)&gt;0),CONCATENATE(VLOOKUP(VALUE(D2003),'Lookup tables'!$D$25:$E$27,2,FALSE),", "),""),CONCATENATE(VLOOKUP(VALUE(D1985),'Lookup tables'!$A$2:$B$42,2,FALSE)," ledarförmåga, "),CONCATENATE(VLOOKUP(D1998,'Lookup tables'!$D$29:$E$34,2,FALSE),", "),IF(AND((VALUE(D1974)&lt;0),(COUNTA(E1974)&lt;1)),"ingen skada",CONCATENATE("[b]skada +",IF((COUNTA(E1974)&gt;0),E1974,D1974),"[/b]")))</f>
        <v>usel ledarförmåga, otrevlig typ, ingen skada</v>
      </c>
    </row>
    <row r="1974" spans="1:7" ht="14.4">
      <c r="A1974" s="17" t="s">
        <v>143</v>
      </c>
      <c r="B1974" s="17" t="str">
        <f t="shared" ref="B1974:B2033" si="2460">LEFT(A1974,4)</f>
        <v>ska=</v>
      </c>
      <c r="C1974" s="1" t="s">
        <v>144</v>
      </c>
      <c r="D1974" t="str">
        <f t="shared" ref="D1974:D2037" si="2461">RIGHT(A1974,(LEN(A1974)-4))</f>
        <v>-1</v>
      </c>
      <c r="F1974" t="str">
        <f t="shared" si="2457"/>
        <v>ska=-1</v>
      </c>
      <c r="G1974" t="s">
        <v>145</v>
      </c>
    </row>
    <row r="1975" spans="1:7" ht="14.4">
      <c r="A1975" s="17" t="s">
        <v>221</v>
      </c>
      <c r="B1975" s="17" t="str">
        <f t="shared" si="2460"/>
        <v>for=</v>
      </c>
      <c r="C1975" s="1" t="s">
        <v>147</v>
      </c>
      <c r="D1975" t="str">
        <f t="shared" si="2461"/>
        <v>6</v>
      </c>
      <c r="F1975" t="str">
        <f t="shared" si="2457"/>
        <v>for=6</v>
      </c>
      <c r="G1975" s="17" t="str">
        <f t="shared" ref="G1975:G2038" si="2462">CONCATENATE("[th]",C1976)</f>
        <v>[th]Kondition</v>
      </c>
    </row>
    <row r="1976" spans="1:7" ht="14.4">
      <c r="A1976" s="17" t="s">
        <v>222</v>
      </c>
      <c r="B1976" s="17" t="str">
        <f t="shared" si="2460"/>
        <v>uth=</v>
      </c>
      <c r="C1976" s="1" t="s">
        <v>149</v>
      </c>
      <c r="D1976" t="str">
        <f t="shared" si="2461"/>
        <v>7</v>
      </c>
      <c r="F1976" t="str">
        <f t="shared" si="2457"/>
        <v>uth=7</v>
      </c>
      <c r="G1976" s="17" t="s">
        <v>150</v>
      </c>
    </row>
    <row r="1977" spans="1:7" ht="14.4">
      <c r="A1977" s="17" t="s">
        <v>444</v>
      </c>
      <c r="B1977" s="17" t="str">
        <f t="shared" si="2460"/>
        <v>spe=</v>
      </c>
      <c r="C1977" s="1" t="s">
        <v>152</v>
      </c>
      <c r="D1977" t="str">
        <f t="shared" si="2461"/>
        <v>6</v>
      </c>
      <c r="F1977" t="str">
        <f t="shared" si="2457"/>
        <v>spe=6</v>
      </c>
      <c r="G1977" s="17" t="str">
        <f>CONCATENATE("[td]",VLOOKUP(IF((COUNTA(E1976)&gt;0),E1976,VALUE(D1976)),'Lookup tables'!$A$2:$B$42,2,FALSE))</f>
        <v>[td]enastående</v>
      </c>
    </row>
    <row r="1978" spans="1:7" ht="14.4">
      <c r="A1978" s="17" t="s">
        <v>153</v>
      </c>
      <c r="B1978" s="17" t="str">
        <f t="shared" si="2460"/>
        <v>mal=</v>
      </c>
      <c r="C1978" s="1" t="s">
        <v>154</v>
      </c>
      <c r="D1978" t="str">
        <f t="shared" si="2461"/>
        <v>0</v>
      </c>
      <c r="F1978" t="str">
        <f t="shared" si="2457"/>
        <v>mal=0</v>
      </c>
      <c r="G1978" s="17" t="s">
        <v>140</v>
      </c>
    </row>
    <row r="1979" spans="1:7" ht="14.4">
      <c r="A1979" s="17" t="s">
        <v>399</v>
      </c>
      <c r="B1979" s="17" t="str">
        <f t="shared" si="2460"/>
        <v>fra=</v>
      </c>
      <c r="C1979" s="1" t="s">
        <v>156</v>
      </c>
      <c r="D1979" t="str">
        <f t="shared" si="2461"/>
        <v>6</v>
      </c>
      <c r="F1979" t="str">
        <f t="shared" si="2457"/>
        <v>fra=6</v>
      </c>
      <c r="G1979" s="17" t="str">
        <f t="shared" ref="G1979" si="2463">CONCATENATE("[th]",C1983)</f>
        <v>[th]Målvakt</v>
      </c>
    </row>
    <row r="1980" spans="1:7" ht="14.4">
      <c r="A1980" s="17" t="s">
        <v>436</v>
      </c>
      <c r="B1980" s="17" t="str">
        <f t="shared" si="2460"/>
        <v>ytt=</v>
      </c>
      <c r="C1980" s="1" t="s">
        <v>158</v>
      </c>
      <c r="D1980" t="str">
        <f t="shared" si="2461"/>
        <v>14</v>
      </c>
      <c r="F1980" t="str">
        <f t="shared" si="2457"/>
        <v>ytt=14</v>
      </c>
      <c r="G1980" s="17" t="s">
        <v>150</v>
      </c>
    </row>
    <row r="1981" spans="1:7" ht="14.4">
      <c r="A1981" s="17" t="s">
        <v>247</v>
      </c>
      <c r="B1981" s="17" t="str">
        <f t="shared" si="2460"/>
        <v>fas=</v>
      </c>
      <c r="C1981" s="1" t="s">
        <v>160</v>
      </c>
      <c r="D1981" t="str">
        <f t="shared" si="2461"/>
        <v>16</v>
      </c>
      <c r="F1981" t="str">
        <f t="shared" si="2457"/>
        <v>fas=16</v>
      </c>
      <c r="G1981" s="17" t="str">
        <f>CONCATENATE("[td]",VLOOKUP(IF((COUNTA(E1983)&gt;0),E1983,VALUE(D1983)),'Lookup tables'!$A$2:$B$42,2,FALSE))</f>
        <v>[td]katastrofal</v>
      </c>
    </row>
    <row r="1982" spans="1:7" ht="14.4">
      <c r="A1982" s="17" t="s">
        <v>417</v>
      </c>
      <c r="B1982" s="17" t="str">
        <f t="shared" si="2460"/>
        <v>bac=</v>
      </c>
      <c r="C1982" s="1" t="s">
        <v>162</v>
      </c>
      <c r="D1982" t="str">
        <f t="shared" si="2461"/>
        <v>17</v>
      </c>
      <c r="F1982" t="str">
        <f t="shared" si="2457"/>
        <v>bac=17</v>
      </c>
      <c r="G1982" s="17" t="s">
        <v>163</v>
      </c>
    </row>
    <row r="1983" spans="1:7" ht="14.4">
      <c r="A1983" s="17" t="s">
        <v>286</v>
      </c>
      <c r="B1983" s="17" t="str">
        <f t="shared" si="2460"/>
        <v>mlv=</v>
      </c>
      <c r="C1983" s="1" t="s">
        <v>165</v>
      </c>
      <c r="D1983" t="str">
        <f t="shared" si="2461"/>
        <v>1</v>
      </c>
      <c r="F1983" t="str">
        <f t="shared" si="2457"/>
        <v>mlv=1</v>
      </c>
      <c r="G1983" s="17" t="s">
        <v>135</v>
      </c>
    </row>
    <row r="1984" spans="1:7" ht="14.4">
      <c r="A1984" s="17" t="s">
        <v>166</v>
      </c>
      <c r="B1984" s="17" t="str">
        <f t="shared" si="2460"/>
        <v>rut=</v>
      </c>
      <c r="C1984" s="1" t="s">
        <v>167</v>
      </c>
      <c r="D1984" t="str">
        <f t="shared" si="2461"/>
        <v>20</v>
      </c>
      <c r="F1984" t="str">
        <f t="shared" si="2457"/>
        <v>rut=20</v>
      </c>
      <c r="G1984" s="17" t="str">
        <f t="shared" ref="G1984" si="2464">CONCATENATE("[th]",C1977)</f>
        <v>[th]Spelupplägg</v>
      </c>
    </row>
    <row r="1985" spans="1:7" ht="14.4">
      <c r="A1985" s="17" t="s">
        <v>438</v>
      </c>
      <c r="B1985" s="17" t="str">
        <f t="shared" si="2460"/>
        <v>led=</v>
      </c>
      <c r="C1985" s="1" t="s">
        <v>169</v>
      </c>
      <c r="D1985" t="str">
        <f t="shared" si="2461"/>
        <v>2</v>
      </c>
      <c r="F1985" t="str">
        <f t="shared" si="2457"/>
        <v>led=2</v>
      </c>
      <c r="G1985" s="17" t="s">
        <v>150</v>
      </c>
    </row>
    <row r="1986" spans="1:7" ht="14.4">
      <c r="A1986" s="17" t="s">
        <v>1257</v>
      </c>
      <c r="B1986" s="17" t="str">
        <f t="shared" si="2460"/>
        <v>sal=</v>
      </c>
      <c r="C1986" s="1" t="s">
        <v>171</v>
      </c>
      <c r="D1986" t="str">
        <f t="shared" si="2461"/>
        <v>215400</v>
      </c>
      <c r="F1986" t="str">
        <f t="shared" si="2457"/>
        <v>sal=215400</v>
      </c>
      <c r="G1986" s="17" t="str">
        <f>CONCATENATE("[td]",VLOOKUP(IF((COUNTA(E1977)&gt;0),E1977,VALUE(D1977)),'Lookup tables'!$A$2:$B$42,2,FALSE))</f>
        <v>[td]ypperlig</v>
      </c>
    </row>
    <row r="1987" spans="1:7" ht="14.4">
      <c r="A1987" s="17" t="s">
        <v>1258</v>
      </c>
      <c r="B1987" s="17" t="str">
        <f t="shared" si="2460"/>
        <v>mkt=</v>
      </c>
      <c r="C1987" s="1" t="s">
        <v>173</v>
      </c>
      <c r="D1987" t="str">
        <f t="shared" si="2461"/>
        <v>38270</v>
      </c>
      <c r="F1987" t="str">
        <f t="shared" si="2457"/>
        <v>mkt=38270</v>
      </c>
      <c r="G1987" s="17" t="s">
        <v>140</v>
      </c>
    </row>
    <row r="1988" spans="1:7" ht="14.4">
      <c r="A1988" s="17" t="s">
        <v>1259</v>
      </c>
      <c r="B1988" s="17" t="str">
        <f t="shared" si="2460"/>
        <v>gev=</v>
      </c>
      <c r="C1988" s="1" t="s">
        <v>175</v>
      </c>
      <c r="D1988" t="str">
        <f t="shared" si="2461"/>
        <v>68</v>
      </c>
      <c r="F1988" t="str">
        <f t="shared" si="2457"/>
        <v>gev=68</v>
      </c>
      <c r="G1988" s="17" t="str">
        <f t="shared" ref="G1988" si="2465">CONCATENATE("[th]",C1979)</f>
        <v>[th]Framspel</v>
      </c>
    </row>
    <row r="1989" spans="1:7" ht="14.4">
      <c r="A1989" s="17" t="s">
        <v>176</v>
      </c>
      <c r="B1989" s="17" t="str">
        <f t="shared" si="2460"/>
        <v>gtl=</v>
      </c>
      <c r="C1989" s="1" t="s">
        <v>177</v>
      </c>
      <c r="D1989" t="str">
        <f t="shared" si="2461"/>
        <v>0</v>
      </c>
      <c r="F1989" t="str">
        <f t="shared" si="2457"/>
        <v>gtl=0</v>
      </c>
      <c r="G1989" s="17" t="s">
        <v>150</v>
      </c>
    </row>
    <row r="1990" spans="1:7" ht="14.4">
      <c r="A1990" s="17" t="s">
        <v>178</v>
      </c>
      <c r="B1990" s="17" t="str">
        <f t="shared" si="2460"/>
        <v>gtc=</v>
      </c>
      <c r="C1990" s="1" t="s">
        <v>179</v>
      </c>
      <c r="D1990" t="str">
        <f t="shared" si="2461"/>
        <v>0</v>
      </c>
      <c r="F1990" t="str">
        <f t="shared" si="2457"/>
        <v>gtc=0</v>
      </c>
      <c r="G1990" s="17" t="str">
        <f>CONCATENATE("[td]",VLOOKUP(IF((COUNTA(E1979)&gt;0),E1979,VALUE(D1979)),'Lookup tables'!$A$2:$B$42,2,FALSE))</f>
        <v>[td]ypperlig</v>
      </c>
    </row>
    <row r="1991" spans="1:7" ht="14.4">
      <c r="A1991" s="17" t="s">
        <v>180</v>
      </c>
      <c r="B1991" s="17" t="str">
        <f t="shared" si="2460"/>
        <v>gtt=</v>
      </c>
      <c r="C1991" s="1" t="s">
        <v>181</v>
      </c>
      <c r="D1991" t="str">
        <f t="shared" si="2461"/>
        <v>0</v>
      </c>
      <c r="F1991" t="str">
        <f t="shared" si="2457"/>
        <v>gtt=0</v>
      </c>
      <c r="G1991" s="17" t="s">
        <v>163</v>
      </c>
    </row>
    <row r="1992" spans="1:7" ht="14.4">
      <c r="A1992" s="17" t="s">
        <v>404</v>
      </c>
      <c r="B1992" s="17" t="str">
        <f t="shared" si="2460"/>
        <v>hat=</v>
      </c>
      <c r="C1992" s="1" t="s">
        <v>183</v>
      </c>
      <c r="D1992" t="str">
        <f t="shared" si="2461"/>
        <v>1</v>
      </c>
      <c r="F1992" t="str">
        <f t="shared" si="2457"/>
        <v>hat=1</v>
      </c>
      <c r="G1992" s="17" t="s">
        <v>135</v>
      </c>
    </row>
    <row r="1993" spans="1:7" ht="14.4">
      <c r="A1993" s="17" t="s">
        <v>184</v>
      </c>
      <c r="B1993" s="17" t="str">
        <f t="shared" ref="B1993" si="2466">LEFT(A1993,10)</f>
        <v>CountryID=</v>
      </c>
      <c r="C1993" s="1" t="s">
        <v>185</v>
      </c>
      <c r="D1993" t="str">
        <f t="shared" ref="D1993:D2056" si="2467">RIGHT(A1993,(LEN(A1993)-10))</f>
        <v>1</v>
      </c>
      <c r="F1993" t="str">
        <f t="shared" si="2457"/>
        <v>CountryID=1</v>
      </c>
      <c r="G1993" s="17" t="str">
        <f t="shared" ref="G1993" si="2468">CONCATENATE("[th]",C1980)</f>
        <v>[th]Ytter</v>
      </c>
    </row>
    <row r="1994" spans="1:7" ht="14.4">
      <c r="A1994" s="17" t="s">
        <v>186</v>
      </c>
      <c r="B1994" s="17" t="str">
        <f t="shared" ref="B1994" si="2469">LEFT(A1994,9)</f>
        <v>warnings=</v>
      </c>
      <c r="C1994" s="1" t="s">
        <v>187</v>
      </c>
      <c r="D1994" t="str">
        <f t="shared" ref="D1994:D2057" si="2470">RIGHT(A1994,(LEN(A1994)-9))</f>
        <v>0</v>
      </c>
      <c r="F1994" t="str">
        <f t="shared" si="2457"/>
        <v>warnings=0</v>
      </c>
      <c r="G1994" s="17" t="s">
        <v>150</v>
      </c>
    </row>
    <row r="1995" spans="1:7" ht="14.4">
      <c r="A1995" s="17" t="s">
        <v>188</v>
      </c>
      <c r="B1995" s="17" t="str">
        <f t="shared" ref="B1995" si="2471">LEFT(A1995,11)</f>
        <v>speciality=</v>
      </c>
      <c r="C1995" s="1" t="s">
        <v>189</v>
      </c>
      <c r="D1995" t="str">
        <f t="shared" ref="D1995:D2058" si="2472">RIGHT(A1995,(LEN(A1995)-11))</f>
        <v>0</v>
      </c>
      <c r="F1995" t="str">
        <f t="shared" si="2457"/>
        <v>speciality=0</v>
      </c>
      <c r="G1995" s="17" t="str">
        <f>CONCATENATE("[td]",VLOOKUP(IF((COUNTA(E1980)&gt;0),E1980,VALUE(D1980)),'Lookup tables'!$A$2:$B$42,2,FALSE))</f>
        <v>[td]himmelsk</v>
      </c>
    </row>
    <row r="1996" spans="1:7" ht="14.4">
      <c r="A1996" s="17" t="s">
        <v>190</v>
      </c>
      <c r="B1996" s="17" t="str">
        <f t="shared" ref="B1996" si="2473">LEFT(A1996,16)</f>
        <v>specialityLabel=</v>
      </c>
      <c r="C1996" s="1" t="s">
        <v>189</v>
      </c>
      <c r="F1996" t="str">
        <f t="shared" si="2457"/>
        <v>specialityLabel=</v>
      </c>
      <c r="G1996" s="17" t="s">
        <v>140</v>
      </c>
    </row>
    <row r="1997" spans="1:7" ht="14.4">
      <c r="A1997" s="17" t="s">
        <v>232</v>
      </c>
      <c r="B1997" s="17" t="str">
        <f t="shared" ref="B1997" si="2474">LEFT(A1997,11)</f>
        <v>gentleness=</v>
      </c>
      <c r="C1997" s="1" t="s">
        <v>192</v>
      </c>
      <c r="D1997" t="str">
        <f t="shared" ref="D1997:D2060" si="2475">RIGHT(A1997,(LEN(A1997)-11))</f>
        <v>0</v>
      </c>
      <c r="F1997" t="str">
        <f t="shared" si="2457"/>
        <v>gentleness=0</v>
      </c>
      <c r="G1997" s="17" t="str">
        <f t="shared" ref="G1997" si="2476">CONCATENATE("[th]",C1982)</f>
        <v>[th]Försvar</v>
      </c>
    </row>
    <row r="1998" spans="1:7" ht="14.4">
      <c r="A1998" s="17" t="s">
        <v>233</v>
      </c>
      <c r="B1998" s="17" t="str">
        <f t="shared" ref="B1998" si="2477">LEFT(A1998,16)</f>
        <v>gentlenessLabel=</v>
      </c>
      <c r="C1998" s="1" t="s">
        <v>192</v>
      </c>
      <c r="D1998" t="str">
        <f t="shared" ref="D1998:D2061" si="2478">RIGHT(A1998,(LEN(A1998)-16))</f>
        <v>nasty fellow</v>
      </c>
      <c r="F1998" t="str">
        <f t="shared" si="2457"/>
        <v>gentlenessLabel=nasty fellow</v>
      </c>
      <c r="G1998" s="17" t="s">
        <v>150</v>
      </c>
    </row>
    <row r="1999" spans="1:7" ht="14.4">
      <c r="A1999" s="17" t="s">
        <v>194</v>
      </c>
      <c r="B1999" s="17" t="str">
        <f t="shared" ref="B1999" si="2479">LEFT(A1999,8)</f>
        <v>honesty=</v>
      </c>
      <c r="C1999" s="1" t="s">
        <v>195</v>
      </c>
      <c r="D1999" t="str">
        <f t="shared" ref="D1999:D2062" si="2480">RIGHT(A1999,(LEN(A1999)-8))</f>
        <v>2</v>
      </c>
      <c r="F1999" t="str">
        <f t="shared" si="2457"/>
        <v>honesty=2</v>
      </c>
      <c r="G1999" s="17" t="str">
        <f>CONCATENATE("[td]",VLOOKUP(IF((COUNTA(E1982)&gt;0),E1982,VALUE(D1982)),'Lookup tables'!$A$2:$B$42,2,FALSE))</f>
        <v>[td]mytomspunnen</v>
      </c>
    </row>
    <row r="2000" spans="1:7" ht="14.4">
      <c r="A2000" s="17" t="s">
        <v>196</v>
      </c>
      <c r="B2000" s="17" t="str">
        <f t="shared" ref="B2000" si="2481">LEFT(A2000,13)</f>
        <v>honestyLabel=</v>
      </c>
      <c r="C2000" s="1" t="s">
        <v>195</v>
      </c>
      <c r="D2000" t="str">
        <f t="shared" ref="D2000:D2063" si="2482">RIGHT(A2000,(LEN(A2000)-13))</f>
        <v>honest</v>
      </c>
      <c r="F2000" t="str">
        <f t="shared" si="2457"/>
        <v>honestyLabel=honest</v>
      </c>
      <c r="G2000" s="17" t="s">
        <v>163</v>
      </c>
    </row>
    <row r="2001" spans="1:7" ht="14.4">
      <c r="A2001" s="17" t="s">
        <v>257</v>
      </c>
      <c r="B2001" s="17" t="str">
        <f t="shared" ref="B2001" si="2483">LEFT(A2001,15)</f>
        <v>Aggressiveness=</v>
      </c>
      <c r="C2001" s="1" t="s">
        <v>198</v>
      </c>
      <c r="D2001" t="str">
        <f t="shared" ref="D2001:D2064" si="2484">RIGHT(A2001,(LEN(A2001)-15))</f>
        <v>1</v>
      </c>
      <c r="F2001" t="str">
        <f t="shared" si="2457"/>
        <v>Aggressiveness=1</v>
      </c>
      <c r="G2001" s="17" t="s">
        <v>135</v>
      </c>
    </row>
    <row r="2002" spans="1:7" ht="14.4">
      <c r="A2002" s="17" t="s">
        <v>258</v>
      </c>
      <c r="B2002" s="17" t="str">
        <f t="shared" ref="B2002" si="2485">LEFT(A2002,20)</f>
        <v>AggressivenessLabel=</v>
      </c>
      <c r="C2002" s="1" t="s">
        <v>198</v>
      </c>
      <c r="D2002" t="str">
        <f t="shared" ref="D2002:D2065" si="2486">RIGHT(A2002,(LEN(A2002)-20))</f>
        <v>calm</v>
      </c>
      <c r="F2002" t="str">
        <f t="shared" si="2457"/>
        <v>AggressivenessLabel=calm</v>
      </c>
      <c r="G2002" s="17" t="str">
        <f t="shared" ref="G2002" si="2487">CONCATENATE("[th]",C1978)</f>
        <v>[th]Målgörare</v>
      </c>
    </row>
    <row r="2003" spans="1:7" ht="14.4">
      <c r="A2003" s="17" t="s">
        <v>236</v>
      </c>
      <c r="B2003" s="17" t="str">
        <f t="shared" ref="B2003" si="2488">LEFT(A2003,12)</f>
        <v>TrainerType=</v>
      </c>
      <c r="C2003" s="1" t="s">
        <v>201</v>
      </c>
      <c r="D2003" t="str">
        <f t="shared" ref="D2003:D2066" si="2489">RIGHT(A2003,(LEN(A2003)-12))</f>
        <v/>
      </c>
      <c r="F2003" t="str">
        <f t="shared" si="2457"/>
        <v>TrainerType=</v>
      </c>
      <c r="G2003" s="17" t="s">
        <v>150</v>
      </c>
    </row>
    <row r="2004" spans="1:7" ht="14.4">
      <c r="A2004" s="17" t="s">
        <v>237</v>
      </c>
      <c r="B2004" s="17" t="str">
        <f t="shared" ref="B2004" si="2490">LEFT(A2004,13)</f>
        <v>TrainerSkill=</v>
      </c>
      <c r="C2004" s="1" t="s">
        <v>203</v>
      </c>
      <c r="D2004" t="str">
        <f t="shared" ref="D2004:D2067" si="2491">RIGHT(A2004,(LEN(A2004)-13))</f>
        <v/>
      </c>
      <c r="F2004" t="str">
        <f t="shared" si="2457"/>
        <v>TrainerSkill=</v>
      </c>
      <c r="G2004" s="17" t="str">
        <f>CONCATENATE("[td]",VLOOKUP(IF((COUNTA(E1978)&gt;0),E1978,VALUE(D1978)),'Lookup tables'!$A$2:$B$42,2,FALSE))</f>
        <v>[td]obefintlig</v>
      </c>
    </row>
    <row r="2005" spans="1:7" ht="14.4">
      <c r="A2005" s="17" t="s">
        <v>204</v>
      </c>
      <c r="B2005" s="17" t="str">
        <f t="shared" ref="B2005" si="2492">LEFT(A2005,7)</f>
        <v>rating=</v>
      </c>
      <c r="C2005" s="1" t="s">
        <v>205</v>
      </c>
      <c r="D2005" t="str">
        <f t="shared" ref="D2005:D2068" si="2493">RIGHT(A2005,(LEN(A2005)-7))</f>
        <v>0</v>
      </c>
      <c r="F2005" t="str">
        <f t="shared" si="2457"/>
        <v>rating=0</v>
      </c>
      <c r="G2005" s="17" t="s">
        <v>140</v>
      </c>
    </row>
    <row r="2006" spans="1:7" ht="14.4">
      <c r="A2006" s="17" t="s">
        <v>350</v>
      </c>
      <c r="B2006" s="17" t="str">
        <f t="shared" ref="B2006" si="2494">LEFT(A2006,13)</f>
        <v>PlayerNumber=</v>
      </c>
      <c r="C2006" s="1" t="s">
        <v>207</v>
      </c>
      <c r="D2006" t="str">
        <f t="shared" ref="D2006:D2069" si="2495">RIGHT(A2006,(LEN(A2006)-13))</f>
        <v>100</v>
      </c>
      <c r="F2006" t="str">
        <f t="shared" si="2457"/>
        <v>PlayerNumber=100</v>
      </c>
      <c r="G2006" s="17" t="str">
        <f t="shared" ref="G2006" si="2496">CONCATENATE("[th]",C1981)</f>
        <v>[th]Fasta situationer</v>
      </c>
    </row>
    <row r="2007" spans="1:7" ht="14.4">
      <c r="A2007" s="17" t="s">
        <v>208</v>
      </c>
      <c r="B2007" s="17" t="str">
        <f t="shared" ref="B2007:B2008" si="2497">LEFT(A2007,15)</f>
        <v>TransferListed=</v>
      </c>
      <c r="C2007" s="1" t="s">
        <v>209</v>
      </c>
      <c r="D2007" t="str">
        <f t="shared" ref="D2007:D2070" si="2498">RIGHT(A2007,(LEN(A2007)-15))</f>
        <v>0</v>
      </c>
      <c r="F2007" t="str">
        <f t="shared" si="2457"/>
        <v>TransferListed=0</v>
      </c>
      <c r="G2007" s="17" t="s">
        <v>150</v>
      </c>
    </row>
    <row r="2008" spans="1:7" ht="14.4">
      <c r="A2008" s="17" t="s">
        <v>210</v>
      </c>
      <c r="B2008" s="17" t="str">
        <f t="shared" si="2497"/>
        <v>NationalTeamID=</v>
      </c>
      <c r="C2008" s="1" t="s">
        <v>211</v>
      </c>
      <c r="D2008" t="str">
        <f t="shared" si="2498"/>
        <v>3000</v>
      </c>
      <c r="F2008" t="str">
        <f t="shared" ref="F2008:F2071" si="2499">A2008</f>
        <v>NationalTeamID=3000</v>
      </c>
      <c r="G2008" s="17" t="str">
        <f>CONCATENATE("[td]",VLOOKUP(IF((COUNTA(E1981)&gt;0),E1981,VALUE(D1981)),'Lookup tables'!$A$2:$B$42,2,FALSE))</f>
        <v>[td]utomjordisk</v>
      </c>
    </row>
    <row r="2009" spans="1:7" ht="14.4">
      <c r="A2009" s="17" t="s">
        <v>1260</v>
      </c>
      <c r="B2009" s="17" t="str">
        <f t="shared" ref="B2009" si="2500">LEFT(A2009,5)</f>
        <v>Caps=</v>
      </c>
      <c r="C2009" s="1" t="s">
        <v>213</v>
      </c>
      <c r="D2009" t="str">
        <f t="shared" ref="D2009:D2072" si="2501">RIGHT(A2009,(LEN(A2009)-5))</f>
        <v>87</v>
      </c>
      <c r="F2009" t="str">
        <f t="shared" si="2499"/>
        <v>Caps=87</v>
      </c>
      <c r="G2009" s="17" t="s">
        <v>214</v>
      </c>
    </row>
    <row r="2010" spans="1:7" ht="14.4">
      <c r="A2010" s="17" t="s">
        <v>239</v>
      </c>
      <c r="B2010" s="17" t="str">
        <f t="shared" ref="B2010" si="2502">LEFT(A2010,8)</f>
        <v>CapsU20=</v>
      </c>
      <c r="C2010" s="1" t="s">
        <v>216</v>
      </c>
      <c r="D2010" t="str">
        <f t="shared" ref="D2010:D2073" si="2503">RIGHT(A2010,(LEN(A2010)-8))</f>
        <v>0</v>
      </c>
      <c r="F2010" t="str">
        <f t="shared" si="2499"/>
        <v>CapsU20=0</v>
      </c>
      <c r="G2010" t="str">
        <f t="shared" ref="G2010:G2073" si="2504">CONCATENATE("Extra info: ", E2010)</f>
        <v xml:space="preserve">Extra info: </v>
      </c>
    </row>
    <row r="2011" spans="1:7" ht="14.4">
      <c r="A2011" s="17" t="s">
        <v>300</v>
      </c>
      <c r="B2011" s="17"/>
      <c r="C2011" s="10" t="s">
        <v>134</v>
      </c>
      <c r="D2011" s="17" t="str">
        <f t="shared" ref="D2011:D2074" si="2505">MID(A2011,8,(LEN(A2011)-8))</f>
        <v>221809803</v>
      </c>
      <c r="F2011" t="str">
        <f t="shared" si="2444"/>
        <v>[player221809803]</v>
      </c>
      <c r="G2011" s="17" t="str">
        <f t="shared" ref="G2011:G2074" si="2506">CONCATENATE("[hr][b]",D2012,"[/b] ","[playerid=",D2011,"]")</f>
        <v>[hr][b]Pontus Hasseler[/b] [playerid=221809803]</v>
      </c>
    </row>
    <row r="2012" spans="1:7" ht="14.4">
      <c r="A2012" s="17" t="s">
        <v>301</v>
      </c>
      <c r="B2012" s="17" t="str">
        <f t="shared" ref="B2012" si="2507">LEFT(A2012,5)</f>
        <v>name=</v>
      </c>
      <c r="C2012" s="10" t="s">
        <v>137</v>
      </c>
      <c r="D2012" s="17" t="str">
        <f t="shared" ref="D2012:D2075" si="2508">RIGHT(A2012,(LEN(A2012)-5))</f>
        <v>Pontus Hasseler</v>
      </c>
      <c r="F2012" t="str">
        <f t="shared" si="2444"/>
        <v>name=Pontus Hasseler</v>
      </c>
      <c r="G2012" t="str">
        <f t="shared" ref="G2012" si="2509">CONCATENATE(D2013," år och ",D2014," dagar, TSI = ",D2028,", Lön = ",D2027)</f>
        <v>31 år och 111 dagar, TSI = 115080, Lön = 533300</v>
      </c>
    </row>
    <row r="2013" spans="1:7" ht="14.4">
      <c r="A2013" s="17" t="s">
        <v>138</v>
      </c>
      <c r="B2013" s="17" t="str">
        <f t="shared" ref="B2013" si="2510">LEFT(A2013,4)</f>
        <v>ald=</v>
      </c>
      <c r="C2013" s="1" t="s">
        <v>139</v>
      </c>
      <c r="D2013" t="str">
        <f t="shared" ref="D2013:D2076" si="2511">RIGHT(A2013,(LEN(A2013)-4))</f>
        <v>31</v>
      </c>
      <c r="F2013" t="str">
        <f t="shared" ref="F2013" si="2512">IF(LEN(E2013)&gt;0,CONCATENATE(B2013,E2013),A2013)</f>
        <v>ald=31</v>
      </c>
      <c r="G2013" t="str">
        <f>CONCATENATE(VLOOKUP(IF((COUNTA(E2016)&gt;0),E2016,VALUE(D2016)),'Lookup tables'!$A$2:$B$42,2,FALSE)," form, ",VLOOKUP(IF((COUNTA(E2017)&gt;0),E2017,VALUE(D2017)),'Lookup tables'!$A$2:$B$42,2,FALSE)," kondition, ",VLOOKUP(IF((COUNTA(E2025)&gt;0),E2025,VALUE(D2025)),'Lookup tables'!$A$2:$B$42,2,FALSE)," rutin")</f>
        <v>bra form, fenomenal kondition, magisk rutin</v>
      </c>
    </row>
    <row r="2014" spans="1:7" ht="14.4">
      <c r="A2014" s="17" t="s">
        <v>398</v>
      </c>
      <c r="B2014" s="17" t="str">
        <f t="shared" ref="B2014" si="2513">LEFT(A2014,8)</f>
        <v>agedays=</v>
      </c>
      <c r="C2014" s="1" t="s">
        <v>142</v>
      </c>
      <c r="D2014" t="str">
        <f t="shared" ref="D2014:D2077" si="2514">RIGHT(A2014,(LEN(A2014)-8))</f>
        <v>111</v>
      </c>
      <c r="F2014" t="str">
        <f t="shared" si="2457"/>
        <v>agedays=111</v>
      </c>
      <c r="G2014" t="e">
        <f>CONCATENATE(IF((COUNTA(D2037)&gt;0),CONCATENATE(D2037,", "),""),IF((LEN(D2044)&gt;0),CONCATENATE(VLOOKUP(VALUE(D2044),'Lookup tables'!$D$25:$E$27,2,FALSE),", "),""),CONCATENATE(VLOOKUP(VALUE(D2026),'Lookup tables'!$A$2:$B$42,2,FALSE)," ledarförmåga, "),CONCATENATE(VLOOKUP(D2039,'Lookup tables'!$D$29:$E$34,2,FALSE),", "),IF(AND((VALUE(D2015)&lt;0),(COUNTA(E2015)&lt;1)),"ingen skada",CONCATENATE("[b]skada +",IF((COUNTA(E2015)&gt;0),E2015,D2015),"[/b]")))</f>
        <v>#N/A</v>
      </c>
    </row>
    <row r="2015" spans="1:7" ht="14.4">
      <c r="A2015" s="17" t="s">
        <v>143</v>
      </c>
      <c r="B2015" s="17" t="str">
        <f t="shared" ref="B2015:B2016" si="2515">LEFT(A2015,4)</f>
        <v>ska=</v>
      </c>
      <c r="C2015" s="1" t="s">
        <v>144</v>
      </c>
      <c r="D2015" t="str">
        <f t="shared" ref="D2015:D2078" si="2516">RIGHT(A2015,(LEN(A2015)-4))</f>
        <v>-1</v>
      </c>
      <c r="F2015" t="str">
        <f t="shared" si="2457"/>
        <v>ska=-1</v>
      </c>
      <c r="G2015" t="s">
        <v>145</v>
      </c>
    </row>
    <row r="2016" spans="1:7" ht="14.4">
      <c r="A2016" s="17" t="s">
        <v>279</v>
      </c>
      <c r="B2016" s="17" t="str">
        <f t="shared" si="2515"/>
        <v>for=</v>
      </c>
      <c r="C2016" s="1" t="s">
        <v>147</v>
      </c>
      <c r="D2016" t="str">
        <f t="shared" si="2516"/>
        <v>5</v>
      </c>
      <c r="F2016" t="str">
        <f t="shared" si="2457"/>
        <v>for=5</v>
      </c>
      <c r="G2016" s="17" t="str">
        <f t="shared" ref="G2016:G2079" si="2517">CONCATENATE("[th]",C2017)</f>
        <v>[th]Kondition</v>
      </c>
    </row>
    <row r="2017" spans="1:7" ht="14.4">
      <c r="A2017" s="17" t="s">
        <v>369</v>
      </c>
      <c r="B2017" s="17" t="str">
        <f t="shared" si="2460"/>
        <v>uth=</v>
      </c>
      <c r="C2017" s="1" t="s">
        <v>149</v>
      </c>
      <c r="D2017" t="str">
        <f t="shared" si="2516"/>
        <v>8</v>
      </c>
      <c r="F2017" t="str">
        <f t="shared" si="2457"/>
        <v>uth=8</v>
      </c>
      <c r="G2017" s="17" t="s">
        <v>150</v>
      </c>
    </row>
    <row r="2018" spans="1:7" ht="14.4">
      <c r="A2018" s="17" t="s">
        <v>151</v>
      </c>
      <c r="B2018" s="17" t="str">
        <f t="shared" si="2460"/>
        <v>spe=</v>
      </c>
      <c r="C2018" s="1" t="s">
        <v>152</v>
      </c>
      <c r="D2018" t="str">
        <f t="shared" si="2516"/>
        <v>1</v>
      </c>
      <c r="F2018" t="str">
        <f t="shared" si="2457"/>
        <v>spe=1</v>
      </c>
      <c r="G2018" s="17" t="str">
        <f>CONCATENATE("[td]",VLOOKUP(IF((COUNTA(E2017)&gt;0),E2017,VALUE(D2017)),'Lookup tables'!$A$2:$B$42,2,FALSE))</f>
        <v>[td]fenomenal</v>
      </c>
    </row>
    <row r="2019" spans="1:7" ht="14.4">
      <c r="A2019" s="17" t="s">
        <v>223</v>
      </c>
      <c r="B2019" s="17" t="str">
        <f t="shared" si="2460"/>
        <v>mal=</v>
      </c>
      <c r="C2019" s="1" t="s">
        <v>154</v>
      </c>
      <c r="D2019" t="str">
        <f t="shared" si="2516"/>
        <v>1</v>
      </c>
      <c r="F2019" t="str">
        <f t="shared" si="2457"/>
        <v>mal=1</v>
      </c>
      <c r="G2019" s="17" t="s">
        <v>140</v>
      </c>
    </row>
    <row r="2020" spans="1:7" ht="14.4">
      <c r="A2020" s="17" t="s">
        <v>246</v>
      </c>
      <c r="B2020" s="17" t="str">
        <f t="shared" si="2460"/>
        <v>fra=</v>
      </c>
      <c r="C2020" s="1" t="s">
        <v>156</v>
      </c>
      <c r="D2020" t="str">
        <f t="shared" si="2516"/>
        <v>2</v>
      </c>
      <c r="F2020" t="str">
        <f t="shared" si="2457"/>
        <v>fra=2</v>
      </c>
      <c r="G2020" s="17" t="str">
        <f t="shared" ref="G2020" si="2518">CONCATENATE("[th]",C2024)</f>
        <v>[th]Målvakt</v>
      </c>
    </row>
    <row r="2021" spans="1:7" ht="14.4">
      <c r="A2021" s="17" t="s">
        <v>157</v>
      </c>
      <c r="B2021" s="17" t="str">
        <f t="shared" si="2460"/>
        <v>ytt=</v>
      </c>
      <c r="C2021" s="1" t="s">
        <v>158</v>
      </c>
      <c r="D2021" t="str">
        <f t="shared" si="2516"/>
        <v>1</v>
      </c>
      <c r="F2021" t="str">
        <f t="shared" si="2457"/>
        <v>ytt=1</v>
      </c>
      <c r="G2021" s="17" t="s">
        <v>150</v>
      </c>
    </row>
    <row r="2022" spans="1:7" ht="14.4">
      <c r="A2022" s="17" t="s">
        <v>159</v>
      </c>
      <c r="B2022" s="17" t="str">
        <f t="shared" si="2460"/>
        <v>fas=</v>
      </c>
      <c r="C2022" s="1" t="s">
        <v>160</v>
      </c>
      <c r="D2022" t="str">
        <f t="shared" si="2516"/>
        <v>19</v>
      </c>
      <c r="F2022" t="str">
        <f t="shared" si="2457"/>
        <v>fas=19</v>
      </c>
      <c r="G2022" s="17" t="str">
        <f>CONCATENATE("[td]",VLOOKUP(IF((COUNTA(E2024)&gt;0),E2024,VALUE(D2024)),'Lookup tables'!$A$2:$B$42,2,FALSE))</f>
        <v>[td]utopisk</v>
      </c>
    </row>
    <row r="2023" spans="1:7" ht="14.4">
      <c r="A2023" s="17" t="s">
        <v>226</v>
      </c>
      <c r="B2023" s="17" t="str">
        <f t="shared" si="2460"/>
        <v>bac=</v>
      </c>
      <c r="C2023" s="1" t="s">
        <v>162</v>
      </c>
      <c r="D2023" t="str">
        <f t="shared" si="2516"/>
        <v>12</v>
      </c>
      <c r="F2023" t="str">
        <f t="shared" si="2457"/>
        <v>bac=12</v>
      </c>
      <c r="G2023" s="17" t="s">
        <v>163</v>
      </c>
    </row>
    <row r="2024" spans="1:7" ht="14.4">
      <c r="A2024" s="17" t="s">
        <v>306</v>
      </c>
      <c r="B2024" s="17" t="str">
        <f t="shared" si="2460"/>
        <v>mlv=</v>
      </c>
      <c r="C2024" s="1" t="s">
        <v>165</v>
      </c>
      <c r="D2024" t="str">
        <f t="shared" si="2516"/>
        <v>19</v>
      </c>
      <c r="F2024" t="str">
        <f t="shared" si="2457"/>
        <v>mlv=19</v>
      </c>
      <c r="G2024" s="17" t="s">
        <v>135</v>
      </c>
    </row>
    <row r="2025" spans="1:7" ht="14.4">
      <c r="A2025" s="17" t="s">
        <v>618</v>
      </c>
      <c r="B2025" s="17" t="str">
        <f t="shared" si="2460"/>
        <v>rut=</v>
      </c>
      <c r="C2025" s="1" t="s">
        <v>167</v>
      </c>
      <c r="D2025" t="str">
        <f t="shared" si="2516"/>
        <v>18</v>
      </c>
      <c r="F2025" t="str">
        <f t="shared" si="2457"/>
        <v>rut=18</v>
      </c>
      <c r="G2025" s="17" t="str">
        <f t="shared" ref="G2025" si="2519">CONCATENATE("[th]",C2018)</f>
        <v>[th]Spelupplägg</v>
      </c>
    </row>
    <row r="2026" spans="1:7" ht="14.4">
      <c r="A2026" s="17" t="s">
        <v>288</v>
      </c>
      <c r="B2026" s="17" t="str">
        <f t="shared" si="2460"/>
        <v>led=</v>
      </c>
      <c r="C2026" s="1" t="s">
        <v>169</v>
      </c>
      <c r="D2026" t="str">
        <f t="shared" si="2516"/>
        <v>7</v>
      </c>
      <c r="F2026" t="str">
        <f t="shared" si="2457"/>
        <v>led=7</v>
      </c>
      <c r="G2026" s="17" t="s">
        <v>150</v>
      </c>
    </row>
    <row r="2027" spans="1:7" ht="14.4">
      <c r="A2027" s="17" t="s">
        <v>1153</v>
      </c>
      <c r="B2027" s="17" t="str">
        <f t="shared" si="2460"/>
        <v>sal=</v>
      </c>
      <c r="C2027" s="1" t="s">
        <v>171</v>
      </c>
      <c r="D2027" t="str">
        <f t="shared" si="2516"/>
        <v>533300</v>
      </c>
      <c r="F2027" t="str">
        <f t="shared" si="2457"/>
        <v>sal=533300</v>
      </c>
      <c r="G2027" s="17" t="str">
        <f>CONCATENATE("[td]",VLOOKUP(IF((COUNTA(E2018)&gt;0),E2018,VALUE(D2018)),'Lookup tables'!$A$2:$B$42,2,FALSE))</f>
        <v>[td]katastrofal</v>
      </c>
    </row>
    <row r="2028" spans="1:7" ht="14.4">
      <c r="A2028" s="17" t="s">
        <v>339</v>
      </c>
      <c r="B2028" s="17" t="str">
        <f t="shared" si="2460"/>
        <v>mkt=</v>
      </c>
      <c r="C2028" s="1" t="s">
        <v>173</v>
      </c>
      <c r="D2028" t="str">
        <f t="shared" si="2516"/>
        <v>115080</v>
      </c>
      <c r="F2028" t="str">
        <f t="shared" si="2457"/>
        <v>mkt=115080</v>
      </c>
      <c r="G2028" s="17" t="s">
        <v>140</v>
      </c>
    </row>
    <row r="2029" spans="1:7" ht="14.4">
      <c r="A2029" s="17" t="s">
        <v>310</v>
      </c>
      <c r="B2029" s="17" t="str">
        <f t="shared" si="2460"/>
        <v>gev=</v>
      </c>
      <c r="C2029" s="1" t="s">
        <v>175</v>
      </c>
      <c r="D2029" t="str">
        <f t="shared" si="2516"/>
        <v>4</v>
      </c>
      <c r="F2029" t="str">
        <f t="shared" si="2457"/>
        <v>gev=4</v>
      </c>
      <c r="G2029" s="17" t="str">
        <f t="shared" ref="G2029" si="2520">CONCATENATE("[th]",C2020)</f>
        <v>[th]Framspel</v>
      </c>
    </row>
    <row r="2030" spans="1:7" ht="14.4">
      <c r="A2030" s="17" t="s">
        <v>176</v>
      </c>
      <c r="B2030" s="17" t="str">
        <f t="shared" si="2460"/>
        <v>gtl=</v>
      </c>
      <c r="C2030" s="1" t="s">
        <v>177</v>
      </c>
      <c r="D2030" t="str">
        <f t="shared" si="2516"/>
        <v>0</v>
      </c>
      <c r="F2030" t="str">
        <f t="shared" si="2457"/>
        <v>gtl=0</v>
      </c>
      <c r="G2030" s="17" t="s">
        <v>150</v>
      </c>
    </row>
    <row r="2031" spans="1:7" ht="14.4">
      <c r="A2031" s="17" t="s">
        <v>178</v>
      </c>
      <c r="B2031" s="17" t="str">
        <f t="shared" si="2460"/>
        <v>gtc=</v>
      </c>
      <c r="C2031" s="1" t="s">
        <v>179</v>
      </c>
      <c r="D2031" t="str">
        <f t="shared" si="2516"/>
        <v>0</v>
      </c>
      <c r="F2031" t="str">
        <f t="shared" si="2457"/>
        <v>gtc=0</v>
      </c>
      <c r="G2031" s="17" t="str">
        <f>CONCATENATE("[td]",VLOOKUP(IF((COUNTA(E2020)&gt;0),E2020,VALUE(D2020)),'Lookup tables'!$A$2:$B$42,2,FALSE))</f>
        <v>[td]usel</v>
      </c>
    </row>
    <row r="2032" spans="1:7" ht="14.4">
      <c r="A2032" s="17" t="s">
        <v>180</v>
      </c>
      <c r="B2032" s="17" t="str">
        <f t="shared" si="2460"/>
        <v>gtt=</v>
      </c>
      <c r="C2032" s="1" t="s">
        <v>181</v>
      </c>
      <c r="D2032" t="str">
        <f t="shared" si="2516"/>
        <v>0</v>
      </c>
      <c r="F2032" t="str">
        <f t="shared" si="2457"/>
        <v>gtt=0</v>
      </c>
      <c r="G2032" s="17" t="s">
        <v>163</v>
      </c>
    </row>
    <row r="2033" spans="1:7" ht="14.4">
      <c r="A2033" s="17" t="s">
        <v>182</v>
      </c>
      <c r="B2033" s="17" t="str">
        <f t="shared" si="2460"/>
        <v>hat=</v>
      </c>
      <c r="C2033" s="1" t="s">
        <v>183</v>
      </c>
      <c r="D2033" t="str">
        <f t="shared" si="2516"/>
        <v>0</v>
      </c>
      <c r="F2033" t="str">
        <f t="shared" si="2457"/>
        <v>hat=0</v>
      </c>
      <c r="G2033" s="17" t="s">
        <v>135</v>
      </c>
    </row>
    <row r="2034" spans="1:7" ht="14.4">
      <c r="A2034" s="17" t="s">
        <v>184</v>
      </c>
      <c r="B2034" s="17" t="str">
        <f t="shared" ref="B2034" si="2521">LEFT(A2034,10)</f>
        <v>CountryID=</v>
      </c>
      <c r="C2034" s="1" t="s">
        <v>185</v>
      </c>
      <c r="D2034" t="str">
        <f t="shared" ref="D2034:D2097" si="2522">RIGHT(A2034,(LEN(A2034)-10))</f>
        <v>1</v>
      </c>
      <c r="F2034" t="str">
        <f t="shared" si="2457"/>
        <v>CountryID=1</v>
      </c>
      <c r="G2034" s="17" t="str">
        <f t="shared" ref="G2034" si="2523">CONCATENATE("[th]",C2021)</f>
        <v>[th]Ytter</v>
      </c>
    </row>
    <row r="2035" spans="1:7" ht="14.4">
      <c r="A2035" s="17" t="s">
        <v>186</v>
      </c>
      <c r="B2035" s="17" t="str">
        <f t="shared" ref="B2035" si="2524">LEFT(A2035,9)</f>
        <v>warnings=</v>
      </c>
      <c r="C2035" s="1" t="s">
        <v>187</v>
      </c>
      <c r="D2035" t="str">
        <f t="shared" ref="D2035:D2098" si="2525">RIGHT(A2035,(LEN(A2035)-9))</f>
        <v>0</v>
      </c>
      <c r="F2035" t="str">
        <f t="shared" si="2457"/>
        <v>warnings=0</v>
      </c>
      <c r="G2035" s="17" t="s">
        <v>150</v>
      </c>
    </row>
    <row r="2036" spans="1:7" ht="14.4">
      <c r="A2036" s="17" t="s">
        <v>188</v>
      </c>
      <c r="B2036" s="17" t="str">
        <f t="shared" ref="B2036" si="2526">LEFT(A2036,11)</f>
        <v>speciality=</v>
      </c>
      <c r="C2036" s="1" t="s">
        <v>189</v>
      </c>
      <c r="D2036" t="str">
        <f t="shared" ref="D2036:D2099" si="2527">RIGHT(A2036,(LEN(A2036)-11))</f>
        <v>0</v>
      </c>
      <c r="F2036" t="str">
        <f t="shared" ref="F2036:F2099" si="2528">IF(LEN(E2036)&gt;0,CONCATENATE(B2036,E2036),A2036)</f>
        <v>speciality=0</v>
      </c>
      <c r="G2036" s="17" t="str">
        <f>CONCATENATE("[td]",VLOOKUP(IF((COUNTA(E2021)&gt;0),E2021,VALUE(D2021)),'Lookup tables'!$A$2:$B$42,2,FALSE))</f>
        <v>[td]katastrofal</v>
      </c>
    </row>
    <row r="2037" spans="1:7" ht="14.4">
      <c r="A2037" s="17" t="s">
        <v>190</v>
      </c>
      <c r="B2037" s="17" t="str">
        <f t="shared" ref="B2037" si="2529">LEFT(A2037,16)</f>
        <v>specialityLabel=</v>
      </c>
      <c r="C2037" s="1" t="s">
        <v>189</v>
      </c>
      <c r="F2037" t="str">
        <f t="shared" si="2528"/>
        <v>specialityLabel=</v>
      </c>
      <c r="G2037" s="17" t="s">
        <v>140</v>
      </c>
    </row>
    <row r="2038" spans="1:7" ht="14.4">
      <c r="A2038" s="17" t="s">
        <v>292</v>
      </c>
      <c r="B2038" s="17" t="str">
        <f t="shared" ref="B2038" si="2530">LEFT(A2038,11)</f>
        <v>gentleness=</v>
      </c>
      <c r="C2038" s="1" t="s">
        <v>192</v>
      </c>
      <c r="D2038" t="str">
        <f t="shared" ref="D2038:D2101" si="2531">RIGHT(A2038,(LEN(A2038)-11))</f>
        <v>1</v>
      </c>
      <c r="F2038" t="str">
        <f t="shared" si="2528"/>
        <v>gentleness=1</v>
      </c>
      <c r="G2038" s="17" t="str">
        <f t="shared" ref="G2038" si="2532">CONCATENATE("[th]",C2023)</f>
        <v>[th]Försvar</v>
      </c>
    </row>
    <row r="2039" spans="1:7" ht="14.4">
      <c r="A2039" s="17" t="s">
        <v>293</v>
      </c>
      <c r="B2039" s="17" t="str">
        <f t="shared" ref="B2039" si="2533">LEFT(A2039,16)</f>
        <v>gentlenessLabel=</v>
      </c>
      <c r="C2039" s="1" t="s">
        <v>192</v>
      </c>
      <c r="D2039" t="str">
        <f t="shared" ref="D2039:D2102" si="2534">RIGHT(A2039,(LEN(A2039)-16))</f>
        <v>controversial person</v>
      </c>
      <c r="F2039" t="str">
        <f t="shared" si="2528"/>
        <v>gentlenessLabel=controversial person</v>
      </c>
      <c r="G2039" s="17" t="s">
        <v>150</v>
      </c>
    </row>
    <row r="2040" spans="1:7" ht="14.4">
      <c r="A2040" s="17" t="s">
        <v>311</v>
      </c>
      <c r="B2040" s="17" t="str">
        <f t="shared" ref="B2040" si="2535">LEFT(A2040,8)</f>
        <v>honesty=</v>
      </c>
      <c r="C2040" s="1" t="s">
        <v>195</v>
      </c>
      <c r="D2040" t="str">
        <f t="shared" ref="D2040:D2103" si="2536">RIGHT(A2040,(LEN(A2040)-8))</f>
        <v>4</v>
      </c>
      <c r="F2040" t="str">
        <f t="shared" si="2528"/>
        <v>honesty=4</v>
      </c>
      <c r="G2040" s="17" t="str">
        <f>CONCATENATE("[td]",VLOOKUP(IF((COUNTA(E2023)&gt;0),E2023,VALUE(D2023)),'Lookup tables'!$A$2:$B$42,2,FALSE))</f>
        <v>[td]övernaturlig</v>
      </c>
    </row>
    <row r="2041" spans="1:7" ht="14.4">
      <c r="A2041" s="17" t="s">
        <v>312</v>
      </c>
      <c r="B2041" s="17" t="str">
        <f t="shared" ref="B2041" si="2537">LEFT(A2041,13)</f>
        <v>honestyLabel=</v>
      </c>
      <c r="C2041" s="1" t="s">
        <v>195</v>
      </c>
      <c r="D2041" t="str">
        <f t="shared" ref="D2041:D2104" si="2538">RIGHT(A2041,(LEN(A2041)-13))</f>
        <v>righteous</v>
      </c>
      <c r="F2041" t="str">
        <f t="shared" si="2528"/>
        <v>honestyLabel=righteous</v>
      </c>
      <c r="G2041" s="17" t="s">
        <v>163</v>
      </c>
    </row>
    <row r="2042" spans="1:7" ht="14.4">
      <c r="A2042" s="17" t="s">
        <v>197</v>
      </c>
      <c r="B2042" s="17" t="str">
        <f t="shared" ref="B2042" si="2539">LEFT(A2042,15)</f>
        <v>Aggressiveness=</v>
      </c>
      <c r="C2042" s="1" t="s">
        <v>198</v>
      </c>
      <c r="D2042" t="str">
        <f t="shared" ref="D2042:D2105" si="2540">RIGHT(A2042,(LEN(A2042)-15))</f>
        <v>0</v>
      </c>
      <c r="F2042" t="str">
        <f t="shared" si="2528"/>
        <v>Aggressiveness=0</v>
      </c>
      <c r="G2042" s="17" t="s">
        <v>135</v>
      </c>
    </row>
    <row r="2043" spans="1:7" ht="14.4">
      <c r="A2043" s="17" t="s">
        <v>199</v>
      </c>
      <c r="B2043" s="17" t="str">
        <f t="shared" ref="B2043" si="2541">LEFT(A2043,20)</f>
        <v>AggressivenessLabel=</v>
      </c>
      <c r="C2043" s="1" t="s">
        <v>198</v>
      </c>
      <c r="D2043" t="str">
        <f t="shared" ref="D2043:D2106" si="2542">RIGHT(A2043,(LEN(A2043)-20))</f>
        <v>tranquil</v>
      </c>
      <c r="F2043" t="str">
        <f t="shared" si="2528"/>
        <v>AggressivenessLabel=tranquil</v>
      </c>
      <c r="G2043" s="17" t="str">
        <f t="shared" ref="G2043" si="2543">CONCATENATE("[th]",C2019)</f>
        <v>[th]Målgörare</v>
      </c>
    </row>
    <row r="2044" spans="1:7" ht="14.4">
      <c r="A2044" s="17" t="s">
        <v>1154</v>
      </c>
      <c r="B2044" s="17" t="str">
        <f t="shared" ref="B2044" si="2544">LEFT(A2044,12)</f>
        <v>TrainerType=</v>
      </c>
      <c r="C2044" s="1" t="s">
        <v>201</v>
      </c>
      <c r="D2044" t="str">
        <f t="shared" ref="D2044:D2107" si="2545">RIGHT(A2044,(LEN(A2044)-12))</f>
        <v>0</v>
      </c>
      <c r="F2044" t="str">
        <f t="shared" si="2528"/>
        <v>TrainerType=0</v>
      </c>
      <c r="G2044" s="17" t="s">
        <v>150</v>
      </c>
    </row>
    <row r="2045" spans="1:7" ht="14.4">
      <c r="A2045" s="17" t="s">
        <v>202</v>
      </c>
      <c r="B2045" s="17" t="str">
        <f t="shared" ref="B2045" si="2546">LEFT(A2045,13)</f>
        <v>TrainerSkill=</v>
      </c>
      <c r="C2045" s="1" t="s">
        <v>203</v>
      </c>
      <c r="D2045" t="str">
        <f t="shared" ref="D2045:D2108" si="2547">RIGHT(A2045,(LEN(A2045)-13))</f>
        <v>8</v>
      </c>
      <c r="F2045" t="str">
        <f t="shared" si="2528"/>
        <v>TrainerSkill=8</v>
      </c>
      <c r="G2045" s="17" t="str">
        <f>CONCATENATE("[td]",VLOOKUP(IF((COUNTA(E2019)&gt;0),E2019,VALUE(D2019)),'Lookup tables'!$A$2:$B$42,2,FALSE))</f>
        <v>[td]katastrofal</v>
      </c>
    </row>
    <row r="2046" spans="1:7" ht="14.4">
      <c r="A2046" s="17" t="s">
        <v>204</v>
      </c>
      <c r="B2046" s="17" t="str">
        <f t="shared" ref="B2046" si="2548">LEFT(A2046,7)</f>
        <v>rating=</v>
      </c>
      <c r="C2046" s="1" t="s">
        <v>205</v>
      </c>
      <c r="D2046" t="str">
        <f t="shared" ref="D2046:D2109" si="2549">RIGHT(A2046,(LEN(A2046)-7))</f>
        <v>0</v>
      </c>
      <c r="F2046" t="str">
        <f t="shared" si="2528"/>
        <v>rating=0</v>
      </c>
      <c r="G2046" s="17" t="s">
        <v>140</v>
      </c>
    </row>
    <row r="2047" spans="1:7" ht="14.4">
      <c r="A2047" s="17" t="s">
        <v>206</v>
      </c>
      <c r="B2047" s="17" t="str">
        <f t="shared" ref="B2047" si="2550">LEFT(A2047,13)</f>
        <v>PlayerNumber=</v>
      </c>
      <c r="C2047" s="1" t="s">
        <v>207</v>
      </c>
      <c r="D2047" t="str">
        <f t="shared" ref="D2047:D2110" si="2551">RIGHT(A2047,(LEN(A2047)-13))</f>
        <v>1</v>
      </c>
      <c r="F2047" t="str">
        <f t="shared" si="2528"/>
        <v>PlayerNumber=1</v>
      </c>
      <c r="G2047" s="17" t="str">
        <f t="shared" ref="G2047" si="2552">CONCATENATE("[th]",C2022)</f>
        <v>[th]Fasta situationer</v>
      </c>
    </row>
    <row r="2048" spans="1:7" ht="14.4">
      <c r="A2048" s="17" t="s">
        <v>208</v>
      </c>
      <c r="B2048" s="17" t="str">
        <f t="shared" ref="B2048:B2049" si="2553">LEFT(A2048,15)</f>
        <v>TransferListed=</v>
      </c>
      <c r="C2048" s="1" t="s">
        <v>209</v>
      </c>
      <c r="D2048" t="str">
        <f t="shared" ref="D2048:D2111" si="2554">RIGHT(A2048,(LEN(A2048)-15))</f>
        <v>0</v>
      </c>
      <c r="F2048" t="str">
        <f t="shared" si="2528"/>
        <v>TransferListed=0</v>
      </c>
      <c r="G2048" s="17" t="s">
        <v>150</v>
      </c>
    </row>
    <row r="2049" spans="1:7" ht="14.4">
      <c r="A2049" s="17" t="s">
        <v>210</v>
      </c>
      <c r="B2049" s="17" t="str">
        <f t="shared" si="2553"/>
        <v>NationalTeamID=</v>
      </c>
      <c r="C2049" s="1" t="s">
        <v>211</v>
      </c>
      <c r="D2049" t="str">
        <f t="shared" si="2554"/>
        <v>3000</v>
      </c>
      <c r="F2049" t="str">
        <f t="shared" ref="F2049:F2112" si="2555">A2049</f>
        <v>NationalTeamID=3000</v>
      </c>
      <c r="G2049" s="17" t="str">
        <f>CONCATENATE("[td]",VLOOKUP(IF((COUNTA(E2022)&gt;0),E2022,VALUE(D2022)),'Lookup tables'!$A$2:$B$42,2,FALSE))</f>
        <v>[td]utopisk</v>
      </c>
    </row>
    <row r="2050" spans="1:7" ht="14.4">
      <c r="A2050" s="17" t="s">
        <v>1155</v>
      </c>
      <c r="B2050" s="17" t="str">
        <f t="shared" ref="B2050" si="2556">LEFT(A2050,5)</f>
        <v>Caps=</v>
      </c>
      <c r="C2050" s="1" t="s">
        <v>213</v>
      </c>
      <c r="D2050" t="str">
        <f t="shared" ref="D2050:D2113" si="2557">RIGHT(A2050,(LEN(A2050)-5))</f>
        <v>49</v>
      </c>
      <c r="F2050" t="str">
        <f t="shared" si="2555"/>
        <v>Caps=49</v>
      </c>
      <c r="G2050" s="17" t="s">
        <v>214</v>
      </c>
    </row>
    <row r="2051" spans="1:7" ht="14.4">
      <c r="A2051" s="17" t="s">
        <v>314</v>
      </c>
      <c r="B2051" s="17" t="str">
        <f t="shared" ref="B2051" si="2558">LEFT(A2051,8)</f>
        <v>CapsU20=</v>
      </c>
      <c r="C2051" s="1" t="s">
        <v>216</v>
      </c>
      <c r="D2051" t="str">
        <f t="shared" ref="D2051:D2114" si="2559">RIGHT(A2051,(LEN(A2051)-8))</f>
        <v>12</v>
      </c>
      <c r="F2051" t="str">
        <f t="shared" si="2555"/>
        <v>CapsU20=12</v>
      </c>
      <c r="G2051" t="str">
        <f t="shared" ref="G2051:G2114" si="2560">CONCATENATE("Extra info: ", E2051)</f>
        <v xml:space="preserve">Extra info: </v>
      </c>
    </row>
    <row r="2052" spans="1:7" ht="14.4">
      <c r="A2052" s="17" t="s">
        <v>508</v>
      </c>
      <c r="B2052" s="17"/>
      <c r="C2052" s="10" t="s">
        <v>134</v>
      </c>
      <c r="D2052" s="17" t="str">
        <f t="shared" ref="D2052:D2115" si="2561">MID(A2052,8,(LEN(A2052)-8))</f>
        <v>285092892</v>
      </c>
      <c r="F2052" t="str">
        <f t="shared" si="2555"/>
        <v>[player285092892]</v>
      </c>
      <c r="G2052" s="17" t="str">
        <f t="shared" ref="G2052:G2115" si="2562">CONCATENATE("[hr][b]",D2053,"[/b] ","[playerid=",D2052,"]")</f>
        <v>[hr][b]Samuel Utterbrant[/b] [playerid=285092892]</v>
      </c>
    </row>
    <row r="2053" spans="1:7" ht="14.4">
      <c r="A2053" s="17" t="s">
        <v>1156</v>
      </c>
      <c r="B2053" s="17" t="str">
        <f t="shared" ref="B2053" si="2563">LEFT(A2053,5)</f>
        <v>name=</v>
      </c>
      <c r="C2053" s="10" t="s">
        <v>137</v>
      </c>
      <c r="D2053" s="17" t="str">
        <f t="shared" ref="D2053:D2116" si="2564">RIGHT(A2053,(LEN(A2053)-5))</f>
        <v>Samuel Utterbrant</v>
      </c>
      <c r="F2053" t="str">
        <f t="shared" si="2555"/>
        <v>name=Samuel Utterbrant</v>
      </c>
      <c r="G2053" t="str">
        <f t="shared" ref="G2053" si="2565">CONCATENATE(D2054," år och ",D2055," dagar, TSI = ",D2069,", Lön = ",D2068)</f>
        <v>27 år och 9 dagar, TSI = 312670, Lön = 382920</v>
      </c>
    </row>
    <row r="2054" spans="1:7" ht="14.4">
      <c r="A2054" s="17" t="s">
        <v>219</v>
      </c>
      <c r="B2054" s="17" t="str">
        <f t="shared" ref="B2054" si="2566">LEFT(A2054,4)</f>
        <v>ald=</v>
      </c>
      <c r="C2054" s="1" t="s">
        <v>139</v>
      </c>
      <c r="D2054" t="str">
        <f t="shared" ref="D2054:D2117" si="2567">RIGHT(A2054,(LEN(A2054)-4))</f>
        <v>27</v>
      </c>
      <c r="F2054" t="str">
        <f t="shared" ref="F2054" si="2568">IF(LEN(E2054)&gt;0,CONCATENATE(B2054,E2054),A2054)</f>
        <v>ald=27</v>
      </c>
      <c r="G2054" t="str">
        <f>CONCATENATE(VLOOKUP(IF((COUNTA(E2057)&gt;0),E2057,VALUE(D2057)),'Lookup tables'!$A$2:$B$42,2,FALSE)," form, ",VLOOKUP(IF((COUNTA(E2058)&gt;0),E2058,VALUE(D2058)),'Lookup tables'!$A$2:$B$42,2,FALSE)," kondition, ",VLOOKUP(IF((COUNTA(E2066)&gt;0),E2066,VALUE(D2066)),'Lookup tables'!$A$2:$B$42,2,FALSE)," rutin")</f>
        <v>enastående form, fenomenal kondition, fenomenal rutin</v>
      </c>
    </row>
    <row r="2055" spans="1:7" ht="14.4">
      <c r="A2055" s="17" t="s">
        <v>461</v>
      </c>
      <c r="B2055" s="17" t="str">
        <f t="shared" ref="B2055" si="2569">LEFT(A2055,8)</f>
        <v>agedays=</v>
      </c>
      <c r="C2055" s="1" t="s">
        <v>142</v>
      </c>
      <c r="D2055" t="str">
        <f t="shared" ref="D2055:D2118" si="2570">RIGHT(A2055,(LEN(A2055)-8))</f>
        <v>9</v>
      </c>
      <c r="F2055" t="str">
        <f t="shared" si="2528"/>
        <v>agedays=9</v>
      </c>
      <c r="G2055" t="str">
        <f>CONCATENATE(IF((COUNTA(D2078)&gt;0),CONCATENATE(D2078,", "),""),IF((LEN(D2085)&gt;0),CONCATENATE(VLOOKUP(VALUE(D2085),'Lookup tables'!$D$25:$E$27,2,FALSE),", "),""),CONCATENATE(VLOOKUP(VALUE(D2067),'Lookup tables'!$A$2:$B$42,2,FALSE)," ledarförmåga, "),CONCATENATE(VLOOKUP(D2080,'Lookup tables'!$D$29:$E$34,2,FALSE),", "),IF(AND((VALUE(D2056)&lt;0),(COUNTA(E2056)&lt;1)),"ingen skada",CONCATENATE("[b]skada +",IF((COUNTA(E2056)&gt;0),E2056,D2056),"[/b]")))</f>
        <v>dålig ledarförmåga, kontroversiell person, ingen skada</v>
      </c>
    </row>
    <row r="2056" spans="1:7" ht="14.4">
      <c r="A2056" s="17" t="s">
        <v>143</v>
      </c>
      <c r="B2056" s="17" t="str">
        <f t="shared" ref="B2056:B2115" si="2571">LEFT(A2056,4)</f>
        <v>ska=</v>
      </c>
      <c r="C2056" s="1" t="s">
        <v>144</v>
      </c>
      <c r="D2056" t="str">
        <f t="shared" ref="D2056:D2119" si="2572">RIGHT(A2056,(LEN(A2056)-4))</f>
        <v>-1</v>
      </c>
      <c r="F2056" t="str">
        <f t="shared" si="2528"/>
        <v>ska=-1</v>
      </c>
      <c r="G2056" t="s">
        <v>145</v>
      </c>
    </row>
    <row r="2057" spans="1:7" ht="14.4">
      <c r="A2057" s="17" t="s">
        <v>244</v>
      </c>
      <c r="B2057" s="17" t="str">
        <f t="shared" si="2571"/>
        <v>for=</v>
      </c>
      <c r="C2057" s="1" t="s">
        <v>147</v>
      </c>
      <c r="D2057" t="str">
        <f t="shared" si="2572"/>
        <v>7</v>
      </c>
      <c r="F2057" t="str">
        <f t="shared" si="2528"/>
        <v>for=7</v>
      </c>
      <c r="G2057" s="17" t="str">
        <f t="shared" ref="G2057:G2120" si="2573">CONCATENATE("[th]",C2058)</f>
        <v>[th]Kondition</v>
      </c>
    </row>
    <row r="2058" spans="1:7" ht="14.4">
      <c r="A2058" s="17" t="s">
        <v>369</v>
      </c>
      <c r="B2058" s="17" t="str">
        <f t="shared" si="2571"/>
        <v>uth=</v>
      </c>
      <c r="C2058" s="1" t="s">
        <v>149</v>
      </c>
      <c r="D2058" t="str">
        <f t="shared" si="2572"/>
        <v>8</v>
      </c>
      <c r="F2058" t="str">
        <f t="shared" si="2528"/>
        <v>uth=8</v>
      </c>
      <c r="G2058" s="17" t="s">
        <v>150</v>
      </c>
    </row>
    <row r="2059" spans="1:7" ht="14.4">
      <c r="A2059" s="17" t="s">
        <v>370</v>
      </c>
      <c r="B2059" s="17" t="str">
        <f t="shared" si="2571"/>
        <v>spe=</v>
      </c>
      <c r="C2059" s="1" t="s">
        <v>152</v>
      </c>
      <c r="D2059" t="str">
        <f t="shared" si="2572"/>
        <v>8</v>
      </c>
      <c r="F2059" t="str">
        <f t="shared" si="2528"/>
        <v>spe=8</v>
      </c>
      <c r="G2059" s="17" t="str">
        <f>CONCATENATE("[td]",VLOOKUP(IF((COUNTA(E2058)&gt;0),E2058,VALUE(D2058)),'Lookup tables'!$A$2:$B$42,2,FALSE))</f>
        <v>[td]fenomenal</v>
      </c>
    </row>
    <row r="2060" spans="1:7" ht="14.4">
      <c r="A2060" s="17" t="s">
        <v>319</v>
      </c>
      <c r="B2060" s="17" t="str">
        <f t="shared" si="2571"/>
        <v>mal=</v>
      </c>
      <c r="C2060" s="1" t="s">
        <v>154</v>
      </c>
      <c r="D2060" t="str">
        <f t="shared" si="2572"/>
        <v>4</v>
      </c>
      <c r="F2060" t="str">
        <f t="shared" si="2528"/>
        <v>mal=4</v>
      </c>
      <c r="G2060" s="17" t="s">
        <v>140</v>
      </c>
    </row>
    <row r="2061" spans="1:7" ht="14.4">
      <c r="A2061" s="17" t="s">
        <v>379</v>
      </c>
      <c r="B2061" s="17" t="str">
        <f t="shared" si="2571"/>
        <v>fra=</v>
      </c>
      <c r="C2061" s="1" t="s">
        <v>156</v>
      </c>
      <c r="D2061" t="str">
        <f t="shared" si="2572"/>
        <v>8</v>
      </c>
      <c r="F2061" t="str">
        <f t="shared" si="2528"/>
        <v>fra=8</v>
      </c>
      <c r="G2061" s="17" t="str">
        <f t="shared" ref="G2061" si="2574">CONCATENATE("[th]",C2065)</f>
        <v>[th]Målvakt</v>
      </c>
    </row>
    <row r="2062" spans="1:7" ht="14.4">
      <c r="A2062" s="17" t="s">
        <v>380</v>
      </c>
      <c r="B2062" s="17" t="str">
        <f t="shared" si="2571"/>
        <v>ytt=</v>
      </c>
      <c r="C2062" s="1" t="s">
        <v>158</v>
      </c>
      <c r="D2062" t="str">
        <f t="shared" si="2572"/>
        <v>15</v>
      </c>
      <c r="F2062" t="str">
        <f t="shared" si="2528"/>
        <v>ytt=15</v>
      </c>
      <c r="G2062" s="17" t="s">
        <v>150</v>
      </c>
    </row>
    <row r="2063" spans="1:7" ht="14.4">
      <c r="A2063" s="17" t="s">
        <v>437</v>
      </c>
      <c r="B2063" s="17" t="str">
        <f t="shared" si="2571"/>
        <v>fas=</v>
      </c>
      <c r="C2063" s="1" t="s">
        <v>160</v>
      </c>
      <c r="D2063" t="str">
        <f t="shared" si="2572"/>
        <v>1</v>
      </c>
      <c r="F2063" t="str">
        <f t="shared" si="2528"/>
        <v>fas=1</v>
      </c>
      <c r="G2063" s="17" t="str">
        <f>CONCATENATE("[td]",VLOOKUP(IF((COUNTA(E2065)&gt;0),E2065,VALUE(D2065)),'Lookup tables'!$A$2:$B$42,2,FALSE))</f>
        <v>[td]katastrofal</v>
      </c>
    </row>
    <row r="2064" spans="1:7" ht="14.4">
      <c r="A2064" s="17" t="s">
        <v>322</v>
      </c>
      <c r="B2064" s="17" t="str">
        <f t="shared" si="2571"/>
        <v>bac=</v>
      </c>
      <c r="C2064" s="1" t="s">
        <v>162</v>
      </c>
      <c r="D2064" t="str">
        <f t="shared" si="2572"/>
        <v>16</v>
      </c>
      <c r="F2064" t="str">
        <f t="shared" si="2528"/>
        <v>bac=16</v>
      </c>
      <c r="G2064" s="17" t="s">
        <v>163</v>
      </c>
    </row>
    <row r="2065" spans="1:7" ht="14.4">
      <c r="A2065" s="17" t="s">
        <v>286</v>
      </c>
      <c r="B2065" s="17" t="str">
        <f t="shared" si="2571"/>
        <v>mlv=</v>
      </c>
      <c r="C2065" s="1" t="s">
        <v>165</v>
      </c>
      <c r="D2065" t="str">
        <f t="shared" si="2572"/>
        <v>1</v>
      </c>
      <c r="F2065" t="str">
        <f t="shared" si="2528"/>
        <v>mlv=1</v>
      </c>
      <c r="G2065" s="17" t="s">
        <v>135</v>
      </c>
    </row>
    <row r="2066" spans="1:7" ht="14.4">
      <c r="A2066" s="17" t="s">
        <v>227</v>
      </c>
      <c r="B2066" s="17" t="str">
        <f t="shared" si="2571"/>
        <v>rut=</v>
      </c>
      <c r="C2066" s="1" t="s">
        <v>167</v>
      </c>
      <c r="D2066" t="str">
        <f t="shared" si="2572"/>
        <v>8</v>
      </c>
      <c r="F2066" t="str">
        <f t="shared" si="2528"/>
        <v>rut=8</v>
      </c>
      <c r="G2066" s="17" t="str">
        <f t="shared" ref="G2066" si="2575">CONCATENATE("[th]",C2059)</f>
        <v>[th]Spelupplägg</v>
      </c>
    </row>
    <row r="2067" spans="1:7" ht="14.4">
      <c r="A2067" s="17" t="s">
        <v>228</v>
      </c>
      <c r="B2067" s="17" t="str">
        <f t="shared" si="2571"/>
        <v>led=</v>
      </c>
      <c r="C2067" s="1" t="s">
        <v>169</v>
      </c>
      <c r="D2067" t="str">
        <f t="shared" si="2572"/>
        <v>3</v>
      </c>
      <c r="F2067" t="str">
        <f t="shared" si="2528"/>
        <v>led=3</v>
      </c>
      <c r="G2067" s="17" t="s">
        <v>150</v>
      </c>
    </row>
    <row r="2068" spans="1:7" ht="14.4">
      <c r="A2068" s="17" t="s">
        <v>1157</v>
      </c>
      <c r="B2068" s="17" t="str">
        <f t="shared" si="2571"/>
        <v>sal=</v>
      </c>
      <c r="C2068" s="1" t="s">
        <v>171</v>
      </c>
      <c r="D2068" t="str">
        <f t="shared" si="2572"/>
        <v>382920</v>
      </c>
      <c r="F2068" t="str">
        <f t="shared" si="2528"/>
        <v>sal=382920</v>
      </c>
      <c r="G2068" s="17" t="str">
        <f>CONCATENATE("[td]",VLOOKUP(IF((COUNTA(E2059)&gt;0),E2059,VALUE(D2059)),'Lookup tables'!$A$2:$B$42,2,FALSE))</f>
        <v>[td]fenomenal</v>
      </c>
    </row>
    <row r="2069" spans="1:7" ht="14.4">
      <c r="A2069" s="17" t="s">
        <v>1158</v>
      </c>
      <c r="B2069" s="17" t="str">
        <f t="shared" si="2571"/>
        <v>mkt=</v>
      </c>
      <c r="C2069" s="1" t="s">
        <v>173</v>
      </c>
      <c r="D2069" t="str">
        <f t="shared" si="2572"/>
        <v>312670</v>
      </c>
      <c r="F2069" t="str">
        <f t="shared" si="2528"/>
        <v>mkt=312670</v>
      </c>
      <c r="G2069" s="17" t="s">
        <v>140</v>
      </c>
    </row>
    <row r="2070" spans="1:7" ht="14.4">
      <c r="A2070" s="17" t="s">
        <v>326</v>
      </c>
      <c r="B2070" s="17" t="str">
        <f t="shared" si="2571"/>
        <v>gev=</v>
      </c>
      <c r="C2070" s="1" t="s">
        <v>175</v>
      </c>
      <c r="D2070" t="str">
        <f t="shared" si="2572"/>
        <v>20</v>
      </c>
      <c r="F2070" t="str">
        <f t="shared" si="2528"/>
        <v>gev=20</v>
      </c>
      <c r="G2070" s="17" t="str">
        <f t="shared" ref="G2070" si="2576">CONCATENATE("[th]",C2061)</f>
        <v>[th]Framspel</v>
      </c>
    </row>
    <row r="2071" spans="1:7" ht="14.4">
      <c r="A2071" s="17" t="s">
        <v>176</v>
      </c>
      <c r="B2071" s="17" t="str">
        <f t="shared" si="2571"/>
        <v>gtl=</v>
      </c>
      <c r="C2071" s="1" t="s">
        <v>177</v>
      </c>
      <c r="D2071" t="str">
        <f t="shared" si="2572"/>
        <v>0</v>
      </c>
      <c r="F2071" t="str">
        <f t="shared" si="2528"/>
        <v>gtl=0</v>
      </c>
      <c r="G2071" s="17" t="s">
        <v>150</v>
      </c>
    </row>
    <row r="2072" spans="1:7" ht="14.4">
      <c r="A2072" s="17" t="s">
        <v>178</v>
      </c>
      <c r="B2072" s="17" t="str">
        <f t="shared" si="2571"/>
        <v>gtc=</v>
      </c>
      <c r="C2072" s="1" t="s">
        <v>179</v>
      </c>
      <c r="D2072" t="str">
        <f t="shared" si="2572"/>
        <v>0</v>
      </c>
      <c r="F2072" t="str">
        <f t="shared" si="2528"/>
        <v>gtc=0</v>
      </c>
      <c r="G2072" s="17" t="str">
        <f>CONCATENATE("[td]",VLOOKUP(IF((COUNTA(E2061)&gt;0),E2061,VALUE(D2061)),'Lookup tables'!$A$2:$B$42,2,FALSE))</f>
        <v>[td]fenomenal</v>
      </c>
    </row>
    <row r="2073" spans="1:7" ht="14.4">
      <c r="A2073" s="17" t="s">
        <v>180</v>
      </c>
      <c r="B2073" s="17" t="str">
        <f t="shared" si="2571"/>
        <v>gtt=</v>
      </c>
      <c r="C2073" s="1" t="s">
        <v>181</v>
      </c>
      <c r="D2073" t="str">
        <f t="shared" si="2572"/>
        <v>0</v>
      </c>
      <c r="F2073" t="str">
        <f t="shared" si="2528"/>
        <v>gtt=0</v>
      </c>
      <c r="G2073" s="17" t="s">
        <v>163</v>
      </c>
    </row>
    <row r="2074" spans="1:7" ht="14.4">
      <c r="A2074" s="17" t="s">
        <v>182</v>
      </c>
      <c r="B2074" s="17" t="str">
        <f t="shared" si="2571"/>
        <v>hat=</v>
      </c>
      <c r="C2074" s="1" t="s">
        <v>183</v>
      </c>
      <c r="D2074" t="str">
        <f t="shared" si="2572"/>
        <v>0</v>
      </c>
      <c r="F2074" t="str">
        <f t="shared" si="2528"/>
        <v>hat=0</v>
      </c>
      <c r="G2074" s="17" t="s">
        <v>135</v>
      </c>
    </row>
    <row r="2075" spans="1:7" ht="14.4">
      <c r="A2075" s="17" t="s">
        <v>184</v>
      </c>
      <c r="B2075" s="17" t="str">
        <f t="shared" ref="B2075" si="2577">LEFT(A2075,10)</f>
        <v>CountryID=</v>
      </c>
      <c r="C2075" s="1" t="s">
        <v>185</v>
      </c>
      <c r="D2075" t="str">
        <f t="shared" ref="D2075:D2138" si="2578">RIGHT(A2075,(LEN(A2075)-10))</f>
        <v>1</v>
      </c>
      <c r="F2075" t="str">
        <f t="shared" si="2528"/>
        <v>CountryID=1</v>
      </c>
      <c r="G2075" s="17" t="str">
        <f t="shared" ref="G2075" si="2579">CONCATENATE("[th]",C2062)</f>
        <v>[th]Ytter</v>
      </c>
    </row>
    <row r="2076" spans="1:7" ht="14.4">
      <c r="A2076" s="17" t="s">
        <v>186</v>
      </c>
      <c r="B2076" s="17" t="str">
        <f t="shared" ref="B2076" si="2580">LEFT(A2076,9)</f>
        <v>warnings=</v>
      </c>
      <c r="C2076" s="1" t="s">
        <v>187</v>
      </c>
      <c r="D2076" t="str">
        <f t="shared" ref="D2076:D2139" si="2581">RIGHT(A2076,(LEN(A2076)-9))</f>
        <v>0</v>
      </c>
      <c r="F2076" t="str">
        <f t="shared" si="2528"/>
        <v>warnings=0</v>
      </c>
      <c r="G2076" s="17" t="s">
        <v>150</v>
      </c>
    </row>
    <row r="2077" spans="1:7" ht="14.4">
      <c r="A2077" s="17" t="s">
        <v>327</v>
      </c>
      <c r="B2077" s="17" t="str">
        <f t="shared" ref="B2077" si="2582">LEFT(A2077,11)</f>
        <v>speciality=</v>
      </c>
      <c r="C2077" s="1" t="s">
        <v>189</v>
      </c>
      <c r="D2077" t="str">
        <f t="shared" ref="D2077:D2140" si="2583">RIGHT(A2077,(LEN(A2077)-11))</f>
        <v>3</v>
      </c>
      <c r="F2077" t="str">
        <f t="shared" si="2528"/>
        <v>speciality=3</v>
      </c>
      <c r="G2077" s="17" t="str">
        <f>CONCATENATE("[td]",VLOOKUP(IF((COUNTA(E2062)&gt;0),E2062,VALUE(D2062)),'Lookup tables'!$A$2:$B$42,2,FALSE))</f>
        <v>[td]titanisk</v>
      </c>
    </row>
    <row r="2078" spans="1:7" ht="14.4">
      <c r="A2078" s="17" t="s">
        <v>328</v>
      </c>
      <c r="B2078" s="17" t="str">
        <f t="shared" ref="B2078" si="2584">LEFT(A2078,16)</f>
        <v>specialityLabel=</v>
      </c>
      <c r="C2078" s="1" t="s">
        <v>189</v>
      </c>
      <c r="F2078" t="str">
        <f t="shared" si="2528"/>
        <v>specialityLabel=Powerful</v>
      </c>
      <c r="G2078" s="17" t="s">
        <v>140</v>
      </c>
    </row>
    <row r="2079" spans="1:7" ht="14.4">
      <c r="A2079" s="17" t="s">
        <v>292</v>
      </c>
      <c r="B2079" s="17" t="str">
        <f t="shared" ref="B2079" si="2585">LEFT(A2079,11)</f>
        <v>gentleness=</v>
      </c>
      <c r="C2079" s="1" t="s">
        <v>192</v>
      </c>
      <c r="D2079" t="str">
        <f t="shared" ref="D2079:D2142" si="2586">RIGHT(A2079,(LEN(A2079)-11))</f>
        <v>1</v>
      </c>
      <c r="F2079" t="str">
        <f t="shared" si="2528"/>
        <v>gentleness=1</v>
      </c>
      <c r="G2079" s="17" t="str">
        <f t="shared" ref="G2079" si="2587">CONCATENATE("[th]",C2064)</f>
        <v>[th]Försvar</v>
      </c>
    </row>
    <row r="2080" spans="1:7" ht="14.4">
      <c r="A2080" s="17" t="s">
        <v>293</v>
      </c>
      <c r="B2080" s="17" t="str">
        <f t="shared" ref="B2080" si="2588">LEFT(A2080,16)</f>
        <v>gentlenessLabel=</v>
      </c>
      <c r="C2080" s="1" t="s">
        <v>192</v>
      </c>
      <c r="D2080" t="str">
        <f t="shared" ref="D2080:D2143" si="2589">RIGHT(A2080,(LEN(A2080)-16))</f>
        <v>controversial person</v>
      </c>
      <c r="F2080" t="str">
        <f t="shared" si="2528"/>
        <v>gentlenessLabel=controversial person</v>
      </c>
      <c r="G2080" s="17" t="s">
        <v>150</v>
      </c>
    </row>
    <row r="2081" spans="1:7" ht="14.4">
      <c r="A2081" s="17" t="s">
        <v>234</v>
      </c>
      <c r="B2081" s="17" t="str">
        <f t="shared" ref="B2081" si="2590">LEFT(A2081,8)</f>
        <v>honesty=</v>
      </c>
      <c r="C2081" s="1" t="s">
        <v>195</v>
      </c>
      <c r="D2081" t="str">
        <f t="shared" ref="D2081:D2144" si="2591">RIGHT(A2081,(LEN(A2081)-8))</f>
        <v>3</v>
      </c>
      <c r="F2081" t="str">
        <f t="shared" si="2528"/>
        <v>honesty=3</v>
      </c>
      <c r="G2081" s="17" t="str">
        <f>CONCATENATE("[td]",VLOOKUP(IF((COUNTA(E2064)&gt;0),E2064,VALUE(D2064)),'Lookup tables'!$A$2:$B$42,2,FALSE))</f>
        <v>[td]utomjordisk</v>
      </c>
    </row>
    <row r="2082" spans="1:7" ht="14.4">
      <c r="A2082" s="17" t="s">
        <v>235</v>
      </c>
      <c r="B2082" s="17" t="str">
        <f t="shared" ref="B2082" si="2592">LEFT(A2082,13)</f>
        <v>honestyLabel=</v>
      </c>
      <c r="C2082" s="1" t="s">
        <v>195</v>
      </c>
      <c r="D2082" t="str">
        <f t="shared" ref="D2082:D2145" si="2593">RIGHT(A2082,(LEN(A2082)-13))</f>
        <v>upright</v>
      </c>
      <c r="F2082" t="str">
        <f t="shared" si="2528"/>
        <v>honestyLabel=upright</v>
      </c>
      <c r="G2082" s="17" t="s">
        <v>163</v>
      </c>
    </row>
    <row r="2083" spans="1:7" ht="14.4">
      <c r="A2083" s="17" t="s">
        <v>294</v>
      </c>
      <c r="B2083" s="17" t="str">
        <f t="shared" ref="B2083" si="2594">LEFT(A2083,15)</f>
        <v>Aggressiveness=</v>
      </c>
      <c r="C2083" s="1" t="s">
        <v>198</v>
      </c>
      <c r="D2083" t="str">
        <f t="shared" ref="D2083:D2146" si="2595">RIGHT(A2083,(LEN(A2083)-15))</f>
        <v>3</v>
      </c>
      <c r="F2083" t="str">
        <f t="shared" si="2528"/>
        <v>Aggressiveness=3</v>
      </c>
      <c r="G2083" s="17" t="s">
        <v>135</v>
      </c>
    </row>
    <row r="2084" spans="1:7" ht="14.4">
      <c r="A2084" s="17" t="s">
        <v>295</v>
      </c>
      <c r="B2084" s="17" t="str">
        <f t="shared" ref="B2084" si="2596">LEFT(A2084,20)</f>
        <v>AggressivenessLabel=</v>
      </c>
      <c r="C2084" s="1" t="s">
        <v>198</v>
      </c>
      <c r="D2084" t="str">
        <f t="shared" ref="D2084:D2147" si="2597">RIGHT(A2084,(LEN(A2084)-20))</f>
        <v>temperamental</v>
      </c>
      <c r="F2084" t="str">
        <f t="shared" si="2528"/>
        <v>AggressivenessLabel=temperamental</v>
      </c>
      <c r="G2084" s="17" t="str">
        <f t="shared" ref="G2084" si="2598">CONCATENATE("[th]",C2060)</f>
        <v>[th]Målgörare</v>
      </c>
    </row>
    <row r="2085" spans="1:7" ht="14.4">
      <c r="A2085" s="17" t="s">
        <v>236</v>
      </c>
      <c r="B2085" s="17" t="str">
        <f t="shared" ref="B2085" si="2599">LEFT(A2085,12)</f>
        <v>TrainerType=</v>
      </c>
      <c r="C2085" s="1" t="s">
        <v>201</v>
      </c>
      <c r="D2085" t="str">
        <f t="shared" ref="D2085:D2148" si="2600">RIGHT(A2085,(LEN(A2085)-12))</f>
        <v/>
      </c>
      <c r="F2085" t="str">
        <f t="shared" si="2528"/>
        <v>TrainerType=</v>
      </c>
      <c r="G2085" s="17" t="s">
        <v>150</v>
      </c>
    </row>
    <row r="2086" spans="1:7" ht="14.4">
      <c r="A2086" s="17" t="s">
        <v>237</v>
      </c>
      <c r="B2086" s="17" t="str">
        <f t="shared" ref="B2086" si="2601">LEFT(A2086,13)</f>
        <v>TrainerSkill=</v>
      </c>
      <c r="C2086" s="1" t="s">
        <v>203</v>
      </c>
      <c r="D2086" t="str">
        <f t="shared" ref="D2086:D2149" si="2602">RIGHT(A2086,(LEN(A2086)-13))</f>
        <v/>
      </c>
      <c r="F2086" t="str">
        <f t="shared" si="2528"/>
        <v>TrainerSkill=</v>
      </c>
      <c r="G2086" s="17" t="str">
        <f>CONCATENATE("[td]",VLOOKUP(IF((COUNTA(E2060)&gt;0),E2060,VALUE(D2060)),'Lookup tables'!$A$2:$B$42,2,FALSE))</f>
        <v>[td]hyfsad</v>
      </c>
    </row>
    <row r="2087" spans="1:7" ht="14.4">
      <c r="A2087" s="17" t="s">
        <v>204</v>
      </c>
      <c r="B2087" s="17" t="str">
        <f t="shared" ref="B2087" si="2603">LEFT(A2087,7)</f>
        <v>rating=</v>
      </c>
      <c r="C2087" s="1" t="s">
        <v>205</v>
      </c>
      <c r="D2087" t="str">
        <f t="shared" ref="D2087:D2150" si="2604">RIGHT(A2087,(LEN(A2087)-7))</f>
        <v>0</v>
      </c>
      <c r="F2087" t="str">
        <f t="shared" si="2528"/>
        <v>rating=0</v>
      </c>
      <c r="G2087" s="17" t="s">
        <v>140</v>
      </c>
    </row>
    <row r="2088" spans="1:7" ht="14.4">
      <c r="A2088" s="17" t="s">
        <v>364</v>
      </c>
      <c r="B2088" s="17" t="str">
        <f t="shared" ref="B2088" si="2605">LEFT(A2088,13)</f>
        <v>PlayerNumber=</v>
      </c>
      <c r="C2088" s="1" t="s">
        <v>207</v>
      </c>
      <c r="D2088" t="str">
        <f t="shared" ref="D2088:D2151" si="2606">RIGHT(A2088,(LEN(A2088)-13))</f>
        <v>4</v>
      </c>
      <c r="F2088" t="str">
        <f t="shared" si="2528"/>
        <v>PlayerNumber=4</v>
      </c>
      <c r="G2088" s="17" t="str">
        <f t="shared" ref="G2088" si="2607">CONCATENATE("[th]",C2063)</f>
        <v>[th]Fasta situationer</v>
      </c>
    </row>
    <row r="2089" spans="1:7" ht="14.4">
      <c r="A2089" s="17" t="s">
        <v>208</v>
      </c>
      <c r="B2089" s="17" t="str">
        <f t="shared" ref="B2089:B2090" si="2608">LEFT(A2089,15)</f>
        <v>TransferListed=</v>
      </c>
      <c r="C2089" s="1" t="s">
        <v>209</v>
      </c>
      <c r="D2089" t="str">
        <f t="shared" ref="D2089:D2152" si="2609">RIGHT(A2089,(LEN(A2089)-15))</f>
        <v>0</v>
      </c>
      <c r="F2089" t="str">
        <f t="shared" si="2528"/>
        <v>TransferListed=0</v>
      </c>
      <c r="G2089" s="17" t="s">
        <v>150</v>
      </c>
    </row>
    <row r="2090" spans="1:7" ht="14.4">
      <c r="A2090" s="17" t="s">
        <v>210</v>
      </c>
      <c r="B2090" s="17" t="str">
        <f t="shared" si="2608"/>
        <v>NationalTeamID=</v>
      </c>
      <c r="C2090" s="1" t="s">
        <v>211</v>
      </c>
      <c r="D2090" t="str">
        <f t="shared" si="2609"/>
        <v>3000</v>
      </c>
      <c r="F2090" t="str">
        <f t="shared" ref="F2090:F2153" si="2610">A2090</f>
        <v>NationalTeamID=3000</v>
      </c>
      <c r="G2090" s="17" t="str">
        <f>CONCATENATE("[td]",VLOOKUP(IF((COUNTA(E2063)&gt;0),E2063,VALUE(D2063)),'Lookup tables'!$A$2:$B$42,2,FALSE))</f>
        <v>[td]katastrofal</v>
      </c>
    </row>
    <row r="2091" spans="1:7" ht="14.4">
      <c r="A2091" s="17" t="s">
        <v>365</v>
      </c>
      <c r="B2091" s="17" t="str">
        <f t="shared" ref="B2091" si="2611">LEFT(A2091,5)</f>
        <v>Caps=</v>
      </c>
      <c r="C2091" s="1" t="s">
        <v>213</v>
      </c>
      <c r="D2091" t="str">
        <f t="shared" ref="D2091:D2154" si="2612">RIGHT(A2091,(LEN(A2091)-5))</f>
        <v>2</v>
      </c>
      <c r="F2091" t="str">
        <f t="shared" si="2610"/>
        <v>Caps=2</v>
      </c>
      <c r="G2091" s="17" t="s">
        <v>214</v>
      </c>
    </row>
    <row r="2092" spans="1:7" ht="14.4">
      <c r="A2092" s="17" t="s">
        <v>394</v>
      </c>
      <c r="B2092" s="17" t="str">
        <f t="shared" ref="B2092" si="2613">LEFT(A2092,8)</f>
        <v>CapsU20=</v>
      </c>
      <c r="C2092" s="1" t="s">
        <v>216</v>
      </c>
      <c r="D2092" t="str">
        <f t="shared" ref="D2092:D2155" si="2614">RIGHT(A2092,(LEN(A2092)-8))</f>
        <v>7</v>
      </c>
      <c r="F2092" t="str">
        <f t="shared" si="2610"/>
        <v>CapsU20=7</v>
      </c>
      <c r="G2092" t="str">
        <f t="shared" ref="G2092:G2155" si="2615">CONCATENATE("Extra info: ", E2092)</f>
        <v xml:space="preserve">Extra info: </v>
      </c>
    </row>
    <row r="2093" spans="1:7" ht="14.4">
      <c r="A2093" s="17" t="s">
        <v>315</v>
      </c>
      <c r="B2093" s="17"/>
      <c r="C2093" s="10" t="s">
        <v>134</v>
      </c>
      <c r="D2093" s="17" t="str">
        <f t="shared" ref="D2093:D2156" si="2616">MID(A2093,8,(LEN(A2093)-8))</f>
        <v>249793996</v>
      </c>
      <c r="F2093" t="str">
        <f t="shared" si="2555"/>
        <v>[player249793996]</v>
      </c>
      <c r="G2093" s="17" t="str">
        <f t="shared" ref="G2093:G2156" si="2617">CONCATENATE("[hr][b]",D2094,"[/b] ","[playerid=",D2093,"]")</f>
        <v>[hr][b]Stefan Bladborn[/b] [playerid=249793996]</v>
      </c>
    </row>
    <row r="2094" spans="1:7" ht="14.4">
      <c r="A2094" s="17" t="s">
        <v>316</v>
      </c>
      <c r="B2094" s="17" t="str">
        <f t="shared" ref="B2094" si="2618">LEFT(A2094,5)</f>
        <v>name=</v>
      </c>
      <c r="C2094" s="10" t="s">
        <v>137</v>
      </c>
      <c r="D2094" s="17" t="str">
        <f t="shared" ref="D2094:D2157" si="2619">RIGHT(A2094,(LEN(A2094)-5))</f>
        <v>Stefan Bladborn</v>
      </c>
      <c r="F2094" t="str">
        <f t="shared" si="2555"/>
        <v>name=Stefan Bladborn</v>
      </c>
      <c r="G2094" t="str">
        <f t="shared" ref="G2094" si="2620">CONCATENATE(D2095," år och ",D2096," dagar, TSI = ",D2110,", Lön = ",D2109)</f>
        <v>29 år och 85 dagar, TSI = 199510, Lön = 405000</v>
      </c>
    </row>
    <row r="2095" spans="1:7" ht="14.4">
      <c r="A2095" s="17" t="s">
        <v>302</v>
      </c>
      <c r="B2095" s="17" t="str">
        <f t="shared" ref="B2095" si="2621">LEFT(A2095,4)</f>
        <v>ald=</v>
      </c>
      <c r="C2095" s="1" t="s">
        <v>139</v>
      </c>
      <c r="D2095" t="str">
        <f t="shared" ref="D2095:D2158" si="2622">RIGHT(A2095,(LEN(A2095)-4))</f>
        <v>29</v>
      </c>
      <c r="F2095" t="str">
        <f t="shared" ref="F2095" si="2623">IF(LEN(E2095)&gt;0,CONCATENATE(B2095,E2095),A2095)</f>
        <v>ald=29</v>
      </c>
      <c r="G2095" t="str">
        <f>CONCATENATE(VLOOKUP(IF((COUNTA(E2098)&gt;0),E2098,VALUE(D2098)),'Lookup tables'!$A$2:$B$42,2,FALSE)," form, ",VLOOKUP(IF((COUNTA(E2099)&gt;0),E2099,VALUE(D2099)),'Lookup tables'!$A$2:$B$42,2,FALSE)," kondition, ",VLOOKUP(IF((COUNTA(E2107)&gt;0),E2107,VALUE(D2107)),'Lookup tables'!$A$2:$B$42,2,FALSE)," rutin")</f>
        <v>hyfsad form, fenomenal kondition, legendarisk rutin</v>
      </c>
    </row>
    <row r="2096" spans="1:7" ht="14.4">
      <c r="A2096" s="17" t="s">
        <v>424</v>
      </c>
      <c r="B2096" s="17" t="str">
        <f t="shared" ref="B2096" si="2624">LEFT(A2096,8)</f>
        <v>agedays=</v>
      </c>
      <c r="C2096" s="1" t="s">
        <v>142</v>
      </c>
      <c r="D2096" t="str">
        <f t="shared" ref="D2096:D2159" si="2625">RIGHT(A2096,(LEN(A2096)-8))</f>
        <v>85</v>
      </c>
      <c r="F2096" t="str">
        <f t="shared" si="2528"/>
        <v>agedays=85</v>
      </c>
      <c r="G2096" t="str">
        <f>CONCATENATE(IF((COUNTA(D2119)&gt;0),CONCATENATE(D2119,", "),""),IF((LEN(D2126)&gt;0),CONCATENATE(VLOOKUP(VALUE(D2126),'Lookup tables'!$D$25:$E$27,2,FALSE),", "),""),CONCATENATE(VLOOKUP(VALUE(D2108),'Lookup tables'!$A$2:$B$42,2,FALSE)," ledarförmåga, "),CONCATENATE(VLOOKUP(D2121,'Lookup tables'!$D$29:$E$34,2,FALSE),", "),IF(AND((VALUE(D2097)&lt;0),(COUNTA(E2097)&lt;1)),"ingen skada",CONCATENATE("[b]skada +",IF((COUNTA(E2097)&gt;0),E2097,D2097),"[/b]")))</f>
        <v>ypperlig ledarförmåga, sympatisk kille, ingen skada</v>
      </c>
    </row>
    <row r="2097" spans="1:7" ht="14.4">
      <c r="A2097" s="17" t="s">
        <v>143</v>
      </c>
      <c r="B2097" s="17" t="str">
        <f t="shared" ref="B2097:B2098" si="2626">LEFT(A2097,4)</f>
        <v>ska=</v>
      </c>
      <c r="C2097" s="1" t="s">
        <v>144</v>
      </c>
      <c r="D2097" t="str">
        <f t="shared" ref="D2097:D2160" si="2627">RIGHT(A2097,(LEN(A2097)-4))</f>
        <v>-1</v>
      </c>
      <c r="F2097" t="str">
        <f t="shared" si="2528"/>
        <v>ska=-1</v>
      </c>
      <c r="G2097" t="s">
        <v>145</v>
      </c>
    </row>
    <row r="2098" spans="1:7" ht="14.4">
      <c r="A2098" s="17" t="s">
        <v>221</v>
      </c>
      <c r="B2098" s="17" t="str">
        <f t="shared" si="2626"/>
        <v>for=</v>
      </c>
      <c r="C2098" s="1" t="s">
        <v>147</v>
      </c>
      <c r="D2098" t="str">
        <f t="shared" si="2627"/>
        <v>6</v>
      </c>
      <c r="E2098">
        <v>4</v>
      </c>
      <c r="F2098" t="str">
        <f t="shared" si="2528"/>
        <v>for=4</v>
      </c>
      <c r="G2098" s="17" t="str">
        <f t="shared" ref="G2098:G2161" si="2628">CONCATENATE("[th]",C2099)</f>
        <v>[th]Kondition</v>
      </c>
    </row>
    <row r="2099" spans="1:7" ht="14.4">
      <c r="A2099" s="17" t="s">
        <v>369</v>
      </c>
      <c r="B2099" s="17" t="str">
        <f t="shared" si="2571"/>
        <v>uth=</v>
      </c>
      <c r="C2099" s="1" t="s">
        <v>149</v>
      </c>
      <c r="D2099" t="str">
        <f t="shared" si="2627"/>
        <v>8</v>
      </c>
      <c r="F2099" t="str">
        <f t="shared" si="2528"/>
        <v>uth=8</v>
      </c>
      <c r="G2099" s="17" t="s">
        <v>150</v>
      </c>
    </row>
    <row r="2100" spans="1:7" ht="14.4">
      <c r="A2100" s="17" t="s">
        <v>318</v>
      </c>
      <c r="B2100" s="17" t="str">
        <f t="shared" si="2571"/>
        <v>spe=</v>
      </c>
      <c r="C2100" s="1" t="s">
        <v>152</v>
      </c>
      <c r="D2100" t="str">
        <f t="shared" si="2627"/>
        <v>10</v>
      </c>
      <c r="F2100" t="str">
        <f t="shared" ref="F2100:F2163" si="2629">IF(LEN(E2100)&gt;0,CONCATENATE(B2100,E2100),A2100)</f>
        <v>spe=10</v>
      </c>
      <c r="G2100" s="17" t="str">
        <f>CONCATENATE("[td]",VLOOKUP(IF((COUNTA(E2099)&gt;0),E2099,VALUE(D2099)),'Lookup tables'!$A$2:$B$42,2,FALSE))</f>
        <v>[td]fenomenal</v>
      </c>
    </row>
    <row r="2101" spans="1:7" ht="14.4">
      <c r="A2101" s="17" t="s">
        <v>319</v>
      </c>
      <c r="B2101" s="17" t="str">
        <f t="shared" si="2571"/>
        <v>mal=</v>
      </c>
      <c r="C2101" s="1" t="s">
        <v>154</v>
      </c>
      <c r="D2101" t="str">
        <f t="shared" si="2627"/>
        <v>4</v>
      </c>
      <c r="F2101" t="str">
        <f t="shared" si="2629"/>
        <v>mal=4</v>
      </c>
      <c r="G2101" s="17" t="s">
        <v>140</v>
      </c>
    </row>
    <row r="2102" spans="1:7" ht="14.4">
      <c r="A2102" s="17" t="s">
        <v>320</v>
      </c>
      <c r="B2102" s="17" t="str">
        <f t="shared" si="2571"/>
        <v>fra=</v>
      </c>
      <c r="C2102" s="1" t="s">
        <v>156</v>
      </c>
      <c r="D2102" t="str">
        <f t="shared" si="2627"/>
        <v>7</v>
      </c>
      <c r="F2102" t="str">
        <f t="shared" si="2629"/>
        <v>fra=7</v>
      </c>
      <c r="G2102" s="17" t="str">
        <f t="shared" ref="G2102" si="2630">CONCATENATE("[th]",C2106)</f>
        <v>[th]Målvakt</v>
      </c>
    </row>
    <row r="2103" spans="1:7" ht="14.4">
      <c r="A2103" s="17" t="s">
        <v>321</v>
      </c>
      <c r="B2103" s="17" t="str">
        <f t="shared" si="2571"/>
        <v>ytt=</v>
      </c>
      <c r="C2103" s="1" t="s">
        <v>158</v>
      </c>
      <c r="D2103" t="str">
        <f t="shared" si="2627"/>
        <v>10</v>
      </c>
      <c r="F2103" t="str">
        <f t="shared" si="2629"/>
        <v>ytt=10</v>
      </c>
      <c r="G2103" s="17" t="s">
        <v>150</v>
      </c>
    </row>
    <row r="2104" spans="1:7" ht="14.4">
      <c r="A2104" s="17" t="s">
        <v>372</v>
      </c>
      <c r="B2104" s="17" t="str">
        <f t="shared" si="2571"/>
        <v>fas=</v>
      </c>
      <c r="C2104" s="1" t="s">
        <v>160</v>
      </c>
      <c r="D2104" t="str">
        <f t="shared" si="2627"/>
        <v>11</v>
      </c>
      <c r="F2104" t="str">
        <f t="shared" si="2629"/>
        <v>fas=11</v>
      </c>
      <c r="G2104" s="17" t="str">
        <f>CONCATENATE("[td]",VLOOKUP(IF((COUNTA(E2106)&gt;0),E2106,VALUE(D2106)),'Lookup tables'!$A$2:$B$42,2,FALSE))</f>
        <v>[td]katastrofal</v>
      </c>
    </row>
    <row r="2105" spans="1:7" ht="14.4">
      <c r="A2105" s="17" t="s">
        <v>417</v>
      </c>
      <c r="B2105" s="17" t="str">
        <f t="shared" si="2571"/>
        <v>bac=</v>
      </c>
      <c r="C2105" s="1" t="s">
        <v>162</v>
      </c>
      <c r="D2105" t="str">
        <f t="shared" si="2627"/>
        <v>17</v>
      </c>
      <c r="F2105" t="str">
        <f t="shared" si="2629"/>
        <v>bac=17</v>
      </c>
      <c r="G2105" s="17" t="s">
        <v>163</v>
      </c>
    </row>
    <row r="2106" spans="1:7" ht="14.4">
      <c r="A2106" s="17" t="s">
        <v>286</v>
      </c>
      <c r="B2106" s="17" t="str">
        <f t="shared" si="2571"/>
        <v>mlv=</v>
      </c>
      <c r="C2106" s="1" t="s">
        <v>165</v>
      </c>
      <c r="D2106" t="str">
        <f t="shared" si="2627"/>
        <v>1</v>
      </c>
      <c r="F2106" t="str">
        <f t="shared" si="2629"/>
        <v>mlv=1</v>
      </c>
      <c r="G2106" s="17" t="s">
        <v>135</v>
      </c>
    </row>
    <row r="2107" spans="1:7" ht="14.4">
      <c r="A2107" s="17" t="s">
        <v>381</v>
      </c>
      <c r="B2107" s="17" t="str">
        <f t="shared" si="2571"/>
        <v>rut=</v>
      </c>
      <c r="C2107" s="1" t="s">
        <v>167</v>
      </c>
      <c r="D2107" t="str">
        <f t="shared" si="2627"/>
        <v>10</v>
      </c>
      <c r="F2107" t="str">
        <f t="shared" si="2629"/>
        <v>rut=10</v>
      </c>
      <c r="G2107" s="17" t="str">
        <f t="shared" ref="G2107" si="2631">CONCATENATE("[th]",C2100)</f>
        <v>[th]Spelupplägg</v>
      </c>
    </row>
    <row r="2108" spans="1:7" ht="14.4">
      <c r="A2108" s="17" t="s">
        <v>168</v>
      </c>
      <c r="B2108" s="17" t="str">
        <f t="shared" si="2571"/>
        <v>led=</v>
      </c>
      <c r="C2108" s="1" t="s">
        <v>169</v>
      </c>
      <c r="D2108" t="str">
        <f t="shared" si="2627"/>
        <v>6</v>
      </c>
      <c r="F2108" t="str">
        <f t="shared" si="2629"/>
        <v>led=6</v>
      </c>
      <c r="G2108" s="17" t="s">
        <v>150</v>
      </c>
    </row>
    <row r="2109" spans="1:7" ht="14.4">
      <c r="A2109" s="17" t="s">
        <v>1261</v>
      </c>
      <c r="B2109" s="17" t="str">
        <f t="shared" si="2571"/>
        <v>sal=</v>
      </c>
      <c r="C2109" s="1" t="s">
        <v>171</v>
      </c>
      <c r="D2109" t="str">
        <f t="shared" si="2627"/>
        <v>405000</v>
      </c>
      <c r="F2109" t="str">
        <f t="shared" si="2629"/>
        <v>sal=405000</v>
      </c>
      <c r="G2109" s="17" t="str">
        <f>CONCATENATE("[td]",VLOOKUP(IF((COUNTA(E2100)&gt;0),E2100,VALUE(D2100)),'Lookup tables'!$A$2:$B$42,2,FALSE))</f>
        <v>[td]legendarisk</v>
      </c>
    </row>
    <row r="2110" spans="1:7" ht="14.4">
      <c r="A2110" s="17" t="s">
        <v>1262</v>
      </c>
      <c r="B2110" s="17" t="str">
        <f t="shared" si="2571"/>
        <v>mkt=</v>
      </c>
      <c r="C2110" s="1" t="s">
        <v>173</v>
      </c>
      <c r="D2110" t="str">
        <f t="shared" si="2627"/>
        <v>199510</v>
      </c>
      <c r="F2110" t="str">
        <f t="shared" si="2629"/>
        <v>mkt=199510</v>
      </c>
      <c r="G2110" s="17" t="s">
        <v>140</v>
      </c>
    </row>
    <row r="2111" spans="1:7" ht="14.4">
      <c r="A2111" s="17" t="s">
        <v>1246</v>
      </c>
      <c r="B2111" s="17" t="str">
        <f t="shared" si="2571"/>
        <v>gev=</v>
      </c>
      <c r="C2111" s="1" t="s">
        <v>175</v>
      </c>
      <c r="D2111" t="str">
        <f t="shared" si="2627"/>
        <v>24</v>
      </c>
      <c r="F2111" t="str">
        <f t="shared" si="2629"/>
        <v>gev=24</v>
      </c>
      <c r="G2111" s="17" t="str">
        <f t="shared" ref="G2111" si="2632">CONCATENATE("[th]",C2102)</f>
        <v>[th]Framspel</v>
      </c>
    </row>
    <row r="2112" spans="1:7" ht="14.4">
      <c r="A2112" s="17" t="s">
        <v>176</v>
      </c>
      <c r="B2112" s="17" t="str">
        <f t="shared" si="2571"/>
        <v>gtl=</v>
      </c>
      <c r="C2112" s="1" t="s">
        <v>177</v>
      </c>
      <c r="D2112" t="str">
        <f t="shared" si="2627"/>
        <v>0</v>
      </c>
      <c r="F2112" t="str">
        <f t="shared" si="2629"/>
        <v>gtl=0</v>
      </c>
      <c r="G2112" s="17" t="s">
        <v>150</v>
      </c>
    </row>
    <row r="2113" spans="1:7" ht="14.4">
      <c r="A2113" s="17" t="s">
        <v>178</v>
      </c>
      <c r="B2113" s="17" t="str">
        <f t="shared" si="2571"/>
        <v>gtc=</v>
      </c>
      <c r="C2113" s="1" t="s">
        <v>179</v>
      </c>
      <c r="D2113" t="str">
        <f t="shared" si="2627"/>
        <v>0</v>
      </c>
      <c r="F2113" t="str">
        <f t="shared" si="2629"/>
        <v>gtc=0</v>
      </c>
      <c r="G2113" s="17" t="str">
        <f>CONCATENATE("[td]",VLOOKUP(IF((COUNTA(E2102)&gt;0),E2102,VALUE(D2102)),'Lookup tables'!$A$2:$B$42,2,FALSE))</f>
        <v>[td]enastående</v>
      </c>
    </row>
    <row r="2114" spans="1:7" ht="14.4">
      <c r="A2114" s="17" t="s">
        <v>180</v>
      </c>
      <c r="B2114" s="17" t="str">
        <f t="shared" si="2571"/>
        <v>gtt=</v>
      </c>
      <c r="C2114" s="1" t="s">
        <v>181</v>
      </c>
      <c r="D2114" t="str">
        <f t="shared" si="2627"/>
        <v>0</v>
      </c>
      <c r="F2114" t="str">
        <f t="shared" si="2629"/>
        <v>gtt=0</v>
      </c>
      <c r="G2114" s="17" t="s">
        <v>163</v>
      </c>
    </row>
    <row r="2115" spans="1:7" ht="14.4">
      <c r="A2115" s="17" t="s">
        <v>182</v>
      </c>
      <c r="B2115" s="17" t="str">
        <f t="shared" si="2571"/>
        <v>hat=</v>
      </c>
      <c r="C2115" s="1" t="s">
        <v>183</v>
      </c>
      <c r="D2115" t="str">
        <f t="shared" si="2627"/>
        <v>0</v>
      </c>
      <c r="F2115" t="str">
        <f t="shared" si="2629"/>
        <v>hat=0</v>
      </c>
      <c r="G2115" s="17" t="s">
        <v>135</v>
      </c>
    </row>
    <row r="2116" spans="1:7" ht="14.4">
      <c r="A2116" s="17" t="s">
        <v>184</v>
      </c>
      <c r="B2116" s="17" t="str">
        <f t="shared" ref="B2116" si="2633">LEFT(A2116,10)</f>
        <v>CountryID=</v>
      </c>
      <c r="C2116" s="1" t="s">
        <v>185</v>
      </c>
      <c r="D2116" t="str">
        <f t="shared" ref="D2116:D2179" si="2634">RIGHT(A2116,(LEN(A2116)-10))</f>
        <v>1</v>
      </c>
      <c r="F2116" t="str">
        <f t="shared" si="2629"/>
        <v>CountryID=1</v>
      </c>
      <c r="G2116" s="17" t="str">
        <f t="shared" ref="G2116" si="2635">CONCATENATE("[th]",C2103)</f>
        <v>[th]Ytter</v>
      </c>
    </row>
    <row r="2117" spans="1:7" ht="14.4">
      <c r="A2117" s="17" t="s">
        <v>186</v>
      </c>
      <c r="B2117" s="17" t="str">
        <f t="shared" ref="B2117" si="2636">LEFT(A2117,9)</f>
        <v>warnings=</v>
      </c>
      <c r="C2117" s="1" t="s">
        <v>187</v>
      </c>
      <c r="D2117" t="str">
        <f t="shared" ref="D2117:D2180" si="2637">RIGHT(A2117,(LEN(A2117)-9))</f>
        <v>0</v>
      </c>
      <c r="F2117" t="str">
        <f t="shared" si="2629"/>
        <v>warnings=0</v>
      </c>
      <c r="G2117" s="17" t="s">
        <v>150</v>
      </c>
    </row>
    <row r="2118" spans="1:7" ht="14.4">
      <c r="A2118" s="17" t="s">
        <v>327</v>
      </c>
      <c r="B2118" s="17" t="str">
        <f t="shared" ref="B2118" si="2638">LEFT(A2118,11)</f>
        <v>speciality=</v>
      </c>
      <c r="C2118" s="1" t="s">
        <v>189</v>
      </c>
      <c r="D2118" t="str">
        <f t="shared" ref="D2118:D2181" si="2639">RIGHT(A2118,(LEN(A2118)-11))</f>
        <v>3</v>
      </c>
      <c r="F2118" t="str">
        <f t="shared" si="2629"/>
        <v>speciality=3</v>
      </c>
      <c r="G2118" s="17" t="str">
        <f>CONCATENATE("[td]",VLOOKUP(IF((COUNTA(E2103)&gt;0),E2103,VALUE(D2103)),'Lookup tables'!$A$2:$B$42,2,FALSE))</f>
        <v>[td]legendarisk</v>
      </c>
    </row>
    <row r="2119" spans="1:7" ht="14.4">
      <c r="A2119" s="17" t="s">
        <v>328</v>
      </c>
      <c r="B2119" s="17" t="str">
        <f t="shared" ref="B2119" si="2640">LEFT(A2119,16)</f>
        <v>specialityLabel=</v>
      </c>
      <c r="C2119" s="1" t="s">
        <v>189</v>
      </c>
      <c r="F2119" t="str">
        <f t="shared" si="2629"/>
        <v>specialityLabel=Powerful</v>
      </c>
      <c r="G2119" s="17" t="s">
        <v>140</v>
      </c>
    </row>
    <row r="2120" spans="1:7" ht="14.4">
      <c r="A2120" s="17" t="s">
        <v>329</v>
      </c>
      <c r="B2120" s="17" t="str">
        <f t="shared" ref="B2120" si="2641">LEFT(A2120,11)</f>
        <v>gentleness=</v>
      </c>
      <c r="C2120" s="1" t="s">
        <v>192</v>
      </c>
      <c r="D2120" t="str">
        <f t="shared" ref="D2120:D2183" si="2642">RIGHT(A2120,(LEN(A2120)-11))</f>
        <v>2</v>
      </c>
      <c r="F2120" t="str">
        <f t="shared" si="2629"/>
        <v>gentleness=2</v>
      </c>
      <c r="G2120" s="17" t="str">
        <f t="shared" ref="G2120" si="2643">CONCATENATE("[th]",C2105)</f>
        <v>[th]Försvar</v>
      </c>
    </row>
    <row r="2121" spans="1:7" ht="14.4">
      <c r="A2121" s="17" t="s">
        <v>330</v>
      </c>
      <c r="B2121" s="17" t="str">
        <f t="shared" ref="B2121" si="2644">LEFT(A2121,16)</f>
        <v>gentlenessLabel=</v>
      </c>
      <c r="C2121" s="1" t="s">
        <v>192</v>
      </c>
      <c r="D2121" t="str">
        <f t="shared" ref="D2121:D2184" si="2645">RIGHT(A2121,(LEN(A2121)-16))</f>
        <v>pleasant guy</v>
      </c>
      <c r="F2121" t="str">
        <f t="shared" si="2629"/>
        <v>gentlenessLabel=pleasant guy</v>
      </c>
      <c r="G2121" s="17" t="s">
        <v>150</v>
      </c>
    </row>
    <row r="2122" spans="1:7" ht="14.4">
      <c r="A2122" s="17" t="s">
        <v>234</v>
      </c>
      <c r="B2122" s="17" t="str">
        <f t="shared" ref="B2122" si="2646">LEFT(A2122,8)</f>
        <v>honesty=</v>
      </c>
      <c r="C2122" s="1" t="s">
        <v>195</v>
      </c>
      <c r="D2122" t="str">
        <f t="shared" ref="D2122:D2185" si="2647">RIGHT(A2122,(LEN(A2122)-8))</f>
        <v>3</v>
      </c>
      <c r="F2122" t="str">
        <f t="shared" si="2629"/>
        <v>honesty=3</v>
      </c>
      <c r="G2122" s="17" t="str">
        <f>CONCATENATE("[td]",VLOOKUP(IF((COUNTA(E2105)&gt;0),E2105,VALUE(D2105)),'Lookup tables'!$A$2:$B$42,2,FALSE))</f>
        <v>[td]mytomspunnen</v>
      </c>
    </row>
    <row r="2123" spans="1:7" ht="14.4">
      <c r="A2123" s="17" t="s">
        <v>235</v>
      </c>
      <c r="B2123" s="17" t="str">
        <f t="shared" ref="B2123" si="2648">LEFT(A2123,13)</f>
        <v>honestyLabel=</v>
      </c>
      <c r="C2123" s="1" t="s">
        <v>195</v>
      </c>
      <c r="D2123" t="str">
        <f t="shared" ref="D2123:D2186" si="2649">RIGHT(A2123,(LEN(A2123)-13))</f>
        <v>upright</v>
      </c>
      <c r="F2123" t="str">
        <f t="shared" si="2629"/>
        <v>honestyLabel=upright</v>
      </c>
      <c r="G2123" s="17" t="s">
        <v>163</v>
      </c>
    </row>
    <row r="2124" spans="1:7" ht="14.4">
      <c r="A2124" s="17" t="s">
        <v>294</v>
      </c>
      <c r="B2124" s="17" t="str">
        <f t="shared" ref="B2124" si="2650">LEFT(A2124,15)</f>
        <v>Aggressiveness=</v>
      </c>
      <c r="C2124" s="1" t="s">
        <v>198</v>
      </c>
      <c r="D2124" t="str">
        <f t="shared" ref="D2124:D2187" si="2651">RIGHT(A2124,(LEN(A2124)-15))</f>
        <v>3</v>
      </c>
      <c r="F2124" t="str">
        <f t="shared" si="2629"/>
        <v>Aggressiveness=3</v>
      </c>
      <c r="G2124" s="17" t="s">
        <v>135</v>
      </c>
    </row>
    <row r="2125" spans="1:7" ht="14.4">
      <c r="A2125" s="17" t="s">
        <v>295</v>
      </c>
      <c r="B2125" s="17" t="str">
        <f t="shared" ref="B2125" si="2652">LEFT(A2125,20)</f>
        <v>AggressivenessLabel=</v>
      </c>
      <c r="C2125" s="1" t="s">
        <v>198</v>
      </c>
      <c r="D2125" t="str">
        <f t="shared" ref="D2125:D2188" si="2653">RIGHT(A2125,(LEN(A2125)-20))</f>
        <v>temperamental</v>
      </c>
      <c r="F2125" t="str">
        <f t="shared" si="2629"/>
        <v>AggressivenessLabel=temperamental</v>
      </c>
      <c r="G2125" s="17" t="str">
        <f t="shared" ref="G2125" si="2654">CONCATENATE("[th]",C2101)</f>
        <v>[th]Målgörare</v>
      </c>
    </row>
    <row r="2126" spans="1:7" ht="14.4">
      <c r="A2126" s="17" t="s">
        <v>236</v>
      </c>
      <c r="B2126" s="17" t="str">
        <f t="shared" ref="B2126" si="2655">LEFT(A2126,12)</f>
        <v>TrainerType=</v>
      </c>
      <c r="C2126" s="1" t="s">
        <v>201</v>
      </c>
      <c r="D2126" t="str">
        <f t="shared" ref="D2126:D2189" si="2656">RIGHT(A2126,(LEN(A2126)-12))</f>
        <v/>
      </c>
      <c r="F2126" t="str">
        <f t="shared" si="2629"/>
        <v>TrainerType=</v>
      </c>
      <c r="G2126" s="17" t="s">
        <v>150</v>
      </c>
    </row>
    <row r="2127" spans="1:7" ht="14.4">
      <c r="A2127" s="17" t="s">
        <v>237</v>
      </c>
      <c r="B2127" s="17" t="str">
        <f t="shared" ref="B2127" si="2657">LEFT(A2127,13)</f>
        <v>TrainerSkill=</v>
      </c>
      <c r="C2127" s="1" t="s">
        <v>203</v>
      </c>
      <c r="D2127" t="str">
        <f t="shared" ref="D2127:D2190" si="2658">RIGHT(A2127,(LEN(A2127)-13))</f>
        <v/>
      </c>
      <c r="F2127" t="str">
        <f t="shared" si="2629"/>
        <v>TrainerSkill=</v>
      </c>
      <c r="G2127" s="17" t="str">
        <f>CONCATENATE("[td]",VLOOKUP(IF((COUNTA(E2101)&gt;0),E2101,VALUE(D2101)),'Lookup tables'!$A$2:$B$42,2,FALSE))</f>
        <v>[td]hyfsad</v>
      </c>
    </row>
    <row r="2128" spans="1:7" ht="14.4">
      <c r="A2128" s="17" t="s">
        <v>204</v>
      </c>
      <c r="B2128" s="17" t="str">
        <f t="shared" ref="B2128" si="2659">LEFT(A2128,7)</f>
        <v>rating=</v>
      </c>
      <c r="C2128" s="1" t="s">
        <v>205</v>
      </c>
      <c r="D2128" t="str">
        <f t="shared" ref="D2128:D2191" si="2660">RIGHT(A2128,(LEN(A2128)-7))</f>
        <v>0</v>
      </c>
      <c r="F2128" t="str">
        <f t="shared" si="2629"/>
        <v>rating=0</v>
      </c>
      <c r="G2128" s="17" t="s">
        <v>140</v>
      </c>
    </row>
    <row r="2129" spans="1:7" ht="14.4">
      <c r="A2129" s="17" t="s">
        <v>458</v>
      </c>
      <c r="B2129" s="17" t="str">
        <f t="shared" ref="B2129" si="2661">LEFT(A2129,13)</f>
        <v>PlayerNumber=</v>
      </c>
      <c r="C2129" s="1" t="s">
        <v>207</v>
      </c>
      <c r="D2129" t="str">
        <f t="shared" ref="D2129:D2192" si="2662">RIGHT(A2129,(LEN(A2129)-13))</f>
        <v>6</v>
      </c>
      <c r="F2129" t="str">
        <f t="shared" si="2629"/>
        <v>PlayerNumber=6</v>
      </c>
      <c r="G2129" s="17" t="str">
        <f t="shared" ref="G2129" si="2663">CONCATENATE("[th]",C2104)</f>
        <v>[th]Fasta situationer</v>
      </c>
    </row>
    <row r="2130" spans="1:7" ht="14.4">
      <c r="A2130" s="17" t="s">
        <v>208</v>
      </c>
      <c r="B2130" s="17" t="str">
        <f t="shared" ref="B2130:B2131" si="2664">LEFT(A2130,15)</f>
        <v>TransferListed=</v>
      </c>
      <c r="C2130" s="1" t="s">
        <v>209</v>
      </c>
      <c r="D2130" t="str">
        <f t="shared" ref="D2130:D2193" si="2665">RIGHT(A2130,(LEN(A2130)-15))</f>
        <v>0</v>
      </c>
      <c r="F2130" t="str">
        <f t="shared" si="2629"/>
        <v>TransferListed=0</v>
      </c>
      <c r="G2130" s="17" t="s">
        <v>150</v>
      </c>
    </row>
    <row r="2131" spans="1:7" ht="14.4">
      <c r="A2131" s="17" t="s">
        <v>210</v>
      </c>
      <c r="B2131" s="17" t="str">
        <f t="shared" si="2664"/>
        <v>NationalTeamID=</v>
      </c>
      <c r="C2131" s="1" t="s">
        <v>211</v>
      </c>
      <c r="D2131" t="str">
        <f t="shared" si="2665"/>
        <v>3000</v>
      </c>
      <c r="F2131" t="str">
        <f t="shared" ref="F2131:F2194" si="2666">A2131</f>
        <v>NationalTeamID=3000</v>
      </c>
      <c r="G2131" s="17" t="str">
        <f>CONCATENATE("[td]",VLOOKUP(IF((COUNTA(E2104)&gt;0),E2104,VALUE(D2104)),'Lookup tables'!$A$2:$B$42,2,FALSE))</f>
        <v>[td]gudabenådad</v>
      </c>
    </row>
    <row r="2132" spans="1:7" ht="14.4">
      <c r="A2132" s="17" t="s">
        <v>698</v>
      </c>
      <c r="B2132" s="17" t="str">
        <f t="shared" ref="B2132" si="2667">LEFT(A2132,5)</f>
        <v>Caps=</v>
      </c>
      <c r="C2132" s="1" t="s">
        <v>213</v>
      </c>
      <c r="D2132" t="str">
        <f t="shared" ref="D2132:D2195" si="2668">RIGHT(A2132,(LEN(A2132)-5))</f>
        <v>5</v>
      </c>
      <c r="F2132" t="str">
        <f t="shared" si="2666"/>
        <v>Caps=5</v>
      </c>
      <c r="G2132" s="17" t="s">
        <v>214</v>
      </c>
    </row>
    <row r="2133" spans="1:7" ht="14.4">
      <c r="A2133" s="17" t="s">
        <v>331</v>
      </c>
      <c r="B2133" s="17" t="str">
        <f t="shared" ref="B2133" si="2669">LEFT(A2133,8)</f>
        <v>CapsU20=</v>
      </c>
      <c r="C2133" s="1" t="s">
        <v>216</v>
      </c>
      <c r="D2133" t="str">
        <f t="shared" ref="D2133:D2196" si="2670">RIGHT(A2133,(LEN(A2133)-8))</f>
        <v>1</v>
      </c>
      <c r="E2133" t="s">
        <v>1440</v>
      </c>
      <c r="F2133" t="str">
        <f t="shared" si="2666"/>
        <v>CapsU20=1</v>
      </c>
      <c r="G2133" t="str">
        <f t="shared" ref="G2133:G2196" si="2671">CONCATENATE("Extra info: ", E2133)</f>
        <v>Extra info: form neg</v>
      </c>
    </row>
    <row r="2134" spans="1:7" ht="14.4">
      <c r="A2134" s="17" t="s">
        <v>332</v>
      </c>
      <c r="B2134" s="17"/>
      <c r="C2134" s="10" t="s">
        <v>134</v>
      </c>
      <c r="D2134" s="17" t="str">
        <f t="shared" ref="D2134:D2197" si="2672">MID(A2134,8,(LEN(A2134)-8))</f>
        <v>238391810</v>
      </c>
      <c r="F2134" t="str">
        <f t="shared" si="2666"/>
        <v>[player238391810]</v>
      </c>
      <c r="G2134" s="17" t="str">
        <f t="shared" ref="G2134:G2197" si="2673">CONCATENATE("[hr][b]",D2135,"[/b] ","[playerid=",D2134,"]")</f>
        <v>[hr][b]Teodor Beckbom[/b] [playerid=238391810]</v>
      </c>
    </row>
    <row r="2135" spans="1:7" ht="14.4">
      <c r="A2135" s="17" t="s">
        <v>1263</v>
      </c>
      <c r="B2135" s="17" t="str">
        <f t="shared" ref="B2135" si="2674">LEFT(A2135,5)</f>
        <v>name=</v>
      </c>
      <c r="C2135" s="10" t="s">
        <v>137</v>
      </c>
      <c r="D2135" s="17" t="str">
        <f t="shared" ref="D2135:D2198" si="2675">RIGHT(A2135,(LEN(A2135)-5))</f>
        <v>Teodor Beckbom</v>
      </c>
      <c r="F2135" t="str">
        <f t="shared" si="2666"/>
        <v>name=Teodor Beckbom</v>
      </c>
      <c r="G2135" t="str">
        <f t="shared" ref="G2135" si="2676">CONCATENATE(D2136," år och ",D2137," dagar, TSI = ",D2151,", Lön = ",D2150)</f>
        <v>30 år och 72 dagar, TSI = 89190, Lön = 517560</v>
      </c>
    </row>
    <row r="2136" spans="1:7" ht="14.4">
      <c r="A2136" s="17" t="s">
        <v>344</v>
      </c>
      <c r="B2136" s="17" t="str">
        <f t="shared" ref="B2136" si="2677">LEFT(A2136,4)</f>
        <v>ald=</v>
      </c>
      <c r="C2136" s="1" t="s">
        <v>139</v>
      </c>
      <c r="D2136" t="str">
        <f t="shared" ref="D2136:D2199" si="2678">RIGHT(A2136,(LEN(A2136)-4))</f>
        <v>30</v>
      </c>
      <c r="F2136" t="str">
        <f t="shared" ref="F2136" si="2679">IF(LEN(E2136)&gt;0,CONCATENATE(B2136,E2136),A2136)</f>
        <v>ald=30</v>
      </c>
      <c r="G2136" t="str">
        <f>CONCATENATE(VLOOKUP(IF((COUNTA(E2139)&gt;0),E2139,VALUE(D2139)),'Lookup tables'!$A$2:$B$42,2,FALSE)," form, ",VLOOKUP(IF((COUNTA(E2140)&gt;0),E2140,VALUE(D2140)),'Lookup tables'!$A$2:$B$42,2,FALSE)," kondition, ",VLOOKUP(IF((COUNTA(E2148)&gt;0),E2148,VALUE(D2148)),'Lookup tables'!$A$2:$B$42,2,FALSE)," rutin")</f>
        <v>ypperlig form, enastående kondition, gudabenådad rutin</v>
      </c>
    </row>
    <row r="2137" spans="1:7" ht="14.4">
      <c r="A2137" s="17" t="s">
        <v>1264</v>
      </c>
      <c r="B2137" s="17" t="str">
        <f t="shared" ref="B2137" si="2680">LEFT(A2137,8)</f>
        <v>agedays=</v>
      </c>
      <c r="C2137" s="1" t="s">
        <v>142</v>
      </c>
      <c r="D2137" t="str">
        <f t="shared" ref="D2137:D2200" si="2681">RIGHT(A2137,(LEN(A2137)-8))</f>
        <v>72</v>
      </c>
      <c r="F2137" t="str">
        <f t="shared" si="2629"/>
        <v>agedays=72</v>
      </c>
      <c r="G2137" t="str">
        <f>CONCATENATE(IF((COUNTA(D2160)&gt;0),CONCATENATE(D2160,", "),""),IF((LEN(D2167)&gt;0),CONCATENATE(VLOOKUP(VALUE(D2167),'Lookup tables'!$D$25:$E$27,2,FALSE),", "),""),CONCATENATE(VLOOKUP(VALUE(D2149),'Lookup tables'!$A$2:$B$42,2,FALSE)," ledarförmåga, "),CONCATENATE(VLOOKUP(D2162,'Lookup tables'!$D$29:$E$34,2,FALSE),", "),IF(AND((VALUE(D2138)&lt;0),(COUNTA(E2138)&lt;1)),"ingen skada",CONCATENATE("[b]skada +",IF((COUNTA(E2138)&gt;0),E2138,D2138),"[/b]")))</f>
        <v>bra ledarförmåga, sympatisk kille, ingen skada</v>
      </c>
    </row>
    <row r="2138" spans="1:7" ht="14.4">
      <c r="A2138" s="17" t="s">
        <v>143</v>
      </c>
      <c r="B2138" s="17" t="str">
        <f t="shared" ref="B2138:B2197" si="2682">LEFT(A2138,4)</f>
        <v>ska=</v>
      </c>
      <c r="C2138" s="1" t="s">
        <v>144</v>
      </c>
      <c r="D2138" t="str">
        <f t="shared" ref="D2138:D2201" si="2683">RIGHT(A2138,(LEN(A2138)-4))</f>
        <v>-1</v>
      </c>
      <c r="F2138" t="str">
        <f t="shared" si="2629"/>
        <v>ska=-1</v>
      </c>
      <c r="G2138" t="s">
        <v>145</v>
      </c>
    </row>
    <row r="2139" spans="1:7" ht="14.4">
      <c r="A2139" s="17" t="s">
        <v>304</v>
      </c>
      <c r="B2139" s="17" t="str">
        <f t="shared" si="2682"/>
        <v>for=</v>
      </c>
      <c r="C2139" s="1" t="s">
        <v>147</v>
      </c>
      <c r="D2139" t="str">
        <f t="shared" si="2683"/>
        <v>4</v>
      </c>
      <c r="E2139">
        <v>6</v>
      </c>
      <c r="F2139" t="str">
        <f t="shared" si="2629"/>
        <v>for=6</v>
      </c>
      <c r="G2139" s="17" t="str">
        <f t="shared" ref="G2139:G2202" si="2684">CONCATENATE("[th]",C2140)</f>
        <v>[th]Kondition</v>
      </c>
    </row>
    <row r="2140" spans="1:7" ht="14.4">
      <c r="A2140" s="17" t="s">
        <v>222</v>
      </c>
      <c r="B2140" s="17" t="str">
        <f t="shared" si="2682"/>
        <v>uth=</v>
      </c>
      <c r="C2140" s="1" t="s">
        <v>149</v>
      </c>
      <c r="D2140" t="str">
        <f t="shared" si="2683"/>
        <v>7</v>
      </c>
      <c r="F2140" t="str">
        <f t="shared" si="2629"/>
        <v>uth=7</v>
      </c>
      <c r="G2140" s="17" t="s">
        <v>150</v>
      </c>
    </row>
    <row r="2141" spans="1:7" ht="14.4">
      <c r="A2141" s="17" t="s">
        <v>336</v>
      </c>
      <c r="B2141" s="17" t="str">
        <f t="shared" si="2682"/>
        <v>spe=</v>
      </c>
      <c r="C2141" s="1" t="s">
        <v>152</v>
      </c>
      <c r="D2141" t="str">
        <f t="shared" si="2683"/>
        <v>2</v>
      </c>
      <c r="F2141" t="str">
        <f t="shared" si="2629"/>
        <v>spe=2</v>
      </c>
      <c r="G2141" s="17" t="str">
        <f>CONCATENATE("[td]",VLOOKUP(IF((COUNTA(E2140)&gt;0),E2140,VALUE(D2140)),'Lookup tables'!$A$2:$B$42,2,FALSE))</f>
        <v>[td]enastående</v>
      </c>
    </row>
    <row r="2142" spans="1:7" ht="14.4">
      <c r="A2142" s="17" t="s">
        <v>223</v>
      </c>
      <c r="B2142" s="17" t="str">
        <f t="shared" si="2682"/>
        <v>mal=</v>
      </c>
      <c r="C2142" s="1" t="s">
        <v>154</v>
      </c>
      <c r="D2142" t="str">
        <f t="shared" si="2683"/>
        <v>1</v>
      </c>
      <c r="F2142" t="str">
        <f t="shared" si="2629"/>
        <v>mal=1</v>
      </c>
      <c r="G2142" s="17" t="s">
        <v>140</v>
      </c>
    </row>
    <row r="2143" spans="1:7" ht="14.4">
      <c r="A2143" s="17" t="s">
        <v>246</v>
      </c>
      <c r="B2143" s="17" t="str">
        <f t="shared" si="2682"/>
        <v>fra=</v>
      </c>
      <c r="C2143" s="1" t="s">
        <v>156</v>
      </c>
      <c r="D2143" t="str">
        <f t="shared" si="2683"/>
        <v>2</v>
      </c>
      <c r="F2143" t="str">
        <f t="shared" si="2629"/>
        <v>fra=2</v>
      </c>
      <c r="G2143" s="17" t="str">
        <f t="shared" ref="G2143" si="2685">CONCATENATE("[th]",C2147)</f>
        <v>[th]Målvakt</v>
      </c>
    </row>
    <row r="2144" spans="1:7" ht="14.4">
      <c r="A2144" s="17" t="s">
        <v>224</v>
      </c>
      <c r="B2144" s="17" t="str">
        <f t="shared" si="2682"/>
        <v>ytt=</v>
      </c>
      <c r="C2144" s="1" t="s">
        <v>158</v>
      </c>
      <c r="D2144" t="str">
        <f t="shared" si="2683"/>
        <v>2</v>
      </c>
      <c r="F2144" t="str">
        <f t="shared" si="2629"/>
        <v>ytt=2</v>
      </c>
      <c r="G2144" s="17" t="s">
        <v>150</v>
      </c>
    </row>
    <row r="2145" spans="1:7" ht="14.4">
      <c r="A2145" s="17" t="s">
        <v>159</v>
      </c>
      <c r="B2145" s="17" t="str">
        <f t="shared" si="2682"/>
        <v>fas=</v>
      </c>
      <c r="C2145" s="1" t="s">
        <v>160</v>
      </c>
      <c r="D2145" t="str">
        <f t="shared" si="2683"/>
        <v>19</v>
      </c>
      <c r="F2145" t="str">
        <f t="shared" si="2629"/>
        <v>fas=19</v>
      </c>
      <c r="G2145" s="17" t="str">
        <f>CONCATENATE("[td]",VLOOKUP(IF((COUNTA(E2147)&gt;0),E2147,VALUE(D2147)),'Lookup tables'!$A$2:$B$42,2,FALSE))</f>
        <v>[td]magisk</v>
      </c>
    </row>
    <row r="2146" spans="1:7" ht="14.4">
      <c r="A2146" s="17" t="s">
        <v>226</v>
      </c>
      <c r="B2146" s="17" t="str">
        <f t="shared" si="2682"/>
        <v>bac=</v>
      </c>
      <c r="C2146" s="1" t="s">
        <v>162</v>
      </c>
      <c r="D2146" t="str">
        <f t="shared" si="2683"/>
        <v>12</v>
      </c>
      <c r="F2146" t="str">
        <f t="shared" si="2629"/>
        <v>bac=12</v>
      </c>
      <c r="G2146" s="17" t="s">
        <v>163</v>
      </c>
    </row>
    <row r="2147" spans="1:7" ht="14.4">
      <c r="A2147" s="17" t="s">
        <v>164</v>
      </c>
      <c r="B2147" s="17" t="str">
        <f t="shared" si="2682"/>
        <v>mlv=</v>
      </c>
      <c r="C2147" s="1" t="s">
        <v>165</v>
      </c>
      <c r="D2147" t="str">
        <f t="shared" si="2683"/>
        <v>18</v>
      </c>
      <c r="F2147" t="str">
        <f t="shared" si="2629"/>
        <v>mlv=18</v>
      </c>
      <c r="G2147" s="17" t="s">
        <v>135</v>
      </c>
    </row>
    <row r="2148" spans="1:7" ht="14.4">
      <c r="A2148" s="17" t="s">
        <v>595</v>
      </c>
      <c r="B2148" s="17" t="str">
        <f t="shared" si="2682"/>
        <v>rut=</v>
      </c>
      <c r="C2148" s="1" t="s">
        <v>167</v>
      </c>
      <c r="D2148" t="str">
        <f t="shared" si="2683"/>
        <v>11</v>
      </c>
      <c r="F2148" t="str">
        <f t="shared" si="2629"/>
        <v>rut=11</v>
      </c>
      <c r="G2148" s="17" t="str">
        <f t="shared" ref="G2148" si="2686">CONCATENATE("[th]",C2141)</f>
        <v>[th]Spelupplägg</v>
      </c>
    </row>
    <row r="2149" spans="1:7" ht="14.4">
      <c r="A2149" s="17" t="s">
        <v>337</v>
      </c>
      <c r="B2149" s="17" t="str">
        <f t="shared" si="2682"/>
        <v>led=</v>
      </c>
      <c r="C2149" s="1" t="s">
        <v>169</v>
      </c>
      <c r="D2149" t="str">
        <f t="shared" si="2683"/>
        <v>5</v>
      </c>
      <c r="F2149" t="str">
        <f t="shared" si="2629"/>
        <v>led=5</v>
      </c>
      <c r="G2149" s="17" t="s">
        <v>150</v>
      </c>
    </row>
    <row r="2150" spans="1:7" ht="14.4">
      <c r="A2150" s="17" t="s">
        <v>1265</v>
      </c>
      <c r="B2150" s="17" t="str">
        <f t="shared" si="2682"/>
        <v>sal=</v>
      </c>
      <c r="C2150" s="1" t="s">
        <v>171</v>
      </c>
      <c r="D2150" t="str">
        <f t="shared" si="2683"/>
        <v>517560</v>
      </c>
      <c r="F2150" t="str">
        <f t="shared" si="2629"/>
        <v>sal=517560</v>
      </c>
      <c r="G2150" s="17" t="str">
        <f>CONCATENATE("[td]",VLOOKUP(IF((COUNTA(E2141)&gt;0),E2141,VALUE(D2141)),'Lookup tables'!$A$2:$B$42,2,FALSE))</f>
        <v>[td]usel</v>
      </c>
    </row>
    <row r="2151" spans="1:7" ht="14.4">
      <c r="A2151" s="17" t="s">
        <v>1266</v>
      </c>
      <c r="B2151" s="17" t="str">
        <f t="shared" si="2682"/>
        <v>mkt=</v>
      </c>
      <c r="C2151" s="1" t="s">
        <v>173</v>
      </c>
      <c r="D2151" t="str">
        <f t="shared" si="2683"/>
        <v>89190</v>
      </c>
      <c r="F2151" t="str">
        <f t="shared" si="2629"/>
        <v>mkt=89190</v>
      </c>
      <c r="G2151" s="17" t="s">
        <v>140</v>
      </c>
    </row>
    <row r="2152" spans="1:7" ht="14.4">
      <c r="A2152" s="17" t="s">
        <v>340</v>
      </c>
      <c r="B2152" s="17" t="str">
        <f t="shared" si="2682"/>
        <v>gev=</v>
      </c>
      <c r="C2152" s="1" t="s">
        <v>175</v>
      </c>
      <c r="D2152" t="str">
        <f t="shared" si="2683"/>
        <v>1</v>
      </c>
      <c r="F2152" t="str">
        <f t="shared" si="2629"/>
        <v>gev=1</v>
      </c>
      <c r="G2152" s="17" t="str">
        <f t="shared" ref="G2152" si="2687">CONCATENATE("[th]",C2143)</f>
        <v>[th]Framspel</v>
      </c>
    </row>
    <row r="2153" spans="1:7" ht="14.4">
      <c r="A2153" s="17" t="s">
        <v>176</v>
      </c>
      <c r="B2153" s="17" t="str">
        <f t="shared" si="2682"/>
        <v>gtl=</v>
      </c>
      <c r="C2153" s="1" t="s">
        <v>177</v>
      </c>
      <c r="D2153" t="str">
        <f t="shared" si="2683"/>
        <v>0</v>
      </c>
      <c r="F2153" t="str">
        <f t="shared" si="2629"/>
        <v>gtl=0</v>
      </c>
      <c r="G2153" s="17" t="s">
        <v>150</v>
      </c>
    </row>
    <row r="2154" spans="1:7" ht="14.4">
      <c r="A2154" s="17" t="s">
        <v>178</v>
      </c>
      <c r="B2154" s="17" t="str">
        <f t="shared" si="2682"/>
        <v>gtc=</v>
      </c>
      <c r="C2154" s="1" t="s">
        <v>179</v>
      </c>
      <c r="D2154" t="str">
        <f t="shared" si="2683"/>
        <v>0</v>
      </c>
      <c r="F2154" t="str">
        <f t="shared" si="2629"/>
        <v>gtc=0</v>
      </c>
      <c r="G2154" s="17" t="str">
        <f>CONCATENATE("[td]",VLOOKUP(IF((COUNTA(E2143)&gt;0),E2143,VALUE(D2143)),'Lookup tables'!$A$2:$B$42,2,FALSE))</f>
        <v>[td]usel</v>
      </c>
    </row>
    <row r="2155" spans="1:7" ht="14.4">
      <c r="A2155" s="17" t="s">
        <v>180</v>
      </c>
      <c r="B2155" s="17" t="str">
        <f t="shared" si="2682"/>
        <v>gtt=</v>
      </c>
      <c r="C2155" s="1" t="s">
        <v>181</v>
      </c>
      <c r="D2155" t="str">
        <f t="shared" si="2683"/>
        <v>0</v>
      </c>
      <c r="F2155" t="str">
        <f t="shared" si="2629"/>
        <v>gtt=0</v>
      </c>
      <c r="G2155" s="17" t="s">
        <v>163</v>
      </c>
    </row>
    <row r="2156" spans="1:7" ht="14.4">
      <c r="A2156" s="17" t="s">
        <v>182</v>
      </c>
      <c r="B2156" s="17" t="str">
        <f t="shared" si="2682"/>
        <v>hat=</v>
      </c>
      <c r="C2156" s="1" t="s">
        <v>183</v>
      </c>
      <c r="D2156" t="str">
        <f t="shared" si="2683"/>
        <v>0</v>
      </c>
      <c r="F2156" t="str">
        <f t="shared" si="2629"/>
        <v>hat=0</v>
      </c>
      <c r="G2156" s="17" t="s">
        <v>135</v>
      </c>
    </row>
    <row r="2157" spans="1:7" ht="14.4">
      <c r="A2157" s="17" t="s">
        <v>184</v>
      </c>
      <c r="B2157" s="17" t="str">
        <f t="shared" ref="B2157" si="2688">LEFT(A2157,10)</f>
        <v>CountryID=</v>
      </c>
      <c r="C2157" s="1" t="s">
        <v>185</v>
      </c>
      <c r="D2157" t="str">
        <f t="shared" ref="D2157:D2220" si="2689">RIGHT(A2157,(LEN(A2157)-10))</f>
        <v>1</v>
      </c>
      <c r="F2157" t="str">
        <f t="shared" si="2629"/>
        <v>CountryID=1</v>
      </c>
      <c r="G2157" s="17" t="str">
        <f t="shared" ref="G2157" si="2690">CONCATENATE("[th]",C2144)</f>
        <v>[th]Ytter</v>
      </c>
    </row>
    <row r="2158" spans="1:7" ht="14.4">
      <c r="A2158" s="17" t="s">
        <v>186</v>
      </c>
      <c r="B2158" s="17" t="str">
        <f t="shared" ref="B2158" si="2691">LEFT(A2158,9)</f>
        <v>warnings=</v>
      </c>
      <c r="C2158" s="1" t="s">
        <v>187</v>
      </c>
      <c r="D2158" t="str">
        <f t="shared" ref="D2158:D2221" si="2692">RIGHT(A2158,(LEN(A2158)-9))</f>
        <v>0</v>
      </c>
      <c r="F2158" t="str">
        <f t="shared" si="2629"/>
        <v>warnings=0</v>
      </c>
      <c r="G2158" s="17" t="s">
        <v>150</v>
      </c>
    </row>
    <row r="2159" spans="1:7" ht="14.4">
      <c r="A2159" s="17" t="s">
        <v>188</v>
      </c>
      <c r="B2159" s="17" t="str">
        <f t="shared" ref="B2159" si="2693">LEFT(A2159,11)</f>
        <v>speciality=</v>
      </c>
      <c r="C2159" s="1" t="s">
        <v>189</v>
      </c>
      <c r="D2159" t="str">
        <f t="shared" ref="D2159:D2222" si="2694">RIGHT(A2159,(LEN(A2159)-11))</f>
        <v>0</v>
      </c>
      <c r="F2159" t="str">
        <f t="shared" si="2629"/>
        <v>speciality=0</v>
      </c>
      <c r="G2159" s="17" t="str">
        <f>CONCATENATE("[td]",VLOOKUP(IF((COUNTA(E2144)&gt;0),E2144,VALUE(D2144)),'Lookup tables'!$A$2:$B$42,2,FALSE))</f>
        <v>[td]usel</v>
      </c>
    </row>
    <row r="2160" spans="1:7" ht="14.4">
      <c r="A2160" s="17" t="s">
        <v>190</v>
      </c>
      <c r="B2160" s="17" t="str">
        <f t="shared" ref="B2160" si="2695">LEFT(A2160,16)</f>
        <v>specialityLabel=</v>
      </c>
      <c r="C2160" s="1" t="s">
        <v>189</v>
      </c>
      <c r="F2160" t="str">
        <f t="shared" si="2629"/>
        <v>specialityLabel=</v>
      </c>
      <c r="G2160" s="17" t="s">
        <v>140</v>
      </c>
    </row>
    <row r="2161" spans="1:7" ht="14.4">
      <c r="A2161" s="17" t="s">
        <v>329</v>
      </c>
      <c r="B2161" s="17" t="str">
        <f t="shared" ref="B2161" si="2696">LEFT(A2161,11)</f>
        <v>gentleness=</v>
      </c>
      <c r="C2161" s="1" t="s">
        <v>192</v>
      </c>
      <c r="D2161" t="str">
        <f t="shared" ref="D2161:D2224" si="2697">RIGHT(A2161,(LEN(A2161)-11))</f>
        <v>2</v>
      </c>
      <c r="F2161" t="str">
        <f t="shared" si="2629"/>
        <v>gentleness=2</v>
      </c>
      <c r="G2161" s="17" t="str">
        <f t="shared" ref="G2161" si="2698">CONCATENATE("[th]",C2146)</f>
        <v>[th]Försvar</v>
      </c>
    </row>
    <row r="2162" spans="1:7" ht="14.4">
      <c r="A2162" s="17" t="s">
        <v>330</v>
      </c>
      <c r="B2162" s="17" t="str">
        <f t="shared" ref="B2162" si="2699">LEFT(A2162,16)</f>
        <v>gentlenessLabel=</v>
      </c>
      <c r="C2162" s="1" t="s">
        <v>192</v>
      </c>
      <c r="D2162" t="str">
        <f t="shared" ref="D2162:D2225" si="2700">RIGHT(A2162,(LEN(A2162)-16))</f>
        <v>pleasant guy</v>
      </c>
      <c r="F2162" t="str">
        <f t="shared" si="2629"/>
        <v>gentlenessLabel=pleasant guy</v>
      </c>
      <c r="G2162" s="17" t="s">
        <v>150</v>
      </c>
    </row>
    <row r="2163" spans="1:7" ht="14.4">
      <c r="A2163" s="17" t="s">
        <v>194</v>
      </c>
      <c r="B2163" s="17" t="str">
        <f t="shared" ref="B2163" si="2701">LEFT(A2163,8)</f>
        <v>honesty=</v>
      </c>
      <c r="C2163" s="1" t="s">
        <v>195</v>
      </c>
      <c r="D2163" t="str">
        <f t="shared" ref="D2163:D2226" si="2702">RIGHT(A2163,(LEN(A2163)-8))</f>
        <v>2</v>
      </c>
      <c r="F2163" t="str">
        <f t="shared" si="2629"/>
        <v>honesty=2</v>
      </c>
      <c r="G2163" s="17" t="str">
        <f>CONCATENATE("[td]",VLOOKUP(IF((COUNTA(E2146)&gt;0),E2146,VALUE(D2146)),'Lookup tables'!$A$2:$B$42,2,FALSE))</f>
        <v>[td]övernaturlig</v>
      </c>
    </row>
    <row r="2164" spans="1:7" ht="14.4">
      <c r="A2164" s="17" t="s">
        <v>196</v>
      </c>
      <c r="B2164" s="17" t="str">
        <f t="shared" ref="B2164" si="2703">LEFT(A2164,13)</f>
        <v>honestyLabel=</v>
      </c>
      <c r="C2164" s="1" t="s">
        <v>195</v>
      </c>
      <c r="D2164" t="str">
        <f t="shared" ref="D2164:D2227" si="2704">RIGHT(A2164,(LEN(A2164)-13))</f>
        <v>honest</v>
      </c>
      <c r="F2164" t="str">
        <f t="shared" ref="F2164:F2227" si="2705">IF(LEN(E2164)&gt;0,CONCATENATE(B2164,E2164),A2164)</f>
        <v>honestyLabel=honest</v>
      </c>
      <c r="G2164" s="17" t="s">
        <v>163</v>
      </c>
    </row>
    <row r="2165" spans="1:7" ht="14.4">
      <c r="A2165" s="17" t="s">
        <v>197</v>
      </c>
      <c r="B2165" s="17" t="str">
        <f t="shared" ref="B2165" si="2706">LEFT(A2165,15)</f>
        <v>Aggressiveness=</v>
      </c>
      <c r="C2165" s="1" t="s">
        <v>198</v>
      </c>
      <c r="D2165" t="str">
        <f t="shared" ref="D2165:D2228" si="2707">RIGHT(A2165,(LEN(A2165)-15))</f>
        <v>0</v>
      </c>
      <c r="F2165" t="str">
        <f t="shared" si="2705"/>
        <v>Aggressiveness=0</v>
      </c>
      <c r="G2165" s="17" t="s">
        <v>135</v>
      </c>
    </row>
    <row r="2166" spans="1:7" ht="14.4">
      <c r="A2166" s="17" t="s">
        <v>199</v>
      </c>
      <c r="B2166" s="17" t="str">
        <f t="shared" ref="B2166" si="2708">LEFT(A2166,20)</f>
        <v>AggressivenessLabel=</v>
      </c>
      <c r="C2166" s="1" t="s">
        <v>198</v>
      </c>
      <c r="D2166" t="str">
        <f t="shared" ref="D2166:D2229" si="2709">RIGHT(A2166,(LEN(A2166)-20))</f>
        <v>tranquil</v>
      </c>
      <c r="F2166" t="str">
        <f t="shared" si="2705"/>
        <v>AggressivenessLabel=tranquil</v>
      </c>
      <c r="G2166" s="17" t="str">
        <f t="shared" ref="G2166" si="2710">CONCATENATE("[th]",C2142)</f>
        <v>[th]Målgörare</v>
      </c>
    </row>
    <row r="2167" spans="1:7" ht="14.4">
      <c r="A2167" s="17" t="s">
        <v>236</v>
      </c>
      <c r="B2167" s="17" t="str">
        <f t="shared" ref="B2167" si="2711">LEFT(A2167,12)</f>
        <v>TrainerType=</v>
      </c>
      <c r="C2167" s="1" t="s">
        <v>201</v>
      </c>
      <c r="D2167" t="str">
        <f t="shared" ref="D2167:D2230" si="2712">RIGHT(A2167,(LEN(A2167)-12))</f>
        <v/>
      </c>
      <c r="F2167" t="str">
        <f t="shared" si="2705"/>
        <v>TrainerType=</v>
      </c>
      <c r="G2167" s="17" t="s">
        <v>150</v>
      </c>
    </row>
    <row r="2168" spans="1:7" ht="14.4">
      <c r="A2168" s="17" t="s">
        <v>237</v>
      </c>
      <c r="B2168" s="17" t="str">
        <f t="shared" ref="B2168" si="2713">LEFT(A2168,13)</f>
        <v>TrainerSkill=</v>
      </c>
      <c r="C2168" s="1" t="s">
        <v>203</v>
      </c>
      <c r="D2168" t="str">
        <f t="shared" ref="D2168:D2231" si="2714">RIGHT(A2168,(LEN(A2168)-13))</f>
        <v/>
      </c>
      <c r="F2168" t="str">
        <f t="shared" si="2705"/>
        <v>TrainerSkill=</v>
      </c>
      <c r="G2168" s="17" t="str">
        <f>CONCATENATE("[td]",VLOOKUP(IF((COUNTA(E2142)&gt;0),E2142,VALUE(D2142)),'Lookup tables'!$A$2:$B$42,2,FALSE))</f>
        <v>[td]katastrofal</v>
      </c>
    </row>
    <row r="2169" spans="1:7" ht="14.4">
      <c r="A2169" s="17" t="s">
        <v>204</v>
      </c>
      <c r="B2169" s="17" t="str">
        <f t="shared" ref="B2169" si="2715">LEFT(A2169,7)</f>
        <v>rating=</v>
      </c>
      <c r="C2169" s="1" t="s">
        <v>205</v>
      </c>
      <c r="D2169" t="str">
        <f t="shared" ref="D2169:D2232" si="2716">RIGHT(A2169,(LEN(A2169)-7))</f>
        <v>0</v>
      </c>
      <c r="F2169" t="str">
        <f t="shared" si="2705"/>
        <v>rating=0</v>
      </c>
      <c r="G2169" s="17" t="s">
        <v>140</v>
      </c>
    </row>
    <row r="2170" spans="1:7" ht="14.4">
      <c r="A2170" s="17" t="s">
        <v>206</v>
      </c>
      <c r="B2170" s="17" t="str">
        <f t="shared" ref="B2170" si="2717">LEFT(A2170,13)</f>
        <v>PlayerNumber=</v>
      </c>
      <c r="C2170" s="1" t="s">
        <v>207</v>
      </c>
      <c r="D2170" t="str">
        <f t="shared" ref="D2170:D2233" si="2718">RIGHT(A2170,(LEN(A2170)-13))</f>
        <v>1</v>
      </c>
      <c r="F2170" t="str">
        <f t="shared" si="2705"/>
        <v>PlayerNumber=1</v>
      </c>
      <c r="G2170" s="17" t="str">
        <f t="shared" ref="G2170" si="2719">CONCATENATE("[th]",C2145)</f>
        <v>[th]Fasta situationer</v>
      </c>
    </row>
    <row r="2171" spans="1:7" ht="14.4">
      <c r="A2171" s="17" t="s">
        <v>208</v>
      </c>
      <c r="B2171" s="17" t="str">
        <f t="shared" ref="B2171:B2172" si="2720">LEFT(A2171,15)</f>
        <v>TransferListed=</v>
      </c>
      <c r="C2171" s="1" t="s">
        <v>209</v>
      </c>
      <c r="D2171" t="str">
        <f t="shared" ref="D2171:D2234" si="2721">RIGHT(A2171,(LEN(A2171)-15))</f>
        <v>0</v>
      </c>
      <c r="F2171" t="str">
        <f t="shared" si="2705"/>
        <v>TransferListed=0</v>
      </c>
      <c r="G2171" s="17" t="s">
        <v>150</v>
      </c>
    </row>
    <row r="2172" spans="1:7" ht="14.4">
      <c r="A2172" s="17" t="s">
        <v>210</v>
      </c>
      <c r="B2172" s="17" t="str">
        <f t="shared" si="2720"/>
        <v>NationalTeamID=</v>
      </c>
      <c r="C2172" s="1" t="s">
        <v>211</v>
      </c>
      <c r="D2172" t="str">
        <f t="shared" si="2721"/>
        <v>3000</v>
      </c>
      <c r="F2172" t="str">
        <f t="shared" ref="F2172:F2235" si="2722">A2172</f>
        <v>NationalTeamID=3000</v>
      </c>
      <c r="G2172" s="17" t="str">
        <f>CONCATENATE("[td]",VLOOKUP(IF((COUNTA(E2145)&gt;0),E2145,VALUE(D2145)),'Lookup tables'!$A$2:$B$42,2,FALSE))</f>
        <v>[td]utopisk</v>
      </c>
    </row>
    <row r="2173" spans="1:7" ht="14.4">
      <c r="A2173" s="17" t="s">
        <v>546</v>
      </c>
      <c r="B2173" s="17" t="str">
        <f t="shared" ref="B2173" si="2723">LEFT(A2173,5)</f>
        <v>Caps=</v>
      </c>
      <c r="C2173" s="1" t="s">
        <v>213</v>
      </c>
      <c r="D2173" t="str">
        <f t="shared" ref="D2173:D2236" si="2724">RIGHT(A2173,(LEN(A2173)-5))</f>
        <v>4</v>
      </c>
      <c r="F2173" t="str">
        <f t="shared" si="2722"/>
        <v>Caps=4</v>
      </c>
      <c r="G2173" s="17" t="s">
        <v>214</v>
      </c>
    </row>
    <row r="2174" spans="1:7" ht="14.4">
      <c r="A2174" s="17" t="s">
        <v>239</v>
      </c>
      <c r="B2174" s="17" t="str">
        <f t="shared" ref="B2174" si="2725">LEFT(A2174,8)</f>
        <v>CapsU20=</v>
      </c>
      <c r="C2174" s="1" t="s">
        <v>216</v>
      </c>
      <c r="D2174" t="str">
        <f t="shared" ref="D2174:D2237" si="2726">RIGHT(A2174,(LEN(A2174)-8))</f>
        <v>0</v>
      </c>
      <c r="E2174" t="s">
        <v>1439</v>
      </c>
      <c r="F2174" t="str">
        <f t="shared" si="2722"/>
        <v>CapsU20=0</v>
      </c>
      <c r="G2174" t="str">
        <f t="shared" ref="G2174:G2237" si="2727">CONCATENATE("Extra info: ", E2174)</f>
        <v>Extra info: form pos</v>
      </c>
    </row>
    <row r="2175" spans="1:7" ht="14.4">
      <c r="A2175" s="17" t="s">
        <v>342</v>
      </c>
      <c r="B2175" s="17"/>
      <c r="C2175" s="10" t="s">
        <v>134</v>
      </c>
      <c r="D2175" s="17" t="str">
        <f t="shared" ref="D2175:D2238" si="2728">MID(A2175,8,(LEN(A2175)-8))</f>
        <v>209901930</v>
      </c>
      <c r="F2175" t="str">
        <f t="shared" si="2666"/>
        <v>[player209901930]</v>
      </c>
      <c r="G2175" s="17" t="str">
        <f t="shared" ref="G2175:G2238" si="2729">CONCATENATE("[hr][b]",D2176,"[/b] ","[playerid=",D2175,"]")</f>
        <v>[hr][b]Thomas 'Öbban' Molbrant[/b] [playerid=209901930]</v>
      </c>
    </row>
    <row r="2176" spans="1:7" ht="14.4">
      <c r="A2176" s="17" t="s">
        <v>343</v>
      </c>
      <c r="B2176" s="17" t="str">
        <f t="shared" ref="B2176" si="2730">LEFT(A2176,5)</f>
        <v>name=</v>
      </c>
      <c r="C2176" s="10" t="s">
        <v>137</v>
      </c>
      <c r="D2176" s="17" t="str">
        <f t="shared" ref="D2176:D2239" si="2731">RIGHT(A2176,(LEN(A2176)-5))</f>
        <v>Thomas 'Öbban' Molbrant</v>
      </c>
      <c r="F2176" t="str">
        <f t="shared" si="2666"/>
        <v>name=Thomas 'Öbban' Molbrant</v>
      </c>
      <c r="G2176" t="str">
        <f t="shared" ref="G2176" si="2732">CONCATENATE(D2177," år och ",D2178," dagar, TSI = ",D2192,", Lön = ",D2191)</f>
        <v>33 år och 3 dagar, TSI = 103880, Lön = 381100</v>
      </c>
    </row>
    <row r="2177" spans="1:7" ht="14.4">
      <c r="A2177" s="17" t="s">
        <v>617</v>
      </c>
      <c r="B2177" s="17" t="str">
        <f t="shared" ref="B2177" si="2733">LEFT(A2177,4)</f>
        <v>ald=</v>
      </c>
      <c r="C2177" s="1" t="s">
        <v>139</v>
      </c>
      <c r="D2177" t="str">
        <f t="shared" ref="D2177:D2240" si="2734">RIGHT(A2177,(LEN(A2177)-4))</f>
        <v>33</v>
      </c>
      <c r="F2177" t="str">
        <f t="shared" ref="F2177" si="2735">IF(LEN(E2177)&gt;0,CONCATENATE(B2177,E2177),A2177)</f>
        <v>ald=33</v>
      </c>
      <c r="G2177" t="str">
        <f>CONCATENATE(VLOOKUP(IF((COUNTA(E2180)&gt;0),E2180,VALUE(D2180)),'Lookup tables'!$A$2:$B$42,2,FALSE)," form, ",VLOOKUP(IF((COUNTA(E2181)&gt;0),E2181,VALUE(D2181)),'Lookup tables'!$A$2:$B$42,2,FALSE)," kondition, ",VLOOKUP(IF((COUNTA(E2189)&gt;0),E2189,VALUE(D2189)),'Lookup tables'!$A$2:$B$42,2,FALSE)," rutin")</f>
        <v>enastående form, enastående kondition, mytomspunnen rutin</v>
      </c>
    </row>
    <row r="2178" spans="1:7" ht="14.4">
      <c r="A2178" s="17" t="s">
        <v>510</v>
      </c>
      <c r="B2178" s="17" t="str">
        <f t="shared" ref="B2178" si="2736">LEFT(A2178,8)</f>
        <v>agedays=</v>
      </c>
      <c r="C2178" s="1" t="s">
        <v>142</v>
      </c>
      <c r="D2178" t="str">
        <f t="shared" ref="D2178:D2241" si="2737">RIGHT(A2178,(LEN(A2178)-8))</f>
        <v>3</v>
      </c>
      <c r="F2178" t="str">
        <f t="shared" si="2705"/>
        <v>agedays=3</v>
      </c>
      <c r="G2178" t="str">
        <f>CONCATENATE(IF((COUNTA(D2201)&gt;0),CONCATENATE(D2201,", "),""),IF((LEN(D2208)&gt;0),CONCATENATE(VLOOKUP(VALUE(D2208),'Lookup tables'!$D$25:$E$27,2,FALSE),", "),""),CONCATENATE(VLOOKUP(VALUE(D2190),'Lookup tables'!$A$2:$B$42,2,FALSE)," ledarförmåga, "),CONCATENATE(VLOOKUP(D2203,'Lookup tables'!$D$29:$E$34,2,FALSE),", "),IF(AND((VALUE(D2179)&lt;0),(COUNTA(E2179)&lt;1)),"ingen skada",CONCATENATE("[b]skada +",IF((COUNTA(E2179)&gt;0),E2179,D2179),"[/b]")))</f>
        <v>offensiv tränare, ypperlig ledarförmåga, genomsympatisk kille, ingen skada</v>
      </c>
    </row>
    <row r="2179" spans="1:7" ht="14.4">
      <c r="A2179" s="17" t="s">
        <v>143</v>
      </c>
      <c r="B2179" s="17" t="str">
        <f t="shared" ref="B2179:B2180" si="2738">LEFT(A2179,4)</f>
        <v>ska=</v>
      </c>
      <c r="C2179" s="1" t="s">
        <v>144</v>
      </c>
      <c r="D2179" t="str">
        <f t="shared" ref="D2179:D2242" si="2739">RIGHT(A2179,(LEN(A2179)-4))</f>
        <v>-1</v>
      </c>
      <c r="F2179" t="str">
        <f t="shared" si="2705"/>
        <v>ska=-1</v>
      </c>
      <c r="G2179" t="s">
        <v>145</v>
      </c>
    </row>
    <row r="2180" spans="1:7" ht="14.4">
      <c r="A2180" s="17" t="s">
        <v>221</v>
      </c>
      <c r="B2180" s="17" t="str">
        <f t="shared" si="2738"/>
        <v>for=</v>
      </c>
      <c r="C2180" s="1" t="s">
        <v>147</v>
      </c>
      <c r="D2180" t="str">
        <f t="shared" si="2739"/>
        <v>6</v>
      </c>
      <c r="E2180">
        <v>7</v>
      </c>
      <c r="F2180" t="str">
        <f t="shared" si="2705"/>
        <v>for=7</v>
      </c>
      <c r="G2180" s="17" t="str">
        <f t="shared" ref="G2180:G2243" si="2740">CONCATENATE("[th]",C2181)</f>
        <v>[th]Kondition</v>
      </c>
    </row>
    <row r="2181" spans="1:7" ht="14.4">
      <c r="A2181" s="17" t="s">
        <v>222</v>
      </c>
      <c r="B2181" s="17" t="str">
        <f t="shared" si="2682"/>
        <v>uth=</v>
      </c>
      <c r="C2181" s="1" t="s">
        <v>149</v>
      </c>
      <c r="D2181" t="str">
        <f t="shared" si="2739"/>
        <v>7</v>
      </c>
      <c r="F2181" t="str">
        <f t="shared" si="2705"/>
        <v>uth=7</v>
      </c>
      <c r="G2181" s="17" t="s">
        <v>150</v>
      </c>
    </row>
    <row r="2182" spans="1:7" ht="14.4">
      <c r="A2182" s="17" t="s">
        <v>245</v>
      </c>
      <c r="B2182" s="17" t="str">
        <f t="shared" si="2682"/>
        <v>spe=</v>
      </c>
      <c r="C2182" s="1" t="s">
        <v>152</v>
      </c>
      <c r="D2182" t="str">
        <f t="shared" si="2739"/>
        <v>3</v>
      </c>
      <c r="F2182" t="str">
        <f t="shared" si="2705"/>
        <v>spe=3</v>
      </c>
      <c r="G2182" s="17" t="str">
        <f>CONCATENATE("[td]",VLOOKUP(IF((COUNTA(E2181)&gt;0),E2181,VALUE(D2181)),'Lookup tables'!$A$2:$B$42,2,FALSE))</f>
        <v>[td]enastående</v>
      </c>
    </row>
    <row r="2183" spans="1:7" ht="14.4">
      <c r="A2183" s="17" t="s">
        <v>153</v>
      </c>
      <c r="B2183" s="17" t="str">
        <f t="shared" si="2682"/>
        <v>mal=</v>
      </c>
      <c r="C2183" s="1" t="s">
        <v>154</v>
      </c>
      <c r="D2183" t="str">
        <f t="shared" si="2739"/>
        <v>0</v>
      </c>
      <c r="F2183" t="str">
        <f t="shared" si="2705"/>
        <v>mal=0</v>
      </c>
      <c r="G2183" s="17" t="s">
        <v>140</v>
      </c>
    </row>
    <row r="2184" spans="1:7" ht="14.4">
      <c r="A2184" s="17" t="s">
        <v>155</v>
      </c>
      <c r="B2184" s="17" t="str">
        <f t="shared" si="2682"/>
        <v>fra=</v>
      </c>
      <c r="C2184" s="1" t="s">
        <v>156</v>
      </c>
      <c r="D2184" t="str">
        <f t="shared" si="2739"/>
        <v>1</v>
      </c>
      <c r="F2184" t="str">
        <f t="shared" si="2705"/>
        <v>fra=1</v>
      </c>
      <c r="G2184" s="17" t="str">
        <f t="shared" ref="G2184" si="2741">CONCATENATE("[th]",C2188)</f>
        <v>[th]Målvakt</v>
      </c>
    </row>
    <row r="2185" spans="1:7" ht="14.4">
      <c r="A2185" s="17" t="s">
        <v>157</v>
      </c>
      <c r="B2185" s="17" t="str">
        <f t="shared" si="2682"/>
        <v>ytt=</v>
      </c>
      <c r="C2185" s="1" t="s">
        <v>158</v>
      </c>
      <c r="D2185" t="str">
        <f t="shared" si="2739"/>
        <v>1</v>
      </c>
      <c r="F2185" t="str">
        <f t="shared" si="2705"/>
        <v>ytt=1</v>
      </c>
      <c r="G2185" s="17" t="s">
        <v>150</v>
      </c>
    </row>
    <row r="2186" spans="1:7" ht="14.4">
      <c r="A2186" s="17" t="s">
        <v>525</v>
      </c>
      <c r="B2186" s="17" t="str">
        <f t="shared" si="2682"/>
        <v>fas=</v>
      </c>
      <c r="C2186" s="1" t="s">
        <v>160</v>
      </c>
      <c r="D2186" t="str">
        <f t="shared" si="2739"/>
        <v>18</v>
      </c>
      <c r="F2186" t="str">
        <f t="shared" si="2705"/>
        <v>fas=18</v>
      </c>
      <c r="G2186" s="17" t="str">
        <f>CONCATENATE("[td]",VLOOKUP(IF((COUNTA(E2188)&gt;0),E2188,VALUE(D2188)),'Lookup tables'!$A$2:$B$42,2,FALSE))</f>
        <v>[td]gudomlig</v>
      </c>
    </row>
    <row r="2187" spans="1:7" ht="14.4">
      <c r="A2187" s="17" t="s">
        <v>535</v>
      </c>
      <c r="B2187" s="17" t="str">
        <f t="shared" si="2682"/>
        <v>bac=</v>
      </c>
      <c r="C2187" s="1" t="s">
        <v>162</v>
      </c>
      <c r="D2187" t="str">
        <f t="shared" si="2739"/>
        <v>9</v>
      </c>
      <c r="F2187" t="str">
        <f t="shared" si="2705"/>
        <v>bac=9</v>
      </c>
      <c r="G2187" s="17" t="s">
        <v>163</v>
      </c>
    </row>
    <row r="2188" spans="1:7" ht="14.4">
      <c r="A2188" s="17" t="s">
        <v>347</v>
      </c>
      <c r="B2188" s="17" t="str">
        <f t="shared" si="2682"/>
        <v>mlv=</v>
      </c>
      <c r="C2188" s="1" t="s">
        <v>165</v>
      </c>
      <c r="D2188" t="str">
        <f t="shared" si="2739"/>
        <v>20</v>
      </c>
      <c r="F2188" t="str">
        <f t="shared" si="2705"/>
        <v>mlv=20</v>
      </c>
      <c r="G2188" s="17" t="s">
        <v>135</v>
      </c>
    </row>
    <row r="2189" spans="1:7" ht="14.4">
      <c r="A2189" s="17" t="s">
        <v>585</v>
      </c>
      <c r="B2189" s="17" t="str">
        <f t="shared" si="2682"/>
        <v>rut=</v>
      </c>
      <c r="C2189" s="1" t="s">
        <v>167</v>
      </c>
      <c r="D2189" t="str">
        <f t="shared" si="2739"/>
        <v>17</v>
      </c>
      <c r="F2189" t="str">
        <f t="shared" si="2705"/>
        <v>rut=17</v>
      </c>
      <c r="G2189" s="17" t="str">
        <f t="shared" ref="G2189" si="2742">CONCATENATE("[th]",C2182)</f>
        <v>[th]Spelupplägg</v>
      </c>
    </row>
    <row r="2190" spans="1:7" ht="14.4">
      <c r="A2190" s="17" t="s">
        <v>168</v>
      </c>
      <c r="B2190" s="17" t="str">
        <f t="shared" si="2682"/>
        <v>led=</v>
      </c>
      <c r="C2190" s="1" t="s">
        <v>169</v>
      </c>
      <c r="D2190" t="str">
        <f t="shared" si="2739"/>
        <v>6</v>
      </c>
      <c r="F2190" t="str">
        <f t="shared" si="2705"/>
        <v>led=6</v>
      </c>
      <c r="G2190" s="17" t="s">
        <v>150</v>
      </c>
    </row>
    <row r="2191" spans="1:7" ht="14.4">
      <c r="A2191" s="17" t="s">
        <v>1267</v>
      </c>
      <c r="B2191" s="17" t="str">
        <f t="shared" si="2682"/>
        <v>sal=</v>
      </c>
      <c r="C2191" s="1" t="s">
        <v>171</v>
      </c>
      <c r="D2191" t="str">
        <f t="shared" si="2739"/>
        <v>381100</v>
      </c>
      <c r="F2191" t="str">
        <f t="shared" si="2705"/>
        <v>sal=381100</v>
      </c>
      <c r="G2191" s="17" t="str">
        <f>CONCATENATE("[td]",VLOOKUP(IF((COUNTA(E2182)&gt;0),E2182,VALUE(D2182)),'Lookup tables'!$A$2:$B$42,2,FALSE))</f>
        <v>[td]dålig</v>
      </c>
    </row>
    <row r="2192" spans="1:7" ht="14.4">
      <c r="A2192" s="17" t="s">
        <v>1268</v>
      </c>
      <c r="B2192" s="17" t="str">
        <f t="shared" si="2682"/>
        <v>mkt=</v>
      </c>
      <c r="C2192" s="1" t="s">
        <v>173</v>
      </c>
      <c r="D2192" t="str">
        <f t="shared" si="2739"/>
        <v>103880</v>
      </c>
      <c r="F2192" t="str">
        <f t="shared" si="2705"/>
        <v>mkt=103880</v>
      </c>
      <c r="G2192" s="17" t="s">
        <v>140</v>
      </c>
    </row>
    <row r="2193" spans="1:7" ht="14.4">
      <c r="A2193" s="17" t="s">
        <v>1269</v>
      </c>
      <c r="B2193" s="17" t="str">
        <f t="shared" si="2682"/>
        <v>gev=</v>
      </c>
      <c r="C2193" s="1" t="s">
        <v>175</v>
      </c>
      <c r="D2193" t="str">
        <f t="shared" si="2739"/>
        <v>12</v>
      </c>
      <c r="F2193" t="str">
        <f t="shared" si="2705"/>
        <v>gev=12</v>
      </c>
      <c r="G2193" s="17" t="str">
        <f t="shared" ref="G2193" si="2743">CONCATENATE("[th]",C2184)</f>
        <v>[th]Framspel</v>
      </c>
    </row>
    <row r="2194" spans="1:7" ht="14.4">
      <c r="A2194" s="17" t="s">
        <v>176</v>
      </c>
      <c r="B2194" s="17" t="str">
        <f t="shared" si="2682"/>
        <v>gtl=</v>
      </c>
      <c r="C2194" s="1" t="s">
        <v>177</v>
      </c>
      <c r="D2194" t="str">
        <f t="shared" si="2739"/>
        <v>0</v>
      </c>
      <c r="F2194" t="str">
        <f t="shared" si="2705"/>
        <v>gtl=0</v>
      </c>
      <c r="G2194" s="17" t="s">
        <v>150</v>
      </c>
    </row>
    <row r="2195" spans="1:7" ht="14.4">
      <c r="A2195" s="17" t="s">
        <v>178</v>
      </c>
      <c r="B2195" s="17" t="str">
        <f t="shared" si="2682"/>
        <v>gtc=</v>
      </c>
      <c r="C2195" s="1" t="s">
        <v>179</v>
      </c>
      <c r="D2195" t="str">
        <f t="shared" si="2739"/>
        <v>0</v>
      </c>
      <c r="F2195" t="str">
        <f t="shared" si="2705"/>
        <v>gtc=0</v>
      </c>
      <c r="G2195" s="17" t="str">
        <f>CONCATENATE("[td]",VLOOKUP(IF((COUNTA(E2184)&gt;0),E2184,VALUE(D2184)),'Lookup tables'!$A$2:$B$42,2,FALSE))</f>
        <v>[td]katastrofal</v>
      </c>
    </row>
    <row r="2196" spans="1:7" ht="14.4">
      <c r="A2196" s="17" t="s">
        <v>180</v>
      </c>
      <c r="B2196" s="17" t="str">
        <f t="shared" si="2682"/>
        <v>gtt=</v>
      </c>
      <c r="C2196" s="1" t="s">
        <v>181</v>
      </c>
      <c r="D2196" t="str">
        <f t="shared" si="2739"/>
        <v>0</v>
      </c>
      <c r="F2196" t="str">
        <f t="shared" si="2705"/>
        <v>gtt=0</v>
      </c>
      <c r="G2196" s="17" t="s">
        <v>163</v>
      </c>
    </row>
    <row r="2197" spans="1:7" ht="14.4">
      <c r="A2197" s="17" t="s">
        <v>182</v>
      </c>
      <c r="B2197" s="17" t="str">
        <f t="shared" si="2682"/>
        <v>hat=</v>
      </c>
      <c r="C2197" s="1" t="s">
        <v>183</v>
      </c>
      <c r="D2197" t="str">
        <f t="shared" si="2739"/>
        <v>0</v>
      </c>
      <c r="F2197" t="str">
        <f t="shared" si="2705"/>
        <v>hat=0</v>
      </c>
      <c r="G2197" s="17" t="s">
        <v>135</v>
      </c>
    </row>
    <row r="2198" spans="1:7" ht="14.4">
      <c r="A2198" s="17" t="s">
        <v>184</v>
      </c>
      <c r="B2198" s="17" t="str">
        <f t="shared" ref="B2198" si="2744">LEFT(A2198,10)</f>
        <v>CountryID=</v>
      </c>
      <c r="C2198" s="1" t="s">
        <v>185</v>
      </c>
      <c r="D2198" t="str">
        <f t="shared" ref="D2198:D2261" si="2745">RIGHT(A2198,(LEN(A2198)-10))</f>
        <v>1</v>
      </c>
      <c r="F2198" t="str">
        <f t="shared" si="2705"/>
        <v>CountryID=1</v>
      </c>
      <c r="G2198" s="17" t="str">
        <f t="shared" ref="G2198" si="2746">CONCATENATE("[th]",C2185)</f>
        <v>[th]Ytter</v>
      </c>
    </row>
    <row r="2199" spans="1:7" ht="14.4">
      <c r="A2199" s="17" t="s">
        <v>186</v>
      </c>
      <c r="B2199" s="17" t="str">
        <f t="shared" ref="B2199" si="2747">LEFT(A2199,9)</f>
        <v>warnings=</v>
      </c>
      <c r="C2199" s="1" t="s">
        <v>187</v>
      </c>
      <c r="D2199" t="str">
        <f t="shared" ref="D2199:D2262" si="2748">RIGHT(A2199,(LEN(A2199)-9))</f>
        <v>0</v>
      </c>
      <c r="F2199" t="str">
        <f t="shared" si="2705"/>
        <v>warnings=0</v>
      </c>
      <c r="G2199" s="17" t="s">
        <v>150</v>
      </c>
    </row>
    <row r="2200" spans="1:7" ht="14.4">
      <c r="A2200" s="17" t="s">
        <v>188</v>
      </c>
      <c r="B2200" s="17" t="str">
        <f t="shared" ref="B2200" si="2749">LEFT(A2200,11)</f>
        <v>speciality=</v>
      </c>
      <c r="C2200" s="1" t="s">
        <v>189</v>
      </c>
      <c r="D2200" t="str">
        <f t="shared" ref="D2200:D2263" si="2750">RIGHT(A2200,(LEN(A2200)-11))</f>
        <v>0</v>
      </c>
      <c r="F2200" t="str">
        <f t="shared" si="2705"/>
        <v>speciality=0</v>
      </c>
      <c r="G2200" s="17" t="str">
        <f>CONCATENATE("[td]",VLOOKUP(IF((COUNTA(E2185)&gt;0),E2185,VALUE(D2185)),'Lookup tables'!$A$2:$B$42,2,FALSE))</f>
        <v>[td]katastrofal</v>
      </c>
    </row>
    <row r="2201" spans="1:7" ht="14.4">
      <c r="A2201" s="17" t="s">
        <v>190</v>
      </c>
      <c r="B2201" s="17" t="str">
        <f t="shared" ref="B2201" si="2751">LEFT(A2201,16)</f>
        <v>specialityLabel=</v>
      </c>
      <c r="C2201" s="1" t="s">
        <v>189</v>
      </c>
      <c r="F2201" t="str">
        <f t="shared" si="2705"/>
        <v>specialityLabel=</v>
      </c>
      <c r="G2201" s="17" t="s">
        <v>140</v>
      </c>
    </row>
    <row r="2202" spans="1:7" ht="14.4">
      <c r="A2202" s="17" t="s">
        <v>255</v>
      </c>
      <c r="B2202" s="17" t="str">
        <f t="shared" ref="B2202" si="2752">LEFT(A2202,11)</f>
        <v>gentleness=</v>
      </c>
      <c r="C2202" s="1" t="s">
        <v>192</v>
      </c>
      <c r="D2202" t="str">
        <f t="shared" ref="D2202:D2265" si="2753">RIGHT(A2202,(LEN(A2202)-11))</f>
        <v>3</v>
      </c>
      <c r="F2202" t="str">
        <f t="shared" si="2705"/>
        <v>gentleness=3</v>
      </c>
      <c r="G2202" s="17" t="str">
        <f t="shared" ref="G2202" si="2754">CONCATENATE("[th]",C2187)</f>
        <v>[th]Försvar</v>
      </c>
    </row>
    <row r="2203" spans="1:7" ht="14.4">
      <c r="A2203" s="17" t="s">
        <v>256</v>
      </c>
      <c r="B2203" s="17" t="str">
        <f t="shared" ref="B2203" si="2755">LEFT(A2203,16)</f>
        <v>gentlenessLabel=</v>
      </c>
      <c r="C2203" s="1" t="s">
        <v>192</v>
      </c>
      <c r="D2203" t="str">
        <f t="shared" ref="D2203:D2266" si="2756">RIGHT(A2203,(LEN(A2203)-16))</f>
        <v>sympathetic guy</v>
      </c>
      <c r="F2203" t="str">
        <f t="shared" si="2705"/>
        <v>gentlenessLabel=sympathetic guy</v>
      </c>
      <c r="G2203" s="17" t="s">
        <v>150</v>
      </c>
    </row>
    <row r="2204" spans="1:7" ht="14.4">
      <c r="A2204" s="17" t="s">
        <v>271</v>
      </c>
      <c r="B2204" s="17" t="str">
        <f t="shared" ref="B2204" si="2757">LEFT(A2204,8)</f>
        <v>honesty=</v>
      </c>
      <c r="C2204" s="1" t="s">
        <v>195</v>
      </c>
      <c r="D2204" t="str">
        <f t="shared" ref="D2204:D2267" si="2758">RIGHT(A2204,(LEN(A2204)-8))</f>
        <v>1</v>
      </c>
      <c r="F2204" t="str">
        <f t="shared" si="2705"/>
        <v>honesty=1</v>
      </c>
      <c r="G2204" s="17" t="str">
        <f>CONCATENATE("[td]",VLOOKUP(IF((COUNTA(E2187)&gt;0),E2187,VALUE(D2187)),'Lookup tables'!$A$2:$B$42,2,FALSE))</f>
        <v>[td]unik</v>
      </c>
    </row>
    <row r="2205" spans="1:7" ht="14.4">
      <c r="A2205" s="17" t="s">
        <v>272</v>
      </c>
      <c r="B2205" s="17" t="str">
        <f t="shared" ref="B2205" si="2759">LEFT(A2205,13)</f>
        <v>honestyLabel=</v>
      </c>
      <c r="C2205" s="1" t="s">
        <v>195</v>
      </c>
      <c r="D2205" t="str">
        <f t="shared" ref="D2205:D2268" si="2760">RIGHT(A2205,(LEN(A2205)-13))</f>
        <v>dishonest</v>
      </c>
      <c r="F2205" t="str">
        <f t="shared" si="2705"/>
        <v>honestyLabel=dishonest</v>
      </c>
      <c r="G2205" s="17" t="s">
        <v>163</v>
      </c>
    </row>
    <row r="2206" spans="1:7" ht="14.4">
      <c r="A2206" s="17" t="s">
        <v>257</v>
      </c>
      <c r="B2206" s="17" t="str">
        <f t="shared" ref="B2206" si="2761">LEFT(A2206,15)</f>
        <v>Aggressiveness=</v>
      </c>
      <c r="C2206" s="1" t="s">
        <v>198</v>
      </c>
      <c r="D2206" t="str">
        <f t="shared" ref="D2206:D2269" si="2762">RIGHT(A2206,(LEN(A2206)-15))</f>
        <v>1</v>
      </c>
      <c r="F2206" t="str">
        <f t="shared" si="2705"/>
        <v>Aggressiveness=1</v>
      </c>
      <c r="G2206" s="17" t="s">
        <v>135</v>
      </c>
    </row>
    <row r="2207" spans="1:7" ht="14.4">
      <c r="A2207" s="17" t="s">
        <v>258</v>
      </c>
      <c r="B2207" s="17" t="str">
        <f t="shared" ref="B2207" si="2763">LEFT(A2207,20)</f>
        <v>AggressivenessLabel=</v>
      </c>
      <c r="C2207" s="1" t="s">
        <v>198</v>
      </c>
      <c r="D2207" t="str">
        <f t="shared" ref="D2207:D2270" si="2764">RIGHT(A2207,(LEN(A2207)-20))</f>
        <v>calm</v>
      </c>
      <c r="F2207" t="str">
        <f t="shared" si="2705"/>
        <v>AggressivenessLabel=calm</v>
      </c>
      <c r="G2207" s="17" t="str">
        <f t="shared" ref="G2207" si="2765">CONCATENATE("[th]",C2183)</f>
        <v>[th]Målgörare</v>
      </c>
    </row>
    <row r="2208" spans="1:7" ht="14.4">
      <c r="A2208" s="17" t="s">
        <v>200</v>
      </c>
      <c r="B2208" s="17" t="str">
        <f t="shared" ref="B2208" si="2766">LEFT(A2208,12)</f>
        <v>TrainerType=</v>
      </c>
      <c r="C2208" s="1" t="s">
        <v>201</v>
      </c>
      <c r="D2208" t="str">
        <f t="shared" ref="D2208:D2271" si="2767">RIGHT(A2208,(LEN(A2208)-12))</f>
        <v>1</v>
      </c>
      <c r="F2208" t="str">
        <f t="shared" si="2705"/>
        <v>TrainerType=1</v>
      </c>
      <c r="G2208" s="17" t="s">
        <v>150</v>
      </c>
    </row>
    <row r="2209" spans="1:7" ht="14.4">
      <c r="A2209" s="17" t="s">
        <v>202</v>
      </c>
      <c r="B2209" s="17" t="str">
        <f t="shared" ref="B2209" si="2768">LEFT(A2209,13)</f>
        <v>TrainerSkill=</v>
      </c>
      <c r="C2209" s="1" t="s">
        <v>203</v>
      </c>
      <c r="D2209" t="str">
        <f t="shared" ref="D2209:D2272" si="2769">RIGHT(A2209,(LEN(A2209)-13))</f>
        <v>8</v>
      </c>
      <c r="F2209" t="str">
        <f t="shared" si="2705"/>
        <v>TrainerSkill=8</v>
      </c>
      <c r="G2209" s="17" t="str">
        <f>CONCATENATE("[td]",VLOOKUP(IF((COUNTA(E2183)&gt;0),E2183,VALUE(D2183)),'Lookup tables'!$A$2:$B$42,2,FALSE))</f>
        <v>[td]obefintlig</v>
      </c>
    </row>
    <row r="2210" spans="1:7" ht="14.4">
      <c r="A2210" s="17" t="s">
        <v>204</v>
      </c>
      <c r="B2210" s="17" t="str">
        <f t="shared" ref="B2210" si="2770">LEFT(A2210,7)</f>
        <v>rating=</v>
      </c>
      <c r="C2210" s="1" t="s">
        <v>205</v>
      </c>
      <c r="D2210" t="str">
        <f t="shared" ref="D2210:D2273" si="2771">RIGHT(A2210,(LEN(A2210)-7))</f>
        <v>0</v>
      </c>
      <c r="F2210" t="str">
        <f t="shared" si="2705"/>
        <v>rating=0</v>
      </c>
      <c r="G2210" s="17" t="s">
        <v>140</v>
      </c>
    </row>
    <row r="2211" spans="1:7" ht="14.4">
      <c r="A2211" s="17" t="s">
        <v>350</v>
      </c>
      <c r="B2211" s="17" t="str">
        <f t="shared" ref="B2211" si="2772">LEFT(A2211,13)</f>
        <v>PlayerNumber=</v>
      </c>
      <c r="C2211" s="1" t="s">
        <v>207</v>
      </c>
      <c r="D2211" t="str">
        <f t="shared" ref="D2211:D2274" si="2773">RIGHT(A2211,(LEN(A2211)-13))</f>
        <v>100</v>
      </c>
      <c r="F2211" t="str">
        <f t="shared" si="2705"/>
        <v>PlayerNumber=100</v>
      </c>
      <c r="G2211" s="17" t="str">
        <f t="shared" ref="G2211" si="2774">CONCATENATE("[th]",C2186)</f>
        <v>[th]Fasta situationer</v>
      </c>
    </row>
    <row r="2212" spans="1:7" ht="14.4">
      <c r="A2212" s="17" t="s">
        <v>208</v>
      </c>
      <c r="B2212" s="17" t="str">
        <f t="shared" ref="B2212:B2213" si="2775">LEFT(A2212,15)</f>
        <v>TransferListed=</v>
      </c>
      <c r="C2212" s="1" t="s">
        <v>209</v>
      </c>
      <c r="D2212" t="str">
        <f t="shared" ref="D2212:D2275" si="2776">RIGHT(A2212,(LEN(A2212)-15))</f>
        <v>0</v>
      </c>
      <c r="F2212" t="str">
        <f t="shared" si="2705"/>
        <v>TransferListed=0</v>
      </c>
      <c r="G2212" s="17" t="s">
        <v>150</v>
      </c>
    </row>
    <row r="2213" spans="1:7" ht="14.4">
      <c r="A2213" s="17" t="s">
        <v>210</v>
      </c>
      <c r="B2213" s="17" t="str">
        <f t="shared" si="2775"/>
        <v>NationalTeamID=</v>
      </c>
      <c r="C2213" s="1" t="s">
        <v>211</v>
      </c>
      <c r="D2213" t="str">
        <f t="shared" si="2776"/>
        <v>3000</v>
      </c>
      <c r="F2213" t="str">
        <f t="shared" ref="F2213:F2276" si="2777">A2213</f>
        <v>NationalTeamID=3000</v>
      </c>
      <c r="G2213" s="17" t="str">
        <f>CONCATENATE("[td]",VLOOKUP(IF((COUNTA(E2186)&gt;0),E2186,VALUE(D2186)),'Lookup tables'!$A$2:$B$42,2,FALSE))</f>
        <v>[td]magisk</v>
      </c>
    </row>
    <row r="2214" spans="1:7" ht="14.4">
      <c r="A2214" s="17" t="s">
        <v>1270</v>
      </c>
      <c r="B2214" s="17" t="str">
        <f t="shared" ref="B2214" si="2778">LEFT(A2214,5)</f>
        <v>Caps=</v>
      </c>
      <c r="C2214" s="1" t="s">
        <v>213</v>
      </c>
      <c r="D2214" t="str">
        <f t="shared" ref="D2214:D2277" si="2779">RIGHT(A2214,(LEN(A2214)-5))</f>
        <v>24</v>
      </c>
      <c r="F2214" t="str">
        <f t="shared" si="2777"/>
        <v>Caps=24</v>
      </c>
      <c r="G2214" s="17" t="s">
        <v>214</v>
      </c>
    </row>
    <row r="2215" spans="1:7" ht="14.4">
      <c r="A2215" s="17" t="s">
        <v>239</v>
      </c>
      <c r="B2215" s="17" t="str">
        <f t="shared" ref="B2215" si="2780">LEFT(A2215,8)</f>
        <v>CapsU20=</v>
      </c>
      <c r="C2215" s="1" t="s">
        <v>216</v>
      </c>
      <c r="D2215" t="str">
        <f t="shared" ref="D2215:D2278" si="2781">RIGHT(A2215,(LEN(A2215)-8))</f>
        <v>0</v>
      </c>
      <c r="E2215" t="s">
        <v>1439</v>
      </c>
      <c r="F2215" t="str">
        <f t="shared" si="2777"/>
        <v>CapsU20=0</v>
      </c>
      <c r="G2215" t="str">
        <f t="shared" ref="G2215:G2278" si="2782">CONCATENATE("Extra info: ", E2215)</f>
        <v>Extra info: form pos</v>
      </c>
    </row>
    <row r="2216" spans="1:7" ht="14.4">
      <c r="A2216" s="17" t="s">
        <v>523</v>
      </c>
      <c r="B2216" s="17"/>
      <c r="C2216" s="10" t="s">
        <v>134</v>
      </c>
      <c r="D2216" s="17" t="str">
        <f t="shared" ref="D2216:D2279" si="2783">MID(A2216,8,(LEN(A2216)-8))</f>
        <v>216861055</v>
      </c>
      <c r="F2216" t="str">
        <f t="shared" si="2777"/>
        <v>[player216861055]</v>
      </c>
      <c r="G2216" s="17" t="str">
        <f t="shared" ref="G2216:G2279" si="2784">CONCATENATE("[hr][b]",D2217,"[/b] ","[playerid=",D2216,"]")</f>
        <v>[hr][b]Yiorgos Pachos[/b] [playerid=216861055]</v>
      </c>
    </row>
    <row r="2217" spans="1:7" ht="14.4">
      <c r="A2217" s="17" t="s">
        <v>524</v>
      </c>
      <c r="B2217" s="17" t="str">
        <f t="shared" ref="B2217" si="2785">LEFT(A2217,5)</f>
        <v>name=</v>
      </c>
      <c r="C2217" s="10" t="s">
        <v>137</v>
      </c>
      <c r="D2217" s="17" t="str">
        <f t="shared" ref="D2217:D2280" si="2786">RIGHT(A2217,(LEN(A2217)-5))</f>
        <v>Yiorgos Pachos</v>
      </c>
      <c r="F2217" t="str">
        <f t="shared" si="2777"/>
        <v>name=Yiorgos Pachos</v>
      </c>
      <c r="G2217" t="str">
        <f t="shared" ref="G2217" si="2787">CONCATENATE(D2218," år och ",D2219," dagar, TSI = ",D2233,", Lön = ",D2232)</f>
        <v>32 år och 53 dagar, TSI = 136380, Lön = 302600</v>
      </c>
    </row>
    <row r="2218" spans="1:7" ht="14.4">
      <c r="A2218" s="17" t="s">
        <v>277</v>
      </c>
      <c r="B2218" s="17" t="str">
        <f t="shared" ref="B2218" si="2788">LEFT(A2218,4)</f>
        <v>ald=</v>
      </c>
      <c r="C2218" s="1" t="s">
        <v>139</v>
      </c>
      <c r="D2218" t="str">
        <f t="shared" ref="D2218:D2281" si="2789">RIGHT(A2218,(LEN(A2218)-4))</f>
        <v>32</v>
      </c>
      <c r="F2218" t="str">
        <f t="shared" ref="F2218" si="2790">IF(LEN(E2218)&gt;0,CONCATENATE(B2218,E2218),A2218)</f>
        <v>ald=32</v>
      </c>
      <c r="G2218" t="str">
        <f>CONCATENATE(VLOOKUP(IF((COUNTA(E2221)&gt;0),E2221,VALUE(D2221)),'Lookup tables'!$A$2:$B$42,2,FALSE)," form, ",VLOOKUP(IF((COUNTA(E2222)&gt;0),E2222,VALUE(D2222)),'Lookup tables'!$A$2:$B$42,2,FALSE)," kondition, ",VLOOKUP(IF((COUNTA(E2230)&gt;0),E2230,VALUE(D2230)),'Lookup tables'!$A$2:$B$42,2,FALSE)," rutin")</f>
        <v>enastående form, enastående kondition, utomjordisk rutin</v>
      </c>
    </row>
    <row r="2219" spans="1:7" ht="14.4">
      <c r="A2219" s="17" t="s">
        <v>519</v>
      </c>
      <c r="B2219" s="17" t="str">
        <f t="shared" ref="B2219" si="2791">LEFT(A2219,8)</f>
        <v>agedays=</v>
      </c>
      <c r="C2219" s="1" t="s">
        <v>142</v>
      </c>
      <c r="D2219" t="str">
        <f t="shared" ref="D2219:D2282" si="2792">RIGHT(A2219,(LEN(A2219)-8))</f>
        <v>53</v>
      </c>
      <c r="F2219" t="str">
        <f t="shared" si="2705"/>
        <v>agedays=53</v>
      </c>
      <c r="G2219" t="str">
        <f>CONCATENATE(IF((COUNTA(D2242)&gt;0),CONCATENATE(D2242,", "),""),IF((LEN(D2249)&gt;0),CONCATENATE(VLOOKUP(VALUE(D2249),'Lookup tables'!$D$25:$E$27,2,FALSE),", "),""),CONCATENATE(VLOOKUP(VALUE(D2231),'Lookup tables'!$A$2:$B$42,2,FALSE)," ledarförmåga, "),CONCATENATE(VLOOKUP(D2244,'Lookup tables'!$D$29:$E$34,2,FALSE),", "),IF(AND((VALUE(D2220)&lt;0),(COUNTA(E2220)&lt;1)),"ingen skada",CONCATENATE("[b]skada +",IF((COUNTA(E2220)&gt;0),E2220,D2220),"[/b]")))</f>
        <v>bra ledarförmåga, sympatisk kille, ingen skada</v>
      </c>
    </row>
    <row r="2220" spans="1:7" ht="14.4">
      <c r="A2220" s="17" t="s">
        <v>143</v>
      </c>
      <c r="B2220" s="17" t="str">
        <f t="shared" ref="B2220:B2279" si="2793">LEFT(A2220,4)</f>
        <v>ska=</v>
      </c>
      <c r="C2220" s="1" t="s">
        <v>144</v>
      </c>
      <c r="D2220" t="str">
        <f t="shared" ref="D2220:D2283" si="2794">RIGHT(A2220,(LEN(A2220)-4))</f>
        <v>-1</v>
      </c>
      <c r="F2220" t="str">
        <f t="shared" si="2705"/>
        <v>ska=-1</v>
      </c>
      <c r="G2220" t="s">
        <v>145</v>
      </c>
    </row>
    <row r="2221" spans="1:7" ht="14.4">
      <c r="A2221" s="17" t="s">
        <v>244</v>
      </c>
      <c r="B2221" s="17" t="str">
        <f t="shared" si="2793"/>
        <v>for=</v>
      </c>
      <c r="C2221" s="1" t="s">
        <v>147</v>
      </c>
      <c r="D2221" t="str">
        <f t="shared" si="2794"/>
        <v>7</v>
      </c>
      <c r="F2221" t="str">
        <f t="shared" si="2705"/>
        <v>for=7</v>
      </c>
      <c r="G2221" s="17" t="str">
        <f t="shared" ref="G2221:G2284" si="2795">CONCATENATE("[th]",C2222)</f>
        <v>[th]Kondition</v>
      </c>
    </row>
    <row r="2222" spans="1:7" ht="14.4">
      <c r="A2222" s="17" t="s">
        <v>222</v>
      </c>
      <c r="B2222" s="17" t="str">
        <f t="shared" si="2793"/>
        <v>uth=</v>
      </c>
      <c r="C2222" s="1" t="s">
        <v>149</v>
      </c>
      <c r="D2222" t="str">
        <f t="shared" si="2794"/>
        <v>7</v>
      </c>
      <c r="F2222" t="str">
        <f t="shared" si="2705"/>
        <v>uth=7</v>
      </c>
      <c r="G2222" s="17" t="s">
        <v>150</v>
      </c>
    </row>
    <row r="2223" spans="1:7" ht="14.4">
      <c r="A2223" s="17" t="s">
        <v>462</v>
      </c>
      <c r="B2223" s="17" t="str">
        <f t="shared" si="2793"/>
        <v>spe=</v>
      </c>
      <c r="C2223" s="1" t="s">
        <v>152</v>
      </c>
      <c r="D2223" t="str">
        <f t="shared" si="2794"/>
        <v>14</v>
      </c>
      <c r="F2223" t="str">
        <f t="shared" si="2705"/>
        <v>spe=14</v>
      </c>
      <c r="G2223" s="17" t="str">
        <f>CONCATENATE("[td]",VLOOKUP(IF((COUNTA(E2222)&gt;0),E2222,VALUE(D2222)),'Lookup tables'!$A$2:$B$42,2,FALSE))</f>
        <v>[td]enastående</v>
      </c>
    </row>
    <row r="2224" spans="1:7" ht="14.4">
      <c r="A2224" s="17" t="s">
        <v>413</v>
      </c>
      <c r="B2224" s="17" t="str">
        <f t="shared" si="2793"/>
        <v>mal=</v>
      </c>
      <c r="C2224" s="1" t="s">
        <v>154</v>
      </c>
      <c r="D2224" t="str">
        <f t="shared" si="2794"/>
        <v>6</v>
      </c>
      <c r="F2224" t="str">
        <f t="shared" si="2705"/>
        <v>mal=6</v>
      </c>
      <c r="G2224" s="17" t="s">
        <v>140</v>
      </c>
    </row>
    <row r="2225" spans="1:7" ht="14.4">
      <c r="A2225" s="17" t="s">
        <v>320</v>
      </c>
      <c r="B2225" s="17" t="str">
        <f t="shared" si="2793"/>
        <v>fra=</v>
      </c>
      <c r="C2225" s="1" t="s">
        <v>156</v>
      </c>
      <c r="D2225" t="str">
        <f t="shared" si="2794"/>
        <v>7</v>
      </c>
      <c r="F2225" t="str">
        <f t="shared" si="2705"/>
        <v>fra=7</v>
      </c>
      <c r="G2225" s="17" t="str">
        <f t="shared" ref="G2225" si="2796">CONCATENATE("[th]",C2229)</f>
        <v>[th]Målvakt</v>
      </c>
    </row>
    <row r="2226" spans="1:7" ht="14.4">
      <c r="A2226" s="17" t="s">
        <v>415</v>
      </c>
      <c r="B2226" s="17" t="str">
        <f t="shared" si="2793"/>
        <v>ytt=</v>
      </c>
      <c r="C2226" s="1" t="s">
        <v>158</v>
      </c>
      <c r="D2226" t="str">
        <f t="shared" si="2794"/>
        <v>5</v>
      </c>
      <c r="F2226" t="str">
        <f t="shared" si="2705"/>
        <v>ytt=5</v>
      </c>
      <c r="G2226" s="17" t="s">
        <v>150</v>
      </c>
    </row>
    <row r="2227" spans="1:7" ht="14.4">
      <c r="A2227" s="17" t="s">
        <v>305</v>
      </c>
      <c r="B2227" s="17" t="str">
        <f t="shared" si="2793"/>
        <v>fas=</v>
      </c>
      <c r="C2227" s="1" t="s">
        <v>160</v>
      </c>
      <c r="D2227" t="str">
        <f t="shared" si="2794"/>
        <v>20</v>
      </c>
      <c r="F2227" t="str">
        <f t="shared" si="2705"/>
        <v>fas=20</v>
      </c>
      <c r="G2227" s="17" t="str">
        <f>CONCATENATE("[td]",VLOOKUP(IF((COUNTA(E2229)&gt;0),E2229,VALUE(D2229)),'Lookup tables'!$A$2:$B$42,2,FALSE))</f>
        <v>[td]katastrofal</v>
      </c>
    </row>
    <row r="2228" spans="1:7" ht="14.4">
      <c r="A2228" s="17" t="s">
        <v>417</v>
      </c>
      <c r="B2228" s="17" t="str">
        <f t="shared" si="2793"/>
        <v>bac=</v>
      </c>
      <c r="C2228" s="1" t="s">
        <v>162</v>
      </c>
      <c r="D2228" t="str">
        <f t="shared" si="2794"/>
        <v>17</v>
      </c>
      <c r="F2228" t="str">
        <f t="shared" ref="F2228:F2291" si="2797">IF(LEN(E2228)&gt;0,CONCATENATE(B2228,E2228),A2228)</f>
        <v>bac=17</v>
      </c>
      <c r="G2228" s="17" t="s">
        <v>163</v>
      </c>
    </row>
    <row r="2229" spans="1:7" ht="14.4">
      <c r="A2229" s="17" t="s">
        <v>286</v>
      </c>
      <c r="B2229" s="17" t="str">
        <f t="shared" si="2793"/>
        <v>mlv=</v>
      </c>
      <c r="C2229" s="1" t="s">
        <v>165</v>
      </c>
      <c r="D2229" t="str">
        <f t="shared" si="2794"/>
        <v>1</v>
      </c>
      <c r="F2229" t="str">
        <f t="shared" si="2797"/>
        <v>mlv=1</v>
      </c>
      <c r="G2229" s="17" t="s">
        <v>135</v>
      </c>
    </row>
    <row r="2230" spans="1:7" ht="14.4">
      <c r="A2230" s="17" t="s">
        <v>250</v>
      </c>
      <c r="B2230" s="17" t="str">
        <f t="shared" si="2793"/>
        <v>rut=</v>
      </c>
      <c r="C2230" s="1" t="s">
        <v>167</v>
      </c>
      <c r="D2230" t="str">
        <f t="shared" si="2794"/>
        <v>16</v>
      </c>
      <c r="F2230" t="str">
        <f t="shared" si="2797"/>
        <v>rut=16</v>
      </c>
      <c r="G2230" s="17" t="str">
        <f t="shared" ref="G2230" si="2798">CONCATENATE("[th]",C2223)</f>
        <v>[th]Spelupplägg</v>
      </c>
    </row>
    <row r="2231" spans="1:7" ht="14.4">
      <c r="A2231" s="17" t="s">
        <v>337</v>
      </c>
      <c r="B2231" s="17" t="str">
        <f t="shared" si="2793"/>
        <v>led=</v>
      </c>
      <c r="C2231" s="1" t="s">
        <v>169</v>
      </c>
      <c r="D2231" t="str">
        <f t="shared" si="2794"/>
        <v>5</v>
      </c>
      <c r="F2231" t="str">
        <f t="shared" si="2797"/>
        <v>led=5</v>
      </c>
      <c r="G2231" s="17" t="s">
        <v>150</v>
      </c>
    </row>
    <row r="2232" spans="1:7" ht="14.4">
      <c r="A2232" s="17" t="s">
        <v>1271</v>
      </c>
      <c r="B2232" s="17" t="str">
        <f t="shared" si="2793"/>
        <v>sal=</v>
      </c>
      <c r="C2232" s="1" t="s">
        <v>171</v>
      </c>
      <c r="D2232" t="str">
        <f t="shared" si="2794"/>
        <v>302600</v>
      </c>
      <c r="F2232" t="str">
        <f t="shared" si="2797"/>
        <v>sal=302600</v>
      </c>
      <c r="G2232" s="17" t="str">
        <f>CONCATENATE("[td]",VLOOKUP(IF((COUNTA(E2223)&gt;0),E2223,VALUE(D2223)),'Lookup tables'!$A$2:$B$42,2,FALSE))</f>
        <v>[td]himmelsk</v>
      </c>
    </row>
    <row r="2233" spans="1:7" ht="14.4">
      <c r="A2233" s="17" t="s">
        <v>1272</v>
      </c>
      <c r="B2233" s="17" t="str">
        <f t="shared" si="2793"/>
        <v>mkt=</v>
      </c>
      <c r="C2233" s="1" t="s">
        <v>173</v>
      </c>
      <c r="D2233" t="str">
        <f t="shared" si="2794"/>
        <v>136380</v>
      </c>
      <c r="F2233" t="str">
        <f t="shared" si="2797"/>
        <v>mkt=136380</v>
      </c>
      <c r="G2233" s="17" t="s">
        <v>140</v>
      </c>
    </row>
    <row r="2234" spans="1:7" ht="14.4">
      <c r="A2234" s="17" t="s">
        <v>1273</v>
      </c>
      <c r="B2234" s="17" t="str">
        <f t="shared" si="2793"/>
        <v>gev=</v>
      </c>
      <c r="C2234" s="1" t="s">
        <v>175</v>
      </c>
      <c r="D2234" t="str">
        <f t="shared" si="2794"/>
        <v>75</v>
      </c>
      <c r="F2234" t="str">
        <f t="shared" si="2797"/>
        <v>gev=75</v>
      </c>
      <c r="G2234" s="17" t="str">
        <f t="shared" ref="G2234" si="2799">CONCATENATE("[th]",C2225)</f>
        <v>[th]Framspel</v>
      </c>
    </row>
    <row r="2235" spans="1:7" ht="14.4">
      <c r="A2235" s="17" t="s">
        <v>176</v>
      </c>
      <c r="B2235" s="17" t="str">
        <f t="shared" si="2793"/>
        <v>gtl=</v>
      </c>
      <c r="C2235" s="1" t="s">
        <v>177</v>
      </c>
      <c r="D2235" t="str">
        <f t="shared" si="2794"/>
        <v>0</v>
      </c>
      <c r="F2235" t="str">
        <f t="shared" si="2797"/>
        <v>gtl=0</v>
      </c>
      <c r="G2235" s="17" t="s">
        <v>150</v>
      </c>
    </row>
    <row r="2236" spans="1:7" ht="14.4">
      <c r="A2236" s="17" t="s">
        <v>178</v>
      </c>
      <c r="B2236" s="17" t="str">
        <f t="shared" si="2793"/>
        <v>gtc=</v>
      </c>
      <c r="C2236" s="1" t="s">
        <v>179</v>
      </c>
      <c r="D2236" t="str">
        <f t="shared" si="2794"/>
        <v>0</v>
      </c>
      <c r="F2236" t="str">
        <f t="shared" si="2797"/>
        <v>gtc=0</v>
      </c>
      <c r="G2236" s="17" t="str">
        <f>CONCATENATE("[td]",VLOOKUP(IF((COUNTA(E2225)&gt;0),E2225,VALUE(D2225)),'Lookup tables'!$A$2:$B$42,2,FALSE))</f>
        <v>[td]enastående</v>
      </c>
    </row>
    <row r="2237" spans="1:7" ht="14.4">
      <c r="A2237" s="17" t="s">
        <v>180</v>
      </c>
      <c r="B2237" s="17" t="str">
        <f t="shared" si="2793"/>
        <v>gtt=</v>
      </c>
      <c r="C2237" s="1" t="s">
        <v>181</v>
      </c>
      <c r="D2237" t="str">
        <f t="shared" si="2794"/>
        <v>0</v>
      </c>
      <c r="F2237" t="str">
        <f t="shared" si="2797"/>
        <v>gtt=0</v>
      </c>
      <c r="G2237" s="17" t="s">
        <v>163</v>
      </c>
    </row>
    <row r="2238" spans="1:7" ht="14.4">
      <c r="A2238" s="17" t="s">
        <v>404</v>
      </c>
      <c r="B2238" s="17" t="str">
        <f t="shared" si="2793"/>
        <v>hat=</v>
      </c>
      <c r="C2238" s="1" t="s">
        <v>183</v>
      </c>
      <c r="D2238" t="str">
        <f t="shared" si="2794"/>
        <v>1</v>
      </c>
      <c r="F2238" t="str">
        <f t="shared" si="2797"/>
        <v>hat=1</v>
      </c>
      <c r="G2238" s="17" t="s">
        <v>135</v>
      </c>
    </row>
    <row r="2239" spans="1:7" ht="14.4">
      <c r="A2239" s="17" t="s">
        <v>184</v>
      </c>
      <c r="B2239" s="17" t="str">
        <f t="shared" ref="B2239" si="2800">LEFT(A2239,10)</f>
        <v>CountryID=</v>
      </c>
      <c r="C2239" s="1" t="s">
        <v>185</v>
      </c>
      <c r="D2239" t="str">
        <f t="shared" ref="D2239:D2302" si="2801">RIGHT(A2239,(LEN(A2239)-10))</f>
        <v>1</v>
      </c>
      <c r="F2239" t="str">
        <f t="shared" si="2797"/>
        <v>CountryID=1</v>
      </c>
      <c r="G2239" s="17" t="str">
        <f t="shared" ref="G2239" si="2802">CONCATENATE("[th]",C2226)</f>
        <v>[th]Ytter</v>
      </c>
    </row>
    <row r="2240" spans="1:7" ht="14.4">
      <c r="A2240" s="17" t="s">
        <v>186</v>
      </c>
      <c r="B2240" s="17" t="str">
        <f t="shared" ref="B2240" si="2803">LEFT(A2240,9)</f>
        <v>warnings=</v>
      </c>
      <c r="C2240" s="1" t="s">
        <v>187</v>
      </c>
      <c r="D2240" t="str">
        <f t="shared" ref="D2240:D2303" si="2804">RIGHT(A2240,(LEN(A2240)-9))</f>
        <v>0</v>
      </c>
      <c r="F2240" t="str">
        <f t="shared" si="2797"/>
        <v>warnings=0</v>
      </c>
      <c r="G2240" s="17" t="s">
        <v>150</v>
      </c>
    </row>
    <row r="2241" spans="1:7" ht="14.4">
      <c r="A2241" s="17" t="s">
        <v>188</v>
      </c>
      <c r="B2241" s="17" t="str">
        <f t="shared" ref="B2241" si="2805">LEFT(A2241,11)</f>
        <v>speciality=</v>
      </c>
      <c r="C2241" s="1" t="s">
        <v>189</v>
      </c>
      <c r="D2241" t="str">
        <f t="shared" ref="D2241:D2304" si="2806">RIGHT(A2241,(LEN(A2241)-11))</f>
        <v>0</v>
      </c>
      <c r="F2241" t="str">
        <f t="shared" si="2797"/>
        <v>speciality=0</v>
      </c>
      <c r="G2241" s="17" t="str">
        <f>CONCATENATE("[td]",VLOOKUP(IF((COUNTA(E2226)&gt;0),E2226,VALUE(D2226)),'Lookup tables'!$A$2:$B$42,2,FALSE))</f>
        <v>[td]bra</v>
      </c>
    </row>
    <row r="2242" spans="1:7" ht="14.4">
      <c r="A2242" s="17" t="s">
        <v>190</v>
      </c>
      <c r="B2242" s="17" t="str">
        <f t="shared" ref="B2242" si="2807">LEFT(A2242,16)</f>
        <v>specialityLabel=</v>
      </c>
      <c r="C2242" s="1" t="s">
        <v>189</v>
      </c>
      <c r="F2242" t="str">
        <f t="shared" si="2797"/>
        <v>specialityLabel=</v>
      </c>
      <c r="G2242" s="17" t="s">
        <v>140</v>
      </c>
    </row>
    <row r="2243" spans="1:7" ht="14.4">
      <c r="A2243" s="17" t="s">
        <v>329</v>
      </c>
      <c r="B2243" s="17" t="str">
        <f t="shared" ref="B2243" si="2808">LEFT(A2243,11)</f>
        <v>gentleness=</v>
      </c>
      <c r="C2243" s="1" t="s">
        <v>192</v>
      </c>
      <c r="D2243" t="str">
        <f t="shared" ref="D2243:D2306" si="2809">RIGHT(A2243,(LEN(A2243)-11))</f>
        <v>2</v>
      </c>
      <c r="F2243" t="str">
        <f t="shared" si="2797"/>
        <v>gentleness=2</v>
      </c>
      <c r="G2243" s="17" t="str">
        <f t="shared" ref="G2243" si="2810">CONCATENATE("[th]",C2228)</f>
        <v>[th]Försvar</v>
      </c>
    </row>
    <row r="2244" spans="1:7" ht="14.4">
      <c r="A2244" s="17" t="s">
        <v>330</v>
      </c>
      <c r="B2244" s="17" t="str">
        <f t="shared" ref="B2244" si="2811">LEFT(A2244,16)</f>
        <v>gentlenessLabel=</v>
      </c>
      <c r="C2244" s="1" t="s">
        <v>192</v>
      </c>
      <c r="D2244" t="str">
        <f t="shared" ref="D2244:D2307" si="2812">RIGHT(A2244,(LEN(A2244)-16))</f>
        <v>pleasant guy</v>
      </c>
      <c r="F2244" t="str">
        <f t="shared" si="2797"/>
        <v>gentlenessLabel=pleasant guy</v>
      </c>
      <c r="G2244" s="17" t="s">
        <v>150</v>
      </c>
    </row>
    <row r="2245" spans="1:7" ht="14.4">
      <c r="A2245" s="17" t="s">
        <v>194</v>
      </c>
      <c r="B2245" s="17" t="str">
        <f t="shared" ref="B2245" si="2813">LEFT(A2245,8)</f>
        <v>honesty=</v>
      </c>
      <c r="C2245" s="1" t="s">
        <v>195</v>
      </c>
      <c r="D2245" t="str">
        <f t="shared" ref="D2245:D2308" si="2814">RIGHT(A2245,(LEN(A2245)-8))</f>
        <v>2</v>
      </c>
      <c r="F2245" t="str">
        <f t="shared" si="2797"/>
        <v>honesty=2</v>
      </c>
      <c r="G2245" s="17" t="str">
        <f>CONCATENATE("[td]",VLOOKUP(IF((COUNTA(E2228)&gt;0),E2228,VALUE(D2228)),'Lookup tables'!$A$2:$B$42,2,FALSE))</f>
        <v>[td]mytomspunnen</v>
      </c>
    </row>
    <row r="2246" spans="1:7" ht="14.4">
      <c r="A2246" s="17" t="s">
        <v>196</v>
      </c>
      <c r="B2246" s="17" t="str">
        <f t="shared" ref="B2246" si="2815">LEFT(A2246,13)</f>
        <v>honestyLabel=</v>
      </c>
      <c r="C2246" s="1" t="s">
        <v>195</v>
      </c>
      <c r="D2246" t="str">
        <f t="shared" ref="D2246:D2309" si="2816">RIGHT(A2246,(LEN(A2246)-13))</f>
        <v>honest</v>
      </c>
      <c r="F2246" t="str">
        <f t="shared" si="2797"/>
        <v>honestyLabel=honest</v>
      </c>
      <c r="G2246" s="17" t="s">
        <v>163</v>
      </c>
    </row>
    <row r="2247" spans="1:7" ht="14.4">
      <c r="A2247" s="17" t="s">
        <v>294</v>
      </c>
      <c r="B2247" s="17" t="str">
        <f t="shared" ref="B2247" si="2817">LEFT(A2247,15)</f>
        <v>Aggressiveness=</v>
      </c>
      <c r="C2247" s="1" t="s">
        <v>198</v>
      </c>
      <c r="D2247" t="str">
        <f t="shared" ref="D2247:D2310" si="2818">RIGHT(A2247,(LEN(A2247)-15))</f>
        <v>3</v>
      </c>
      <c r="F2247" t="str">
        <f t="shared" si="2797"/>
        <v>Aggressiveness=3</v>
      </c>
      <c r="G2247" s="17" t="s">
        <v>135</v>
      </c>
    </row>
    <row r="2248" spans="1:7" ht="14.4">
      <c r="A2248" s="17" t="s">
        <v>295</v>
      </c>
      <c r="B2248" s="17" t="str">
        <f t="shared" ref="B2248" si="2819">LEFT(A2248,20)</f>
        <v>AggressivenessLabel=</v>
      </c>
      <c r="C2248" s="1" t="s">
        <v>198</v>
      </c>
      <c r="D2248" t="str">
        <f t="shared" ref="D2248:D2311" si="2820">RIGHT(A2248,(LEN(A2248)-20))</f>
        <v>temperamental</v>
      </c>
      <c r="F2248" t="str">
        <f t="shared" si="2797"/>
        <v>AggressivenessLabel=temperamental</v>
      </c>
      <c r="G2248" s="17" t="str">
        <f t="shared" ref="G2248" si="2821">CONCATENATE("[th]",C2224)</f>
        <v>[th]Målgörare</v>
      </c>
    </row>
    <row r="2249" spans="1:7" ht="14.4">
      <c r="A2249" s="17" t="s">
        <v>236</v>
      </c>
      <c r="B2249" s="17" t="str">
        <f t="shared" ref="B2249" si="2822">LEFT(A2249,12)</f>
        <v>TrainerType=</v>
      </c>
      <c r="C2249" s="1" t="s">
        <v>201</v>
      </c>
      <c r="D2249" t="str">
        <f t="shared" ref="D2249:D2312" si="2823">RIGHT(A2249,(LEN(A2249)-12))</f>
        <v/>
      </c>
      <c r="F2249" t="str">
        <f t="shared" si="2797"/>
        <v>TrainerType=</v>
      </c>
      <c r="G2249" s="17" t="s">
        <v>150</v>
      </c>
    </row>
    <row r="2250" spans="1:7" ht="14.4">
      <c r="A2250" s="17" t="s">
        <v>237</v>
      </c>
      <c r="B2250" s="17" t="str">
        <f t="shared" ref="B2250" si="2824">LEFT(A2250,13)</f>
        <v>TrainerSkill=</v>
      </c>
      <c r="C2250" s="1" t="s">
        <v>203</v>
      </c>
      <c r="D2250" t="str">
        <f t="shared" ref="D2250:D2313" si="2825">RIGHT(A2250,(LEN(A2250)-13))</f>
        <v/>
      </c>
      <c r="F2250" t="str">
        <f t="shared" si="2797"/>
        <v>TrainerSkill=</v>
      </c>
      <c r="G2250" s="17" t="str">
        <f>CONCATENATE("[td]",VLOOKUP(IF((COUNTA(E2224)&gt;0),E2224,VALUE(D2224)),'Lookup tables'!$A$2:$B$42,2,FALSE))</f>
        <v>[td]ypperlig</v>
      </c>
    </row>
    <row r="2251" spans="1:7" ht="14.4">
      <c r="A2251" s="17" t="s">
        <v>204</v>
      </c>
      <c r="B2251" s="17" t="str">
        <f t="shared" ref="B2251" si="2826">LEFT(A2251,7)</f>
        <v>rating=</v>
      </c>
      <c r="C2251" s="1" t="s">
        <v>205</v>
      </c>
      <c r="D2251" t="str">
        <f t="shared" ref="D2251:D2314" si="2827">RIGHT(A2251,(LEN(A2251)-7))</f>
        <v>0</v>
      </c>
      <c r="F2251" t="str">
        <f t="shared" si="2797"/>
        <v>rating=0</v>
      </c>
      <c r="G2251" s="17" t="s">
        <v>140</v>
      </c>
    </row>
    <row r="2252" spans="1:7" ht="14.4">
      <c r="A2252" s="17" t="s">
        <v>467</v>
      </c>
      <c r="B2252" s="17" t="str">
        <f t="shared" ref="B2252" si="2828">LEFT(A2252,13)</f>
        <v>PlayerNumber=</v>
      </c>
      <c r="C2252" s="1" t="s">
        <v>207</v>
      </c>
      <c r="D2252" t="str">
        <f t="shared" ref="D2252:D2315" si="2829">RIGHT(A2252,(LEN(A2252)-13))</f>
        <v>2</v>
      </c>
      <c r="F2252" t="str">
        <f t="shared" si="2797"/>
        <v>PlayerNumber=2</v>
      </c>
      <c r="G2252" s="17" t="str">
        <f t="shared" ref="G2252" si="2830">CONCATENATE("[th]",C2227)</f>
        <v>[th]Fasta situationer</v>
      </c>
    </row>
    <row r="2253" spans="1:7" ht="14.4">
      <c r="A2253" s="17" t="s">
        <v>208</v>
      </c>
      <c r="B2253" s="17" t="str">
        <f t="shared" ref="B2253:B2254" si="2831">LEFT(A2253,15)</f>
        <v>TransferListed=</v>
      </c>
      <c r="C2253" s="1" t="s">
        <v>209</v>
      </c>
      <c r="D2253" t="str">
        <f t="shared" ref="D2253:D2316" si="2832">RIGHT(A2253,(LEN(A2253)-15))</f>
        <v>0</v>
      </c>
      <c r="F2253" t="str">
        <f t="shared" si="2797"/>
        <v>TransferListed=0</v>
      </c>
      <c r="G2253" s="17" t="s">
        <v>150</v>
      </c>
    </row>
    <row r="2254" spans="1:7" ht="14.4">
      <c r="A2254" s="17" t="s">
        <v>210</v>
      </c>
      <c r="B2254" s="17" t="str">
        <f t="shared" si="2831"/>
        <v>NationalTeamID=</v>
      </c>
      <c r="C2254" s="1" t="s">
        <v>211</v>
      </c>
      <c r="D2254" t="str">
        <f t="shared" si="2832"/>
        <v>3000</v>
      </c>
      <c r="F2254" t="str">
        <f t="shared" ref="F2254:F2317" si="2833">A2254</f>
        <v>NationalTeamID=3000</v>
      </c>
      <c r="G2254" s="17" t="str">
        <f>CONCATENATE("[td]",VLOOKUP(IF((COUNTA(E2227)&gt;0),E2227,VALUE(D2227)),'Lookup tables'!$A$2:$B$42,2,FALSE))</f>
        <v>[td]gudomlig</v>
      </c>
    </row>
    <row r="2255" spans="1:7" ht="14.4">
      <c r="A2255" s="17" t="s">
        <v>1274</v>
      </c>
      <c r="B2255" s="17" t="str">
        <f t="shared" ref="B2255" si="2834">LEFT(A2255,5)</f>
        <v>Caps=</v>
      </c>
      <c r="C2255" s="1" t="s">
        <v>213</v>
      </c>
      <c r="D2255" t="str">
        <f t="shared" ref="D2255:D2318" si="2835">RIGHT(A2255,(LEN(A2255)-5))</f>
        <v>18</v>
      </c>
      <c r="F2255" t="str">
        <f t="shared" si="2833"/>
        <v>Caps=18</v>
      </c>
      <c r="G2255" s="17" t="s">
        <v>214</v>
      </c>
    </row>
    <row r="2256" spans="1:7" ht="14.4">
      <c r="A2256" s="17" t="s">
        <v>239</v>
      </c>
      <c r="B2256" s="17" t="str">
        <f t="shared" ref="B2256" si="2836">LEFT(A2256,8)</f>
        <v>CapsU20=</v>
      </c>
      <c r="C2256" s="1" t="s">
        <v>216</v>
      </c>
      <c r="D2256" t="str">
        <f t="shared" ref="D2256:D2319" si="2837">RIGHT(A2256,(LEN(A2256)-8))</f>
        <v>0</v>
      </c>
      <c r="F2256" t="str">
        <f t="shared" si="2833"/>
        <v>CapsU20=0</v>
      </c>
      <c r="G2256" t="str">
        <f t="shared" ref="G2256:G2319" si="2838">CONCATENATE("Extra info: ", E2256)</f>
        <v xml:space="preserve">Extra info: </v>
      </c>
    </row>
    <row r="2257" spans="1:7" ht="14.4">
      <c r="A2257" s="17" t="s">
        <v>828</v>
      </c>
      <c r="B2257" s="17"/>
      <c r="C2257" s="10" t="s">
        <v>134</v>
      </c>
      <c r="D2257" s="17" t="str">
        <f t="shared" ref="D2257:D2320" si="2839">MID(A2257,8,(LEN(A2257)-8))</f>
        <v>231989217</v>
      </c>
      <c r="F2257" t="str">
        <f t="shared" si="2777"/>
        <v>[player231989217]</v>
      </c>
      <c r="G2257" s="17" t="str">
        <f t="shared" ref="G2257:G2320" si="2840">CONCATENATE("[hr][b]",D2258,"[/b] ","[playerid=",D2257,"]")</f>
        <v>[hr][b]Algot Grenkvist[/b] [playerid=231989217]</v>
      </c>
    </row>
    <row r="2258" spans="1:7" ht="14.4">
      <c r="A2258" s="17" t="s">
        <v>829</v>
      </c>
      <c r="B2258" s="17" t="str">
        <f t="shared" ref="B2258" si="2841">LEFT(A2258,5)</f>
        <v>name=</v>
      </c>
      <c r="C2258" s="10" t="s">
        <v>137</v>
      </c>
      <c r="D2258" s="17" t="str">
        <f t="shared" ref="D2258:D2321" si="2842">RIGHT(A2258,(LEN(A2258)-5))</f>
        <v>Algot Grenkvist</v>
      </c>
      <c r="F2258" t="str">
        <f t="shared" si="2777"/>
        <v>name=Algot Grenkvist</v>
      </c>
      <c r="G2258" t="str">
        <f t="shared" ref="G2258" si="2843">CONCATENATE(D2259," år och ",D2260," dagar, TSI = ",D2274,", Lön = ",D2273)</f>
        <v>31 år och 19 dagar, TSI = 257160, Lön = 438900</v>
      </c>
    </row>
    <row r="2259" spans="1:7" ht="14.4">
      <c r="A2259" s="17" t="s">
        <v>138</v>
      </c>
      <c r="B2259" s="17" t="str">
        <f t="shared" ref="B2259" si="2844">LEFT(A2259,4)</f>
        <v>ald=</v>
      </c>
      <c r="C2259" s="1" t="s">
        <v>139</v>
      </c>
      <c r="D2259" t="str">
        <f t="shared" ref="D2259:D2322" si="2845">RIGHT(A2259,(LEN(A2259)-4))</f>
        <v>31</v>
      </c>
      <c r="F2259" t="str">
        <f t="shared" ref="F2259" si="2846">IF(LEN(E2259)&gt;0,CONCATENATE(B2259,E2259),A2259)</f>
        <v>ald=31</v>
      </c>
      <c r="G2259" t="str">
        <f>CONCATENATE(VLOOKUP(IF((COUNTA(E2262)&gt;0),E2262,VALUE(D2262)),'Lookup tables'!$A$2:$B$42,2,FALSE)," form, ",VLOOKUP(IF((COUNTA(E2263)&gt;0),E2263,VALUE(D2263)),'Lookup tables'!$A$2:$B$42,2,FALSE)," kondition, ",VLOOKUP(IF((COUNTA(E2271)&gt;0),E2271,VALUE(D2271)),'Lookup tables'!$A$2:$B$42,2,FALSE)," rutin")</f>
        <v>enastående form, fenomenal kondition, himmelsk rutin</v>
      </c>
    </row>
    <row r="2260" spans="1:7" ht="14.4">
      <c r="A2260" s="17" t="s">
        <v>1275</v>
      </c>
      <c r="B2260" s="17" t="str">
        <f t="shared" ref="B2260" si="2847">LEFT(A2260,8)</f>
        <v>agedays=</v>
      </c>
      <c r="C2260" s="1" t="s">
        <v>142</v>
      </c>
      <c r="D2260" t="str">
        <f t="shared" ref="D2260:D2323" si="2848">RIGHT(A2260,(LEN(A2260)-8))</f>
        <v>19</v>
      </c>
      <c r="F2260" t="str">
        <f t="shared" si="2797"/>
        <v>agedays=19</v>
      </c>
      <c r="G2260" t="str">
        <f>CONCATENATE(IF((COUNTA(D2283)&gt;0),CONCATENATE(D2283,", "),""),IF((LEN(D2290)&gt;0),CONCATENATE(VLOOKUP(VALUE(D2290),'Lookup tables'!$D$25:$E$27,2,FALSE),", "),""),CONCATENATE(VLOOKUP(VALUE(D2272),'Lookup tables'!$A$2:$B$42,2,FALSE)," ledarförmåga, "),CONCATENATE(VLOOKUP(D2285,'Lookup tables'!$D$29:$E$34,2,FALSE),", "),IF(AND((VALUE(D2261)&lt;0),(COUNTA(E2261)&lt;1)),"ingen skada",CONCATENATE("[b]skada +",IF((COUNTA(E2261)&gt;0),E2261,D2261),"[/b]")))</f>
        <v>hyfsad ledarförmåga, kontroversiell person, ingen skada</v>
      </c>
    </row>
    <row r="2261" spans="1:7" ht="14.4">
      <c r="A2261" s="17" t="s">
        <v>143</v>
      </c>
      <c r="B2261" s="17" t="str">
        <f t="shared" ref="B2261:B2262" si="2849">LEFT(A2261,4)</f>
        <v>ska=</v>
      </c>
      <c r="C2261" s="1" t="s">
        <v>144</v>
      </c>
      <c r="D2261" t="str">
        <f t="shared" ref="D2261:D2324" si="2850">RIGHT(A2261,(LEN(A2261)-4))</f>
        <v>-1</v>
      </c>
      <c r="F2261" t="str">
        <f t="shared" si="2797"/>
        <v>ska=-1</v>
      </c>
      <c r="G2261" t="s">
        <v>145</v>
      </c>
    </row>
    <row r="2262" spans="1:7" ht="14.4">
      <c r="A2262" s="17" t="s">
        <v>244</v>
      </c>
      <c r="B2262" s="17" t="str">
        <f t="shared" si="2849"/>
        <v>for=</v>
      </c>
      <c r="C2262" s="1" t="s">
        <v>147</v>
      </c>
      <c r="D2262" t="str">
        <f t="shared" si="2850"/>
        <v>7</v>
      </c>
      <c r="F2262" t="str">
        <f t="shared" si="2797"/>
        <v>for=7</v>
      </c>
      <c r="G2262" s="17" t="str">
        <f t="shared" ref="G2262:G2325" si="2851">CONCATENATE("[th]",C2263)</f>
        <v>[th]Kondition</v>
      </c>
    </row>
    <row r="2263" spans="1:7" ht="14.4">
      <c r="A2263" s="17" t="s">
        <v>369</v>
      </c>
      <c r="B2263" s="17" t="str">
        <f t="shared" si="2793"/>
        <v>uth=</v>
      </c>
      <c r="C2263" s="1" t="s">
        <v>149</v>
      </c>
      <c r="D2263" t="str">
        <f t="shared" si="2850"/>
        <v>8</v>
      </c>
      <c r="F2263" t="str">
        <f t="shared" si="2797"/>
        <v>uth=8</v>
      </c>
      <c r="G2263" s="17" t="s">
        <v>150</v>
      </c>
    </row>
    <row r="2264" spans="1:7" ht="14.4">
      <c r="A2264" s="17" t="s">
        <v>533</v>
      </c>
      <c r="B2264" s="17" t="str">
        <f t="shared" si="2793"/>
        <v>spe=</v>
      </c>
      <c r="C2264" s="1" t="s">
        <v>152</v>
      </c>
      <c r="D2264" t="str">
        <f t="shared" si="2850"/>
        <v>17</v>
      </c>
      <c r="F2264" t="str">
        <f t="shared" si="2797"/>
        <v>spe=17</v>
      </c>
      <c r="G2264" s="17" t="str">
        <f>CONCATENATE("[td]",VLOOKUP(IF((COUNTA(E2263)&gt;0),E2263,VALUE(D2263)),'Lookup tables'!$A$2:$B$42,2,FALSE))</f>
        <v>[td]fenomenal</v>
      </c>
    </row>
    <row r="2265" spans="1:7" ht="14.4">
      <c r="A2265" s="17" t="s">
        <v>435</v>
      </c>
      <c r="B2265" s="17" t="str">
        <f t="shared" si="2793"/>
        <v>mal=</v>
      </c>
      <c r="C2265" s="1" t="s">
        <v>154</v>
      </c>
      <c r="D2265" t="str">
        <f t="shared" si="2850"/>
        <v>5</v>
      </c>
      <c r="F2265" t="str">
        <f t="shared" si="2797"/>
        <v>mal=5</v>
      </c>
      <c r="G2265" s="17" t="s">
        <v>140</v>
      </c>
    </row>
    <row r="2266" spans="1:7" ht="14.4">
      <c r="A2266" s="17" t="s">
        <v>399</v>
      </c>
      <c r="B2266" s="17" t="str">
        <f t="shared" si="2793"/>
        <v>fra=</v>
      </c>
      <c r="C2266" s="1" t="s">
        <v>156</v>
      </c>
      <c r="D2266" t="str">
        <f t="shared" si="2850"/>
        <v>6</v>
      </c>
      <c r="F2266" t="str">
        <f t="shared" si="2797"/>
        <v>fra=6</v>
      </c>
      <c r="G2266" s="17" t="str">
        <f t="shared" ref="G2266" si="2852">CONCATENATE("[th]",C2270)</f>
        <v>[th]Målvakt</v>
      </c>
    </row>
    <row r="2267" spans="1:7" ht="14.4">
      <c r="A2267" s="17" t="s">
        <v>832</v>
      </c>
      <c r="B2267" s="17" t="str">
        <f t="shared" si="2793"/>
        <v>ytt=</v>
      </c>
      <c r="C2267" s="1" t="s">
        <v>158</v>
      </c>
      <c r="D2267" t="str">
        <f t="shared" si="2850"/>
        <v>17</v>
      </c>
      <c r="F2267" t="str">
        <f t="shared" si="2797"/>
        <v>ytt=17</v>
      </c>
      <c r="G2267" s="17" t="s">
        <v>150</v>
      </c>
    </row>
    <row r="2268" spans="1:7" ht="14.4">
      <c r="A2268" s="17" t="s">
        <v>358</v>
      </c>
      <c r="B2268" s="17" t="str">
        <f t="shared" si="2793"/>
        <v>fas=</v>
      </c>
      <c r="C2268" s="1" t="s">
        <v>160</v>
      </c>
      <c r="D2268" t="str">
        <f t="shared" si="2850"/>
        <v>3</v>
      </c>
      <c r="F2268" t="str">
        <f t="shared" si="2797"/>
        <v>fas=3</v>
      </c>
      <c r="G2268" s="17" t="str">
        <f>CONCATENATE("[td]",VLOOKUP(IF((COUNTA(E2270)&gt;0),E2270,VALUE(D2270)),'Lookup tables'!$A$2:$B$42,2,FALSE))</f>
        <v>[td]katastrofal</v>
      </c>
    </row>
    <row r="2269" spans="1:7" ht="14.4">
      <c r="A2269" s="17" t="s">
        <v>715</v>
      </c>
      <c r="B2269" s="17" t="str">
        <f t="shared" si="2793"/>
        <v>bac=</v>
      </c>
      <c r="C2269" s="1" t="s">
        <v>162</v>
      </c>
      <c r="D2269" t="str">
        <f t="shared" si="2850"/>
        <v>3</v>
      </c>
      <c r="F2269" t="str">
        <f t="shared" si="2797"/>
        <v>bac=3</v>
      </c>
      <c r="G2269" s="17" t="s">
        <v>163</v>
      </c>
    </row>
    <row r="2270" spans="1:7" ht="14.4">
      <c r="A2270" s="17" t="s">
        <v>286</v>
      </c>
      <c r="B2270" s="17" t="str">
        <f t="shared" si="2793"/>
        <v>mlv=</v>
      </c>
      <c r="C2270" s="1" t="s">
        <v>165</v>
      </c>
      <c r="D2270" t="str">
        <f t="shared" si="2850"/>
        <v>1</v>
      </c>
      <c r="F2270" t="str">
        <f t="shared" si="2797"/>
        <v>mlv=1</v>
      </c>
      <c r="G2270" s="17" t="s">
        <v>135</v>
      </c>
    </row>
    <row r="2271" spans="1:7" ht="14.4">
      <c r="A2271" s="17" t="s">
        <v>576</v>
      </c>
      <c r="B2271" s="17" t="str">
        <f t="shared" si="2793"/>
        <v>rut=</v>
      </c>
      <c r="C2271" s="1" t="s">
        <v>167</v>
      </c>
      <c r="D2271" t="str">
        <f t="shared" si="2850"/>
        <v>14</v>
      </c>
      <c r="F2271" t="str">
        <f t="shared" si="2797"/>
        <v>rut=14</v>
      </c>
      <c r="G2271" s="17" t="str">
        <f t="shared" ref="G2271" si="2853">CONCATENATE("[th]",C2264)</f>
        <v>[th]Spelupplägg</v>
      </c>
    </row>
    <row r="2272" spans="1:7" ht="14.4">
      <c r="A2272" s="17" t="s">
        <v>400</v>
      </c>
      <c r="B2272" s="17" t="str">
        <f t="shared" si="2793"/>
        <v>led=</v>
      </c>
      <c r="C2272" s="1" t="s">
        <v>169</v>
      </c>
      <c r="D2272" t="str">
        <f t="shared" si="2850"/>
        <v>4</v>
      </c>
      <c r="F2272" t="str">
        <f t="shared" si="2797"/>
        <v>led=4</v>
      </c>
      <c r="G2272" s="17" t="s">
        <v>150</v>
      </c>
    </row>
    <row r="2273" spans="1:7" ht="14.4">
      <c r="A2273" s="17" t="s">
        <v>1276</v>
      </c>
      <c r="B2273" s="17" t="str">
        <f t="shared" si="2793"/>
        <v>sal=</v>
      </c>
      <c r="C2273" s="1" t="s">
        <v>171</v>
      </c>
      <c r="D2273" t="str">
        <f t="shared" si="2850"/>
        <v>438900</v>
      </c>
      <c r="F2273" t="str">
        <f t="shared" si="2797"/>
        <v>sal=438900</v>
      </c>
      <c r="G2273" s="17" t="str">
        <f>CONCATENATE("[td]",VLOOKUP(IF((COUNTA(E2264)&gt;0),E2264,VALUE(D2264)),'Lookup tables'!$A$2:$B$42,2,FALSE))</f>
        <v>[td]mytomspunnen</v>
      </c>
    </row>
    <row r="2274" spans="1:7" ht="14.4">
      <c r="A2274" s="17" t="s">
        <v>1277</v>
      </c>
      <c r="B2274" s="17" t="str">
        <f t="shared" si="2793"/>
        <v>mkt=</v>
      </c>
      <c r="C2274" s="1" t="s">
        <v>173</v>
      </c>
      <c r="D2274" t="str">
        <f t="shared" si="2850"/>
        <v>257160</v>
      </c>
      <c r="F2274" t="str">
        <f t="shared" si="2797"/>
        <v>mkt=257160</v>
      </c>
      <c r="G2274" s="17" t="s">
        <v>140</v>
      </c>
    </row>
    <row r="2275" spans="1:7" ht="14.4">
      <c r="A2275" s="17" t="s">
        <v>1273</v>
      </c>
      <c r="B2275" s="17" t="str">
        <f t="shared" si="2793"/>
        <v>gev=</v>
      </c>
      <c r="C2275" s="1" t="s">
        <v>175</v>
      </c>
      <c r="D2275" t="str">
        <f t="shared" si="2850"/>
        <v>75</v>
      </c>
      <c r="F2275" t="str">
        <f t="shared" si="2797"/>
        <v>gev=75</v>
      </c>
      <c r="G2275" s="17" t="str">
        <f t="shared" ref="G2275" si="2854">CONCATENATE("[th]",C2266)</f>
        <v>[th]Framspel</v>
      </c>
    </row>
    <row r="2276" spans="1:7" ht="14.4">
      <c r="A2276" s="17" t="s">
        <v>176</v>
      </c>
      <c r="B2276" s="17" t="str">
        <f t="shared" si="2793"/>
        <v>gtl=</v>
      </c>
      <c r="C2276" s="1" t="s">
        <v>177</v>
      </c>
      <c r="D2276" t="str">
        <f t="shared" si="2850"/>
        <v>0</v>
      </c>
      <c r="F2276" t="str">
        <f t="shared" si="2797"/>
        <v>gtl=0</v>
      </c>
      <c r="G2276" s="17" t="s">
        <v>150</v>
      </c>
    </row>
    <row r="2277" spans="1:7" ht="14.4">
      <c r="A2277" s="17" t="s">
        <v>178</v>
      </c>
      <c r="B2277" s="17" t="str">
        <f t="shared" si="2793"/>
        <v>gtc=</v>
      </c>
      <c r="C2277" s="1" t="s">
        <v>179</v>
      </c>
      <c r="D2277" t="str">
        <f t="shared" si="2850"/>
        <v>0</v>
      </c>
      <c r="F2277" t="str">
        <f t="shared" si="2797"/>
        <v>gtc=0</v>
      </c>
      <c r="G2277" s="17" t="str">
        <f>CONCATENATE("[td]",VLOOKUP(IF((COUNTA(E2266)&gt;0),E2266,VALUE(D2266)),'Lookup tables'!$A$2:$B$42,2,FALSE))</f>
        <v>[td]ypperlig</v>
      </c>
    </row>
    <row r="2278" spans="1:7" ht="14.4">
      <c r="A2278" s="17" t="s">
        <v>180</v>
      </c>
      <c r="B2278" s="17" t="str">
        <f t="shared" si="2793"/>
        <v>gtt=</v>
      </c>
      <c r="C2278" s="1" t="s">
        <v>181</v>
      </c>
      <c r="D2278" t="str">
        <f t="shared" si="2850"/>
        <v>0</v>
      </c>
      <c r="F2278" t="str">
        <f t="shared" si="2797"/>
        <v>gtt=0</v>
      </c>
      <c r="G2278" s="17" t="s">
        <v>163</v>
      </c>
    </row>
    <row r="2279" spans="1:7" ht="14.4">
      <c r="A2279" s="17" t="s">
        <v>644</v>
      </c>
      <c r="B2279" s="17" t="str">
        <f t="shared" si="2793"/>
        <v>hat=</v>
      </c>
      <c r="C2279" s="1" t="s">
        <v>183</v>
      </c>
      <c r="D2279" t="str">
        <f t="shared" si="2850"/>
        <v>2</v>
      </c>
      <c r="F2279" t="str">
        <f t="shared" si="2797"/>
        <v>hat=2</v>
      </c>
      <c r="G2279" s="17" t="s">
        <v>135</v>
      </c>
    </row>
    <row r="2280" spans="1:7" ht="14.4">
      <c r="A2280" s="17" t="s">
        <v>184</v>
      </c>
      <c r="B2280" s="17" t="str">
        <f t="shared" ref="B2280" si="2855">LEFT(A2280,10)</f>
        <v>CountryID=</v>
      </c>
      <c r="C2280" s="1" t="s">
        <v>185</v>
      </c>
      <c r="D2280" t="str">
        <f t="shared" ref="D2280:D2343" si="2856">RIGHT(A2280,(LEN(A2280)-10))</f>
        <v>1</v>
      </c>
      <c r="F2280" t="str">
        <f t="shared" si="2797"/>
        <v>CountryID=1</v>
      </c>
      <c r="G2280" s="17" t="str">
        <f t="shared" ref="G2280" si="2857">CONCATENATE("[th]",C2267)</f>
        <v>[th]Ytter</v>
      </c>
    </row>
    <row r="2281" spans="1:7" ht="14.4">
      <c r="A2281" s="17" t="s">
        <v>186</v>
      </c>
      <c r="B2281" s="17" t="str">
        <f t="shared" ref="B2281" si="2858">LEFT(A2281,9)</f>
        <v>warnings=</v>
      </c>
      <c r="C2281" s="1" t="s">
        <v>187</v>
      </c>
      <c r="D2281" t="str">
        <f t="shared" ref="D2281:D2344" si="2859">RIGHT(A2281,(LEN(A2281)-9))</f>
        <v>0</v>
      </c>
      <c r="F2281" t="str">
        <f t="shared" si="2797"/>
        <v>warnings=0</v>
      </c>
      <c r="G2281" s="17" t="s">
        <v>150</v>
      </c>
    </row>
    <row r="2282" spans="1:7" ht="14.4">
      <c r="A2282" s="17" t="s">
        <v>405</v>
      </c>
      <c r="B2282" s="17" t="str">
        <f t="shared" ref="B2282" si="2860">LEFT(A2282,11)</f>
        <v>speciality=</v>
      </c>
      <c r="C2282" s="1" t="s">
        <v>189</v>
      </c>
      <c r="D2282" t="str">
        <f t="shared" ref="D2282:D2345" si="2861">RIGHT(A2282,(LEN(A2282)-11))</f>
        <v>2</v>
      </c>
      <c r="F2282" t="str">
        <f t="shared" si="2797"/>
        <v>speciality=2</v>
      </c>
      <c r="G2282" s="17" t="str">
        <f>CONCATENATE("[td]",VLOOKUP(IF((COUNTA(E2267)&gt;0),E2267,VALUE(D2267)),'Lookup tables'!$A$2:$B$42,2,FALSE))</f>
        <v>[td]mytomspunnen</v>
      </c>
    </row>
    <row r="2283" spans="1:7" ht="14.4">
      <c r="A2283" s="17" t="s">
        <v>406</v>
      </c>
      <c r="B2283" s="17" t="str">
        <f t="shared" ref="B2283" si="2862">LEFT(A2283,16)</f>
        <v>specialityLabel=</v>
      </c>
      <c r="C2283" s="1" t="s">
        <v>189</v>
      </c>
      <c r="F2283" t="str">
        <f t="shared" si="2797"/>
        <v>specialityLabel=Quick</v>
      </c>
      <c r="G2283" s="17" t="s">
        <v>140</v>
      </c>
    </row>
    <row r="2284" spans="1:7" ht="14.4">
      <c r="A2284" s="17" t="s">
        <v>292</v>
      </c>
      <c r="B2284" s="17" t="str">
        <f t="shared" ref="B2284" si="2863">LEFT(A2284,11)</f>
        <v>gentleness=</v>
      </c>
      <c r="C2284" s="1" t="s">
        <v>192</v>
      </c>
      <c r="D2284" t="str">
        <f t="shared" ref="D2284:D2347" si="2864">RIGHT(A2284,(LEN(A2284)-11))</f>
        <v>1</v>
      </c>
      <c r="F2284" t="str">
        <f t="shared" si="2797"/>
        <v>gentleness=1</v>
      </c>
      <c r="G2284" s="17" t="str">
        <f t="shared" ref="G2284" si="2865">CONCATENATE("[th]",C2269)</f>
        <v>[th]Försvar</v>
      </c>
    </row>
    <row r="2285" spans="1:7" ht="14.4">
      <c r="A2285" s="17" t="s">
        <v>293</v>
      </c>
      <c r="B2285" s="17" t="str">
        <f t="shared" ref="B2285" si="2866">LEFT(A2285,16)</f>
        <v>gentlenessLabel=</v>
      </c>
      <c r="C2285" s="1" t="s">
        <v>192</v>
      </c>
      <c r="D2285" t="str">
        <f t="shared" ref="D2285:D2348" si="2867">RIGHT(A2285,(LEN(A2285)-16))</f>
        <v>controversial person</v>
      </c>
      <c r="F2285" t="str">
        <f t="shared" si="2797"/>
        <v>gentlenessLabel=controversial person</v>
      </c>
      <c r="G2285" s="17" t="s">
        <v>150</v>
      </c>
    </row>
    <row r="2286" spans="1:7" ht="14.4">
      <c r="A2286" s="17" t="s">
        <v>465</v>
      </c>
      <c r="B2286" s="17" t="str">
        <f t="shared" ref="B2286" si="2868">LEFT(A2286,8)</f>
        <v>honesty=</v>
      </c>
      <c r="C2286" s="1" t="s">
        <v>195</v>
      </c>
      <c r="D2286" t="str">
        <f t="shared" ref="D2286:D2349" si="2869">RIGHT(A2286,(LEN(A2286)-8))</f>
        <v>0</v>
      </c>
      <c r="F2286" t="str">
        <f t="shared" si="2797"/>
        <v>honesty=0</v>
      </c>
      <c r="G2286" s="17" t="str">
        <f>CONCATENATE("[td]",VLOOKUP(IF((COUNTA(E2269)&gt;0),E2269,VALUE(D2269)),'Lookup tables'!$A$2:$B$42,2,FALSE))</f>
        <v>[td]dålig</v>
      </c>
    </row>
    <row r="2287" spans="1:7" ht="14.4">
      <c r="A2287" s="17" t="s">
        <v>466</v>
      </c>
      <c r="B2287" s="17" t="str">
        <f t="shared" ref="B2287" si="2870">LEFT(A2287,13)</f>
        <v>honestyLabel=</v>
      </c>
      <c r="C2287" s="1" t="s">
        <v>195</v>
      </c>
      <c r="D2287" t="str">
        <f t="shared" ref="D2287:D2350" si="2871">RIGHT(A2287,(LEN(A2287)-13))</f>
        <v>infamous</v>
      </c>
      <c r="F2287" t="str">
        <f t="shared" si="2797"/>
        <v>honestyLabel=infamous</v>
      </c>
      <c r="G2287" s="17" t="s">
        <v>163</v>
      </c>
    </row>
    <row r="2288" spans="1:7" ht="14.4">
      <c r="A2288" s="17" t="s">
        <v>273</v>
      </c>
      <c r="B2288" s="17" t="str">
        <f t="shared" ref="B2288" si="2872">LEFT(A2288,15)</f>
        <v>Aggressiveness=</v>
      </c>
      <c r="C2288" s="1" t="s">
        <v>198</v>
      </c>
      <c r="D2288" t="str">
        <f t="shared" ref="D2288:D2351" si="2873">RIGHT(A2288,(LEN(A2288)-15))</f>
        <v>2</v>
      </c>
      <c r="F2288" t="str">
        <f t="shared" si="2797"/>
        <v>Aggressiveness=2</v>
      </c>
      <c r="G2288" s="17" t="s">
        <v>135</v>
      </c>
    </row>
    <row r="2289" spans="1:7" ht="14.4">
      <c r="A2289" s="17" t="s">
        <v>274</v>
      </c>
      <c r="B2289" s="17" t="str">
        <f t="shared" ref="B2289" si="2874">LEFT(A2289,20)</f>
        <v>AggressivenessLabel=</v>
      </c>
      <c r="C2289" s="1" t="s">
        <v>198</v>
      </c>
      <c r="D2289" t="str">
        <f t="shared" ref="D2289:D2352" si="2875">RIGHT(A2289,(LEN(A2289)-20))</f>
        <v>balanced</v>
      </c>
      <c r="F2289" t="str">
        <f t="shared" si="2797"/>
        <v>AggressivenessLabel=balanced</v>
      </c>
      <c r="G2289" s="17" t="str">
        <f t="shared" ref="G2289" si="2876">CONCATENATE("[th]",C2265)</f>
        <v>[th]Målgörare</v>
      </c>
    </row>
    <row r="2290" spans="1:7" ht="14.4">
      <c r="A2290" s="17" t="s">
        <v>236</v>
      </c>
      <c r="B2290" s="17" t="str">
        <f t="shared" ref="B2290" si="2877">LEFT(A2290,12)</f>
        <v>TrainerType=</v>
      </c>
      <c r="C2290" s="1" t="s">
        <v>201</v>
      </c>
      <c r="D2290" t="str">
        <f t="shared" ref="D2290:D2353" si="2878">RIGHT(A2290,(LEN(A2290)-12))</f>
        <v/>
      </c>
      <c r="F2290" t="str">
        <f t="shared" si="2797"/>
        <v>TrainerType=</v>
      </c>
      <c r="G2290" s="17" t="s">
        <v>150</v>
      </c>
    </row>
    <row r="2291" spans="1:7" ht="14.4">
      <c r="A2291" s="17" t="s">
        <v>237</v>
      </c>
      <c r="B2291" s="17" t="str">
        <f t="shared" ref="B2291" si="2879">LEFT(A2291,13)</f>
        <v>TrainerSkill=</v>
      </c>
      <c r="C2291" s="1" t="s">
        <v>203</v>
      </c>
      <c r="D2291" t="str">
        <f t="shared" ref="D2291:D2354" si="2880">RIGHT(A2291,(LEN(A2291)-13))</f>
        <v/>
      </c>
      <c r="F2291" t="str">
        <f t="shared" si="2797"/>
        <v>TrainerSkill=</v>
      </c>
      <c r="G2291" s="17" t="str">
        <f>CONCATENATE("[td]",VLOOKUP(IF((COUNTA(E2265)&gt;0),E2265,VALUE(D2265)),'Lookup tables'!$A$2:$B$42,2,FALSE))</f>
        <v>[td]bra</v>
      </c>
    </row>
    <row r="2292" spans="1:7" ht="14.4">
      <c r="A2292" s="17" t="s">
        <v>204</v>
      </c>
      <c r="B2292" s="17" t="str">
        <f t="shared" ref="B2292" si="2881">LEFT(A2292,7)</f>
        <v>rating=</v>
      </c>
      <c r="C2292" s="1" t="s">
        <v>205</v>
      </c>
      <c r="D2292" t="str">
        <f t="shared" ref="D2292:D2355" si="2882">RIGHT(A2292,(LEN(A2292)-7))</f>
        <v>0</v>
      </c>
      <c r="F2292" t="str">
        <f t="shared" ref="F2292:F2355" si="2883">IF(LEN(E2292)&gt;0,CONCATENATE(B2292,E2292),A2292)</f>
        <v>rating=0</v>
      </c>
      <c r="G2292" s="17" t="s">
        <v>140</v>
      </c>
    </row>
    <row r="2293" spans="1:7" ht="14.4">
      <c r="A2293" s="17" t="s">
        <v>792</v>
      </c>
      <c r="B2293" s="17" t="str">
        <f t="shared" ref="B2293" si="2884">LEFT(A2293,13)</f>
        <v>PlayerNumber=</v>
      </c>
      <c r="C2293" s="1" t="s">
        <v>207</v>
      </c>
      <c r="D2293" t="str">
        <f t="shared" ref="D2293:D2356" si="2885">RIGHT(A2293,(LEN(A2293)-13))</f>
        <v>12</v>
      </c>
      <c r="F2293" t="str">
        <f t="shared" si="2883"/>
        <v>PlayerNumber=12</v>
      </c>
      <c r="G2293" s="17" t="str">
        <f t="shared" ref="G2293" si="2886">CONCATENATE("[th]",C2268)</f>
        <v>[th]Fasta situationer</v>
      </c>
    </row>
    <row r="2294" spans="1:7" ht="14.4">
      <c r="A2294" s="17" t="s">
        <v>208</v>
      </c>
      <c r="B2294" s="17" t="str">
        <f t="shared" ref="B2294:B2295" si="2887">LEFT(A2294,15)</f>
        <v>TransferListed=</v>
      </c>
      <c r="C2294" s="1" t="s">
        <v>209</v>
      </c>
      <c r="D2294" t="str">
        <f t="shared" ref="D2294:D2357" si="2888">RIGHT(A2294,(LEN(A2294)-15))</f>
        <v>0</v>
      </c>
      <c r="F2294" t="str">
        <f t="shared" si="2883"/>
        <v>TransferListed=0</v>
      </c>
      <c r="G2294" s="17" t="s">
        <v>150</v>
      </c>
    </row>
    <row r="2295" spans="1:7" ht="14.4">
      <c r="A2295" s="17" t="s">
        <v>210</v>
      </c>
      <c r="B2295" s="17" t="str">
        <f t="shared" si="2887"/>
        <v>NationalTeamID=</v>
      </c>
      <c r="C2295" s="1" t="s">
        <v>211</v>
      </c>
      <c r="D2295" t="str">
        <f t="shared" si="2888"/>
        <v>3000</v>
      </c>
      <c r="F2295" t="str">
        <f t="shared" ref="F2295:F2358" si="2889">A2295</f>
        <v>NationalTeamID=3000</v>
      </c>
      <c r="G2295" s="17" t="str">
        <f>CONCATENATE("[td]",VLOOKUP(IF((COUNTA(E2268)&gt;0),E2268,VALUE(D2268)),'Lookup tables'!$A$2:$B$42,2,FALSE))</f>
        <v>[td]dålig</v>
      </c>
    </row>
    <row r="2296" spans="1:7" ht="14.4">
      <c r="A2296" s="17" t="s">
        <v>614</v>
      </c>
      <c r="B2296" s="17" t="str">
        <f t="shared" ref="B2296" si="2890">LEFT(A2296,5)</f>
        <v>Caps=</v>
      </c>
      <c r="C2296" s="1" t="s">
        <v>213</v>
      </c>
      <c r="D2296" t="str">
        <f t="shared" ref="D2296:D2359" si="2891">RIGHT(A2296,(LEN(A2296)-5))</f>
        <v>11</v>
      </c>
      <c r="F2296" t="str">
        <f t="shared" si="2889"/>
        <v>Caps=11</v>
      </c>
      <c r="G2296" s="17" t="s">
        <v>214</v>
      </c>
    </row>
    <row r="2297" spans="1:7" ht="14.4">
      <c r="A2297" s="17" t="s">
        <v>685</v>
      </c>
      <c r="B2297" s="17" t="str">
        <f t="shared" ref="B2297" si="2892">LEFT(A2297,8)</f>
        <v>CapsU20=</v>
      </c>
      <c r="C2297" s="1" t="s">
        <v>216</v>
      </c>
      <c r="D2297" t="str">
        <f t="shared" ref="D2297:D2360" si="2893">RIGHT(A2297,(LEN(A2297)-8))</f>
        <v>9</v>
      </c>
      <c r="F2297" t="str">
        <f t="shared" si="2889"/>
        <v>CapsU20=9</v>
      </c>
      <c r="G2297" t="str">
        <f t="shared" ref="G2297:G2360" si="2894">CONCATENATE("Extra info: ", E2297)</f>
        <v xml:space="preserve">Extra info: </v>
      </c>
    </row>
    <row r="2298" spans="1:7" ht="14.4">
      <c r="A2298" s="17" t="s">
        <v>1278</v>
      </c>
      <c r="B2298" s="17"/>
      <c r="C2298" s="10" t="s">
        <v>134</v>
      </c>
      <c r="D2298" s="17" t="str">
        <f t="shared" ref="D2298:D2361" si="2895">MID(A2298,8,(LEN(A2298)-8))</f>
        <v>274236490</v>
      </c>
      <c r="F2298" t="str">
        <f t="shared" si="2889"/>
        <v>[player274236490]</v>
      </c>
      <c r="G2298" s="17" t="str">
        <f t="shared" ref="G2298:G2361" si="2896">CONCATENATE("[hr][b]",D2299,"[/b] ","[playerid=",D2298,"]")</f>
        <v>[hr][b]Anders Flinkhall[/b] [playerid=274236490]</v>
      </c>
    </row>
    <row r="2299" spans="1:7" ht="14.4">
      <c r="A2299" s="17" t="s">
        <v>1279</v>
      </c>
      <c r="B2299" s="17" t="str">
        <f t="shared" ref="B2299" si="2897">LEFT(A2299,5)</f>
        <v>name=</v>
      </c>
      <c r="C2299" s="10" t="s">
        <v>137</v>
      </c>
      <c r="D2299" s="17" t="str">
        <f t="shared" ref="D2299:D2362" si="2898">RIGHT(A2299,(LEN(A2299)-5))</f>
        <v>Anders Flinkhall</v>
      </c>
      <c r="F2299" t="str">
        <f t="shared" si="2889"/>
        <v>name=Anders Flinkhall</v>
      </c>
      <c r="G2299" t="str">
        <f t="shared" ref="G2299" si="2899">CONCATENATE(D2300," år och ",D2301," dagar, TSI = ",D2315,", Lön = ",D2314)</f>
        <v>27 år och 95 dagar, TSI = 231720, Lön = 715080</v>
      </c>
    </row>
    <row r="2300" spans="1:7" ht="14.4">
      <c r="A2300" s="17" t="s">
        <v>219</v>
      </c>
      <c r="B2300" s="17" t="str">
        <f t="shared" ref="B2300" si="2900">LEFT(A2300,4)</f>
        <v>ald=</v>
      </c>
      <c r="C2300" s="1" t="s">
        <v>139</v>
      </c>
      <c r="D2300" t="str">
        <f t="shared" ref="D2300:D2363" si="2901">RIGHT(A2300,(LEN(A2300)-4))</f>
        <v>27</v>
      </c>
      <c r="F2300" t="str">
        <f t="shared" ref="F2300" si="2902">IF(LEN(E2300)&gt;0,CONCATENATE(B2300,E2300),A2300)</f>
        <v>ald=27</v>
      </c>
      <c r="G2300" t="str">
        <f>CONCATENATE(VLOOKUP(IF((COUNTA(E2303)&gt;0),E2303,VALUE(D2303)),'Lookup tables'!$A$2:$B$42,2,FALSE)," form, ",VLOOKUP(IF((COUNTA(E2304)&gt;0),E2304,VALUE(D2304)),'Lookup tables'!$A$2:$B$42,2,FALSE)," kondition, ",VLOOKUP(IF((COUNTA(E2312)&gt;0),E2312,VALUE(D2312)),'Lookup tables'!$A$2:$B$42,2,FALSE)," rutin")</f>
        <v>bra form, enastående kondition, fenomenal rutin</v>
      </c>
    </row>
    <row r="2301" spans="1:7" ht="14.4">
      <c r="A2301" s="17" t="s">
        <v>1280</v>
      </c>
      <c r="B2301" s="17" t="str">
        <f t="shared" ref="B2301" si="2903">LEFT(A2301,8)</f>
        <v>agedays=</v>
      </c>
      <c r="C2301" s="1" t="s">
        <v>142</v>
      </c>
      <c r="D2301" t="str">
        <f t="shared" ref="D2301:D2364" si="2904">RIGHT(A2301,(LEN(A2301)-8))</f>
        <v>95</v>
      </c>
      <c r="F2301" t="str">
        <f t="shared" si="2883"/>
        <v>agedays=95</v>
      </c>
      <c r="G2301" t="str">
        <f>CONCATENATE(IF((COUNTA(D2324)&gt;0),CONCATENATE(D2324,", "),""),IF((LEN(D2331)&gt;0),CONCATENATE(VLOOKUP(VALUE(D2331),'Lookup tables'!$D$25:$E$27,2,FALSE),", "),""),CONCATENATE(VLOOKUP(VALUE(D2313),'Lookup tables'!$A$2:$B$42,2,FALSE)," ledarförmåga, "),CONCATENATE(VLOOKUP(D2326,'Lookup tables'!$D$29:$E$34,2,FALSE),", "),IF(AND((VALUE(D2302)&lt;0),(COUNTA(E2302)&lt;1)),"ingen skada",CONCATENATE("[b]skada +",IF((COUNTA(E2302)&gt;0),E2302,D2302),"[/b]")))</f>
        <v>katastrofal ledarförmåga, sympatisk kille, [b]skada +0[/b]</v>
      </c>
    </row>
    <row r="2302" spans="1:7" ht="14.4">
      <c r="A2302" s="21" t="s">
        <v>355</v>
      </c>
      <c r="B2302" s="17" t="str">
        <f t="shared" ref="B2302:B2361" si="2905">LEFT(A2302,4)</f>
        <v>ska=</v>
      </c>
      <c r="C2302" s="1" t="s">
        <v>144</v>
      </c>
      <c r="D2302" t="str">
        <f t="shared" ref="D2302:D2365" si="2906">RIGHT(A2302,(LEN(A2302)-4))</f>
        <v>0</v>
      </c>
      <c r="F2302" t="str">
        <f t="shared" si="2883"/>
        <v>ska=0</v>
      </c>
      <c r="G2302" t="s">
        <v>145</v>
      </c>
    </row>
    <row r="2303" spans="1:7" ht="14.4">
      <c r="A2303" s="17" t="s">
        <v>279</v>
      </c>
      <c r="B2303" s="17" t="str">
        <f t="shared" si="2905"/>
        <v>for=</v>
      </c>
      <c r="C2303" s="1" t="s">
        <v>147</v>
      </c>
      <c r="D2303" t="str">
        <f t="shared" si="2906"/>
        <v>5</v>
      </c>
      <c r="E2303">
        <v>5</v>
      </c>
      <c r="F2303" t="str">
        <f t="shared" si="2883"/>
        <v>for=5</v>
      </c>
      <c r="G2303" s="17" t="str">
        <f t="shared" ref="G2303:G2366" si="2907">CONCATENATE("[th]",C2304)</f>
        <v>[th]Kondition</v>
      </c>
    </row>
    <row r="2304" spans="1:7" ht="14.4">
      <c r="A2304" s="17" t="s">
        <v>222</v>
      </c>
      <c r="B2304" s="17" t="str">
        <f t="shared" si="2905"/>
        <v>uth=</v>
      </c>
      <c r="C2304" s="1" t="s">
        <v>149</v>
      </c>
      <c r="D2304" t="str">
        <f t="shared" si="2906"/>
        <v>7</v>
      </c>
      <c r="F2304" t="str">
        <f t="shared" si="2883"/>
        <v>uth=7</v>
      </c>
      <c r="G2304" s="17" t="s">
        <v>150</v>
      </c>
    </row>
    <row r="2305" spans="1:7" ht="14.4">
      <c r="A2305" s="17" t="s">
        <v>280</v>
      </c>
      <c r="B2305" s="17" t="str">
        <f t="shared" si="2905"/>
        <v>spe=</v>
      </c>
      <c r="C2305" s="1" t="s">
        <v>152</v>
      </c>
      <c r="D2305" t="str">
        <f t="shared" si="2906"/>
        <v>18</v>
      </c>
      <c r="F2305" t="str">
        <f t="shared" si="2883"/>
        <v>spe=18</v>
      </c>
      <c r="G2305" s="17" t="str">
        <f>CONCATENATE("[td]",VLOOKUP(IF((COUNTA(E2304)&gt;0),E2304,VALUE(D2304)),'Lookup tables'!$A$2:$B$42,2,FALSE))</f>
        <v>[td]enastående</v>
      </c>
    </row>
    <row r="2306" spans="1:7" ht="14.4">
      <c r="A2306" s="17" t="s">
        <v>357</v>
      </c>
      <c r="B2306" s="17" t="str">
        <f t="shared" si="2905"/>
        <v>mal=</v>
      </c>
      <c r="C2306" s="1" t="s">
        <v>154</v>
      </c>
      <c r="D2306" t="str">
        <f t="shared" si="2906"/>
        <v>3</v>
      </c>
      <c r="F2306" t="str">
        <f t="shared" si="2883"/>
        <v>mal=3</v>
      </c>
      <c r="G2306" s="17" t="s">
        <v>140</v>
      </c>
    </row>
    <row r="2307" spans="1:7" ht="14.4">
      <c r="A2307" s="17" t="s">
        <v>282</v>
      </c>
      <c r="B2307" s="17" t="str">
        <f t="shared" si="2905"/>
        <v>fra=</v>
      </c>
      <c r="C2307" s="1" t="s">
        <v>156</v>
      </c>
      <c r="D2307" t="str">
        <f t="shared" si="2906"/>
        <v>13</v>
      </c>
      <c r="F2307" t="str">
        <f t="shared" si="2883"/>
        <v>fra=13</v>
      </c>
      <c r="G2307" s="17" t="str">
        <f t="shared" ref="G2307" si="2908">CONCATENATE("[th]",C2311)</f>
        <v>[th]Målvakt</v>
      </c>
    </row>
    <row r="2308" spans="1:7" ht="14.4">
      <c r="A2308" s="17" t="s">
        <v>283</v>
      </c>
      <c r="B2308" s="17" t="str">
        <f t="shared" si="2905"/>
        <v>ytt=</v>
      </c>
      <c r="C2308" s="1" t="s">
        <v>158</v>
      </c>
      <c r="D2308" t="str">
        <f t="shared" si="2906"/>
        <v>3</v>
      </c>
      <c r="F2308" t="str">
        <f t="shared" si="2883"/>
        <v>ytt=3</v>
      </c>
      <c r="G2308" s="17" t="s">
        <v>150</v>
      </c>
    </row>
    <row r="2309" spans="1:7" ht="14.4">
      <c r="A2309" s="17" t="s">
        <v>358</v>
      </c>
      <c r="B2309" s="17" t="str">
        <f t="shared" si="2905"/>
        <v>fas=</v>
      </c>
      <c r="C2309" s="1" t="s">
        <v>160</v>
      </c>
      <c r="D2309" t="str">
        <f t="shared" si="2906"/>
        <v>3</v>
      </c>
      <c r="F2309" t="str">
        <f t="shared" si="2883"/>
        <v>fas=3</v>
      </c>
      <c r="G2309" s="17" t="str">
        <f>CONCATENATE("[td]",VLOOKUP(IF((COUNTA(E2311)&gt;0),E2311,VALUE(D2311)),'Lookup tables'!$A$2:$B$42,2,FALSE))</f>
        <v>[td]katastrofal</v>
      </c>
    </row>
    <row r="2310" spans="1:7" ht="14.4">
      <c r="A2310" s="17" t="s">
        <v>641</v>
      </c>
      <c r="B2310" s="17" t="str">
        <f t="shared" si="2905"/>
        <v>bac=</v>
      </c>
      <c r="C2310" s="1" t="s">
        <v>162</v>
      </c>
      <c r="D2310" t="str">
        <f t="shared" si="2906"/>
        <v>8</v>
      </c>
      <c r="F2310" t="str">
        <f t="shared" si="2883"/>
        <v>bac=8</v>
      </c>
      <c r="G2310" s="17" t="s">
        <v>163</v>
      </c>
    </row>
    <row r="2311" spans="1:7" ht="14.4">
      <c r="A2311" s="17" t="s">
        <v>286</v>
      </c>
      <c r="B2311" s="17" t="str">
        <f t="shared" si="2905"/>
        <v>mlv=</v>
      </c>
      <c r="C2311" s="1" t="s">
        <v>165</v>
      </c>
      <c r="D2311" t="str">
        <f t="shared" si="2906"/>
        <v>1</v>
      </c>
      <c r="F2311" t="str">
        <f t="shared" si="2883"/>
        <v>mlv=1</v>
      </c>
      <c r="G2311" s="17" t="s">
        <v>135</v>
      </c>
    </row>
    <row r="2312" spans="1:7" ht="14.4">
      <c r="A2312" s="17" t="s">
        <v>227</v>
      </c>
      <c r="B2312" s="17" t="str">
        <f t="shared" si="2905"/>
        <v>rut=</v>
      </c>
      <c r="C2312" s="1" t="s">
        <v>167</v>
      </c>
      <c r="D2312" t="str">
        <f t="shared" si="2906"/>
        <v>8</v>
      </c>
      <c r="F2312" t="str">
        <f t="shared" si="2883"/>
        <v>rut=8</v>
      </c>
      <c r="G2312" s="17" t="str">
        <f t="shared" ref="G2312" si="2909">CONCATENATE("[th]",C2305)</f>
        <v>[th]Spelupplägg</v>
      </c>
    </row>
    <row r="2313" spans="1:7" ht="14.4">
      <c r="A2313" s="17" t="s">
        <v>251</v>
      </c>
      <c r="B2313" s="17" t="str">
        <f t="shared" si="2905"/>
        <v>led=</v>
      </c>
      <c r="C2313" s="1" t="s">
        <v>169</v>
      </c>
      <c r="D2313" t="str">
        <f t="shared" si="2906"/>
        <v>1</v>
      </c>
      <c r="F2313" t="str">
        <f t="shared" si="2883"/>
        <v>led=1</v>
      </c>
      <c r="G2313" s="17" t="s">
        <v>150</v>
      </c>
    </row>
    <row r="2314" spans="1:7" ht="14.4">
      <c r="A2314" s="17" t="s">
        <v>1281</v>
      </c>
      <c r="B2314" s="17" t="str">
        <f t="shared" si="2905"/>
        <v>sal=</v>
      </c>
      <c r="C2314" s="1" t="s">
        <v>171</v>
      </c>
      <c r="D2314" t="str">
        <f t="shared" si="2906"/>
        <v>715080</v>
      </c>
      <c r="F2314" t="str">
        <f t="shared" si="2883"/>
        <v>sal=715080</v>
      </c>
      <c r="G2314" s="17" t="str">
        <f>CONCATENATE("[td]",VLOOKUP(IF((COUNTA(E2305)&gt;0),E2305,VALUE(D2305)),'Lookup tables'!$A$2:$B$42,2,FALSE))</f>
        <v>[td]magisk</v>
      </c>
    </row>
    <row r="2315" spans="1:7" ht="14.4">
      <c r="A2315" s="17" t="s">
        <v>1282</v>
      </c>
      <c r="B2315" s="17" t="str">
        <f t="shared" si="2905"/>
        <v>mkt=</v>
      </c>
      <c r="C2315" s="1" t="s">
        <v>173</v>
      </c>
      <c r="D2315" t="str">
        <f t="shared" si="2906"/>
        <v>231720</v>
      </c>
      <c r="F2315" t="str">
        <f t="shared" si="2883"/>
        <v>mkt=231720</v>
      </c>
      <c r="G2315" s="17" t="s">
        <v>140</v>
      </c>
    </row>
    <row r="2316" spans="1:7" ht="14.4">
      <c r="A2316" s="17" t="s">
        <v>1253</v>
      </c>
      <c r="B2316" s="17" t="str">
        <f t="shared" si="2905"/>
        <v>gev=</v>
      </c>
      <c r="C2316" s="1" t="s">
        <v>175</v>
      </c>
      <c r="D2316" t="str">
        <f t="shared" si="2906"/>
        <v>32</v>
      </c>
      <c r="F2316" t="str">
        <f t="shared" si="2883"/>
        <v>gev=32</v>
      </c>
      <c r="G2316" s="17" t="str">
        <f t="shared" ref="G2316" si="2910">CONCATENATE("[th]",C2307)</f>
        <v>[th]Framspel</v>
      </c>
    </row>
    <row r="2317" spans="1:7" ht="14.4">
      <c r="A2317" s="17" t="s">
        <v>176</v>
      </c>
      <c r="B2317" s="17" t="str">
        <f t="shared" si="2905"/>
        <v>gtl=</v>
      </c>
      <c r="C2317" s="1" t="s">
        <v>177</v>
      </c>
      <c r="D2317" t="str">
        <f t="shared" si="2906"/>
        <v>0</v>
      </c>
      <c r="F2317" t="str">
        <f t="shared" si="2883"/>
        <v>gtl=0</v>
      </c>
      <c r="G2317" s="17" t="s">
        <v>150</v>
      </c>
    </row>
    <row r="2318" spans="1:7" ht="14.4">
      <c r="A2318" s="17" t="s">
        <v>178</v>
      </c>
      <c r="B2318" s="17" t="str">
        <f t="shared" si="2905"/>
        <v>gtc=</v>
      </c>
      <c r="C2318" s="1" t="s">
        <v>179</v>
      </c>
      <c r="D2318" t="str">
        <f t="shared" si="2906"/>
        <v>0</v>
      </c>
      <c r="F2318" t="str">
        <f t="shared" si="2883"/>
        <v>gtc=0</v>
      </c>
      <c r="G2318" s="17" t="str">
        <f>CONCATENATE("[td]",VLOOKUP(IF((COUNTA(E2307)&gt;0),E2307,VALUE(D2307)),'Lookup tables'!$A$2:$B$42,2,FALSE))</f>
        <v>[td]oförglömlig</v>
      </c>
    </row>
    <row r="2319" spans="1:7" ht="14.4">
      <c r="A2319" s="17" t="s">
        <v>180</v>
      </c>
      <c r="B2319" s="17" t="str">
        <f t="shared" si="2905"/>
        <v>gtt=</v>
      </c>
      <c r="C2319" s="1" t="s">
        <v>181</v>
      </c>
      <c r="D2319" t="str">
        <f t="shared" si="2906"/>
        <v>0</v>
      </c>
      <c r="F2319" t="str">
        <f t="shared" si="2883"/>
        <v>gtt=0</v>
      </c>
      <c r="G2319" s="17" t="s">
        <v>163</v>
      </c>
    </row>
    <row r="2320" spans="1:7" ht="14.4">
      <c r="A2320" s="17" t="s">
        <v>182</v>
      </c>
      <c r="B2320" s="17" t="str">
        <f t="shared" si="2905"/>
        <v>hat=</v>
      </c>
      <c r="C2320" s="1" t="s">
        <v>183</v>
      </c>
      <c r="D2320" t="str">
        <f t="shared" si="2906"/>
        <v>0</v>
      </c>
      <c r="F2320" t="str">
        <f t="shared" si="2883"/>
        <v>hat=0</v>
      </c>
      <c r="G2320" s="17" t="s">
        <v>135</v>
      </c>
    </row>
    <row r="2321" spans="1:7" ht="14.4">
      <c r="A2321" s="17" t="s">
        <v>184</v>
      </c>
      <c r="B2321" s="17" t="str">
        <f t="shared" ref="B2321" si="2911">LEFT(A2321,10)</f>
        <v>CountryID=</v>
      </c>
      <c r="C2321" s="1" t="s">
        <v>185</v>
      </c>
      <c r="D2321" t="str">
        <f t="shared" ref="D2321:D2384" si="2912">RIGHT(A2321,(LEN(A2321)-10))</f>
        <v>1</v>
      </c>
      <c r="F2321" t="str">
        <f t="shared" si="2883"/>
        <v>CountryID=1</v>
      </c>
      <c r="G2321" s="17" t="str">
        <f t="shared" ref="G2321" si="2913">CONCATENATE("[th]",C2308)</f>
        <v>[th]Ytter</v>
      </c>
    </row>
    <row r="2322" spans="1:7" ht="14.4">
      <c r="A2322" s="17" t="s">
        <v>186</v>
      </c>
      <c r="B2322" s="17" t="str">
        <f t="shared" ref="B2322" si="2914">LEFT(A2322,9)</f>
        <v>warnings=</v>
      </c>
      <c r="C2322" s="1" t="s">
        <v>187</v>
      </c>
      <c r="D2322" t="str">
        <f t="shared" ref="D2322:D2385" si="2915">RIGHT(A2322,(LEN(A2322)-9))</f>
        <v>0</v>
      </c>
      <c r="F2322" t="str">
        <f t="shared" si="2883"/>
        <v>warnings=0</v>
      </c>
      <c r="G2322" s="17" t="s">
        <v>150</v>
      </c>
    </row>
    <row r="2323" spans="1:7" ht="14.4">
      <c r="A2323" s="17" t="s">
        <v>188</v>
      </c>
      <c r="B2323" s="17" t="str">
        <f t="shared" ref="B2323" si="2916">LEFT(A2323,11)</f>
        <v>speciality=</v>
      </c>
      <c r="C2323" s="1" t="s">
        <v>189</v>
      </c>
      <c r="D2323" t="str">
        <f t="shared" ref="D2323:D2386" si="2917">RIGHT(A2323,(LEN(A2323)-11))</f>
        <v>0</v>
      </c>
      <c r="F2323" t="str">
        <f t="shared" si="2883"/>
        <v>speciality=0</v>
      </c>
      <c r="G2323" s="17" t="str">
        <f>CONCATENATE("[td]",VLOOKUP(IF((COUNTA(E2308)&gt;0),E2308,VALUE(D2308)),'Lookup tables'!$A$2:$B$42,2,FALSE))</f>
        <v>[td]dålig</v>
      </c>
    </row>
    <row r="2324" spans="1:7" ht="14.4">
      <c r="A2324" s="17" t="s">
        <v>190</v>
      </c>
      <c r="B2324" s="17" t="str">
        <f t="shared" ref="B2324" si="2918">LEFT(A2324,16)</f>
        <v>specialityLabel=</v>
      </c>
      <c r="C2324" s="1" t="s">
        <v>189</v>
      </c>
      <c r="F2324" t="str">
        <f t="shared" si="2883"/>
        <v>specialityLabel=</v>
      </c>
      <c r="G2324" s="17" t="s">
        <v>140</v>
      </c>
    </row>
    <row r="2325" spans="1:7" ht="14.4">
      <c r="A2325" s="17" t="s">
        <v>329</v>
      </c>
      <c r="B2325" s="17" t="str">
        <f t="shared" ref="B2325" si="2919">LEFT(A2325,11)</f>
        <v>gentleness=</v>
      </c>
      <c r="C2325" s="1" t="s">
        <v>192</v>
      </c>
      <c r="D2325" t="str">
        <f t="shared" ref="D2325:D2388" si="2920">RIGHT(A2325,(LEN(A2325)-11))</f>
        <v>2</v>
      </c>
      <c r="F2325" t="str">
        <f t="shared" si="2883"/>
        <v>gentleness=2</v>
      </c>
      <c r="G2325" s="17" t="str">
        <f t="shared" ref="G2325" si="2921">CONCATENATE("[th]",C2310)</f>
        <v>[th]Försvar</v>
      </c>
    </row>
    <row r="2326" spans="1:7" ht="14.4">
      <c r="A2326" s="17" t="s">
        <v>330</v>
      </c>
      <c r="B2326" s="17" t="str">
        <f t="shared" ref="B2326" si="2922">LEFT(A2326,16)</f>
        <v>gentlenessLabel=</v>
      </c>
      <c r="C2326" s="1" t="s">
        <v>192</v>
      </c>
      <c r="D2326" t="str">
        <f t="shared" ref="D2326:D2389" si="2923">RIGHT(A2326,(LEN(A2326)-16))</f>
        <v>pleasant guy</v>
      </c>
      <c r="F2326" t="str">
        <f t="shared" si="2883"/>
        <v>gentlenessLabel=pleasant guy</v>
      </c>
      <c r="G2326" s="17" t="s">
        <v>150</v>
      </c>
    </row>
    <row r="2327" spans="1:7" ht="14.4">
      <c r="A2327" s="17" t="s">
        <v>271</v>
      </c>
      <c r="B2327" s="17" t="str">
        <f t="shared" ref="B2327" si="2924">LEFT(A2327,8)</f>
        <v>honesty=</v>
      </c>
      <c r="C2327" s="1" t="s">
        <v>195</v>
      </c>
      <c r="D2327" t="str">
        <f t="shared" ref="D2327:D2390" si="2925">RIGHT(A2327,(LEN(A2327)-8))</f>
        <v>1</v>
      </c>
      <c r="F2327" t="str">
        <f t="shared" si="2883"/>
        <v>honesty=1</v>
      </c>
      <c r="G2327" s="17" t="str">
        <f>CONCATENATE("[td]",VLOOKUP(IF((COUNTA(E2310)&gt;0),E2310,VALUE(D2310)),'Lookup tables'!$A$2:$B$42,2,FALSE))</f>
        <v>[td]fenomenal</v>
      </c>
    </row>
    <row r="2328" spans="1:7" ht="14.4">
      <c r="A2328" s="17" t="s">
        <v>272</v>
      </c>
      <c r="B2328" s="17" t="str">
        <f t="shared" ref="B2328" si="2926">LEFT(A2328,13)</f>
        <v>honestyLabel=</v>
      </c>
      <c r="C2328" s="1" t="s">
        <v>195</v>
      </c>
      <c r="D2328" t="str">
        <f t="shared" ref="D2328:D2391" si="2927">RIGHT(A2328,(LEN(A2328)-13))</f>
        <v>dishonest</v>
      </c>
      <c r="F2328" t="str">
        <f t="shared" si="2883"/>
        <v>honestyLabel=dishonest</v>
      </c>
      <c r="G2328" s="17" t="s">
        <v>163</v>
      </c>
    </row>
    <row r="2329" spans="1:7" ht="14.4">
      <c r="A2329" s="17" t="s">
        <v>257</v>
      </c>
      <c r="B2329" s="17" t="str">
        <f t="shared" ref="B2329" si="2928">LEFT(A2329,15)</f>
        <v>Aggressiveness=</v>
      </c>
      <c r="C2329" s="1" t="s">
        <v>198</v>
      </c>
      <c r="D2329" t="str">
        <f t="shared" ref="D2329:D2392" si="2929">RIGHT(A2329,(LEN(A2329)-15))</f>
        <v>1</v>
      </c>
      <c r="F2329" t="str">
        <f t="shared" si="2883"/>
        <v>Aggressiveness=1</v>
      </c>
      <c r="G2329" s="17" t="s">
        <v>135</v>
      </c>
    </row>
    <row r="2330" spans="1:7" ht="14.4">
      <c r="A2330" s="17" t="s">
        <v>258</v>
      </c>
      <c r="B2330" s="17" t="str">
        <f t="shared" ref="B2330" si="2930">LEFT(A2330,20)</f>
        <v>AggressivenessLabel=</v>
      </c>
      <c r="C2330" s="1" t="s">
        <v>198</v>
      </c>
      <c r="D2330" t="str">
        <f t="shared" ref="D2330:D2393" si="2931">RIGHT(A2330,(LEN(A2330)-20))</f>
        <v>calm</v>
      </c>
      <c r="F2330" t="str">
        <f t="shared" si="2883"/>
        <v>AggressivenessLabel=calm</v>
      </c>
      <c r="G2330" s="17" t="str">
        <f t="shared" ref="G2330" si="2932">CONCATENATE("[th]",C2306)</f>
        <v>[th]Målgörare</v>
      </c>
    </row>
    <row r="2331" spans="1:7" ht="14.4">
      <c r="A2331" s="17" t="s">
        <v>236</v>
      </c>
      <c r="B2331" s="17" t="str">
        <f t="shared" ref="B2331" si="2933">LEFT(A2331,12)</f>
        <v>TrainerType=</v>
      </c>
      <c r="C2331" s="1" t="s">
        <v>201</v>
      </c>
      <c r="D2331" t="str">
        <f t="shared" ref="D2331:D2394" si="2934">RIGHT(A2331,(LEN(A2331)-12))</f>
        <v/>
      </c>
      <c r="F2331" t="str">
        <f t="shared" si="2883"/>
        <v>TrainerType=</v>
      </c>
      <c r="G2331" s="17" t="s">
        <v>150</v>
      </c>
    </row>
    <row r="2332" spans="1:7" ht="14.4">
      <c r="A2332" s="17" t="s">
        <v>237</v>
      </c>
      <c r="B2332" s="17" t="str">
        <f t="shared" ref="B2332" si="2935">LEFT(A2332,13)</f>
        <v>TrainerSkill=</v>
      </c>
      <c r="C2332" s="1" t="s">
        <v>203</v>
      </c>
      <c r="D2332" t="str">
        <f t="shared" ref="D2332:D2395" si="2936">RIGHT(A2332,(LEN(A2332)-13))</f>
        <v/>
      </c>
      <c r="F2332" t="str">
        <f t="shared" si="2883"/>
        <v>TrainerSkill=</v>
      </c>
      <c r="G2332" s="17" t="str">
        <f>CONCATENATE("[td]",VLOOKUP(IF((COUNTA(E2306)&gt;0),E2306,VALUE(D2306)),'Lookup tables'!$A$2:$B$42,2,FALSE))</f>
        <v>[td]dålig</v>
      </c>
    </row>
    <row r="2333" spans="1:7" ht="14.4">
      <c r="A2333" s="17" t="s">
        <v>204</v>
      </c>
      <c r="B2333" s="17" t="str">
        <f t="shared" ref="B2333" si="2937">LEFT(A2333,7)</f>
        <v>rating=</v>
      </c>
      <c r="C2333" s="1" t="s">
        <v>205</v>
      </c>
      <c r="D2333" t="str">
        <f t="shared" ref="D2333:D2396" si="2938">RIGHT(A2333,(LEN(A2333)-7))</f>
        <v>0</v>
      </c>
      <c r="F2333" t="str">
        <f t="shared" si="2883"/>
        <v>rating=0</v>
      </c>
      <c r="G2333" s="17" t="s">
        <v>140</v>
      </c>
    </row>
    <row r="2334" spans="1:7" ht="14.4">
      <c r="A2334" s="17" t="s">
        <v>808</v>
      </c>
      <c r="B2334" s="17" t="str">
        <f t="shared" ref="B2334" si="2939">LEFT(A2334,13)</f>
        <v>PlayerNumber=</v>
      </c>
      <c r="C2334" s="1" t="s">
        <v>207</v>
      </c>
      <c r="D2334" t="str">
        <f t="shared" ref="D2334:D2397" si="2940">RIGHT(A2334,(LEN(A2334)-13))</f>
        <v>8</v>
      </c>
      <c r="F2334" t="str">
        <f t="shared" si="2883"/>
        <v>PlayerNumber=8</v>
      </c>
      <c r="G2334" s="17" t="str">
        <f t="shared" ref="G2334" si="2941">CONCATENATE("[th]",C2309)</f>
        <v>[th]Fasta situationer</v>
      </c>
    </row>
    <row r="2335" spans="1:7" ht="14.4">
      <c r="A2335" s="17" t="s">
        <v>208</v>
      </c>
      <c r="B2335" s="17" t="str">
        <f t="shared" ref="B2335:B2336" si="2942">LEFT(A2335,15)</f>
        <v>TransferListed=</v>
      </c>
      <c r="C2335" s="1" t="s">
        <v>209</v>
      </c>
      <c r="D2335" t="str">
        <f t="shared" ref="D2335:D2398" si="2943">RIGHT(A2335,(LEN(A2335)-15))</f>
        <v>0</v>
      </c>
      <c r="F2335" t="str">
        <f t="shared" si="2883"/>
        <v>TransferListed=0</v>
      </c>
      <c r="G2335" s="17" t="s">
        <v>150</v>
      </c>
    </row>
    <row r="2336" spans="1:7" ht="14.4">
      <c r="A2336" s="17" t="s">
        <v>210</v>
      </c>
      <c r="B2336" s="17" t="str">
        <f t="shared" si="2942"/>
        <v>NationalTeamID=</v>
      </c>
      <c r="C2336" s="1" t="s">
        <v>211</v>
      </c>
      <c r="D2336" t="str">
        <f t="shared" si="2943"/>
        <v>3000</v>
      </c>
      <c r="F2336" t="str">
        <f t="shared" ref="F2336:F2399" si="2944">A2336</f>
        <v>NationalTeamID=3000</v>
      </c>
      <c r="G2336" s="17" t="str">
        <f>CONCATENATE("[td]",VLOOKUP(IF((COUNTA(E2309)&gt;0),E2309,VALUE(D2309)),'Lookup tables'!$A$2:$B$42,2,FALSE))</f>
        <v>[td]dålig</v>
      </c>
    </row>
    <row r="2337" spans="1:7" ht="14.4">
      <c r="A2337" s="17" t="s">
        <v>238</v>
      </c>
      <c r="B2337" s="17" t="str">
        <f t="shared" ref="B2337" si="2945">LEFT(A2337,5)</f>
        <v>Caps=</v>
      </c>
      <c r="C2337" s="1" t="s">
        <v>213</v>
      </c>
      <c r="D2337" t="str">
        <f t="shared" ref="D2337:D2400" si="2946">RIGHT(A2337,(LEN(A2337)-5))</f>
        <v>0</v>
      </c>
      <c r="F2337" t="str">
        <f t="shared" si="2944"/>
        <v>Caps=0</v>
      </c>
      <c r="G2337" s="17" t="s">
        <v>214</v>
      </c>
    </row>
    <row r="2338" spans="1:7" ht="14.4">
      <c r="A2338" s="17" t="s">
        <v>239</v>
      </c>
      <c r="B2338" s="17" t="str">
        <f t="shared" ref="B2338" si="2947">LEFT(A2338,8)</f>
        <v>CapsU20=</v>
      </c>
      <c r="C2338" s="1" t="s">
        <v>216</v>
      </c>
      <c r="D2338" t="str">
        <f t="shared" ref="D2338:D2401" si="2948">RIGHT(A2338,(LEN(A2338)-8))</f>
        <v>0</v>
      </c>
      <c r="E2338" t="s">
        <v>1439</v>
      </c>
      <c r="F2338" t="str">
        <f t="shared" si="2944"/>
        <v>CapsU20=0</v>
      </c>
      <c r="G2338" t="str">
        <f t="shared" ref="G2338:G2401" si="2949">CONCATENATE("Extra info: ", E2338)</f>
        <v>Extra info: form pos</v>
      </c>
    </row>
    <row r="2339" spans="1:7" ht="14.4">
      <c r="A2339" s="17" t="s">
        <v>366</v>
      </c>
      <c r="B2339" s="17"/>
      <c r="C2339" s="10" t="s">
        <v>134</v>
      </c>
      <c r="D2339" s="17" t="str">
        <f t="shared" ref="D2339:D2402" si="2950">MID(A2339,8,(LEN(A2339)-8))</f>
        <v>241467579</v>
      </c>
      <c r="F2339" t="str">
        <f t="shared" si="2889"/>
        <v>[player241467579]</v>
      </c>
      <c r="G2339" s="17" t="str">
        <f t="shared" ref="G2339:G2402" si="2951">CONCATENATE("[hr][b]",D2340,"[/b] ","[playerid=",D2339,"]")</f>
        <v>[hr][b]Anders Karlman[/b] [playerid=241467579]</v>
      </c>
    </row>
    <row r="2340" spans="1:7" ht="14.4">
      <c r="A2340" s="17" t="s">
        <v>367</v>
      </c>
      <c r="B2340" s="17" t="str">
        <f t="shared" ref="B2340" si="2952">LEFT(A2340,5)</f>
        <v>name=</v>
      </c>
      <c r="C2340" s="10" t="s">
        <v>137</v>
      </c>
      <c r="D2340" s="17" t="str">
        <f t="shared" ref="D2340:D2403" si="2953">RIGHT(A2340,(LEN(A2340)-5))</f>
        <v>Anders Karlman</v>
      </c>
      <c r="F2340" t="str">
        <f t="shared" si="2889"/>
        <v>name=Anders Karlman</v>
      </c>
      <c r="G2340" t="str">
        <f t="shared" ref="G2340" si="2954">CONCATENATE(D2341," år och ",D2342," dagar, TSI = ",D2356,", Lön = ",D2355)</f>
        <v>32 år och 19 dagar, TSI = 90130, Lön = 189300</v>
      </c>
    </row>
    <row r="2341" spans="1:7" ht="14.4">
      <c r="A2341" s="17" t="s">
        <v>277</v>
      </c>
      <c r="B2341" s="17" t="str">
        <f t="shared" ref="B2341" si="2955">LEFT(A2341,4)</f>
        <v>ald=</v>
      </c>
      <c r="C2341" s="1" t="s">
        <v>139</v>
      </c>
      <c r="D2341" t="str">
        <f t="shared" ref="D2341:D2404" si="2956">RIGHT(A2341,(LEN(A2341)-4))</f>
        <v>32</v>
      </c>
      <c r="F2341" t="str">
        <f t="shared" ref="F2341" si="2957">IF(LEN(E2341)&gt;0,CONCATENATE(B2341,E2341),A2341)</f>
        <v>ald=32</v>
      </c>
      <c r="G2341" t="str">
        <f>CONCATENATE(VLOOKUP(IF((COUNTA(E2344)&gt;0),E2344,VALUE(D2344)),'Lookup tables'!$A$2:$B$42,2,FALSE)," form, ",VLOOKUP(IF((COUNTA(E2345)&gt;0),E2345,VALUE(D2345)),'Lookup tables'!$A$2:$B$42,2,FALSE)," kondition, ",VLOOKUP(IF((COUNTA(E2353)&gt;0),E2353,VALUE(D2353)),'Lookup tables'!$A$2:$B$42,2,FALSE)," rutin")</f>
        <v>ypperlig form, enastående kondition, legendarisk rutin</v>
      </c>
    </row>
    <row r="2342" spans="1:7" ht="14.4">
      <c r="A2342" s="17" t="s">
        <v>1275</v>
      </c>
      <c r="B2342" s="17" t="str">
        <f t="shared" ref="B2342" si="2958">LEFT(A2342,8)</f>
        <v>agedays=</v>
      </c>
      <c r="C2342" s="1" t="s">
        <v>142</v>
      </c>
      <c r="D2342" t="str">
        <f t="shared" ref="D2342:D2405" si="2959">RIGHT(A2342,(LEN(A2342)-8))</f>
        <v>19</v>
      </c>
      <c r="F2342" t="str">
        <f t="shared" si="2883"/>
        <v>agedays=19</v>
      </c>
      <c r="G2342" t="str">
        <f>CONCATENATE(IF((COUNTA(D2365)&gt;0),CONCATENATE(D2365,", "),""),IF((LEN(D2372)&gt;0),CONCATENATE(VLOOKUP(VALUE(D2372),'Lookup tables'!$D$25:$E$27,2,FALSE),", "),""),CONCATENATE(VLOOKUP(VALUE(D2354),'Lookup tables'!$A$2:$B$42,2,FALSE)," ledarförmåga, "),CONCATENATE(VLOOKUP(D2367,'Lookup tables'!$D$29:$E$34,2,FALSE),", "),IF(AND((VALUE(D2343)&lt;0),(COUNTA(E2343)&lt;1)),"ingen skada",CONCATENATE("[b]skada +",IF((COUNTA(E2343)&gt;0),E2343,D2343),"[/b]")))</f>
        <v>bra ledarförmåga, otrevlig typ, ingen skada</v>
      </c>
    </row>
    <row r="2343" spans="1:7" ht="14.4">
      <c r="A2343" s="17" t="s">
        <v>143</v>
      </c>
      <c r="B2343" s="17" t="str">
        <f t="shared" ref="B2343:B2344" si="2960">LEFT(A2343,4)</f>
        <v>ska=</v>
      </c>
      <c r="C2343" s="1" t="s">
        <v>144</v>
      </c>
      <c r="D2343" t="str">
        <f t="shared" ref="D2343:D2406" si="2961">RIGHT(A2343,(LEN(A2343)-4))</f>
        <v>-1</v>
      </c>
      <c r="F2343" t="str">
        <f t="shared" si="2883"/>
        <v>ska=-1</v>
      </c>
      <c r="G2343" t="s">
        <v>145</v>
      </c>
    </row>
    <row r="2344" spans="1:7" ht="14.4">
      <c r="A2344" s="17" t="s">
        <v>279</v>
      </c>
      <c r="B2344" s="17" t="str">
        <f t="shared" si="2960"/>
        <v>for=</v>
      </c>
      <c r="C2344" s="1" t="s">
        <v>147</v>
      </c>
      <c r="D2344" t="str">
        <f t="shared" si="2961"/>
        <v>5</v>
      </c>
      <c r="E2344">
        <v>6</v>
      </c>
      <c r="F2344" t="str">
        <f t="shared" si="2883"/>
        <v>for=6</v>
      </c>
      <c r="G2344" s="17" t="str">
        <f t="shared" ref="G2344:G2407" si="2962">CONCATENATE("[th]",C2345)</f>
        <v>[th]Kondition</v>
      </c>
    </row>
    <row r="2345" spans="1:7" ht="14.4">
      <c r="A2345" s="17" t="s">
        <v>222</v>
      </c>
      <c r="B2345" s="17" t="str">
        <f t="shared" si="2905"/>
        <v>uth=</v>
      </c>
      <c r="C2345" s="1" t="s">
        <v>149</v>
      </c>
      <c r="D2345" t="str">
        <f t="shared" si="2961"/>
        <v>7</v>
      </c>
      <c r="F2345" t="str">
        <f t="shared" si="2883"/>
        <v>uth=7</v>
      </c>
      <c r="G2345" s="17" t="s">
        <v>150</v>
      </c>
    </row>
    <row r="2346" spans="1:7" ht="14.4">
      <c r="A2346" s="17" t="s">
        <v>370</v>
      </c>
      <c r="B2346" s="17" t="str">
        <f t="shared" si="2905"/>
        <v>spe=</v>
      </c>
      <c r="C2346" s="1" t="s">
        <v>152</v>
      </c>
      <c r="D2346" t="str">
        <f t="shared" si="2961"/>
        <v>8</v>
      </c>
      <c r="F2346" t="str">
        <f t="shared" si="2883"/>
        <v>spe=8</v>
      </c>
      <c r="G2346" s="17" t="str">
        <f>CONCATENATE("[td]",VLOOKUP(IF((COUNTA(E2345)&gt;0),E2345,VALUE(D2345)),'Lookup tables'!$A$2:$B$42,2,FALSE))</f>
        <v>[td]enastående</v>
      </c>
    </row>
    <row r="2347" spans="1:7" ht="14.4">
      <c r="A2347" s="17" t="s">
        <v>357</v>
      </c>
      <c r="B2347" s="17" t="str">
        <f t="shared" si="2905"/>
        <v>mal=</v>
      </c>
      <c r="C2347" s="1" t="s">
        <v>154</v>
      </c>
      <c r="D2347" t="str">
        <f t="shared" si="2961"/>
        <v>3</v>
      </c>
      <c r="F2347" t="str">
        <f t="shared" si="2883"/>
        <v>mal=3</v>
      </c>
      <c r="G2347" s="17" t="s">
        <v>140</v>
      </c>
    </row>
    <row r="2348" spans="1:7" ht="14.4">
      <c r="A2348" s="17" t="s">
        <v>320</v>
      </c>
      <c r="B2348" s="17" t="str">
        <f t="shared" si="2905"/>
        <v>fra=</v>
      </c>
      <c r="C2348" s="1" t="s">
        <v>156</v>
      </c>
      <c r="D2348" t="str">
        <f t="shared" si="2961"/>
        <v>7</v>
      </c>
      <c r="F2348" t="str">
        <f t="shared" si="2883"/>
        <v>fra=7</v>
      </c>
      <c r="G2348" s="17" t="str">
        <f t="shared" ref="G2348" si="2963">CONCATENATE("[th]",C2352)</f>
        <v>[th]Målvakt</v>
      </c>
    </row>
    <row r="2349" spans="1:7" ht="14.4">
      <c r="A2349" s="17" t="s">
        <v>380</v>
      </c>
      <c r="B2349" s="17" t="str">
        <f t="shared" si="2905"/>
        <v>ytt=</v>
      </c>
      <c r="C2349" s="1" t="s">
        <v>158</v>
      </c>
      <c r="D2349" t="str">
        <f t="shared" si="2961"/>
        <v>15</v>
      </c>
      <c r="F2349" t="str">
        <f t="shared" si="2883"/>
        <v>ytt=15</v>
      </c>
      <c r="G2349" s="17" t="s">
        <v>150</v>
      </c>
    </row>
    <row r="2350" spans="1:7" ht="14.4">
      <c r="A2350" s="17" t="s">
        <v>503</v>
      </c>
      <c r="B2350" s="17" t="str">
        <f t="shared" si="2905"/>
        <v>fas=</v>
      </c>
      <c r="C2350" s="1" t="s">
        <v>160</v>
      </c>
      <c r="D2350" t="str">
        <f t="shared" si="2961"/>
        <v>14</v>
      </c>
      <c r="F2350" t="str">
        <f t="shared" si="2883"/>
        <v>fas=14</v>
      </c>
      <c r="G2350" s="17" t="str">
        <f>CONCATENATE("[td]",VLOOKUP(IF((COUNTA(E2352)&gt;0),E2352,VALUE(D2352)),'Lookup tables'!$A$2:$B$42,2,FALSE))</f>
        <v>[td]katastrofal</v>
      </c>
    </row>
    <row r="2351" spans="1:7" ht="14.4">
      <c r="A2351" s="17" t="s">
        <v>248</v>
      </c>
      <c r="B2351" s="17" t="str">
        <f t="shared" si="2905"/>
        <v>bac=</v>
      </c>
      <c r="C2351" s="1" t="s">
        <v>162</v>
      </c>
      <c r="D2351" t="str">
        <f t="shared" si="2961"/>
        <v>15</v>
      </c>
      <c r="F2351" t="str">
        <f t="shared" si="2883"/>
        <v>bac=15</v>
      </c>
      <c r="G2351" s="17" t="s">
        <v>163</v>
      </c>
    </row>
    <row r="2352" spans="1:7" ht="14.4">
      <c r="A2352" s="17" t="s">
        <v>286</v>
      </c>
      <c r="B2352" s="17" t="str">
        <f t="shared" si="2905"/>
        <v>mlv=</v>
      </c>
      <c r="C2352" s="1" t="s">
        <v>165</v>
      </c>
      <c r="D2352" t="str">
        <f t="shared" si="2961"/>
        <v>1</v>
      </c>
      <c r="F2352" t="str">
        <f t="shared" si="2883"/>
        <v>mlv=1</v>
      </c>
      <c r="G2352" s="17" t="s">
        <v>135</v>
      </c>
    </row>
    <row r="2353" spans="1:7" ht="14.4">
      <c r="A2353" s="17" t="s">
        <v>381</v>
      </c>
      <c r="B2353" s="17" t="str">
        <f t="shared" si="2905"/>
        <v>rut=</v>
      </c>
      <c r="C2353" s="1" t="s">
        <v>167</v>
      </c>
      <c r="D2353" t="str">
        <f t="shared" si="2961"/>
        <v>10</v>
      </c>
      <c r="F2353" t="str">
        <f t="shared" si="2883"/>
        <v>rut=10</v>
      </c>
      <c r="G2353" s="17" t="str">
        <f t="shared" ref="G2353" si="2964">CONCATENATE("[th]",C2346)</f>
        <v>[th]Spelupplägg</v>
      </c>
    </row>
    <row r="2354" spans="1:7" ht="14.4">
      <c r="A2354" s="17" t="s">
        <v>337</v>
      </c>
      <c r="B2354" s="17" t="str">
        <f t="shared" si="2905"/>
        <v>led=</v>
      </c>
      <c r="C2354" s="1" t="s">
        <v>169</v>
      </c>
      <c r="D2354" t="str">
        <f t="shared" si="2961"/>
        <v>5</v>
      </c>
      <c r="F2354" t="str">
        <f t="shared" si="2883"/>
        <v>led=5</v>
      </c>
      <c r="G2354" s="17" t="s">
        <v>150</v>
      </c>
    </row>
    <row r="2355" spans="1:7" ht="14.4">
      <c r="A2355" s="17" t="s">
        <v>1283</v>
      </c>
      <c r="B2355" s="17" t="str">
        <f t="shared" si="2905"/>
        <v>sal=</v>
      </c>
      <c r="C2355" s="1" t="s">
        <v>171</v>
      </c>
      <c r="D2355" t="str">
        <f t="shared" si="2961"/>
        <v>189300</v>
      </c>
      <c r="F2355" t="str">
        <f t="shared" si="2883"/>
        <v>sal=189300</v>
      </c>
      <c r="G2355" s="17" t="str">
        <f>CONCATENATE("[td]",VLOOKUP(IF((COUNTA(E2346)&gt;0),E2346,VALUE(D2346)),'Lookup tables'!$A$2:$B$42,2,FALSE))</f>
        <v>[td]fenomenal</v>
      </c>
    </row>
    <row r="2356" spans="1:7" ht="14.4">
      <c r="A2356" s="17" t="s">
        <v>1284</v>
      </c>
      <c r="B2356" s="17" t="str">
        <f t="shared" si="2905"/>
        <v>mkt=</v>
      </c>
      <c r="C2356" s="1" t="s">
        <v>173</v>
      </c>
      <c r="D2356" t="str">
        <f t="shared" si="2961"/>
        <v>90130</v>
      </c>
      <c r="F2356" t="str">
        <f t="shared" ref="F2356:F2417" si="2965">IF(LEN(E2356)&gt;0,CONCATENATE(B2356,E2356),A2356)</f>
        <v>mkt=90130</v>
      </c>
      <c r="G2356" s="17" t="s">
        <v>140</v>
      </c>
    </row>
    <row r="2357" spans="1:7" ht="14.4">
      <c r="A2357" s="17" t="s">
        <v>498</v>
      </c>
      <c r="B2357" s="17" t="str">
        <f t="shared" si="2905"/>
        <v>gev=</v>
      </c>
      <c r="C2357" s="1" t="s">
        <v>175</v>
      </c>
      <c r="D2357" t="str">
        <f t="shared" si="2961"/>
        <v>31</v>
      </c>
      <c r="F2357" t="str">
        <f t="shared" si="2965"/>
        <v>gev=31</v>
      </c>
      <c r="G2357" s="17" t="str">
        <f t="shared" ref="G2357" si="2966">CONCATENATE("[th]",C2348)</f>
        <v>[th]Framspel</v>
      </c>
    </row>
    <row r="2358" spans="1:7" ht="14.4">
      <c r="A2358" s="17" t="s">
        <v>176</v>
      </c>
      <c r="B2358" s="17" t="str">
        <f t="shared" si="2905"/>
        <v>gtl=</v>
      </c>
      <c r="C2358" s="1" t="s">
        <v>177</v>
      </c>
      <c r="D2358" t="str">
        <f t="shared" si="2961"/>
        <v>0</v>
      </c>
      <c r="F2358" t="str">
        <f t="shared" si="2965"/>
        <v>gtl=0</v>
      </c>
      <c r="G2358" s="17" t="s">
        <v>150</v>
      </c>
    </row>
    <row r="2359" spans="1:7" ht="14.4">
      <c r="A2359" s="17" t="s">
        <v>178</v>
      </c>
      <c r="B2359" s="17" t="str">
        <f t="shared" si="2905"/>
        <v>gtc=</v>
      </c>
      <c r="C2359" s="1" t="s">
        <v>179</v>
      </c>
      <c r="D2359" t="str">
        <f t="shared" si="2961"/>
        <v>0</v>
      </c>
      <c r="F2359" t="str">
        <f t="shared" si="2965"/>
        <v>gtc=0</v>
      </c>
      <c r="G2359" s="17" t="str">
        <f>CONCATENATE("[td]",VLOOKUP(IF((COUNTA(E2348)&gt;0),E2348,VALUE(D2348)),'Lookup tables'!$A$2:$B$42,2,FALSE))</f>
        <v>[td]enastående</v>
      </c>
    </row>
    <row r="2360" spans="1:7" ht="14.4">
      <c r="A2360" s="17" t="s">
        <v>180</v>
      </c>
      <c r="B2360" s="17" t="str">
        <f t="shared" si="2905"/>
        <v>gtt=</v>
      </c>
      <c r="C2360" s="1" t="s">
        <v>181</v>
      </c>
      <c r="D2360" t="str">
        <f t="shared" si="2961"/>
        <v>0</v>
      </c>
      <c r="F2360" t="str">
        <f t="shared" si="2965"/>
        <v>gtt=0</v>
      </c>
      <c r="G2360" s="17" t="s">
        <v>163</v>
      </c>
    </row>
    <row r="2361" spans="1:7" ht="14.4">
      <c r="A2361" s="17" t="s">
        <v>182</v>
      </c>
      <c r="B2361" s="17" t="str">
        <f t="shared" si="2905"/>
        <v>hat=</v>
      </c>
      <c r="C2361" s="1" t="s">
        <v>183</v>
      </c>
      <c r="D2361" t="str">
        <f t="shared" si="2961"/>
        <v>0</v>
      </c>
      <c r="F2361" t="str">
        <f t="shared" si="2965"/>
        <v>hat=0</v>
      </c>
      <c r="G2361" s="17" t="s">
        <v>135</v>
      </c>
    </row>
    <row r="2362" spans="1:7" ht="14.4">
      <c r="A2362" s="17" t="s">
        <v>184</v>
      </c>
      <c r="B2362" s="17" t="str">
        <f t="shared" ref="B2362" si="2967">LEFT(A2362,10)</f>
        <v>CountryID=</v>
      </c>
      <c r="C2362" s="1" t="s">
        <v>185</v>
      </c>
      <c r="D2362" t="str">
        <f t="shared" ref="D2362:D2425" si="2968">RIGHT(A2362,(LEN(A2362)-10))</f>
        <v>1</v>
      </c>
      <c r="F2362" t="str">
        <f t="shared" si="2965"/>
        <v>CountryID=1</v>
      </c>
      <c r="G2362" s="17" t="str">
        <f t="shared" ref="G2362" si="2969">CONCATENATE("[th]",C2349)</f>
        <v>[th]Ytter</v>
      </c>
    </row>
    <row r="2363" spans="1:7" ht="14.4">
      <c r="A2363" s="17" t="s">
        <v>186</v>
      </c>
      <c r="B2363" s="17" t="str">
        <f t="shared" ref="B2363" si="2970">LEFT(A2363,9)</f>
        <v>warnings=</v>
      </c>
      <c r="C2363" s="1" t="s">
        <v>187</v>
      </c>
      <c r="D2363" t="str">
        <f t="shared" ref="D2363:D2426" si="2971">RIGHT(A2363,(LEN(A2363)-9))</f>
        <v>0</v>
      </c>
      <c r="F2363" t="str">
        <f t="shared" si="2965"/>
        <v>warnings=0</v>
      </c>
      <c r="G2363" s="17" t="s">
        <v>150</v>
      </c>
    </row>
    <row r="2364" spans="1:7" ht="14.4">
      <c r="A2364" s="17" t="s">
        <v>188</v>
      </c>
      <c r="B2364" s="17" t="str">
        <f t="shared" ref="B2364" si="2972">LEFT(A2364,11)</f>
        <v>speciality=</v>
      </c>
      <c r="C2364" s="1" t="s">
        <v>189</v>
      </c>
      <c r="D2364" t="str">
        <f t="shared" ref="D2364:D2427" si="2973">RIGHT(A2364,(LEN(A2364)-11))</f>
        <v>0</v>
      </c>
      <c r="F2364" t="str">
        <f t="shared" si="2965"/>
        <v>speciality=0</v>
      </c>
      <c r="G2364" s="17" t="str">
        <f>CONCATENATE("[td]",VLOOKUP(IF((COUNTA(E2349)&gt;0),E2349,VALUE(D2349)),'Lookup tables'!$A$2:$B$42,2,FALSE))</f>
        <v>[td]titanisk</v>
      </c>
    </row>
    <row r="2365" spans="1:7" ht="14.4">
      <c r="A2365" s="17" t="s">
        <v>190</v>
      </c>
      <c r="B2365" s="17" t="str">
        <f t="shared" ref="B2365" si="2974">LEFT(A2365,16)</f>
        <v>specialityLabel=</v>
      </c>
      <c r="C2365" s="1" t="s">
        <v>189</v>
      </c>
      <c r="F2365" t="str">
        <f t="shared" si="2965"/>
        <v>specialityLabel=</v>
      </c>
      <c r="G2365" s="17" t="s">
        <v>140</v>
      </c>
    </row>
    <row r="2366" spans="1:7" ht="14.4">
      <c r="A2366" s="17" t="s">
        <v>232</v>
      </c>
      <c r="B2366" s="17" t="str">
        <f t="shared" ref="B2366" si="2975">LEFT(A2366,11)</f>
        <v>gentleness=</v>
      </c>
      <c r="C2366" s="1" t="s">
        <v>192</v>
      </c>
      <c r="D2366" t="str">
        <f t="shared" ref="D2366:D2429" si="2976">RIGHT(A2366,(LEN(A2366)-11))</f>
        <v>0</v>
      </c>
      <c r="F2366" t="str">
        <f t="shared" si="2965"/>
        <v>gentleness=0</v>
      </c>
      <c r="G2366" s="17" t="str">
        <f t="shared" ref="G2366" si="2977">CONCATENATE("[th]",C2351)</f>
        <v>[th]Försvar</v>
      </c>
    </row>
    <row r="2367" spans="1:7" ht="14.4">
      <c r="A2367" s="17" t="s">
        <v>233</v>
      </c>
      <c r="B2367" s="17" t="str">
        <f t="shared" ref="B2367" si="2978">LEFT(A2367,16)</f>
        <v>gentlenessLabel=</v>
      </c>
      <c r="C2367" s="1" t="s">
        <v>192</v>
      </c>
      <c r="D2367" t="str">
        <f t="shared" ref="D2367:D2430" si="2979">RIGHT(A2367,(LEN(A2367)-16))</f>
        <v>nasty fellow</v>
      </c>
      <c r="F2367" t="str">
        <f t="shared" si="2965"/>
        <v>gentlenessLabel=nasty fellow</v>
      </c>
      <c r="G2367" s="17" t="s">
        <v>150</v>
      </c>
    </row>
    <row r="2368" spans="1:7" ht="14.4">
      <c r="A2368" s="17" t="s">
        <v>271</v>
      </c>
      <c r="B2368" s="17" t="str">
        <f t="shared" ref="B2368" si="2980">LEFT(A2368,8)</f>
        <v>honesty=</v>
      </c>
      <c r="C2368" s="1" t="s">
        <v>195</v>
      </c>
      <c r="D2368" t="str">
        <f t="shared" ref="D2368:D2431" si="2981">RIGHT(A2368,(LEN(A2368)-8))</f>
        <v>1</v>
      </c>
      <c r="F2368" t="str">
        <f t="shared" si="2965"/>
        <v>honesty=1</v>
      </c>
      <c r="G2368" s="17" t="str">
        <f>CONCATENATE("[td]",VLOOKUP(IF((COUNTA(E2351)&gt;0),E2351,VALUE(D2351)),'Lookup tables'!$A$2:$B$42,2,FALSE))</f>
        <v>[td]titanisk</v>
      </c>
    </row>
    <row r="2369" spans="1:7" ht="14.4">
      <c r="A2369" s="17" t="s">
        <v>272</v>
      </c>
      <c r="B2369" s="17" t="str">
        <f t="shared" ref="B2369" si="2982">LEFT(A2369,13)</f>
        <v>honestyLabel=</v>
      </c>
      <c r="C2369" s="1" t="s">
        <v>195</v>
      </c>
      <c r="D2369" t="str">
        <f t="shared" ref="D2369:D2432" si="2983">RIGHT(A2369,(LEN(A2369)-13))</f>
        <v>dishonest</v>
      </c>
      <c r="F2369" t="str">
        <f t="shared" si="2965"/>
        <v>honestyLabel=dishonest</v>
      </c>
      <c r="G2369" s="17" t="s">
        <v>163</v>
      </c>
    </row>
    <row r="2370" spans="1:7" ht="14.4">
      <c r="A2370" s="17" t="s">
        <v>294</v>
      </c>
      <c r="B2370" s="17" t="str">
        <f t="shared" ref="B2370" si="2984">LEFT(A2370,15)</f>
        <v>Aggressiveness=</v>
      </c>
      <c r="C2370" s="1" t="s">
        <v>198</v>
      </c>
      <c r="D2370" t="str">
        <f t="shared" ref="D2370:D2433" si="2985">RIGHT(A2370,(LEN(A2370)-15))</f>
        <v>3</v>
      </c>
      <c r="F2370" t="str">
        <f t="shared" si="2965"/>
        <v>Aggressiveness=3</v>
      </c>
      <c r="G2370" s="17" t="s">
        <v>135</v>
      </c>
    </row>
    <row r="2371" spans="1:7" ht="14.4">
      <c r="A2371" s="17" t="s">
        <v>295</v>
      </c>
      <c r="B2371" s="17" t="str">
        <f t="shared" ref="B2371" si="2986">LEFT(A2371,20)</f>
        <v>AggressivenessLabel=</v>
      </c>
      <c r="C2371" s="1" t="s">
        <v>198</v>
      </c>
      <c r="D2371" t="str">
        <f t="shared" ref="D2371:D2434" si="2987">RIGHT(A2371,(LEN(A2371)-20))</f>
        <v>temperamental</v>
      </c>
      <c r="F2371" t="str">
        <f t="shared" si="2965"/>
        <v>AggressivenessLabel=temperamental</v>
      </c>
      <c r="G2371" s="17" t="str">
        <f t="shared" ref="G2371" si="2988">CONCATENATE("[th]",C2347)</f>
        <v>[th]Målgörare</v>
      </c>
    </row>
    <row r="2372" spans="1:7" ht="14.4">
      <c r="A2372" s="17" t="s">
        <v>236</v>
      </c>
      <c r="B2372" s="17" t="str">
        <f t="shared" ref="B2372" si="2989">LEFT(A2372,12)</f>
        <v>TrainerType=</v>
      </c>
      <c r="C2372" s="1" t="s">
        <v>201</v>
      </c>
      <c r="D2372" t="str">
        <f t="shared" ref="D2372:D2435" si="2990">RIGHT(A2372,(LEN(A2372)-12))</f>
        <v/>
      </c>
      <c r="F2372" t="str">
        <f t="shared" si="2965"/>
        <v>TrainerType=</v>
      </c>
      <c r="G2372" s="17" t="s">
        <v>150</v>
      </c>
    </row>
    <row r="2373" spans="1:7" ht="14.4">
      <c r="A2373" s="17" t="s">
        <v>237</v>
      </c>
      <c r="B2373" s="17" t="str">
        <f t="shared" ref="B2373" si="2991">LEFT(A2373,13)</f>
        <v>TrainerSkill=</v>
      </c>
      <c r="C2373" s="1" t="s">
        <v>203</v>
      </c>
      <c r="D2373" t="str">
        <f t="shared" ref="D2373:D2436" si="2992">RIGHT(A2373,(LEN(A2373)-13))</f>
        <v/>
      </c>
      <c r="F2373" t="str">
        <f t="shared" si="2965"/>
        <v>TrainerSkill=</v>
      </c>
      <c r="G2373" s="17" t="str">
        <f>CONCATENATE("[td]",VLOOKUP(IF((COUNTA(E2347)&gt;0),E2347,VALUE(D2347)),'Lookup tables'!$A$2:$B$42,2,FALSE))</f>
        <v>[td]dålig</v>
      </c>
    </row>
    <row r="2374" spans="1:7" ht="14.4">
      <c r="A2374" s="17" t="s">
        <v>204</v>
      </c>
      <c r="B2374" s="17" t="str">
        <f t="shared" ref="B2374" si="2993">LEFT(A2374,7)</f>
        <v>rating=</v>
      </c>
      <c r="C2374" s="1" t="s">
        <v>205</v>
      </c>
      <c r="D2374" t="str">
        <f t="shared" ref="D2374:D2437" si="2994">RIGHT(A2374,(LEN(A2374)-7))</f>
        <v>0</v>
      </c>
      <c r="F2374" t="str">
        <f t="shared" si="2965"/>
        <v>rating=0</v>
      </c>
      <c r="G2374" s="17" t="s">
        <v>140</v>
      </c>
    </row>
    <row r="2375" spans="1:7" ht="14.4">
      <c r="A2375" s="17" t="s">
        <v>350</v>
      </c>
      <c r="B2375" s="17" t="str">
        <f t="shared" ref="B2375" si="2995">LEFT(A2375,13)</f>
        <v>PlayerNumber=</v>
      </c>
      <c r="C2375" s="1" t="s">
        <v>207</v>
      </c>
      <c r="D2375" t="str">
        <f t="shared" ref="D2375:D2438" si="2996">RIGHT(A2375,(LEN(A2375)-13))</f>
        <v>100</v>
      </c>
      <c r="F2375" t="str">
        <f t="shared" si="2965"/>
        <v>PlayerNumber=100</v>
      </c>
      <c r="G2375" s="17" t="str">
        <f t="shared" ref="G2375" si="2997">CONCATENATE("[th]",C2350)</f>
        <v>[th]Fasta situationer</v>
      </c>
    </row>
    <row r="2376" spans="1:7" ht="14.4">
      <c r="A2376" s="17" t="s">
        <v>208</v>
      </c>
      <c r="B2376" s="17" t="str">
        <f t="shared" ref="B2376:B2377" si="2998">LEFT(A2376,15)</f>
        <v>TransferListed=</v>
      </c>
      <c r="C2376" s="1" t="s">
        <v>209</v>
      </c>
      <c r="D2376" t="str">
        <f t="shared" ref="D2376:D2439" si="2999">RIGHT(A2376,(LEN(A2376)-15))</f>
        <v>0</v>
      </c>
      <c r="F2376" t="str">
        <f t="shared" si="2965"/>
        <v>TransferListed=0</v>
      </c>
      <c r="G2376" s="17" t="s">
        <v>150</v>
      </c>
    </row>
    <row r="2377" spans="1:7" ht="14.4">
      <c r="A2377" s="17" t="s">
        <v>210</v>
      </c>
      <c r="B2377" s="17" t="str">
        <f t="shared" si="2998"/>
        <v>NationalTeamID=</v>
      </c>
      <c r="C2377" s="1" t="s">
        <v>211</v>
      </c>
      <c r="D2377" t="str">
        <f t="shared" si="2999"/>
        <v>3000</v>
      </c>
      <c r="F2377" t="str">
        <f t="shared" ref="F2377:F2440" si="3000">A2377</f>
        <v>NationalTeamID=3000</v>
      </c>
      <c r="G2377" s="17" t="str">
        <f>CONCATENATE("[td]",VLOOKUP(IF((COUNTA(E2350)&gt;0),E2350,VALUE(D2350)),'Lookup tables'!$A$2:$B$42,2,FALSE))</f>
        <v>[td]himmelsk</v>
      </c>
    </row>
    <row r="2378" spans="1:7" ht="14.4">
      <c r="A2378" s="17" t="s">
        <v>238</v>
      </c>
      <c r="B2378" s="17" t="str">
        <f t="shared" ref="B2378" si="3001">LEFT(A2378,5)</f>
        <v>Caps=</v>
      </c>
      <c r="C2378" s="1" t="s">
        <v>213</v>
      </c>
      <c r="D2378" t="str">
        <f t="shared" ref="D2378:D2441" si="3002">RIGHT(A2378,(LEN(A2378)-5))</f>
        <v>0</v>
      </c>
      <c r="F2378" t="str">
        <f t="shared" si="3000"/>
        <v>Caps=0</v>
      </c>
      <c r="G2378" s="17" t="s">
        <v>214</v>
      </c>
    </row>
    <row r="2379" spans="1:7" ht="14.4">
      <c r="A2379" s="17" t="s">
        <v>239</v>
      </c>
      <c r="B2379" s="17" t="str">
        <f t="shared" ref="B2379" si="3003">LEFT(A2379,8)</f>
        <v>CapsU20=</v>
      </c>
      <c r="C2379" s="1" t="s">
        <v>216</v>
      </c>
      <c r="D2379" t="str">
        <f t="shared" ref="D2379:D2442" si="3004">RIGHT(A2379,(LEN(A2379)-8))</f>
        <v>0</v>
      </c>
      <c r="E2379" t="s">
        <v>1439</v>
      </c>
      <c r="F2379" t="str">
        <f t="shared" si="3000"/>
        <v>CapsU20=0</v>
      </c>
      <c r="G2379" t="str">
        <f t="shared" ref="G2379:G2442" si="3005">CONCATENATE("Extra info: ", E2379)</f>
        <v>Extra info: form pos</v>
      </c>
    </row>
    <row r="2380" spans="1:7" ht="14.4">
      <c r="A2380" s="17" t="s">
        <v>530</v>
      </c>
      <c r="B2380" s="17"/>
      <c r="C2380" s="10" t="s">
        <v>134</v>
      </c>
      <c r="D2380" s="17" t="str">
        <f t="shared" ref="D2380:D2443" si="3006">MID(A2380,8,(LEN(A2380)-8))</f>
        <v>246107637</v>
      </c>
      <c r="F2380" t="str">
        <f t="shared" si="3000"/>
        <v>[player246107637]</v>
      </c>
      <c r="G2380" s="17" t="str">
        <f t="shared" ref="G2380:G2443" si="3007">CONCATENATE("[hr][b]",D2381,"[/b] ","[playerid=",D2380,"]")</f>
        <v>[hr][b]Atle Jansson[/b] [playerid=246107637]</v>
      </c>
    </row>
    <row r="2381" spans="1:7" ht="14.4">
      <c r="A2381" s="17" t="s">
        <v>531</v>
      </c>
      <c r="B2381" s="17" t="str">
        <f t="shared" ref="B2381" si="3008">LEFT(A2381,5)</f>
        <v>name=</v>
      </c>
      <c r="C2381" s="10" t="s">
        <v>137</v>
      </c>
      <c r="D2381" s="17" t="str">
        <f t="shared" ref="D2381:D2444" si="3009">RIGHT(A2381,(LEN(A2381)-5))</f>
        <v>Atle Jansson</v>
      </c>
      <c r="F2381" t="str">
        <f t="shared" si="3000"/>
        <v>name=Atle Jansson</v>
      </c>
      <c r="G2381" t="str">
        <f t="shared" ref="G2381" si="3010">CONCATENATE(D2382," år och ",D2383," dagar, TSI = ",D2397,", Lön = ",D2396)</f>
        <v>30 år och 13 dagar, TSI = 208620, Lön = 706080</v>
      </c>
    </row>
    <row r="2382" spans="1:7" ht="14.4">
      <c r="A2382" s="17" t="s">
        <v>344</v>
      </c>
      <c r="B2382" s="17" t="str">
        <f t="shared" ref="B2382" si="3011">LEFT(A2382,4)</f>
        <v>ald=</v>
      </c>
      <c r="C2382" s="1" t="s">
        <v>139</v>
      </c>
      <c r="D2382" t="str">
        <f t="shared" ref="D2382:D2445" si="3012">RIGHT(A2382,(LEN(A2382)-4))</f>
        <v>30</v>
      </c>
      <c r="F2382" t="str">
        <f t="shared" ref="F2382" si="3013">IF(LEN(E2382)&gt;0,CONCATENATE(B2382,E2382),A2382)</f>
        <v>ald=30</v>
      </c>
      <c r="G2382" t="str">
        <f>CONCATENATE(VLOOKUP(IF((COUNTA(E2385)&gt;0),E2385,VALUE(D2385)),'Lookup tables'!$A$2:$B$42,2,FALSE)," form, ",VLOOKUP(IF((COUNTA(E2386)&gt;0),E2386,VALUE(D2386)),'Lookup tables'!$A$2:$B$42,2,FALSE)," kondition, ",VLOOKUP(IF((COUNTA(E2394)&gt;0),E2394,VALUE(D2394)),'Lookup tables'!$A$2:$B$42,2,FALSE)," rutin")</f>
        <v>hyfsad form, fenomenal kondition, legendarisk rutin</v>
      </c>
    </row>
    <row r="2383" spans="1:7" ht="14.4">
      <c r="A2383" s="17" t="s">
        <v>880</v>
      </c>
      <c r="B2383" s="17" t="str">
        <f t="shared" ref="B2383" si="3014">LEFT(A2383,8)</f>
        <v>agedays=</v>
      </c>
      <c r="C2383" s="1" t="s">
        <v>142</v>
      </c>
      <c r="D2383" t="str">
        <f t="shared" ref="D2383:D2446" si="3015">RIGHT(A2383,(LEN(A2383)-8))</f>
        <v>13</v>
      </c>
      <c r="F2383" t="str">
        <f t="shared" si="2965"/>
        <v>agedays=13</v>
      </c>
      <c r="G2383" t="str">
        <f>CONCATENATE(IF((COUNTA(D2406)&gt;0),CONCATENATE(D2406,", "),""),IF((LEN(D2413)&gt;0),CONCATENATE(VLOOKUP(VALUE(D2413),'Lookup tables'!$D$25:$E$27,2,FALSE),", "),""),CONCATENATE(VLOOKUP(VALUE(D2395),'Lookup tables'!$A$2:$B$42,2,FALSE)," ledarförmåga, "),CONCATENATE(VLOOKUP(D2408,'Lookup tables'!$D$29:$E$34,2,FALSE),", "),IF(AND((VALUE(D2384)&lt;0),(COUNTA(E2384)&lt;1)),"ingen skada",CONCATENATE("[b]skada +",IF((COUNTA(E2384)&gt;0),E2384,D2384),"[/b]")))</f>
        <v>hyfsad ledarförmåga, kontroversiell person, ingen skada</v>
      </c>
    </row>
    <row r="2384" spans="1:7" ht="14.4">
      <c r="A2384" s="17" t="s">
        <v>143</v>
      </c>
      <c r="B2384" s="17" t="str">
        <f t="shared" ref="B2384:B2443" si="3016">LEFT(A2384,4)</f>
        <v>ska=</v>
      </c>
      <c r="C2384" s="1" t="s">
        <v>144</v>
      </c>
      <c r="D2384" t="str">
        <f t="shared" ref="D2384:D2447" si="3017">RIGHT(A2384,(LEN(A2384)-4))</f>
        <v>-1</v>
      </c>
      <c r="F2384" t="str">
        <f t="shared" si="2965"/>
        <v>ska=-1</v>
      </c>
      <c r="G2384" t="s">
        <v>145</v>
      </c>
    </row>
    <row r="2385" spans="1:7" ht="14.4">
      <c r="A2385" s="17" t="s">
        <v>279</v>
      </c>
      <c r="B2385" s="17" t="str">
        <f t="shared" si="3016"/>
        <v>for=</v>
      </c>
      <c r="C2385" s="1" t="s">
        <v>147</v>
      </c>
      <c r="D2385" t="str">
        <f t="shared" si="3017"/>
        <v>5</v>
      </c>
      <c r="E2385">
        <v>4</v>
      </c>
      <c r="F2385" t="str">
        <f t="shared" si="2965"/>
        <v>for=4</v>
      </c>
      <c r="G2385" s="17" t="str">
        <f t="shared" ref="G2385:G2448" si="3018">CONCATENATE("[th]",C2386)</f>
        <v>[th]Kondition</v>
      </c>
    </row>
    <row r="2386" spans="1:7" ht="14.4">
      <c r="A2386" s="17" t="s">
        <v>369</v>
      </c>
      <c r="B2386" s="17" t="str">
        <f t="shared" si="3016"/>
        <v>uth=</v>
      </c>
      <c r="C2386" s="1" t="s">
        <v>149</v>
      </c>
      <c r="D2386" t="str">
        <f t="shared" si="3017"/>
        <v>8</v>
      </c>
      <c r="F2386" t="str">
        <f t="shared" si="2965"/>
        <v>uth=8</v>
      </c>
      <c r="G2386" s="17" t="s">
        <v>150</v>
      </c>
    </row>
    <row r="2387" spans="1:7" ht="14.4">
      <c r="A2387" s="17" t="s">
        <v>280</v>
      </c>
      <c r="B2387" s="17" t="str">
        <f t="shared" si="3016"/>
        <v>spe=</v>
      </c>
      <c r="C2387" s="1" t="s">
        <v>152</v>
      </c>
      <c r="D2387" t="str">
        <f t="shared" si="3017"/>
        <v>18</v>
      </c>
      <c r="F2387" t="str">
        <f t="shared" si="2965"/>
        <v>spe=18</v>
      </c>
      <c r="G2387" s="17" t="str">
        <f>CONCATENATE("[td]",VLOOKUP(IF((COUNTA(E2386)&gt;0),E2386,VALUE(D2386)),'Lookup tables'!$A$2:$B$42,2,FALSE))</f>
        <v>[td]fenomenal</v>
      </c>
    </row>
    <row r="2388" spans="1:7" ht="14.4">
      <c r="A2388" s="17" t="s">
        <v>319</v>
      </c>
      <c r="B2388" s="17" t="str">
        <f t="shared" si="3016"/>
        <v>mal=</v>
      </c>
      <c r="C2388" s="1" t="s">
        <v>154</v>
      </c>
      <c r="D2388" t="str">
        <f t="shared" si="3017"/>
        <v>4</v>
      </c>
      <c r="F2388" t="str">
        <f t="shared" si="2965"/>
        <v>mal=4</v>
      </c>
      <c r="G2388" s="17" t="s">
        <v>140</v>
      </c>
    </row>
    <row r="2389" spans="1:7" ht="14.4">
      <c r="A2389" s="17" t="s">
        <v>414</v>
      </c>
      <c r="B2389" s="17" t="str">
        <f t="shared" si="3016"/>
        <v>fra=</v>
      </c>
      <c r="C2389" s="1" t="s">
        <v>156</v>
      </c>
      <c r="D2389" t="str">
        <f t="shared" si="3017"/>
        <v>12</v>
      </c>
      <c r="F2389" t="str">
        <f t="shared" si="2965"/>
        <v>fra=12</v>
      </c>
      <c r="G2389" s="17" t="str">
        <f t="shared" ref="G2389" si="3019">CONCATENATE("[th]",C2393)</f>
        <v>[th]Målvakt</v>
      </c>
    </row>
    <row r="2390" spans="1:7" ht="14.4">
      <c r="A2390" s="17" t="s">
        <v>479</v>
      </c>
      <c r="B2390" s="17" t="str">
        <f t="shared" si="3016"/>
        <v>ytt=</v>
      </c>
      <c r="C2390" s="1" t="s">
        <v>158</v>
      </c>
      <c r="D2390" t="str">
        <f t="shared" si="3017"/>
        <v>4</v>
      </c>
      <c r="F2390" t="str">
        <f t="shared" si="2965"/>
        <v>ytt=4</v>
      </c>
      <c r="G2390" s="17" t="s">
        <v>150</v>
      </c>
    </row>
    <row r="2391" spans="1:7" ht="14.4">
      <c r="A2391" s="17" t="s">
        <v>694</v>
      </c>
      <c r="B2391" s="17" t="str">
        <f t="shared" si="3016"/>
        <v>fas=</v>
      </c>
      <c r="C2391" s="1" t="s">
        <v>160</v>
      </c>
      <c r="D2391" t="str">
        <f t="shared" si="3017"/>
        <v>9</v>
      </c>
      <c r="F2391" t="str">
        <f t="shared" si="2965"/>
        <v>fas=9</v>
      </c>
      <c r="G2391" s="17" t="str">
        <f>CONCATENATE("[td]",VLOOKUP(IF((COUNTA(E2393)&gt;0),E2393,VALUE(D2393)),'Lookup tables'!$A$2:$B$42,2,FALSE))</f>
        <v>[td]katastrofal</v>
      </c>
    </row>
    <row r="2392" spans="1:7" ht="14.4">
      <c r="A2392" s="17" t="s">
        <v>535</v>
      </c>
      <c r="B2392" s="17" t="str">
        <f t="shared" si="3016"/>
        <v>bac=</v>
      </c>
      <c r="C2392" s="1" t="s">
        <v>162</v>
      </c>
      <c r="D2392" t="str">
        <f t="shared" si="3017"/>
        <v>9</v>
      </c>
      <c r="F2392" t="str">
        <f t="shared" si="2965"/>
        <v>bac=9</v>
      </c>
      <c r="G2392" s="17" t="s">
        <v>163</v>
      </c>
    </row>
    <row r="2393" spans="1:7" ht="14.4">
      <c r="A2393" s="17" t="s">
        <v>286</v>
      </c>
      <c r="B2393" s="17" t="str">
        <f t="shared" si="3016"/>
        <v>mlv=</v>
      </c>
      <c r="C2393" s="1" t="s">
        <v>165</v>
      </c>
      <c r="D2393" t="str">
        <f t="shared" si="3017"/>
        <v>1</v>
      </c>
      <c r="F2393" t="str">
        <f t="shared" si="2965"/>
        <v>mlv=1</v>
      </c>
      <c r="G2393" s="17" t="s">
        <v>135</v>
      </c>
    </row>
    <row r="2394" spans="1:7" ht="14.4">
      <c r="A2394" s="17" t="s">
        <v>381</v>
      </c>
      <c r="B2394" s="17" t="str">
        <f t="shared" si="3016"/>
        <v>rut=</v>
      </c>
      <c r="C2394" s="1" t="s">
        <v>167</v>
      </c>
      <c r="D2394" t="str">
        <f t="shared" si="3017"/>
        <v>10</v>
      </c>
      <c r="F2394" t="str">
        <f t="shared" si="2965"/>
        <v>rut=10</v>
      </c>
      <c r="G2394" s="17" t="str">
        <f t="shared" ref="G2394" si="3020">CONCATENATE("[th]",C2387)</f>
        <v>[th]Spelupplägg</v>
      </c>
    </row>
    <row r="2395" spans="1:7" ht="14.4">
      <c r="A2395" s="17" t="s">
        <v>400</v>
      </c>
      <c r="B2395" s="17" t="str">
        <f t="shared" si="3016"/>
        <v>led=</v>
      </c>
      <c r="C2395" s="1" t="s">
        <v>169</v>
      </c>
      <c r="D2395" t="str">
        <f t="shared" si="3017"/>
        <v>4</v>
      </c>
      <c r="F2395" t="str">
        <f t="shared" si="2965"/>
        <v>led=4</v>
      </c>
      <c r="G2395" s="17" t="s">
        <v>150</v>
      </c>
    </row>
    <row r="2396" spans="1:7" ht="14.4">
      <c r="A2396" s="17" t="s">
        <v>1285</v>
      </c>
      <c r="B2396" s="17" t="str">
        <f t="shared" si="3016"/>
        <v>sal=</v>
      </c>
      <c r="C2396" s="1" t="s">
        <v>171</v>
      </c>
      <c r="D2396" t="str">
        <f t="shared" si="3017"/>
        <v>706080</v>
      </c>
      <c r="F2396" t="str">
        <f t="shared" si="2965"/>
        <v>sal=706080</v>
      </c>
      <c r="G2396" s="17" t="str">
        <f>CONCATENATE("[td]",VLOOKUP(IF((COUNTA(E2387)&gt;0),E2387,VALUE(D2387)),'Lookup tables'!$A$2:$B$42,2,FALSE))</f>
        <v>[td]magisk</v>
      </c>
    </row>
    <row r="2397" spans="1:7" ht="14.4">
      <c r="A2397" s="17" t="s">
        <v>1286</v>
      </c>
      <c r="B2397" s="17" t="str">
        <f t="shared" si="3016"/>
        <v>mkt=</v>
      </c>
      <c r="C2397" s="1" t="s">
        <v>173</v>
      </c>
      <c r="D2397" t="str">
        <f t="shared" si="3017"/>
        <v>208620</v>
      </c>
      <c r="F2397" t="str">
        <f t="shared" si="2965"/>
        <v>mkt=208620</v>
      </c>
      <c r="G2397" s="17" t="s">
        <v>140</v>
      </c>
    </row>
    <row r="2398" spans="1:7" ht="14.4">
      <c r="A2398" s="17" t="s">
        <v>697</v>
      </c>
      <c r="B2398" s="17" t="str">
        <f t="shared" si="3016"/>
        <v>gev=</v>
      </c>
      <c r="C2398" s="1" t="s">
        <v>175</v>
      </c>
      <c r="D2398" t="str">
        <f t="shared" si="3017"/>
        <v>46</v>
      </c>
      <c r="F2398" t="str">
        <f t="shared" si="2965"/>
        <v>gev=46</v>
      </c>
      <c r="G2398" s="17" t="str">
        <f t="shared" ref="G2398" si="3021">CONCATENATE("[th]",C2389)</f>
        <v>[th]Framspel</v>
      </c>
    </row>
    <row r="2399" spans="1:7" ht="14.4">
      <c r="A2399" s="17" t="s">
        <v>176</v>
      </c>
      <c r="B2399" s="17" t="str">
        <f t="shared" si="3016"/>
        <v>gtl=</v>
      </c>
      <c r="C2399" s="1" t="s">
        <v>177</v>
      </c>
      <c r="D2399" t="str">
        <f t="shared" si="3017"/>
        <v>0</v>
      </c>
      <c r="F2399" t="str">
        <f t="shared" si="2965"/>
        <v>gtl=0</v>
      </c>
      <c r="G2399" s="17" t="s">
        <v>150</v>
      </c>
    </row>
    <row r="2400" spans="1:7" ht="14.4">
      <c r="A2400" s="17" t="s">
        <v>178</v>
      </c>
      <c r="B2400" s="17" t="str">
        <f t="shared" si="3016"/>
        <v>gtc=</v>
      </c>
      <c r="C2400" s="1" t="s">
        <v>179</v>
      </c>
      <c r="D2400" t="str">
        <f t="shared" si="3017"/>
        <v>0</v>
      </c>
      <c r="F2400" t="str">
        <f t="shared" si="2965"/>
        <v>gtc=0</v>
      </c>
      <c r="G2400" s="17" t="str">
        <f>CONCATENATE("[td]",VLOOKUP(IF((COUNTA(E2389)&gt;0),E2389,VALUE(D2389)),'Lookup tables'!$A$2:$B$42,2,FALSE))</f>
        <v>[td]övernaturlig</v>
      </c>
    </row>
    <row r="2401" spans="1:7" ht="14.4">
      <c r="A2401" s="17" t="s">
        <v>180</v>
      </c>
      <c r="B2401" s="17" t="str">
        <f t="shared" si="3016"/>
        <v>gtt=</v>
      </c>
      <c r="C2401" s="1" t="s">
        <v>181</v>
      </c>
      <c r="D2401" t="str">
        <f t="shared" si="3017"/>
        <v>0</v>
      </c>
      <c r="F2401" t="str">
        <f t="shared" si="2965"/>
        <v>gtt=0</v>
      </c>
      <c r="G2401" s="17" t="s">
        <v>163</v>
      </c>
    </row>
    <row r="2402" spans="1:7" ht="14.4">
      <c r="A2402" s="17" t="s">
        <v>182</v>
      </c>
      <c r="B2402" s="17" t="str">
        <f t="shared" si="3016"/>
        <v>hat=</v>
      </c>
      <c r="C2402" s="1" t="s">
        <v>183</v>
      </c>
      <c r="D2402" t="str">
        <f t="shared" si="3017"/>
        <v>0</v>
      </c>
      <c r="F2402" t="str">
        <f t="shared" si="2965"/>
        <v>hat=0</v>
      </c>
      <c r="G2402" s="17" t="s">
        <v>135</v>
      </c>
    </row>
    <row r="2403" spans="1:7" ht="14.4">
      <c r="A2403" s="17" t="s">
        <v>184</v>
      </c>
      <c r="B2403" s="17" t="str">
        <f t="shared" ref="B2403" si="3022">LEFT(A2403,10)</f>
        <v>CountryID=</v>
      </c>
      <c r="C2403" s="1" t="s">
        <v>185</v>
      </c>
      <c r="D2403" t="str">
        <f t="shared" ref="D2403:D2466" si="3023">RIGHT(A2403,(LEN(A2403)-10))</f>
        <v>1</v>
      </c>
      <c r="F2403" t="str">
        <f t="shared" si="2965"/>
        <v>CountryID=1</v>
      </c>
      <c r="G2403" s="17" t="str">
        <f t="shared" ref="G2403" si="3024">CONCATENATE("[th]",C2390)</f>
        <v>[th]Ytter</v>
      </c>
    </row>
    <row r="2404" spans="1:7" ht="14.4">
      <c r="A2404" s="17" t="s">
        <v>186</v>
      </c>
      <c r="B2404" s="17" t="str">
        <f t="shared" ref="B2404" si="3025">LEFT(A2404,9)</f>
        <v>warnings=</v>
      </c>
      <c r="C2404" s="1" t="s">
        <v>187</v>
      </c>
      <c r="D2404" t="str">
        <f t="shared" ref="D2404:D2467" si="3026">RIGHT(A2404,(LEN(A2404)-9))</f>
        <v>0</v>
      </c>
      <c r="F2404" t="str">
        <f t="shared" si="2965"/>
        <v>warnings=0</v>
      </c>
      <c r="G2404" s="17" t="s">
        <v>150</v>
      </c>
    </row>
    <row r="2405" spans="1:7" ht="14.4">
      <c r="A2405" s="17" t="s">
        <v>539</v>
      </c>
      <c r="B2405" s="17" t="str">
        <f t="shared" ref="B2405" si="3027">LEFT(A2405,11)</f>
        <v>speciality=</v>
      </c>
      <c r="C2405" s="1" t="s">
        <v>189</v>
      </c>
      <c r="D2405" t="str">
        <f t="shared" ref="D2405:D2468" si="3028">RIGHT(A2405,(LEN(A2405)-11))</f>
        <v>4</v>
      </c>
      <c r="F2405" t="str">
        <f t="shared" si="2965"/>
        <v>speciality=4</v>
      </c>
      <c r="G2405" s="17" t="str">
        <f>CONCATENATE("[td]",VLOOKUP(IF((COUNTA(E2390)&gt;0),E2390,VALUE(D2390)),'Lookup tables'!$A$2:$B$42,2,FALSE))</f>
        <v>[td]hyfsad</v>
      </c>
    </row>
    <row r="2406" spans="1:7" ht="14.4">
      <c r="A2406" s="17" t="s">
        <v>540</v>
      </c>
      <c r="B2406" s="17" t="str">
        <f t="shared" ref="B2406" si="3029">LEFT(A2406,16)</f>
        <v>specialityLabel=</v>
      </c>
      <c r="C2406" s="1" t="s">
        <v>189</v>
      </c>
      <c r="F2406" t="str">
        <f t="shared" si="2965"/>
        <v>specialityLabel=Unpredictable</v>
      </c>
      <c r="G2406" s="17" t="s">
        <v>140</v>
      </c>
    </row>
    <row r="2407" spans="1:7" ht="14.4">
      <c r="A2407" s="17" t="s">
        <v>292</v>
      </c>
      <c r="B2407" s="17" t="str">
        <f t="shared" ref="B2407" si="3030">LEFT(A2407,11)</f>
        <v>gentleness=</v>
      </c>
      <c r="C2407" s="1" t="s">
        <v>192</v>
      </c>
      <c r="D2407" t="str">
        <f t="shared" ref="D2407:D2470" si="3031">RIGHT(A2407,(LEN(A2407)-11))</f>
        <v>1</v>
      </c>
      <c r="F2407" t="str">
        <f t="shared" si="2965"/>
        <v>gentleness=1</v>
      </c>
      <c r="G2407" s="17" t="str">
        <f t="shared" ref="G2407" si="3032">CONCATENATE("[th]",C2392)</f>
        <v>[th]Försvar</v>
      </c>
    </row>
    <row r="2408" spans="1:7" ht="14.4">
      <c r="A2408" s="17" t="s">
        <v>293</v>
      </c>
      <c r="B2408" s="17" t="str">
        <f t="shared" ref="B2408" si="3033">LEFT(A2408,16)</f>
        <v>gentlenessLabel=</v>
      </c>
      <c r="C2408" s="1" t="s">
        <v>192</v>
      </c>
      <c r="D2408" t="str">
        <f t="shared" ref="D2408:D2471" si="3034">RIGHT(A2408,(LEN(A2408)-16))</f>
        <v>controversial person</v>
      </c>
      <c r="F2408" t="str">
        <f t="shared" si="2965"/>
        <v>gentlenessLabel=controversial person</v>
      </c>
      <c r="G2408" s="17" t="s">
        <v>150</v>
      </c>
    </row>
    <row r="2409" spans="1:7" ht="14.4">
      <c r="A2409" s="17" t="s">
        <v>194</v>
      </c>
      <c r="B2409" s="17" t="str">
        <f t="shared" ref="B2409" si="3035">LEFT(A2409,8)</f>
        <v>honesty=</v>
      </c>
      <c r="C2409" s="1" t="s">
        <v>195</v>
      </c>
      <c r="D2409" t="str">
        <f t="shared" ref="D2409:D2472" si="3036">RIGHT(A2409,(LEN(A2409)-8))</f>
        <v>2</v>
      </c>
      <c r="F2409" t="str">
        <f t="shared" si="2965"/>
        <v>honesty=2</v>
      </c>
      <c r="G2409" s="17" t="str">
        <f>CONCATENATE("[td]",VLOOKUP(IF((COUNTA(E2392)&gt;0),E2392,VALUE(D2392)),'Lookup tables'!$A$2:$B$42,2,FALSE))</f>
        <v>[td]unik</v>
      </c>
    </row>
    <row r="2410" spans="1:7" ht="14.4">
      <c r="A2410" s="17" t="s">
        <v>196</v>
      </c>
      <c r="B2410" s="17" t="str">
        <f t="shared" ref="B2410" si="3037">LEFT(A2410,13)</f>
        <v>honestyLabel=</v>
      </c>
      <c r="C2410" s="1" t="s">
        <v>195</v>
      </c>
      <c r="D2410" t="str">
        <f t="shared" ref="D2410:D2473" si="3038">RIGHT(A2410,(LEN(A2410)-13))</f>
        <v>honest</v>
      </c>
      <c r="F2410" t="str">
        <f t="shared" si="2965"/>
        <v>honestyLabel=honest</v>
      </c>
      <c r="G2410" s="17" t="s">
        <v>163</v>
      </c>
    </row>
    <row r="2411" spans="1:7" ht="14.4">
      <c r="A2411" s="17" t="s">
        <v>294</v>
      </c>
      <c r="B2411" s="17" t="str">
        <f t="shared" ref="B2411" si="3039">LEFT(A2411,15)</f>
        <v>Aggressiveness=</v>
      </c>
      <c r="C2411" s="1" t="s">
        <v>198</v>
      </c>
      <c r="D2411" t="str">
        <f t="shared" ref="D2411:D2474" si="3040">RIGHT(A2411,(LEN(A2411)-15))</f>
        <v>3</v>
      </c>
      <c r="F2411" t="str">
        <f t="shared" si="2965"/>
        <v>Aggressiveness=3</v>
      </c>
      <c r="G2411" s="17" t="s">
        <v>135</v>
      </c>
    </row>
    <row r="2412" spans="1:7" ht="14.4">
      <c r="A2412" s="17" t="s">
        <v>295</v>
      </c>
      <c r="B2412" s="17" t="str">
        <f t="shared" ref="B2412" si="3041">LEFT(A2412,20)</f>
        <v>AggressivenessLabel=</v>
      </c>
      <c r="C2412" s="1" t="s">
        <v>198</v>
      </c>
      <c r="D2412" t="str">
        <f t="shared" ref="D2412:D2475" si="3042">RIGHT(A2412,(LEN(A2412)-20))</f>
        <v>temperamental</v>
      </c>
      <c r="F2412" t="str">
        <f t="shared" si="2965"/>
        <v>AggressivenessLabel=temperamental</v>
      </c>
      <c r="G2412" s="17" t="str">
        <f t="shared" ref="G2412" si="3043">CONCATENATE("[th]",C2388)</f>
        <v>[th]Målgörare</v>
      </c>
    </row>
    <row r="2413" spans="1:7" ht="14.4">
      <c r="A2413" s="17" t="s">
        <v>236</v>
      </c>
      <c r="B2413" s="17" t="str">
        <f t="shared" ref="B2413" si="3044">LEFT(A2413,12)</f>
        <v>TrainerType=</v>
      </c>
      <c r="C2413" s="1" t="s">
        <v>201</v>
      </c>
      <c r="D2413" t="str">
        <f t="shared" ref="D2413:D2476" si="3045">RIGHT(A2413,(LEN(A2413)-12))</f>
        <v/>
      </c>
      <c r="F2413" t="str">
        <f t="shared" si="2965"/>
        <v>TrainerType=</v>
      </c>
      <c r="G2413" s="17" t="s">
        <v>150</v>
      </c>
    </row>
    <row r="2414" spans="1:7" ht="14.4">
      <c r="A2414" s="17" t="s">
        <v>237</v>
      </c>
      <c r="B2414" s="17" t="str">
        <f t="shared" ref="B2414" si="3046">LEFT(A2414,13)</f>
        <v>TrainerSkill=</v>
      </c>
      <c r="C2414" s="1" t="s">
        <v>203</v>
      </c>
      <c r="D2414" t="str">
        <f t="shared" ref="D2414:D2477" si="3047">RIGHT(A2414,(LEN(A2414)-13))</f>
        <v/>
      </c>
      <c r="F2414" t="str">
        <f t="shared" si="2965"/>
        <v>TrainerSkill=</v>
      </c>
      <c r="G2414" s="17" t="str">
        <f>CONCATENATE("[td]",VLOOKUP(IF((COUNTA(E2388)&gt;0),E2388,VALUE(D2388)),'Lookup tables'!$A$2:$B$42,2,FALSE))</f>
        <v>[td]hyfsad</v>
      </c>
    </row>
    <row r="2415" spans="1:7" ht="14.4">
      <c r="A2415" s="17" t="s">
        <v>204</v>
      </c>
      <c r="B2415" s="17" t="str">
        <f t="shared" ref="B2415" si="3048">LEFT(A2415,7)</f>
        <v>rating=</v>
      </c>
      <c r="C2415" s="1" t="s">
        <v>205</v>
      </c>
      <c r="D2415" t="str">
        <f t="shared" ref="D2415:D2478" si="3049">RIGHT(A2415,(LEN(A2415)-7))</f>
        <v>0</v>
      </c>
      <c r="F2415" t="str">
        <f t="shared" si="2965"/>
        <v>rating=0</v>
      </c>
      <c r="G2415" s="17" t="s">
        <v>140</v>
      </c>
    </row>
    <row r="2416" spans="1:7" ht="14.4">
      <c r="A2416" s="17" t="s">
        <v>516</v>
      </c>
      <c r="B2416" s="17" t="str">
        <f t="shared" ref="B2416" si="3050">LEFT(A2416,13)</f>
        <v>PlayerNumber=</v>
      </c>
      <c r="C2416" s="1" t="s">
        <v>207</v>
      </c>
      <c r="D2416" t="str">
        <f t="shared" ref="D2416:D2479" si="3051">RIGHT(A2416,(LEN(A2416)-13))</f>
        <v>5</v>
      </c>
      <c r="F2416" t="str">
        <f t="shared" si="2965"/>
        <v>PlayerNumber=5</v>
      </c>
      <c r="G2416" s="17" t="str">
        <f t="shared" ref="G2416" si="3052">CONCATENATE("[th]",C2391)</f>
        <v>[th]Fasta situationer</v>
      </c>
    </row>
    <row r="2417" spans="1:7" ht="14.4">
      <c r="A2417" s="17" t="s">
        <v>208</v>
      </c>
      <c r="B2417" s="17" t="str">
        <f t="shared" ref="B2417:B2418" si="3053">LEFT(A2417,15)</f>
        <v>TransferListed=</v>
      </c>
      <c r="C2417" s="1" t="s">
        <v>209</v>
      </c>
      <c r="D2417" t="str">
        <f t="shared" ref="D2417:D2480" si="3054">RIGHT(A2417,(LEN(A2417)-15))</f>
        <v>0</v>
      </c>
      <c r="F2417" t="str">
        <f t="shared" si="2965"/>
        <v>TransferListed=0</v>
      </c>
      <c r="G2417" s="17" t="s">
        <v>150</v>
      </c>
    </row>
    <row r="2418" spans="1:7" ht="14.4">
      <c r="A2418" s="17" t="s">
        <v>210</v>
      </c>
      <c r="B2418" s="17" t="str">
        <f t="shared" si="3053"/>
        <v>NationalTeamID=</v>
      </c>
      <c r="C2418" s="1" t="s">
        <v>211</v>
      </c>
      <c r="D2418" t="str">
        <f t="shared" si="3054"/>
        <v>3000</v>
      </c>
      <c r="F2418" t="str">
        <f t="shared" ref="F2418:F2481" si="3055">A2418</f>
        <v>NationalTeamID=3000</v>
      </c>
      <c r="G2418" s="17" t="str">
        <f>CONCATENATE("[td]",VLOOKUP(IF((COUNTA(E2391)&gt;0),E2391,VALUE(D2391)),'Lookup tables'!$A$2:$B$42,2,FALSE))</f>
        <v>[td]unik</v>
      </c>
    </row>
    <row r="2419" spans="1:7" ht="14.4">
      <c r="A2419" s="17" t="s">
        <v>429</v>
      </c>
      <c r="B2419" s="17" t="str">
        <f t="shared" ref="B2419" si="3056">LEFT(A2419,5)</f>
        <v>Caps=</v>
      </c>
      <c r="C2419" s="1" t="s">
        <v>213</v>
      </c>
      <c r="D2419" t="str">
        <f t="shared" ref="D2419:D2482" si="3057">RIGHT(A2419,(LEN(A2419)-5))</f>
        <v>1</v>
      </c>
      <c r="F2419" t="str">
        <f t="shared" si="3055"/>
        <v>Caps=1</v>
      </c>
      <c r="G2419" s="17" t="s">
        <v>214</v>
      </c>
    </row>
    <row r="2420" spans="1:7" ht="14.4">
      <c r="A2420" s="17" t="s">
        <v>239</v>
      </c>
      <c r="B2420" s="17" t="str">
        <f t="shared" ref="B2420" si="3058">LEFT(A2420,8)</f>
        <v>CapsU20=</v>
      </c>
      <c r="C2420" s="1" t="s">
        <v>216</v>
      </c>
      <c r="D2420" t="str">
        <f t="shared" ref="D2420:D2483" si="3059">RIGHT(A2420,(LEN(A2420)-8))</f>
        <v>0</v>
      </c>
      <c r="E2420" t="s">
        <v>1437</v>
      </c>
      <c r="F2420" t="str">
        <f t="shared" si="3055"/>
        <v>CapsU20=0</v>
      </c>
      <c r="G2420" t="str">
        <f t="shared" ref="G2420:G2483" si="3060">CONCATENATE("Extra info: ", E2420)</f>
        <v>Extra info: Form neg</v>
      </c>
    </row>
    <row r="2421" spans="1:7" ht="14.4">
      <c r="A2421" s="17" t="s">
        <v>541</v>
      </c>
      <c r="B2421" s="17"/>
      <c r="C2421" s="10" t="s">
        <v>134</v>
      </c>
      <c r="D2421" s="17" t="str">
        <f t="shared" ref="D2421:D2484" si="3061">MID(A2421,8,(LEN(A2421)-8))</f>
        <v>248039483</v>
      </c>
      <c r="F2421" t="str">
        <f t="shared" si="3000"/>
        <v>[player248039483]</v>
      </c>
      <c r="G2421" s="17" t="str">
        <f t="shared" ref="G2421:G2484" si="3062">CONCATENATE("[hr][b]",D2422,"[/b] ","[playerid=",D2421,"]")</f>
        <v>[hr][b]Bengt Gustavsson[/b] [playerid=248039483]</v>
      </c>
    </row>
    <row r="2422" spans="1:7" ht="14.4">
      <c r="A2422" s="17" t="s">
        <v>542</v>
      </c>
      <c r="B2422" s="17" t="str">
        <f t="shared" ref="B2422" si="3063">LEFT(A2422,5)</f>
        <v>name=</v>
      </c>
      <c r="C2422" s="10" t="s">
        <v>137</v>
      </c>
      <c r="D2422" s="17" t="str">
        <f t="shared" ref="D2422:D2485" si="3064">RIGHT(A2422,(LEN(A2422)-5))</f>
        <v>Bengt Gustavsson</v>
      </c>
      <c r="F2422" t="str">
        <f t="shared" si="3000"/>
        <v>name=Bengt Gustavsson</v>
      </c>
      <c r="G2422" t="str">
        <f t="shared" ref="G2422" si="3065">CONCATENATE(D2423," år och ",D2424," dagar, TSI = ",D2438,", Lön = ",D2437)</f>
        <v>29 år och 111 dagar, TSI = 273590, Lön = 692600</v>
      </c>
    </row>
    <row r="2423" spans="1:7" ht="14.4">
      <c r="A2423" s="17" t="s">
        <v>302</v>
      </c>
      <c r="B2423" s="17" t="str">
        <f t="shared" ref="B2423" si="3066">LEFT(A2423,4)</f>
        <v>ald=</v>
      </c>
      <c r="C2423" s="1" t="s">
        <v>139</v>
      </c>
      <c r="D2423" t="str">
        <f t="shared" ref="D2423:D2486" si="3067">RIGHT(A2423,(LEN(A2423)-4))</f>
        <v>29</v>
      </c>
      <c r="F2423" t="str">
        <f t="shared" ref="F2423:F2486" si="3068">IF(LEN(E2423)&gt;0,CONCATENATE(B2423,E2423),A2423)</f>
        <v>ald=29</v>
      </c>
      <c r="G2423" t="str">
        <f>CONCATENATE(VLOOKUP(IF((COUNTA(E2426)&gt;0),E2426,VALUE(D2426)),'Lookup tables'!$A$2:$B$42,2,FALSE)," form, ",VLOOKUP(IF((COUNTA(E2427)&gt;0),E2427,VALUE(D2427)),'Lookup tables'!$A$2:$B$42,2,FALSE)," kondition, ",VLOOKUP(IF((COUNTA(E2435)&gt;0),E2435,VALUE(D2435)),'Lookup tables'!$A$2:$B$42,2,FALSE)," rutin")</f>
        <v>bra form, enastående kondition, legendarisk rutin</v>
      </c>
    </row>
    <row r="2424" spans="1:7" ht="14.4">
      <c r="A2424" s="17" t="s">
        <v>398</v>
      </c>
      <c r="B2424" s="17" t="str">
        <f t="shared" ref="B2424" si="3069">LEFT(A2424,8)</f>
        <v>agedays=</v>
      </c>
      <c r="C2424" s="1" t="s">
        <v>142</v>
      </c>
      <c r="D2424" t="str">
        <f t="shared" ref="D2424:D2487" si="3070">RIGHT(A2424,(LEN(A2424)-8))</f>
        <v>111</v>
      </c>
      <c r="F2424" t="str">
        <f t="shared" si="3068"/>
        <v>agedays=111</v>
      </c>
      <c r="G2424" t="str">
        <f>CONCATENATE(IF((COUNTA(D2447)&gt;0),CONCATENATE(D2447,", "),""),IF((LEN(D2454)&gt;0),CONCATENATE(VLOOKUP(VALUE(D2454),'Lookup tables'!$D$25:$E$27,2,FALSE),", "),""),CONCATENATE(VLOOKUP(VALUE(D2436),'Lookup tables'!$A$2:$B$42,2,FALSE)," ledarförmåga, "),CONCATENATE(VLOOKUP(D2449,'Lookup tables'!$D$29:$E$34,2,FALSE),", "),IF(AND((VALUE(D2425)&lt;0),(COUNTA(E2425)&lt;1)),"ingen skada",CONCATENATE("[b]skada +",IF((COUNTA(E2425)&gt;0),E2425,D2425),"[/b]")))</f>
        <v>dålig ledarförmåga, otrevlig typ, ingen skada</v>
      </c>
    </row>
    <row r="2425" spans="1:7" ht="14.4">
      <c r="A2425" s="17" t="s">
        <v>143</v>
      </c>
      <c r="B2425" s="17" t="str">
        <f t="shared" ref="B2425:B2426" si="3071">LEFT(A2425,4)</f>
        <v>ska=</v>
      </c>
      <c r="C2425" s="1" t="s">
        <v>144</v>
      </c>
      <c r="D2425" t="str">
        <f t="shared" ref="D2425:D2488" si="3072">RIGHT(A2425,(LEN(A2425)-4))</f>
        <v>-1</v>
      </c>
      <c r="F2425" t="str">
        <f t="shared" si="3068"/>
        <v>ska=-1</v>
      </c>
      <c r="G2425" t="s">
        <v>145</v>
      </c>
    </row>
    <row r="2426" spans="1:7" ht="14.4">
      <c r="A2426" s="17" t="s">
        <v>221</v>
      </c>
      <c r="B2426" s="17" t="str">
        <f t="shared" si="3071"/>
        <v>for=</v>
      </c>
      <c r="C2426" s="1" t="s">
        <v>147</v>
      </c>
      <c r="D2426" t="str">
        <f t="shared" si="3072"/>
        <v>6</v>
      </c>
      <c r="E2426">
        <v>5</v>
      </c>
      <c r="F2426" t="str">
        <f t="shared" si="3068"/>
        <v>for=5</v>
      </c>
      <c r="G2426" s="17" t="str">
        <f t="shared" ref="G2426:G2489" si="3073">CONCATENATE("[th]",C2427)</f>
        <v>[th]Kondition</v>
      </c>
    </row>
    <row r="2427" spans="1:7" ht="14.4">
      <c r="A2427" s="17" t="s">
        <v>222</v>
      </c>
      <c r="B2427" s="17" t="str">
        <f t="shared" si="3016"/>
        <v>uth=</v>
      </c>
      <c r="C2427" s="1" t="s">
        <v>149</v>
      </c>
      <c r="D2427" t="str">
        <f t="shared" si="3072"/>
        <v>7</v>
      </c>
      <c r="F2427" t="str">
        <f t="shared" si="3068"/>
        <v>uth=7</v>
      </c>
      <c r="G2427" s="17" t="s">
        <v>150</v>
      </c>
    </row>
    <row r="2428" spans="1:7" ht="14.4">
      <c r="A2428" s="17" t="s">
        <v>280</v>
      </c>
      <c r="B2428" s="17" t="str">
        <f t="shared" si="3016"/>
        <v>spe=</v>
      </c>
      <c r="C2428" s="1" t="s">
        <v>152</v>
      </c>
      <c r="D2428" t="str">
        <f t="shared" si="3072"/>
        <v>18</v>
      </c>
      <c r="F2428" t="str">
        <f t="shared" si="3068"/>
        <v>spe=18</v>
      </c>
      <c r="G2428" s="17" t="str">
        <f>CONCATENATE("[td]",VLOOKUP(IF((COUNTA(E2427)&gt;0),E2427,VALUE(D2427)),'Lookup tables'!$A$2:$B$42,2,FALSE))</f>
        <v>[td]enastående</v>
      </c>
    </row>
    <row r="2429" spans="1:7" ht="14.4">
      <c r="A2429" s="17" t="s">
        <v>357</v>
      </c>
      <c r="B2429" s="17" t="str">
        <f t="shared" si="3016"/>
        <v>mal=</v>
      </c>
      <c r="C2429" s="1" t="s">
        <v>154</v>
      </c>
      <c r="D2429" t="str">
        <f t="shared" si="3072"/>
        <v>3</v>
      </c>
      <c r="F2429" t="str">
        <f t="shared" si="3068"/>
        <v>mal=3</v>
      </c>
      <c r="G2429" s="17" t="s">
        <v>140</v>
      </c>
    </row>
    <row r="2430" spans="1:7" ht="14.4">
      <c r="A2430" s="17" t="s">
        <v>534</v>
      </c>
      <c r="B2430" s="17" t="str">
        <f t="shared" si="3016"/>
        <v>fra=</v>
      </c>
      <c r="C2430" s="1" t="s">
        <v>156</v>
      </c>
      <c r="D2430" t="str">
        <f t="shared" si="3072"/>
        <v>11</v>
      </c>
      <c r="F2430" t="str">
        <f t="shared" si="3068"/>
        <v>fra=11</v>
      </c>
      <c r="G2430" s="17" t="str">
        <f t="shared" ref="G2430" si="3074">CONCATENATE("[th]",C2434)</f>
        <v>[th]Målvakt</v>
      </c>
    </row>
    <row r="2431" spans="1:7" ht="14.4">
      <c r="A2431" s="17" t="s">
        <v>479</v>
      </c>
      <c r="B2431" s="17" t="str">
        <f t="shared" si="3016"/>
        <v>ytt=</v>
      </c>
      <c r="C2431" s="1" t="s">
        <v>158</v>
      </c>
      <c r="D2431" t="str">
        <f t="shared" si="3072"/>
        <v>4</v>
      </c>
      <c r="F2431" t="str">
        <f t="shared" si="3068"/>
        <v>ytt=4</v>
      </c>
      <c r="G2431" s="17" t="s">
        <v>150</v>
      </c>
    </row>
    <row r="2432" spans="1:7" ht="14.4">
      <c r="A2432" s="17" t="s">
        <v>372</v>
      </c>
      <c r="B2432" s="17" t="str">
        <f t="shared" si="3016"/>
        <v>fas=</v>
      </c>
      <c r="C2432" s="1" t="s">
        <v>160</v>
      </c>
      <c r="D2432" t="str">
        <f t="shared" si="3072"/>
        <v>11</v>
      </c>
      <c r="F2432" t="str">
        <f t="shared" si="3068"/>
        <v>fas=11</v>
      </c>
      <c r="G2432" s="17" t="str">
        <f>CONCATENATE("[td]",VLOOKUP(IF((COUNTA(E2434)&gt;0),E2434,VALUE(D2434)),'Lookup tables'!$A$2:$B$42,2,FALSE))</f>
        <v>[td]katastrofal</v>
      </c>
    </row>
    <row r="2433" spans="1:7" ht="14.4">
      <c r="A2433" s="17" t="s">
        <v>606</v>
      </c>
      <c r="B2433" s="17" t="str">
        <f t="shared" si="3016"/>
        <v>bac=</v>
      </c>
      <c r="C2433" s="1" t="s">
        <v>162</v>
      </c>
      <c r="D2433" t="str">
        <f t="shared" si="3072"/>
        <v>11</v>
      </c>
      <c r="F2433" t="str">
        <f t="shared" si="3068"/>
        <v>bac=11</v>
      </c>
      <c r="G2433" s="17" t="s">
        <v>163</v>
      </c>
    </row>
    <row r="2434" spans="1:7" ht="14.4">
      <c r="A2434" s="17" t="s">
        <v>286</v>
      </c>
      <c r="B2434" s="17" t="str">
        <f t="shared" si="3016"/>
        <v>mlv=</v>
      </c>
      <c r="C2434" s="1" t="s">
        <v>165</v>
      </c>
      <c r="D2434" t="str">
        <f t="shared" si="3072"/>
        <v>1</v>
      </c>
      <c r="F2434" t="str">
        <f t="shared" si="3068"/>
        <v>mlv=1</v>
      </c>
      <c r="G2434" s="17" t="s">
        <v>135</v>
      </c>
    </row>
    <row r="2435" spans="1:7" ht="14.4">
      <c r="A2435" s="17" t="s">
        <v>381</v>
      </c>
      <c r="B2435" s="17" t="str">
        <f t="shared" si="3016"/>
        <v>rut=</v>
      </c>
      <c r="C2435" s="1" t="s">
        <v>167</v>
      </c>
      <c r="D2435" t="str">
        <f t="shared" si="3072"/>
        <v>10</v>
      </c>
      <c r="F2435" t="str">
        <f t="shared" si="3068"/>
        <v>rut=10</v>
      </c>
      <c r="G2435" s="17" t="str">
        <f t="shared" ref="G2435" si="3075">CONCATENATE("[th]",C2428)</f>
        <v>[th]Spelupplägg</v>
      </c>
    </row>
    <row r="2436" spans="1:7" ht="14.4">
      <c r="A2436" s="17" t="s">
        <v>228</v>
      </c>
      <c r="B2436" s="17" t="str">
        <f t="shared" si="3016"/>
        <v>led=</v>
      </c>
      <c r="C2436" s="1" t="s">
        <v>169</v>
      </c>
      <c r="D2436" t="str">
        <f t="shared" si="3072"/>
        <v>3</v>
      </c>
      <c r="F2436" t="str">
        <f t="shared" si="3068"/>
        <v>led=3</v>
      </c>
      <c r="G2436" s="17" t="s">
        <v>150</v>
      </c>
    </row>
    <row r="2437" spans="1:7" ht="14.4">
      <c r="A2437" s="17" t="s">
        <v>1287</v>
      </c>
      <c r="B2437" s="17" t="str">
        <f t="shared" si="3016"/>
        <v>sal=</v>
      </c>
      <c r="C2437" s="1" t="s">
        <v>171</v>
      </c>
      <c r="D2437" t="str">
        <f t="shared" si="3072"/>
        <v>692600</v>
      </c>
      <c r="F2437" t="str">
        <f t="shared" si="3068"/>
        <v>sal=692600</v>
      </c>
      <c r="G2437" s="17" t="str">
        <f>CONCATENATE("[td]",VLOOKUP(IF((COUNTA(E2428)&gt;0),E2428,VALUE(D2428)),'Lookup tables'!$A$2:$B$42,2,FALSE))</f>
        <v>[td]magisk</v>
      </c>
    </row>
    <row r="2438" spans="1:7" ht="14.4">
      <c r="A2438" s="17" t="s">
        <v>608</v>
      </c>
      <c r="B2438" s="17" t="str">
        <f t="shared" si="3016"/>
        <v>mkt=</v>
      </c>
      <c r="C2438" s="1" t="s">
        <v>173</v>
      </c>
      <c r="D2438" t="str">
        <f t="shared" si="3072"/>
        <v>273590</v>
      </c>
      <c r="F2438" t="str">
        <f t="shared" si="3068"/>
        <v>mkt=273590</v>
      </c>
      <c r="G2438" s="17" t="s">
        <v>140</v>
      </c>
    </row>
    <row r="2439" spans="1:7" ht="14.4">
      <c r="A2439" s="17" t="s">
        <v>1246</v>
      </c>
      <c r="B2439" s="17" t="str">
        <f t="shared" si="3016"/>
        <v>gev=</v>
      </c>
      <c r="C2439" s="1" t="s">
        <v>175</v>
      </c>
      <c r="D2439" t="str">
        <f t="shared" si="3072"/>
        <v>24</v>
      </c>
      <c r="F2439" t="str">
        <f t="shared" si="3068"/>
        <v>gev=24</v>
      </c>
      <c r="G2439" s="17" t="str">
        <f t="shared" ref="G2439" si="3076">CONCATENATE("[th]",C2430)</f>
        <v>[th]Framspel</v>
      </c>
    </row>
    <row r="2440" spans="1:7" ht="14.4">
      <c r="A2440" s="17" t="s">
        <v>176</v>
      </c>
      <c r="B2440" s="17" t="str">
        <f t="shared" si="3016"/>
        <v>gtl=</v>
      </c>
      <c r="C2440" s="1" t="s">
        <v>177</v>
      </c>
      <c r="D2440" t="str">
        <f t="shared" si="3072"/>
        <v>0</v>
      </c>
      <c r="F2440" t="str">
        <f t="shared" si="3068"/>
        <v>gtl=0</v>
      </c>
      <c r="G2440" s="17" t="s">
        <v>150</v>
      </c>
    </row>
    <row r="2441" spans="1:7" ht="14.4">
      <c r="A2441" s="17" t="s">
        <v>178</v>
      </c>
      <c r="B2441" s="17" t="str">
        <f t="shared" si="3016"/>
        <v>gtc=</v>
      </c>
      <c r="C2441" s="1" t="s">
        <v>179</v>
      </c>
      <c r="D2441" t="str">
        <f t="shared" si="3072"/>
        <v>0</v>
      </c>
      <c r="F2441" t="str">
        <f t="shared" si="3068"/>
        <v>gtc=0</v>
      </c>
      <c r="G2441" s="17" t="str">
        <f>CONCATENATE("[td]",VLOOKUP(IF((COUNTA(E2430)&gt;0),E2430,VALUE(D2430)),'Lookup tables'!$A$2:$B$42,2,FALSE))</f>
        <v>[td]gudabenådad</v>
      </c>
    </row>
    <row r="2442" spans="1:7" ht="14.4">
      <c r="A2442" s="17" t="s">
        <v>180</v>
      </c>
      <c r="B2442" s="17" t="str">
        <f t="shared" si="3016"/>
        <v>gtt=</v>
      </c>
      <c r="C2442" s="1" t="s">
        <v>181</v>
      </c>
      <c r="D2442" t="str">
        <f t="shared" si="3072"/>
        <v>0</v>
      </c>
      <c r="F2442" t="str">
        <f t="shared" si="3068"/>
        <v>gtt=0</v>
      </c>
      <c r="G2442" s="17" t="s">
        <v>163</v>
      </c>
    </row>
    <row r="2443" spans="1:7" ht="14.4">
      <c r="A2443" s="17" t="s">
        <v>182</v>
      </c>
      <c r="B2443" s="17" t="str">
        <f t="shared" si="3016"/>
        <v>hat=</v>
      </c>
      <c r="C2443" s="1" t="s">
        <v>183</v>
      </c>
      <c r="D2443" t="str">
        <f t="shared" si="3072"/>
        <v>0</v>
      </c>
      <c r="F2443" t="str">
        <f t="shared" si="3068"/>
        <v>hat=0</v>
      </c>
      <c r="G2443" s="17" t="s">
        <v>135</v>
      </c>
    </row>
    <row r="2444" spans="1:7" ht="14.4">
      <c r="A2444" s="17" t="s">
        <v>184</v>
      </c>
      <c r="B2444" s="17" t="str">
        <f t="shared" ref="B2444" si="3077">LEFT(A2444,10)</f>
        <v>CountryID=</v>
      </c>
      <c r="C2444" s="1" t="s">
        <v>185</v>
      </c>
      <c r="D2444" t="str">
        <f t="shared" ref="D2444:D2507" si="3078">RIGHT(A2444,(LEN(A2444)-10))</f>
        <v>1</v>
      </c>
      <c r="F2444" t="str">
        <f t="shared" si="3068"/>
        <v>CountryID=1</v>
      </c>
      <c r="G2444" s="17" t="str">
        <f t="shared" ref="G2444" si="3079">CONCATENATE("[th]",C2431)</f>
        <v>[th]Ytter</v>
      </c>
    </row>
    <row r="2445" spans="1:7" ht="14.4">
      <c r="A2445" s="17" t="s">
        <v>186</v>
      </c>
      <c r="B2445" s="17" t="str">
        <f t="shared" ref="B2445" si="3080">LEFT(A2445,9)</f>
        <v>warnings=</v>
      </c>
      <c r="C2445" s="1" t="s">
        <v>187</v>
      </c>
      <c r="D2445" t="str">
        <f t="shared" ref="D2445:D2508" si="3081">RIGHT(A2445,(LEN(A2445)-9))</f>
        <v>0</v>
      </c>
      <c r="F2445" t="str">
        <f t="shared" si="3068"/>
        <v>warnings=0</v>
      </c>
      <c r="G2445" s="17" t="s">
        <v>150</v>
      </c>
    </row>
    <row r="2446" spans="1:7" ht="14.4">
      <c r="A2446" s="17" t="s">
        <v>188</v>
      </c>
      <c r="B2446" s="17" t="str">
        <f t="shared" ref="B2446" si="3082">LEFT(A2446,11)</f>
        <v>speciality=</v>
      </c>
      <c r="C2446" s="1" t="s">
        <v>189</v>
      </c>
      <c r="D2446" t="str">
        <f t="shared" ref="D2446:D2509" si="3083">RIGHT(A2446,(LEN(A2446)-11))</f>
        <v>0</v>
      </c>
      <c r="F2446" t="str">
        <f t="shared" si="3068"/>
        <v>speciality=0</v>
      </c>
      <c r="G2446" s="17" t="str">
        <f>CONCATENATE("[td]",VLOOKUP(IF((COUNTA(E2431)&gt;0),E2431,VALUE(D2431)),'Lookup tables'!$A$2:$B$42,2,FALSE))</f>
        <v>[td]hyfsad</v>
      </c>
    </row>
    <row r="2447" spans="1:7" ht="14.4">
      <c r="A2447" s="17" t="s">
        <v>190</v>
      </c>
      <c r="B2447" s="17" t="str">
        <f t="shared" ref="B2447" si="3084">LEFT(A2447,16)</f>
        <v>specialityLabel=</v>
      </c>
      <c r="C2447" s="1" t="s">
        <v>189</v>
      </c>
      <c r="F2447" t="str">
        <f t="shared" si="3068"/>
        <v>specialityLabel=</v>
      </c>
      <c r="G2447" s="17" t="s">
        <v>140</v>
      </c>
    </row>
    <row r="2448" spans="1:7" ht="14.4">
      <c r="A2448" s="17" t="s">
        <v>232</v>
      </c>
      <c r="B2448" s="17" t="str">
        <f t="shared" ref="B2448" si="3085">LEFT(A2448,11)</f>
        <v>gentleness=</v>
      </c>
      <c r="C2448" s="1" t="s">
        <v>192</v>
      </c>
      <c r="D2448" t="str">
        <f t="shared" ref="D2448:D2511" si="3086">RIGHT(A2448,(LEN(A2448)-11))</f>
        <v>0</v>
      </c>
      <c r="F2448" t="str">
        <f t="shared" si="3068"/>
        <v>gentleness=0</v>
      </c>
      <c r="G2448" s="17" t="str">
        <f t="shared" ref="G2448" si="3087">CONCATENATE("[th]",C2433)</f>
        <v>[th]Försvar</v>
      </c>
    </row>
    <row r="2449" spans="1:7" ht="14.4">
      <c r="A2449" s="17" t="s">
        <v>233</v>
      </c>
      <c r="B2449" s="17" t="str">
        <f t="shared" ref="B2449" si="3088">LEFT(A2449,16)</f>
        <v>gentlenessLabel=</v>
      </c>
      <c r="C2449" s="1" t="s">
        <v>192</v>
      </c>
      <c r="D2449" t="str">
        <f t="shared" ref="D2449:D2512" si="3089">RIGHT(A2449,(LEN(A2449)-16))</f>
        <v>nasty fellow</v>
      </c>
      <c r="F2449" t="str">
        <f t="shared" si="3068"/>
        <v>gentlenessLabel=nasty fellow</v>
      </c>
      <c r="G2449" s="17" t="s">
        <v>150</v>
      </c>
    </row>
    <row r="2450" spans="1:7" ht="14.4">
      <c r="A2450" s="17" t="s">
        <v>194</v>
      </c>
      <c r="B2450" s="17" t="str">
        <f t="shared" ref="B2450" si="3090">LEFT(A2450,8)</f>
        <v>honesty=</v>
      </c>
      <c r="C2450" s="1" t="s">
        <v>195</v>
      </c>
      <c r="D2450" t="str">
        <f t="shared" ref="D2450:D2513" si="3091">RIGHT(A2450,(LEN(A2450)-8))</f>
        <v>2</v>
      </c>
      <c r="F2450" t="str">
        <f t="shared" si="3068"/>
        <v>honesty=2</v>
      </c>
      <c r="G2450" s="17" t="str">
        <f>CONCATENATE("[td]",VLOOKUP(IF((COUNTA(E2433)&gt;0),E2433,VALUE(D2433)),'Lookup tables'!$A$2:$B$42,2,FALSE))</f>
        <v>[td]gudabenådad</v>
      </c>
    </row>
    <row r="2451" spans="1:7" ht="14.4">
      <c r="A2451" s="17" t="s">
        <v>196</v>
      </c>
      <c r="B2451" s="17" t="str">
        <f t="shared" ref="B2451" si="3092">LEFT(A2451,13)</f>
        <v>honestyLabel=</v>
      </c>
      <c r="C2451" s="1" t="s">
        <v>195</v>
      </c>
      <c r="D2451" t="str">
        <f t="shared" ref="D2451:D2514" si="3093">RIGHT(A2451,(LEN(A2451)-13))</f>
        <v>honest</v>
      </c>
      <c r="F2451" t="str">
        <f t="shared" si="3068"/>
        <v>honestyLabel=honest</v>
      </c>
      <c r="G2451" s="17" t="s">
        <v>163</v>
      </c>
    </row>
    <row r="2452" spans="1:7" ht="14.4">
      <c r="A2452" s="17" t="s">
        <v>257</v>
      </c>
      <c r="B2452" s="17" t="str">
        <f t="shared" ref="B2452" si="3094">LEFT(A2452,15)</f>
        <v>Aggressiveness=</v>
      </c>
      <c r="C2452" s="1" t="s">
        <v>198</v>
      </c>
      <c r="D2452" t="str">
        <f t="shared" ref="D2452:D2515" si="3095">RIGHT(A2452,(LEN(A2452)-15))</f>
        <v>1</v>
      </c>
      <c r="F2452" t="str">
        <f t="shared" si="3068"/>
        <v>Aggressiveness=1</v>
      </c>
      <c r="G2452" s="17" t="s">
        <v>135</v>
      </c>
    </row>
    <row r="2453" spans="1:7" ht="14.4">
      <c r="A2453" s="17" t="s">
        <v>258</v>
      </c>
      <c r="B2453" s="17" t="str">
        <f t="shared" ref="B2453" si="3096">LEFT(A2453,20)</f>
        <v>AggressivenessLabel=</v>
      </c>
      <c r="C2453" s="1" t="s">
        <v>198</v>
      </c>
      <c r="D2453" t="str">
        <f t="shared" ref="D2453:D2516" si="3097">RIGHT(A2453,(LEN(A2453)-20))</f>
        <v>calm</v>
      </c>
      <c r="F2453" t="str">
        <f t="shared" si="3068"/>
        <v>AggressivenessLabel=calm</v>
      </c>
      <c r="G2453" s="17" t="str">
        <f t="shared" ref="G2453" si="3098">CONCATENATE("[th]",C2429)</f>
        <v>[th]Målgörare</v>
      </c>
    </row>
    <row r="2454" spans="1:7" ht="14.4">
      <c r="A2454" s="17" t="s">
        <v>236</v>
      </c>
      <c r="B2454" s="17" t="str">
        <f t="shared" ref="B2454" si="3099">LEFT(A2454,12)</f>
        <v>TrainerType=</v>
      </c>
      <c r="C2454" s="1" t="s">
        <v>201</v>
      </c>
      <c r="D2454" t="str">
        <f t="shared" ref="D2454:D2517" si="3100">RIGHT(A2454,(LEN(A2454)-12))</f>
        <v/>
      </c>
      <c r="F2454" t="str">
        <f t="shared" si="3068"/>
        <v>TrainerType=</v>
      </c>
      <c r="G2454" s="17" t="s">
        <v>150</v>
      </c>
    </row>
    <row r="2455" spans="1:7" ht="14.4">
      <c r="A2455" s="17" t="s">
        <v>237</v>
      </c>
      <c r="B2455" s="17" t="str">
        <f t="shared" ref="B2455" si="3101">LEFT(A2455,13)</f>
        <v>TrainerSkill=</v>
      </c>
      <c r="C2455" s="1" t="s">
        <v>203</v>
      </c>
      <c r="D2455" t="str">
        <f t="shared" ref="D2455:D2518" si="3102">RIGHT(A2455,(LEN(A2455)-13))</f>
        <v/>
      </c>
      <c r="F2455" t="str">
        <f t="shared" si="3068"/>
        <v>TrainerSkill=</v>
      </c>
      <c r="G2455" s="17" t="str">
        <f>CONCATENATE("[td]",VLOOKUP(IF((COUNTA(E2429)&gt;0),E2429,VALUE(D2429)),'Lookup tables'!$A$2:$B$42,2,FALSE))</f>
        <v>[td]dålig</v>
      </c>
    </row>
    <row r="2456" spans="1:7" ht="14.4">
      <c r="A2456" s="17" t="s">
        <v>204</v>
      </c>
      <c r="B2456" s="17" t="str">
        <f t="shared" ref="B2456" si="3103">LEFT(A2456,7)</f>
        <v>rating=</v>
      </c>
      <c r="C2456" s="1" t="s">
        <v>205</v>
      </c>
      <c r="D2456" t="str">
        <f t="shared" ref="D2456:D2519" si="3104">RIGHT(A2456,(LEN(A2456)-7))</f>
        <v>0</v>
      </c>
      <c r="F2456" t="str">
        <f t="shared" si="3068"/>
        <v>rating=0</v>
      </c>
      <c r="G2456" s="17" t="s">
        <v>140</v>
      </c>
    </row>
    <row r="2457" spans="1:7" ht="14.4">
      <c r="A2457" s="17" t="s">
        <v>350</v>
      </c>
      <c r="B2457" s="17" t="str">
        <f t="shared" ref="B2457" si="3105">LEFT(A2457,13)</f>
        <v>PlayerNumber=</v>
      </c>
      <c r="C2457" s="1" t="s">
        <v>207</v>
      </c>
      <c r="D2457" t="str">
        <f t="shared" ref="D2457:D2520" si="3106">RIGHT(A2457,(LEN(A2457)-13))</f>
        <v>100</v>
      </c>
      <c r="F2457" t="str">
        <f t="shared" si="3068"/>
        <v>PlayerNumber=100</v>
      </c>
      <c r="G2457" s="17" t="str">
        <f t="shared" ref="G2457" si="3107">CONCATENATE("[th]",C2432)</f>
        <v>[th]Fasta situationer</v>
      </c>
    </row>
    <row r="2458" spans="1:7" ht="14.4">
      <c r="A2458" s="17" t="s">
        <v>208</v>
      </c>
      <c r="B2458" s="17" t="str">
        <f t="shared" ref="B2458:B2459" si="3108">LEFT(A2458,15)</f>
        <v>TransferListed=</v>
      </c>
      <c r="C2458" s="1" t="s">
        <v>209</v>
      </c>
      <c r="D2458" t="str">
        <f t="shared" ref="D2458:D2521" si="3109">RIGHT(A2458,(LEN(A2458)-15))</f>
        <v>0</v>
      </c>
      <c r="F2458" t="str">
        <f t="shared" si="3068"/>
        <v>TransferListed=0</v>
      </c>
      <c r="G2458" s="17" t="s">
        <v>150</v>
      </c>
    </row>
    <row r="2459" spans="1:7" ht="14.4">
      <c r="A2459" s="17" t="s">
        <v>210</v>
      </c>
      <c r="B2459" s="17" t="str">
        <f t="shared" si="3108"/>
        <v>NationalTeamID=</v>
      </c>
      <c r="C2459" s="1" t="s">
        <v>211</v>
      </c>
      <c r="D2459" t="str">
        <f t="shared" si="3109"/>
        <v>3000</v>
      </c>
      <c r="F2459" t="str">
        <f t="shared" ref="F2459:F2522" si="3110">A2459</f>
        <v>NationalTeamID=3000</v>
      </c>
      <c r="G2459" s="17" t="str">
        <f>CONCATENATE("[td]",VLOOKUP(IF((COUNTA(E2432)&gt;0),E2432,VALUE(D2432)),'Lookup tables'!$A$2:$B$42,2,FALSE))</f>
        <v>[td]gudabenådad</v>
      </c>
    </row>
    <row r="2460" spans="1:7" ht="14.4">
      <c r="A2460" s="17" t="s">
        <v>698</v>
      </c>
      <c r="B2460" s="17" t="str">
        <f t="shared" ref="B2460" si="3111">LEFT(A2460,5)</f>
        <v>Caps=</v>
      </c>
      <c r="C2460" s="1" t="s">
        <v>213</v>
      </c>
      <c r="D2460" t="str">
        <f t="shared" ref="D2460:D2523" si="3112">RIGHT(A2460,(LEN(A2460)-5))</f>
        <v>5</v>
      </c>
      <c r="F2460" t="str">
        <f t="shared" si="3110"/>
        <v>Caps=5</v>
      </c>
      <c r="G2460" s="17" t="s">
        <v>214</v>
      </c>
    </row>
    <row r="2461" spans="1:7" ht="14.4">
      <c r="A2461" s="17" t="s">
        <v>547</v>
      </c>
      <c r="B2461" s="17" t="str">
        <f t="shared" ref="B2461" si="3113">LEFT(A2461,8)</f>
        <v>CapsU20=</v>
      </c>
      <c r="C2461" s="1" t="s">
        <v>216</v>
      </c>
      <c r="D2461" t="str">
        <f t="shared" ref="D2461:D2524" si="3114">RIGHT(A2461,(LEN(A2461)-8))</f>
        <v>4</v>
      </c>
      <c r="E2461" t="s">
        <v>1440</v>
      </c>
      <c r="F2461" t="str">
        <f t="shared" si="3110"/>
        <v>CapsU20=4</v>
      </c>
      <c r="G2461" t="str">
        <f t="shared" ref="G2461:G2524" si="3115">CONCATENATE("Extra info: ", E2461)</f>
        <v>Extra info: form neg</v>
      </c>
    </row>
    <row r="2462" spans="1:7" ht="14.4">
      <c r="A2462" s="17" t="s">
        <v>580</v>
      </c>
      <c r="B2462" s="17"/>
      <c r="C2462" s="10" t="s">
        <v>134</v>
      </c>
      <c r="D2462" s="17" t="str">
        <f t="shared" ref="D2462:D2525" si="3116">MID(A2462,8,(LEN(A2462)-8))</f>
        <v>209176601</v>
      </c>
      <c r="F2462" t="str">
        <f t="shared" si="3110"/>
        <v>[player209176601]</v>
      </c>
      <c r="G2462" s="17" t="str">
        <f t="shared" ref="G2462:G2525" si="3117">CONCATENATE("[hr][b]",D2463,"[/b] ","[playerid=",D2462,"]")</f>
        <v>[hr][b]Håkan Berntsson[/b] [playerid=209176601]</v>
      </c>
    </row>
    <row r="2463" spans="1:7" ht="14.4">
      <c r="A2463" s="17" t="s">
        <v>1288</v>
      </c>
      <c r="B2463" s="17" t="str">
        <f t="shared" ref="B2463" si="3118">LEFT(A2463,5)</f>
        <v>name=</v>
      </c>
      <c r="C2463" s="10" t="s">
        <v>137</v>
      </c>
      <c r="D2463" s="17" t="str">
        <f t="shared" ref="D2463:D2526" si="3119">RIGHT(A2463,(LEN(A2463)-5))</f>
        <v>Håkan Berntsson</v>
      </c>
      <c r="F2463" t="str">
        <f t="shared" si="3110"/>
        <v>name=Håkan Berntsson</v>
      </c>
      <c r="G2463" t="str">
        <f t="shared" ref="G2463" si="3120">CONCATENATE(D2464," år och ",D2465," dagar, TSI = ",D2479,", Lön = ",D2478)</f>
        <v>32 år och 105 dagar, TSI = 170440, Lön = 486500</v>
      </c>
    </row>
    <row r="2464" spans="1:7" ht="14.4">
      <c r="A2464" s="17" t="s">
        <v>277</v>
      </c>
      <c r="B2464" s="17" t="str">
        <f t="shared" ref="B2464" si="3121">LEFT(A2464,4)</f>
        <v>ald=</v>
      </c>
      <c r="C2464" s="1" t="s">
        <v>139</v>
      </c>
      <c r="D2464" t="str">
        <f t="shared" ref="D2464:D2527" si="3122">RIGHT(A2464,(LEN(A2464)-4))</f>
        <v>32</v>
      </c>
      <c r="F2464" t="str">
        <f t="shared" ref="F2464" si="3123">IF(LEN(E2464)&gt;0,CONCATENATE(B2464,E2464),A2464)</f>
        <v>ald=32</v>
      </c>
      <c r="G2464" t="str">
        <f>CONCATENATE(VLOOKUP(IF((COUNTA(E2467)&gt;0),E2467,VALUE(D2467)),'Lookup tables'!$A$2:$B$42,2,FALSE)," form, ",VLOOKUP(IF((COUNTA(E2468)&gt;0),E2468,VALUE(D2468)),'Lookup tables'!$A$2:$B$42,2,FALSE)," kondition, ",VLOOKUP(IF((COUNTA(E2476)&gt;0),E2476,VALUE(D2476)),'Lookup tables'!$A$2:$B$42,2,FALSE)," rutin")</f>
        <v>fenomenal form, enastående kondition, magisk rutin</v>
      </c>
    </row>
    <row r="2465" spans="1:7" ht="14.4">
      <c r="A2465" s="17" t="s">
        <v>303</v>
      </c>
      <c r="B2465" s="17" t="str">
        <f t="shared" ref="B2465" si="3124">LEFT(A2465,8)</f>
        <v>agedays=</v>
      </c>
      <c r="C2465" s="1" t="s">
        <v>142</v>
      </c>
      <c r="D2465" t="str">
        <f t="shared" ref="D2465:D2528" si="3125">RIGHT(A2465,(LEN(A2465)-8))</f>
        <v>105</v>
      </c>
      <c r="F2465" t="str">
        <f t="shared" si="3068"/>
        <v>agedays=105</v>
      </c>
      <c r="G2465" t="str">
        <f>CONCATENATE(IF((COUNTA(D2488)&gt;0),CONCATENATE(D2488,", "),""),IF((LEN(D2495)&gt;0),CONCATENATE(VLOOKUP(VALUE(D2495),'Lookup tables'!$D$25:$E$27,2,FALSE),", "),""),CONCATENATE(VLOOKUP(VALUE(D2477),'Lookup tables'!$A$2:$B$42,2,FALSE)," ledarförmåga, "),CONCATENATE(VLOOKUP(D2490,'Lookup tables'!$D$29:$E$34,2,FALSE),", "),IF(AND((VALUE(D2466)&lt;0),(COUNTA(E2466)&lt;1)),"ingen skada",CONCATENATE("[b]skada +",IF((COUNTA(E2466)&gt;0),E2466,D2466),"[/b]")))</f>
        <v>hyfsad ledarförmåga, otrevlig typ, ingen skada</v>
      </c>
    </row>
    <row r="2466" spans="1:7" ht="14.4">
      <c r="A2466" s="17" t="s">
        <v>143</v>
      </c>
      <c r="B2466" s="17" t="str">
        <f t="shared" ref="B2466:B2525" si="3126">LEFT(A2466,4)</f>
        <v>ska=</v>
      </c>
      <c r="C2466" s="1" t="s">
        <v>144</v>
      </c>
      <c r="D2466" t="str">
        <f t="shared" ref="D2466:D2529" si="3127">RIGHT(A2466,(LEN(A2466)-4))</f>
        <v>-1</v>
      </c>
      <c r="F2466" t="str">
        <f t="shared" si="3068"/>
        <v>ska=-1</v>
      </c>
      <c r="G2466" t="s">
        <v>145</v>
      </c>
    </row>
    <row r="2467" spans="1:7" ht="14.4">
      <c r="A2467" s="17" t="s">
        <v>146</v>
      </c>
      <c r="B2467" s="17" t="str">
        <f t="shared" si="3126"/>
        <v>for=</v>
      </c>
      <c r="C2467" s="1" t="s">
        <v>147</v>
      </c>
      <c r="D2467" t="str">
        <f t="shared" si="3127"/>
        <v>8</v>
      </c>
      <c r="F2467" t="str">
        <f t="shared" si="3068"/>
        <v>for=8</v>
      </c>
      <c r="G2467" s="17" t="str">
        <f t="shared" ref="G2467:G2530" si="3128">CONCATENATE("[th]",C2468)</f>
        <v>[th]Kondition</v>
      </c>
    </row>
    <row r="2468" spans="1:7" ht="14.4">
      <c r="A2468" s="17" t="s">
        <v>222</v>
      </c>
      <c r="B2468" s="17" t="str">
        <f t="shared" si="3126"/>
        <v>uth=</v>
      </c>
      <c r="C2468" s="1" t="s">
        <v>149</v>
      </c>
      <c r="D2468" t="str">
        <f t="shared" si="3127"/>
        <v>7</v>
      </c>
      <c r="F2468" t="str">
        <f t="shared" si="3068"/>
        <v>uth=7</v>
      </c>
      <c r="G2468" s="17" t="s">
        <v>150</v>
      </c>
    </row>
    <row r="2469" spans="1:7" ht="14.4">
      <c r="A2469" s="17" t="s">
        <v>280</v>
      </c>
      <c r="B2469" s="17" t="str">
        <f t="shared" si="3126"/>
        <v>spe=</v>
      </c>
      <c r="C2469" s="1" t="s">
        <v>152</v>
      </c>
      <c r="D2469" t="str">
        <f t="shared" si="3127"/>
        <v>18</v>
      </c>
      <c r="F2469" t="str">
        <f t="shared" si="3068"/>
        <v>spe=18</v>
      </c>
      <c r="G2469" s="17" t="str">
        <f>CONCATENATE("[td]",VLOOKUP(IF((COUNTA(E2468)&gt;0),E2468,VALUE(D2468)),'Lookup tables'!$A$2:$B$42,2,FALSE))</f>
        <v>[td]enastående</v>
      </c>
    </row>
    <row r="2470" spans="1:7" ht="14.4">
      <c r="A2470" s="17" t="s">
        <v>357</v>
      </c>
      <c r="B2470" s="17" t="str">
        <f t="shared" si="3126"/>
        <v>mal=</v>
      </c>
      <c r="C2470" s="1" t="s">
        <v>154</v>
      </c>
      <c r="D2470" t="str">
        <f t="shared" si="3127"/>
        <v>3</v>
      </c>
      <c r="F2470" t="str">
        <f t="shared" si="3068"/>
        <v>mal=3</v>
      </c>
      <c r="G2470" s="17" t="s">
        <v>140</v>
      </c>
    </row>
    <row r="2471" spans="1:7" ht="14.4">
      <c r="A2471" s="17" t="s">
        <v>583</v>
      </c>
      <c r="B2471" s="17" t="str">
        <f t="shared" si="3126"/>
        <v>fra=</v>
      </c>
      <c r="C2471" s="1" t="s">
        <v>156</v>
      </c>
      <c r="D2471" t="str">
        <f t="shared" si="3127"/>
        <v>14</v>
      </c>
      <c r="F2471" t="str">
        <f t="shared" si="3068"/>
        <v>fra=14</v>
      </c>
      <c r="G2471" s="17" t="str">
        <f t="shared" ref="G2471" si="3129">CONCATENATE("[th]",C2475)</f>
        <v>[th]Målvakt</v>
      </c>
    </row>
    <row r="2472" spans="1:7" ht="14.4">
      <c r="A2472" s="17" t="s">
        <v>224</v>
      </c>
      <c r="B2472" s="17" t="str">
        <f t="shared" si="3126"/>
        <v>ytt=</v>
      </c>
      <c r="C2472" s="1" t="s">
        <v>158</v>
      </c>
      <c r="D2472" t="str">
        <f t="shared" si="3127"/>
        <v>2</v>
      </c>
      <c r="F2472" t="str">
        <f t="shared" si="3068"/>
        <v>ytt=2</v>
      </c>
      <c r="G2472" s="17" t="s">
        <v>150</v>
      </c>
    </row>
    <row r="2473" spans="1:7" ht="14.4">
      <c r="A2473" s="17" t="s">
        <v>584</v>
      </c>
      <c r="B2473" s="17" t="str">
        <f t="shared" si="3126"/>
        <v>fas=</v>
      </c>
      <c r="C2473" s="1" t="s">
        <v>160</v>
      </c>
      <c r="D2473" t="str">
        <f t="shared" si="3127"/>
        <v>5</v>
      </c>
      <c r="F2473" t="str">
        <f t="shared" si="3068"/>
        <v>fas=5</v>
      </c>
      <c r="G2473" s="17" t="str">
        <f>CONCATENATE("[td]",VLOOKUP(IF((COUNTA(E2475)&gt;0),E2475,VALUE(D2475)),'Lookup tables'!$A$2:$B$42,2,FALSE))</f>
        <v>[td]katastrofal</v>
      </c>
    </row>
    <row r="2474" spans="1:7" ht="14.4">
      <c r="A2474" s="17" t="s">
        <v>567</v>
      </c>
      <c r="B2474" s="17" t="str">
        <f t="shared" si="3126"/>
        <v>bac=</v>
      </c>
      <c r="C2474" s="1" t="s">
        <v>162</v>
      </c>
      <c r="D2474" t="str">
        <f t="shared" si="3127"/>
        <v>6</v>
      </c>
      <c r="F2474" t="str">
        <f t="shared" si="3068"/>
        <v>bac=6</v>
      </c>
      <c r="G2474" s="17" t="s">
        <v>163</v>
      </c>
    </row>
    <row r="2475" spans="1:7" ht="14.4">
      <c r="A2475" s="17" t="s">
        <v>286</v>
      </c>
      <c r="B2475" s="17" t="str">
        <f t="shared" si="3126"/>
        <v>mlv=</v>
      </c>
      <c r="C2475" s="1" t="s">
        <v>165</v>
      </c>
      <c r="D2475" t="str">
        <f t="shared" si="3127"/>
        <v>1</v>
      </c>
      <c r="F2475" t="str">
        <f t="shared" si="3068"/>
        <v>mlv=1</v>
      </c>
      <c r="G2475" s="17" t="s">
        <v>135</v>
      </c>
    </row>
    <row r="2476" spans="1:7" ht="14.4">
      <c r="A2476" s="17" t="s">
        <v>618</v>
      </c>
      <c r="B2476" s="17" t="str">
        <f t="shared" si="3126"/>
        <v>rut=</v>
      </c>
      <c r="C2476" s="1" t="s">
        <v>167</v>
      </c>
      <c r="D2476" t="str">
        <f t="shared" si="3127"/>
        <v>18</v>
      </c>
      <c r="F2476" t="str">
        <f t="shared" si="3068"/>
        <v>rut=18</v>
      </c>
      <c r="G2476" s="17" t="str">
        <f t="shared" ref="G2476" si="3130">CONCATENATE("[th]",C2469)</f>
        <v>[th]Spelupplägg</v>
      </c>
    </row>
    <row r="2477" spans="1:7" ht="14.4">
      <c r="A2477" s="17" t="s">
        <v>400</v>
      </c>
      <c r="B2477" s="17" t="str">
        <f t="shared" si="3126"/>
        <v>led=</v>
      </c>
      <c r="C2477" s="1" t="s">
        <v>169</v>
      </c>
      <c r="D2477" t="str">
        <f t="shared" si="3127"/>
        <v>4</v>
      </c>
      <c r="F2477" t="str">
        <f t="shared" si="3068"/>
        <v>led=4</v>
      </c>
      <c r="G2477" s="17" t="s">
        <v>150</v>
      </c>
    </row>
    <row r="2478" spans="1:7" ht="14.4">
      <c r="A2478" s="17" t="s">
        <v>1289</v>
      </c>
      <c r="B2478" s="17" t="str">
        <f t="shared" si="3126"/>
        <v>sal=</v>
      </c>
      <c r="C2478" s="1" t="s">
        <v>171</v>
      </c>
      <c r="D2478" t="str">
        <f t="shared" si="3127"/>
        <v>486500</v>
      </c>
      <c r="F2478" t="str">
        <f t="shared" si="3068"/>
        <v>sal=486500</v>
      </c>
      <c r="G2478" s="17" t="str">
        <f>CONCATENATE("[td]",VLOOKUP(IF((COUNTA(E2469)&gt;0),E2469,VALUE(D2469)),'Lookup tables'!$A$2:$B$42,2,FALSE))</f>
        <v>[td]magisk</v>
      </c>
    </row>
    <row r="2479" spans="1:7" ht="14.4">
      <c r="A2479" s="17" t="s">
        <v>1290</v>
      </c>
      <c r="B2479" s="17" t="str">
        <f t="shared" si="3126"/>
        <v>mkt=</v>
      </c>
      <c r="C2479" s="1" t="s">
        <v>173</v>
      </c>
      <c r="D2479" t="str">
        <f t="shared" si="3127"/>
        <v>170440</v>
      </c>
      <c r="F2479" t="str">
        <f t="shared" si="3068"/>
        <v>mkt=170440</v>
      </c>
      <c r="G2479" s="17" t="s">
        <v>140</v>
      </c>
    </row>
    <row r="2480" spans="1:7" ht="14.4">
      <c r="A2480" s="17" t="s">
        <v>1230</v>
      </c>
      <c r="B2480" s="17" t="str">
        <f t="shared" si="3126"/>
        <v>gev=</v>
      </c>
      <c r="C2480" s="1" t="s">
        <v>175</v>
      </c>
      <c r="D2480" t="str">
        <f t="shared" si="3127"/>
        <v>54</v>
      </c>
      <c r="F2480" t="str">
        <f t="shared" si="3068"/>
        <v>gev=54</v>
      </c>
      <c r="G2480" s="17" t="str">
        <f t="shared" ref="G2480" si="3131">CONCATENATE("[th]",C2471)</f>
        <v>[th]Framspel</v>
      </c>
    </row>
    <row r="2481" spans="1:7" ht="14.4">
      <c r="A2481" s="17" t="s">
        <v>571</v>
      </c>
      <c r="B2481" s="17" t="str">
        <f t="shared" si="3126"/>
        <v>gtl=</v>
      </c>
      <c r="C2481" s="1" t="s">
        <v>177</v>
      </c>
      <c r="D2481" t="str">
        <f t="shared" si="3127"/>
        <v>1</v>
      </c>
      <c r="F2481" t="str">
        <f t="shared" si="3068"/>
        <v>gtl=1</v>
      </c>
      <c r="G2481" s="17" t="s">
        <v>150</v>
      </c>
    </row>
    <row r="2482" spans="1:7" ht="14.4">
      <c r="A2482" s="17" t="s">
        <v>178</v>
      </c>
      <c r="B2482" s="17" t="str">
        <f t="shared" si="3126"/>
        <v>gtc=</v>
      </c>
      <c r="C2482" s="1" t="s">
        <v>179</v>
      </c>
      <c r="D2482" t="str">
        <f t="shared" si="3127"/>
        <v>0</v>
      </c>
      <c r="F2482" t="str">
        <f t="shared" si="3068"/>
        <v>gtc=0</v>
      </c>
      <c r="G2482" s="17" t="str">
        <f>CONCATENATE("[td]",VLOOKUP(IF((COUNTA(E2471)&gt;0),E2471,VALUE(D2471)),'Lookup tables'!$A$2:$B$42,2,FALSE))</f>
        <v>[td]himmelsk</v>
      </c>
    </row>
    <row r="2483" spans="1:7" ht="14.4">
      <c r="A2483" s="17" t="s">
        <v>180</v>
      </c>
      <c r="B2483" s="17" t="str">
        <f t="shared" si="3126"/>
        <v>gtt=</v>
      </c>
      <c r="C2483" s="1" t="s">
        <v>181</v>
      </c>
      <c r="D2483" t="str">
        <f t="shared" si="3127"/>
        <v>0</v>
      </c>
      <c r="F2483" t="str">
        <f t="shared" si="3068"/>
        <v>gtt=0</v>
      </c>
      <c r="G2483" s="17" t="s">
        <v>163</v>
      </c>
    </row>
    <row r="2484" spans="1:7" ht="14.4">
      <c r="A2484" s="17" t="s">
        <v>182</v>
      </c>
      <c r="B2484" s="17" t="str">
        <f t="shared" si="3126"/>
        <v>hat=</v>
      </c>
      <c r="C2484" s="1" t="s">
        <v>183</v>
      </c>
      <c r="D2484" t="str">
        <f t="shared" si="3127"/>
        <v>0</v>
      </c>
      <c r="F2484" t="str">
        <f t="shared" si="3068"/>
        <v>hat=0</v>
      </c>
      <c r="G2484" s="17" t="s">
        <v>135</v>
      </c>
    </row>
    <row r="2485" spans="1:7" ht="14.4">
      <c r="A2485" s="17" t="s">
        <v>184</v>
      </c>
      <c r="B2485" s="17" t="str">
        <f t="shared" ref="B2485" si="3132">LEFT(A2485,10)</f>
        <v>CountryID=</v>
      </c>
      <c r="C2485" s="1" t="s">
        <v>185</v>
      </c>
      <c r="D2485" t="str">
        <f t="shared" ref="D2485:D2548" si="3133">RIGHT(A2485,(LEN(A2485)-10))</f>
        <v>1</v>
      </c>
      <c r="F2485" t="str">
        <f t="shared" si="3068"/>
        <v>CountryID=1</v>
      </c>
      <c r="G2485" s="17" t="str">
        <f t="shared" ref="G2485" si="3134">CONCATENATE("[th]",C2472)</f>
        <v>[th]Ytter</v>
      </c>
    </row>
    <row r="2486" spans="1:7" ht="14.4">
      <c r="A2486" s="17" t="s">
        <v>186</v>
      </c>
      <c r="B2486" s="17" t="str">
        <f t="shared" ref="B2486" si="3135">LEFT(A2486,9)</f>
        <v>warnings=</v>
      </c>
      <c r="C2486" s="1" t="s">
        <v>187</v>
      </c>
      <c r="D2486" t="str">
        <f t="shared" ref="D2486:D2549" si="3136">RIGHT(A2486,(LEN(A2486)-9))</f>
        <v>0</v>
      </c>
      <c r="F2486" t="str">
        <f t="shared" si="3068"/>
        <v>warnings=0</v>
      </c>
      <c r="G2486" s="17" t="s">
        <v>150</v>
      </c>
    </row>
    <row r="2487" spans="1:7" ht="14.4">
      <c r="A2487" s="17" t="s">
        <v>188</v>
      </c>
      <c r="B2487" s="17" t="str">
        <f t="shared" ref="B2487" si="3137">LEFT(A2487,11)</f>
        <v>speciality=</v>
      </c>
      <c r="C2487" s="1" t="s">
        <v>189</v>
      </c>
      <c r="D2487" t="str">
        <f t="shared" ref="D2487:D2550" si="3138">RIGHT(A2487,(LEN(A2487)-11))</f>
        <v>0</v>
      </c>
      <c r="F2487" t="str">
        <f t="shared" ref="F2487:F2550" si="3139">IF(LEN(E2487)&gt;0,CONCATENATE(B2487,E2487),A2487)</f>
        <v>speciality=0</v>
      </c>
      <c r="G2487" s="17" t="str">
        <f>CONCATENATE("[td]",VLOOKUP(IF((COUNTA(E2472)&gt;0),E2472,VALUE(D2472)),'Lookup tables'!$A$2:$B$42,2,FALSE))</f>
        <v>[td]usel</v>
      </c>
    </row>
    <row r="2488" spans="1:7" ht="14.4">
      <c r="A2488" s="17" t="s">
        <v>190</v>
      </c>
      <c r="B2488" s="17" t="str">
        <f t="shared" ref="B2488" si="3140">LEFT(A2488,16)</f>
        <v>specialityLabel=</v>
      </c>
      <c r="C2488" s="1" t="s">
        <v>189</v>
      </c>
      <c r="F2488" t="str">
        <f t="shared" si="3139"/>
        <v>specialityLabel=</v>
      </c>
      <c r="G2488" s="17" t="s">
        <v>140</v>
      </c>
    </row>
    <row r="2489" spans="1:7" ht="14.4">
      <c r="A2489" s="17" t="s">
        <v>232</v>
      </c>
      <c r="B2489" s="17" t="str">
        <f t="shared" ref="B2489" si="3141">LEFT(A2489,11)</f>
        <v>gentleness=</v>
      </c>
      <c r="C2489" s="1" t="s">
        <v>192</v>
      </c>
      <c r="D2489" t="str">
        <f t="shared" ref="D2489:D2552" si="3142">RIGHT(A2489,(LEN(A2489)-11))</f>
        <v>0</v>
      </c>
      <c r="F2489" t="str">
        <f t="shared" si="3139"/>
        <v>gentleness=0</v>
      </c>
      <c r="G2489" s="17" t="str">
        <f t="shared" ref="G2489" si="3143">CONCATENATE("[th]",C2474)</f>
        <v>[th]Försvar</v>
      </c>
    </row>
    <row r="2490" spans="1:7" ht="14.4">
      <c r="A2490" s="17" t="s">
        <v>233</v>
      </c>
      <c r="B2490" s="17" t="str">
        <f t="shared" ref="B2490" si="3144">LEFT(A2490,16)</f>
        <v>gentlenessLabel=</v>
      </c>
      <c r="C2490" s="1" t="s">
        <v>192</v>
      </c>
      <c r="D2490" t="str">
        <f t="shared" ref="D2490:D2553" si="3145">RIGHT(A2490,(LEN(A2490)-16))</f>
        <v>nasty fellow</v>
      </c>
      <c r="F2490" t="str">
        <f t="shared" si="3139"/>
        <v>gentlenessLabel=nasty fellow</v>
      </c>
      <c r="G2490" s="17" t="s">
        <v>150</v>
      </c>
    </row>
    <row r="2491" spans="1:7" ht="14.4">
      <c r="A2491" s="17" t="s">
        <v>234</v>
      </c>
      <c r="B2491" s="17" t="str">
        <f t="shared" ref="B2491" si="3146">LEFT(A2491,8)</f>
        <v>honesty=</v>
      </c>
      <c r="C2491" s="1" t="s">
        <v>195</v>
      </c>
      <c r="D2491" t="str">
        <f t="shared" ref="D2491:D2554" si="3147">RIGHT(A2491,(LEN(A2491)-8))</f>
        <v>3</v>
      </c>
      <c r="F2491" t="str">
        <f t="shared" si="3139"/>
        <v>honesty=3</v>
      </c>
      <c r="G2491" s="17" t="str">
        <f>CONCATENATE("[td]",VLOOKUP(IF((COUNTA(E2474)&gt;0),E2474,VALUE(D2474)),'Lookup tables'!$A$2:$B$42,2,FALSE))</f>
        <v>[td]ypperlig</v>
      </c>
    </row>
    <row r="2492" spans="1:7" ht="14.4">
      <c r="A2492" s="17" t="s">
        <v>235</v>
      </c>
      <c r="B2492" s="17" t="str">
        <f t="shared" ref="B2492" si="3148">LEFT(A2492,13)</f>
        <v>honestyLabel=</v>
      </c>
      <c r="C2492" s="1" t="s">
        <v>195</v>
      </c>
      <c r="D2492" t="str">
        <f t="shared" ref="D2492:D2555" si="3149">RIGHT(A2492,(LEN(A2492)-13))</f>
        <v>upright</v>
      </c>
      <c r="F2492" t="str">
        <f t="shared" si="3139"/>
        <v>honestyLabel=upright</v>
      </c>
      <c r="G2492" s="17" t="s">
        <v>163</v>
      </c>
    </row>
    <row r="2493" spans="1:7" ht="14.4">
      <c r="A2493" s="17" t="s">
        <v>257</v>
      </c>
      <c r="B2493" s="17" t="str">
        <f t="shared" ref="B2493" si="3150">LEFT(A2493,15)</f>
        <v>Aggressiveness=</v>
      </c>
      <c r="C2493" s="1" t="s">
        <v>198</v>
      </c>
      <c r="D2493" t="str">
        <f t="shared" ref="D2493:D2556" si="3151">RIGHT(A2493,(LEN(A2493)-15))</f>
        <v>1</v>
      </c>
      <c r="F2493" t="str">
        <f t="shared" si="3139"/>
        <v>Aggressiveness=1</v>
      </c>
      <c r="G2493" s="17" t="s">
        <v>135</v>
      </c>
    </row>
    <row r="2494" spans="1:7" ht="14.4">
      <c r="A2494" s="17" t="s">
        <v>258</v>
      </c>
      <c r="B2494" s="17" t="str">
        <f t="shared" ref="B2494" si="3152">LEFT(A2494,20)</f>
        <v>AggressivenessLabel=</v>
      </c>
      <c r="C2494" s="1" t="s">
        <v>198</v>
      </c>
      <c r="D2494" t="str">
        <f t="shared" ref="D2494:D2557" si="3153">RIGHT(A2494,(LEN(A2494)-20))</f>
        <v>calm</v>
      </c>
      <c r="F2494" t="str">
        <f t="shared" si="3139"/>
        <v>AggressivenessLabel=calm</v>
      </c>
      <c r="G2494" s="17" t="str">
        <f t="shared" ref="G2494" si="3154">CONCATENATE("[th]",C2470)</f>
        <v>[th]Målgörare</v>
      </c>
    </row>
    <row r="2495" spans="1:7" ht="14.4">
      <c r="A2495" s="17" t="s">
        <v>236</v>
      </c>
      <c r="B2495" s="17" t="str">
        <f t="shared" ref="B2495" si="3155">LEFT(A2495,12)</f>
        <v>TrainerType=</v>
      </c>
      <c r="C2495" s="1" t="s">
        <v>201</v>
      </c>
      <c r="D2495" t="str">
        <f t="shared" ref="D2495:D2558" si="3156">RIGHT(A2495,(LEN(A2495)-12))</f>
        <v/>
      </c>
      <c r="F2495" t="str">
        <f t="shared" si="3139"/>
        <v>TrainerType=</v>
      </c>
      <c r="G2495" s="17" t="s">
        <v>150</v>
      </c>
    </row>
    <row r="2496" spans="1:7" ht="14.4">
      <c r="A2496" s="17" t="s">
        <v>237</v>
      </c>
      <c r="B2496" s="17" t="str">
        <f t="shared" ref="B2496" si="3157">LEFT(A2496,13)</f>
        <v>TrainerSkill=</v>
      </c>
      <c r="C2496" s="1" t="s">
        <v>203</v>
      </c>
      <c r="D2496" t="str">
        <f t="shared" ref="D2496:D2559" si="3158">RIGHT(A2496,(LEN(A2496)-13))</f>
        <v/>
      </c>
      <c r="F2496" t="str">
        <f t="shared" si="3139"/>
        <v>TrainerSkill=</v>
      </c>
      <c r="G2496" s="17" t="str">
        <f>CONCATENATE("[td]",VLOOKUP(IF((COUNTA(E2470)&gt;0),E2470,VALUE(D2470)),'Lookup tables'!$A$2:$B$42,2,FALSE))</f>
        <v>[td]dålig</v>
      </c>
    </row>
    <row r="2497" spans="1:7" ht="14.4">
      <c r="A2497" s="17" t="s">
        <v>204</v>
      </c>
      <c r="B2497" s="17" t="str">
        <f t="shared" ref="B2497" si="3159">LEFT(A2497,7)</f>
        <v>rating=</v>
      </c>
      <c r="C2497" s="1" t="s">
        <v>205</v>
      </c>
      <c r="D2497" t="str">
        <f t="shared" ref="D2497:D2560" si="3160">RIGHT(A2497,(LEN(A2497)-7))</f>
        <v>0</v>
      </c>
      <c r="F2497" t="str">
        <f t="shared" si="3139"/>
        <v>rating=0</v>
      </c>
      <c r="G2497" s="17" t="s">
        <v>140</v>
      </c>
    </row>
    <row r="2498" spans="1:7" ht="14.4">
      <c r="A2498" s="17" t="s">
        <v>458</v>
      </c>
      <c r="B2498" s="17" t="str">
        <f t="shared" ref="B2498" si="3161">LEFT(A2498,13)</f>
        <v>PlayerNumber=</v>
      </c>
      <c r="C2498" s="1" t="s">
        <v>207</v>
      </c>
      <c r="D2498" t="str">
        <f t="shared" ref="D2498:D2561" si="3162">RIGHT(A2498,(LEN(A2498)-13))</f>
        <v>6</v>
      </c>
      <c r="F2498" t="str">
        <f t="shared" si="3139"/>
        <v>PlayerNumber=6</v>
      </c>
      <c r="G2498" s="17" t="str">
        <f t="shared" ref="G2498" si="3163">CONCATENATE("[th]",C2473)</f>
        <v>[th]Fasta situationer</v>
      </c>
    </row>
    <row r="2499" spans="1:7" ht="14.4">
      <c r="A2499" s="17" t="s">
        <v>208</v>
      </c>
      <c r="B2499" s="17" t="str">
        <f t="shared" ref="B2499:B2500" si="3164">LEFT(A2499,15)</f>
        <v>TransferListed=</v>
      </c>
      <c r="C2499" s="1" t="s">
        <v>209</v>
      </c>
      <c r="D2499" t="str">
        <f t="shared" ref="D2499:D2562" si="3165">RIGHT(A2499,(LEN(A2499)-15))</f>
        <v>0</v>
      </c>
      <c r="F2499" t="str">
        <f t="shared" si="3139"/>
        <v>TransferListed=0</v>
      </c>
      <c r="G2499" s="17" t="s">
        <v>150</v>
      </c>
    </row>
    <row r="2500" spans="1:7" ht="14.4">
      <c r="A2500" s="17" t="s">
        <v>210</v>
      </c>
      <c r="B2500" s="17" t="str">
        <f t="shared" si="3164"/>
        <v>NationalTeamID=</v>
      </c>
      <c r="C2500" s="1" t="s">
        <v>211</v>
      </c>
      <c r="D2500" t="str">
        <f t="shared" si="3165"/>
        <v>3000</v>
      </c>
      <c r="F2500" t="str">
        <f t="shared" ref="F2500:F2563" si="3166">A2500</f>
        <v>NationalTeamID=3000</v>
      </c>
      <c r="G2500" s="17" t="str">
        <f>CONCATENATE("[td]",VLOOKUP(IF((COUNTA(E2473)&gt;0),E2473,VALUE(D2473)),'Lookup tables'!$A$2:$B$42,2,FALSE))</f>
        <v>[td]bra</v>
      </c>
    </row>
    <row r="2501" spans="1:7" ht="14.4">
      <c r="A2501" s="17" t="s">
        <v>546</v>
      </c>
      <c r="B2501" s="17" t="str">
        <f t="shared" ref="B2501" si="3167">LEFT(A2501,5)</f>
        <v>Caps=</v>
      </c>
      <c r="C2501" s="1" t="s">
        <v>213</v>
      </c>
      <c r="D2501" t="str">
        <f t="shared" ref="D2501:D2564" si="3168">RIGHT(A2501,(LEN(A2501)-5))</f>
        <v>4</v>
      </c>
      <c r="F2501" t="str">
        <f t="shared" si="3166"/>
        <v>Caps=4</v>
      </c>
      <c r="G2501" s="17" t="s">
        <v>214</v>
      </c>
    </row>
    <row r="2502" spans="1:7" ht="14.4">
      <c r="A2502" s="17" t="s">
        <v>590</v>
      </c>
      <c r="B2502" s="17" t="str">
        <f t="shared" ref="B2502" si="3169">LEFT(A2502,8)</f>
        <v>CapsU20=</v>
      </c>
      <c r="C2502" s="1" t="s">
        <v>216</v>
      </c>
      <c r="D2502" t="str">
        <f t="shared" ref="D2502:D2565" si="3170">RIGHT(A2502,(LEN(A2502)-8))</f>
        <v>17</v>
      </c>
      <c r="F2502" t="str">
        <f t="shared" si="3166"/>
        <v>CapsU20=17</v>
      </c>
      <c r="G2502" t="str">
        <f t="shared" ref="G2502:G2565" si="3171">CONCATENATE("Extra info: ", E2502)</f>
        <v xml:space="preserve">Extra info: </v>
      </c>
    </row>
    <row r="2503" spans="1:7" ht="14.4">
      <c r="A2503" s="17" t="s">
        <v>1291</v>
      </c>
      <c r="B2503" s="17"/>
      <c r="C2503" s="10" t="s">
        <v>134</v>
      </c>
      <c r="D2503" s="17" t="str">
        <f t="shared" ref="D2503:D2566" si="3172">MID(A2503,8,(LEN(A2503)-8))</f>
        <v>229929452</v>
      </c>
      <c r="F2503" t="str">
        <f t="shared" si="3110"/>
        <v>[player229929452]</v>
      </c>
      <c r="G2503" s="17" t="str">
        <f t="shared" ref="G2503:G2566" si="3173">CONCATENATE("[hr][b]",D2504,"[/b] ","[playerid=",D2503,"]")</f>
        <v>[hr][b]Håkan Palmmar[/b] [playerid=229929452]</v>
      </c>
    </row>
    <row r="2504" spans="1:7" ht="14.4">
      <c r="A2504" s="17" t="s">
        <v>1292</v>
      </c>
      <c r="B2504" s="17" t="str">
        <f t="shared" ref="B2504" si="3174">LEFT(A2504,5)</f>
        <v>name=</v>
      </c>
      <c r="C2504" s="10" t="s">
        <v>137</v>
      </c>
      <c r="D2504" s="17" t="str">
        <f t="shared" ref="D2504:D2567" si="3175">RIGHT(A2504,(LEN(A2504)-5))</f>
        <v>Håkan Palmmar</v>
      </c>
      <c r="F2504" t="str">
        <f t="shared" si="3110"/>
        <v>name=Håkan Palmmar</v>
      </c>
      <c r="G2504" t="str">
        <f t="shared" ref="G2504" si="3176">CONCATENATE(D2505," år och ",D2506," dagar, TSI = ",D2520,", Lön = ",D2519)</f>
        <v>31 år och 36 dagar, TSI = 136910, Lön = 356000</v>
      </c>
    </row>
    <row r="2505" spans="1:7" ht="14.4">
      <c r="A2505" s="17" t="s">
        <v>138</v>
      </c>
      <c r="B2505" s="17" t="str">
        <f t="shared" ref="B2505" si="3177">LEFT(A2505,4)</f>
        <v>ald=</v>
      </c>
      <c r="C2505" s="1" t="s">
        <v>139</v>
      </c>
      <c r="D2505" t="str">
        <f t="shared" ref="D2505:D2568" si="3178">RIGHT(A2505,(LEN(A2505)-4))</f>
        <v>31</v>
      </c>
      <c r="F2505" t="str">
        <f t="shared" ref="F2505" si="3179">IF(LEN(E2505)&gt;0,CONCATENATE(B2505,E2505),A2505)</f>
        <v>ald=31</v>
      </c>
      <c r="G2505" t="str">
        <f>CONCATENATE(VLOOKUP(IF((COUNTA(E2508)&gt;0),E2508,VALUE(D2508)),'Lookup tables'!$A$2:$B$42,2,FALSE)," form, ",VLOOKUP(IF((COUNTA(E2509)&gt;0),E2509,VALUE(D2509)),'Lookup tables'!$A$2:$B$42,2,FALSE)," kondition, ",VLOOKUP(IF((COUNTA(E2517)&gt;0),E2517,VALUE(D2517)),'Lookup tables'!$A$2:$B$42,2,FALSE)," rutin")</f>
        <v>ypperlig form, enastående kondition, legendarisk rutin</v>
      </c>
    </row>
    <row r="2506" spans="1:7" ht="14.4">
      <c r="A2506" s="17" t="s">
        <v>640</v>
      </c>
      <c r="B2506" s="17" t="str">
        <f t="shared" ref="B2506" si="3180">LEFT(A2506,8)</f>
        <v>agedays=</v>
      </c>
      <c r="C2506" s="1" t="s">
        <v>142</v>
      </c>
      <c r="D2506" t="str">
        <f t="shared" ref="D2506:D2569" si="3181">RIGHT(A2506,(LEN(A2506)-8))</f>
        <v>36</v>
      </c>
      <c r="F2506" t="str">
        <f t="shared" si="3139"/>
        <v>agedays=36</v>
      </c>
      <c r="G2506" t="str">
        <f>CONCATENATE(IF((COUNTA(D2529)&gt;0),CONCATENATE(D2529,", "),""),IF((LEN(D2536)&gt;0),CONCATENATE(VLOOKUP(VALUE(D2536),'Lookup tables'!$D$25:$E$27,2,FALSE),", "),""),CONCATENATE(VLOOKUP(VALUE(D2518),'Lookup tables'!$A$2:$B$42,2,FALSE)," ledarförmåga, "),CONCATENATE(VLOOKUP(D2531,'Lookup tables'!$D$29:$E$34,2,FALSE),", "),IF(AND((VALUE(D2507)&lt;0),(COUNTA(E2507)&lt;1)),"ingen skada",CONCATENATE("[b]skada +",IF((COUNTA(E2507)&gt;0),E2507,D2507),"[/b]")))</f>
        <v>katastrofal ledarförmåga, sympatisk kille, ingen skada</v>
      </c>
    </row>
    <row r="2507" spans="1:7" ht="14.4">
      <c r="A2507" s="17" t="s">
        <v>143</v>
      </c>
      <c r="B2507" s="17" t="str">
        <f t="shared" ref="B2507:B2508" si="3182">LEFT(A2507,4)</f>
        <v>ska=</v>
      </c>
      <c r="C2507" s="1" t="s">
        <v>144</v>
      </c>
      <c r="D2507" t="str">
        <f t="shared" ref="D2507:D2570" si="3183">RIGHT(A2507,(LEN(A2507)-4))</f>
        <v>-1</v>
      </c>
      <c r="F2507" t="str">
        <f t="shared" si="3139"/>
        <v>ska=-1</v>
      </c>
      <c r="G2507" t="s">
        <v>145</v>
      </c>
    </row>
    <row r="2508" spans="1:7" ht="14.4">
      <c r="A2508" s="17" t="s">
        <v>304</v>
      </c>
      <c r="B2508" s="17" t="str">
        <f t="shared" si="3182"/>
        <v>for=</v>
      </c>
      <c r="C2508" s="1" t="s">
        <v>147</v>
      </c>
      <c r="D2508" t="str">
        <f t="shared" si="3183"/>
        <v>4</v>
      </c>
      <c r="E2508">
        <v>6</v>
      </c>
      <c r="F2508" t="str">
        <f t="shared" si="3139"/>
        <v>for=6</v>
      </c>
      <c r="G2508" s="17" t="str">
        <f t="shared" ref="G2508:G2571" si="3184">CONCATENATE("[th]",C2509)</f>
        <v>[th]Kondition</v>
      </c>
    </row>
    <row r="2509" spans="1:7" ht="14.4">
      <c r="A2509" s="17" t="s">
        <v>222</v>
      </c>
      <c r="B2509" s="17" t="str">
        <f t="shared" si="3126"/>
        <v>uth=</v>
      </c>
      <c r="C2509" s="1" t="s">
        <v>149</v>
      </c>
      <c r="D2509" t="str">
        <f t="shared" si="3183"/>
        <v>7</v>
      </c>
      <c r="F2509" t="str">
        <f t="shared" si="3139"/>
        <v>uth=7</v>
      </c>
      <c r="G2509" s="17" t="s">
        <v>150</v>
      </c>
    </row>
    <row r="2510" spans="1:7" ht="14.4">
      <c r="A2510" s="17" t="s">
        <v>831</v>
      </c>
      <c r="B2510" s="17" t="str">
        <f t="shared" si="3126"/>
        <v>spe=</v>
      </c>
      <c r="C2510" s="1" t="s">
        <v>152</v>
      </c>
      <c r="D2510" t="str">
        <f t="shared" si="3183"/>
        <v>16</v>
      </c>
      <c r="F2510" t="str">
        <f t="shared" si="3139"/>
        <v>spe=16</v>
      </c>
      <c r="G2510" s="17" t="str">
        <f>CONCATENATE("[td]",VLOOKUP(IF((COUNTA(E2509)&gt;0),E2509,VALUE(D2509)),'Lookup tables'!$A$2:$B$42,2,FALSE))</f>
        <v>[td]enastående</v>
      </c>
    </row>
    <row r="2511" spans="1:7" ht="14.4">
      <c r="A2511" s="17" t="s">
        <v>319</v>
      </c>
      <c r="B2511" s="17" t="str">
        <f t="shared" si="3126"/>
        <v>mal=</v>
      </c>
      <c r="C2511" s="1" t="s">
        <v>154</v>
      </c>
      <c r="D2511" t="str">
        <f t="shared" si="3183"/>
        <v>4</v>
      </c>
      <c r="F2511" t="str">
        <f t="shared" si="3139"/>
        <v>mal=4</v>
      </c>
      <c r="G2511" s="17" t="s">
        <v>140</v>
      </c>
    </row>
    <row r="2512" spans="1:7" ht="14.4">
      <c r="A2512" s="17" t="s">
        <v>583</v>
      </c>
      <c r="B2512" s="17" t="str">
        <f t="shared" si="3126"/>
        <v>fra=</v>
      </c>
      <c r="C2512" s="1" t="s">
        <v>156</v>
      </c>
      <c r="D2512" t="str">
        <f t="shared" si="3183"/>
        <v>14</v>
      </c>
      <c r="F2512" t="str">
        <f t="shared" si="3139"/>
        <v>fra=14</v>
      </c>
      <c r="G2512" s="17" t="str">
        <f t="shared" ref="G2512" si="3185">CONCATENATE("[th]",C2516)</f>
        <v>[th]Målvakt</v>
      </c>
    </row>
    <row r="2513" spans="1:7" ht="14.4">
      <c r="A2513" s="17" t="s">
        <v>283</v>
      </c>
      <c r="B2513" s="17" t="str">
        <f t="shared" si="3126"/>
        <v>ytt=</v>
      </c>
      <c r="C2513" s="1" t="s">
        <v>158</v>
      </c>
      <c r="D2513" t="str">
        <f t="shared" si="3183"/>
        <v>3</v>
      </c>
      <c r="F2513" t="str">
        <f t="shared" si="3139"/>
        <v>ytt=3</v>
      </c>
      <c r="G2513" s="17" t="s">
        <v>150</v>
      </c>
    </row>
    <row r="2514" spans="1:7" ht="14.4">
      <c r="A2514" s="17" t="s">
        <v>358</v>
      </c>
      <c r="B2514" s="17" t="str">
        <f t="shared" si="3126"/>
        <v>fas=</v>
      </c>
      <c r="C2514" s="1" t="s">
        <v>160</v>
      </c>
      <c r="D2514" t="str">
        <f t="shared" si="3183"/>
        <v>3</v>
      </c>
      <c r="F2514" t="str">
        <f t="shared" si="3139"/>
        <v>fas=3</v>
      </c>
      <c r="G2514" s="17" t="str">
        <f>CONCATENATE("[td]",VLOOKUP(IF((COUNTA(E2516)&gt;0),E2516,VALUE(D2516)),'Lookup tables'!$A$2:$B$42,2,FALSE))</f>
        <v>[td]katastrofal</v>
      </c>
    </row>
    <row r="2515" spans="1:7" ht="14.4">
      <c r="A2515" s="17" t="s">
        <v>346</v>
      </c>
      <c r="B2515" s="17" t="str">
        <f t="shared" si="3126"/>
        <v>bac=</v>
      </c>
      <c r="C2515" s="1" t="s">
        <v>162</v>
      </c>
      <c r="D2515" t="str">
        <f t="shared" si="3183"/>
        <v>10</v>
      </c>
      <c r="F2515" t="str">
        <f t="shared" si="3139"/>
        <v>bac=10</v>
      </c>
      <c r="G2515" s="17" t="s">
        <v>163</v>
      </c>
    </row>
    <row r="2516" spans="1:7" ht="14.4">
      <c r="A2516" s="17" t="s">
        <v>286</v>
      </c>
      <c r="B2516" s="17" t="str">
        <f t="shared" si="3126"/>
        <v>mlv=</v>
      </c>
      <c r="C2516" s="1" t="s">
        <v>165</v>
      </c>
      <c r="D2516" t="str">
        <f t="shared" si="3183"/>
        <v>1</v>
      </c>
      <c r="F2516" t="str">
        <f t="shared" si="3139"/>
        <v>mlv=1</v>
      </c>
      <c r="G2516" s="17" t="s">
        <v>135</v>
      </c>
    </row>
    <row r="2517" spans="1:7" ht="14.4">
      <c r="A2517" s="17" t="s">
        <v>381</v>
      </c>
      <c r="B2517" s="17" t="str">
        <f t="shared" si="3126"/>
        <v>rut=</v>
      </c>
      <c r="C2517" s="1" t="s">
        <v>167</v>
      </c>
      <c r="D2517" t="str">
        <f t="shared" si="3183"/>
        <v>10</v>
      </c>
      <c r="F2517" t="str">
        <f t="shared" si="3139"/>
        <v>rut=10</v>
      </c>
      <c r="G2517" s="17" t="str">
        <f t="shared" ref="G2517" si="3186">CONCATENATE("[th]",C2510)</f>
        <v>[th]Spelupplägg</v>
      </c>
    </row>
    <row r="2518" spans="1:7" ht="14.4">
      <c r="A2518" s="17" t="s">
        <v>251</v>
      </c>
      <c r="B2518" s="17" t="str">
        <f t="shared" si="3126"/>
        <v>led=</v>
      </c>
      <c r="C2518" s="1" t="s">
        <v>169</v>
      </c>
      <c r="D2518" t="str">
        <f t="shared" si="3183"/>
        <v>1</v>
      </c>
      <c r="F2518" t="str">
        <f t="shared" si="3139"/>
        <v>led=1</v>
      </c>
      <c r="G2518" s="17" t="s">
        <v>150</v>
      </c>
    </row>
    <row r="2519" spans="1:7" ht="14.4">
      <c r="A2519" s="17" t="s">
        <v>1293</v>
      </c>
      <c r="B2519" s="17" t="str">
        <f t="shared" si="3126"/>
        <v>sal=</v>
      </c>
      <c r="C2519" s="1" t="s">
        <v>171</v>
      </c>
      <c r="D2519" t="str">
        <f t="shared" si="3183"/>
        <v>356000</v>
      </c>
      <c r="F2519" t="str">
        <f t="shared" si="3139"/>
        <v>sal=356000</v>
      </c>
      <c r="G2519" s="17" t="str">
        <f>CONCATENATE("[td]",VLOOKUP(IF((COUNTA(E2510)&gt;0),E2510,VALUE(D2510)),'Lookup tables'!$A$2:$B$42,2,FALSE))</f>
        <v>[td]utomjordisk</v>
      </c>
    </row>
    <row r="2520" spans="1:7" ht="14.4">
      <c r="A2520" s="17" t="s">
        <v>1294</v>
      </c>
      <c r="B2520" s="17" t="str">
        <f t="shared" si="3126"/>
        <v>mkt=</v>
      </c>
      <c r="C2520" s="1" t="s">
        <v>173</v>
      </c>
      <c r="D2520" t="str">
        <f t="shared" si="3183"/>
        <v>136910</v>
      </c>
      <c r="F2520" t="str">
        <f t="shared" si="3139"/>
        <v>mkt=136910</v>
      </c>
      <c r="G2520" s="17" t="s">
        <v>140</v>
      </c>
    </row>
    <row r="2521" spans="1:7" ht="14.4">
      <c r="A2521" s="17" t="s">
        <v>561</v>
      </c>
      <c r="B2521" s="17" t="str">
        <f t="shared" si="3126"/>
        <v>gev=</v>
      </c>
      <c r="C2521" s="1" t="s">
        <v>175</v>
      </c>
      <c r="D2521" t="str">
        <f t="shared" si="3183"/>
        <v>40</v>
      </c>
      <c r="F2521" t="str">
        <f t="shared" si="3139"/>
        <v>gev=40</v>
      </c>
      <c r="G2521" s="17" t="str">
        <f t="shared" ref="G2521" si="3187">CONCATENATE("[th]",C2512)</f>
        <v>[th]Framspel</v>
      </c>
    </row>
    <row r="2522" spans="1:7" ht="14.4">
      <c r="A2522" s="17" t="s">
        <v>176</v>
      </c>
      <c r="B2522" s="17" t="str">
        <f t="shared" si="3126"/>
        <v>gtl=</v>
      </c>
      <c r="C2522" s="1" t="s">
        <v>177</v>
      </c>
      <c r="D2522" t="str">
        <f t="shared" si="3183"/>
        <v>0</v>
      </c>
      <c r="F2522" t="str">
        <f t="shared" si="3139"/>
        <v>gtl=0</v>
      </c>
      <c r="G2522" s="17" t="s">
        <v>150</v>
      </c>
    </row>
    <row r="2523" spans="1:7" ht="14.4">
      <c r="A2523" s="17" t="s">
        <v>178</v>
      </c>
      <c r="B2523" s="17" t="str">
        <f t="shared" si="3126"/>
        <v>gtc=</v>
      </c>
      <c r="C2523" s="1" t="s">
        <v>179</v>
      </c>
      <c r="D2523" t="str">
        <f t="shared" si="3183"/>
        <v>0</v>
      </c>
      <c r="F2523" t="str">
        <f t="shared" si="3139"/>
        <v>gtc=0</v>
      </c>
      <c r="G2523" s="17" t="str">
        <f>CONCATENATE("[td]",VLOOKUP(IF((COUNTA(E2512)&gt;0),E2512,VALUE(D2512)),'Lookup tables'!$A$2:$B$42,2,FALSE))</f>
        <v>[td]himmelsk</v>
      </c>
    </row>
    <row r="2524" spans="1:7" ht="14.4">
      <c r="A2524" s="17" t="s">
        <v>180</v>
      </c>
      <c r="B2524" s="17" t="str">
        <f t="shared" si="3126"/>
        <v>gtt=</v>
      </c>
      <c r="C2524" s="1" t="s">
        <v>181</v>
      </c>
      <c r="D2524" t="str">
        <f t="shared" si="3183"/>
        <v>0</v>
      </c>
      <c r="F2524" t="str">
        <f t="shared" si="3139"/>
        <v>gtt=0</v>
      </c>
      <c r="G2524" s="17" t="s">
        <v>163</v>
      </c>
    </row>
    <row r="2525" spans="1:7" ht="14.4">
      <c r="A2525" s="17" t="s">
        <v>182</v>
      </c>
      <c r="B2525" s="17" t="str">
        <f t="shared" si="3126"/>
        <v>hat=</v>
      </c>
      <c r="C2525" s="1" t="s">
        <v>183</v>
      </c>
      <c r="D2525" t="str">
        <f t="shared" si="3183"/>
        <v>0</v>
      </c>
      <c r="F2525" t="str">
        <f t="shared" si="3139"/>
        <v>hat=0</v>
      </c>
      <c r="G2525" s="17" t="s">
        <v>135</v>
      </c>
    </row>
    <row r="2526" spans="1:7" ht="14.4">
      <c r="A2526" s="17" t="s">
        <v>184</v>
      </c>
      <c r="B2526" s="17" t="str">
        <f t="shared" ref="B2526" si="3188">LEFT(A2526,10)</f>
        <v>CountryID=</v>
      </c>
      <c r="C2526" s="1" t="s">
        <v>185</v>
      </c>
      <c r="D2526" t="str">
        <f t="shared" ref="D2526:D2589" si="3189">RIGHT(A2526,(LEN(A2526)-10))</f>
        <v>1</v>
      </c>
      <c r="F2526" t="str">
        <f t="shared" si="3139"/>
        <v>CountryID=1</v>
      </c>
      <c r="G2526" s="17" t="str">
        <f t="shared" ref="G2526" si="3190">CONCATENATE("[th]",C2513)</f>
        <v>[th]Ytter</v>
      </c>
    </row>
    <row r="2527" spans="1:7" ht="14.4">
      <c r="A2527" s="17" t="s">
        <v>186</v>
      </c>
      <c r="B2527" s="17" t="str">
        <f t="shared" ref="B2527" si="3191">LEFT(A2527,9)</f>
        <v>warnings=</v>
      </c>
      <c r="C2527" s="1" t="s">
        <v>187</v>
      </c>
      <c r="D2527" t="str">
        <f t="shared" ref="D2527:D2590" si="3192">RIGHT(A2527,(LEN(A2527)-9))</f>
        <v>0</v>
      </c>
      <c r="F2527" t="str">
        <f t="shared" si="3139"/>
        <v>warnings=0</v>
      </c>
      <c r="G2527" s="17" t="s">
        <v>150</v>
      </c>
    </row>
    <row r="2528" spans="1:7" ht="14.4">
      <c r="A2528" s="17" t="s">
        <v>188</v>
      </c>
      <c r="B2528" s="17" t="str">
        <f t="shared" ref="B2528" si="3193">LEFT(A2528,11)</f>
        <v>speciality=</v>
      </c>
      <c r="C2528" s="1" t="s">
        <v>189</v>
      </c>
      <c r="D2528" t="str">
        <f t="shared" ref="D2528:D2591" si="3194">RIGHT(A2528,(LEN(A2528)-11))</f>
        <v>0</v>
      </c>
      <c r="F2528" t="str">
        <f t="shared" si="3139"/>
        <v>speciality=0</v>
      </c>
      <c r="G2528" s="17" t="str">
        <f>CONCATENATE("[td]",VLOOKUP(IF((COUNTA(E2513)&gt;0),E2513,VALUE(D2513)),'Lookup tables'!$A$2:$B$42,2,FALSE))</f>
        <v>[td]dålig</v>
      </c>
    </row>
    <row r="2529" spans="1:7" ht="14.4">
      <c r="A2529" s="17" t="s">
        <v>190</v>
      </c>
      <c r="B2529" s="17" t="str">
        <f t="shared" ref="B2529" si="3195">LEFT(A2529,16)</f>
        <v>specialityLabel=</v>
      </c>
      <c r="C2529" s="1" t="s">
        <v>189</v>
      </c>
      <c r="F2529" t="str">
        <f t="shared" si="3139"/>
        <v>specialityLabel=</v>
      </c>
      <c r="G2529" s="17" t="s">
        <v>140</v>
      </c>
    </row>
    <row r="2530" spans="1:7" ht="14.4">
      <c r="A2530" s="17" t="s">
        <v>329</v>
      </c>
      <c r="B2530" s="17" t="str">
        <f t="shared" ref="B2530" si="3196">LEFT(A2530,11)</f>
        <v>gentleness=</v>
      </c>
      <c r="C2530" s="1" t="s">
        <v>192</v>
      </c>
      <c r="D2530" t="str">
        <f t="shared" ref="D2530:D2593" si="3197">RIGHT(A2530,(LEN(A2530)-11))</f>
        <v>2</v>
      </c>
      <c r="F2530" t="str">
        <f t="shared" si="3139"/>
        <v>gentleness=2</v>
      </c>
      <c r="G2530" s="17" t="str">
        <f t="shared" ref="G2530" si="3198">CONCATENATE("[th]",C2515)</f>
        <v>[th]Försvar</v>
      </c>
    </row>
    <row r="2531" spans="1:7" ht="14.4">
      <c r="A2531" s="17" t="s">
        <v>330</v>
      </c>
      <c r="B2531" s="17" t="str">
        <f t="shared" ref="B2531" si="3199">LEFT(A2531,16)</f>
        <v>gentlenessLabel=</v>
      </c>
      <c r="C2531" s="1" t="s">
        <v>192</v>
      </c>
      <c r="D2531" t="str">
        <f t="shared" ref="D2531:D2594" si="3200">RIGHT(A2531,(LEN(A2531)-16))</f>
        <v>pleasant guy</v>
      </c>
      <c r="F2531" t="str">
        <f t="shared" si="3139"/>
        <v>gentlenessLabel=pleasant guy</v>
      </c>
      <c r="G2531" s="17" t="s">
        <v>150</v>
      </c>
    </row>
    <row r="2532" spans="1:7" ht="14.4">
      <c r="A2532" s="17" t="s">
        <v>271</v>
      </c>
      <c r="B2532" s="17" t="str">
        <f t="shared" ref="B2532" si="3201">LEFT(A2532,8)</f>
        <v>honesty=</v>
      </c>
      <c r="C2532" s="1" t="s">
        <v>195</v>
      </c>
      <c r="D2532" t="str">
        <f t="shared" ref="D2532:D2595" si="3202">RIGHT(A2532,(LEN(A2532)-8))</f>
        <v>1</v>
      </c>
      <c r="F2532" t="str">
        <f t="shared" si="3139"/>
        <v>honesty=1</v>
      </c>
      <c r="G2532" s="17" t="str">
        <f>CONCATENATE("[td]",VLOOKUP(IF((COUNTA(E2515)&gt;0),E2515,VALUE(D2515)),'Lookup tables'!$A$2:$B$42,2,FALSE))</f>
        <v>[td]legendarisk</v>
      </c>
    </row>
    <row r="2533" spans="1:7" ht="14.4">
      <c r="A2533" s="17" t="s">
        <v>272</v>
      </c>
      <c r="B2533" s="17" t="str">
        <f t="shared" ref="B2533" si="3203">LEFT(A2533,13)</f>
        <v>honestyLabel=</v>
      </c>
      <c r="C2533" s="1" t="s">
        <v>195</v>
      </c>
      <c r="D2533" t="str">
        <f t="shared" ref="D2533:D2596" si="3204">RIGHT(A2533,(LEN(A2533)-13))</f>
        <v>dishonest</v>
      </c>
      <c r="F2533" t="str">
        <f t="shared" si="3139"/>
        <v>honestyLabel=dishonest</v>
      </c>
      <c r="G2533" s="17" t="s">
        <v>163</v>
      </c>
    </row>
    <row r="2534" spans="1:7" ht="14.4">
      <c r="A2534" s="17" t="s">
        <v>273</v>
      </c>
      <c r="B2534" s="17" t="str">
        <f t="shared" ref="B2534" si="3205">LEFT(A2534,15)</f>
        <v>Aggressiveness=</v>
      </c>
      <c r="C2534" s="1" t="s">
        <v>198</v>
      </c>
      <c r="D2534" t="str">
        <f t="shared" ref="D2534:D2597" si="3206">RIGHT(A2534,(LEN(A2534)-15))</f>
        <v>2</v>
      </c>
      <c r="F2534" t="str">
        <f t="shared" si="3139"/>
        <v>Aggressiveness=2</v>
      </c>
      <c r="G2534" s="17" t="s">
        <v>135</v>
      </c>
    </row>
    <row r="2535" spans="1:7" ht="14.4">
      <c r="A2535" s="17" t="s">
        <v>274</v>
      </c>
      <c r="B2535" s="17" t="str">
        <f t="shared" ref="B2535" si="3207">LEFT(A2535,20)</f>
        <v>AggressivenessLabel=</v>
      </c>
      <c r="C2535" s="1" t="s">
        <v>198</v>
      </c>
      <c r="D2535" t="str">
        <f t="shared" ref="D2535:D2598" si="3208">RIGHT(A2535,(LEN(A2535)-20))</f>
        <v>balanced</v>
      </c>
      <c r="F2535" t="str">
        <f t="shared" si="3139"/>
        <v>AggressivenessLabel=balanced</v>
      </c>
      <c r="G2535" s="17" t="str">
        <f t="shared" ref="G2535" si="3209">CONCATENATE("[th]",C2511)</f>
        <v>[th]Målgörare</v>
      </c>
    </row>
    <row r="2536" spans="1:7" ht="14.4">
      <c r="A2536" s="17" t="s">
        <v>236</v>
      </c>
      <c r="B2536" s="17" t="str">
        <f t="shared" ref="B2536" si="3210">LEFT(A2536,12)</f>
        <v>TrainerType=</v>
      </c>
      <c r="C2536" s="1" t="s">
        <v>201</v>
      </c>
      <c r="D2536" t="str">
        <f t="shared" ref="D2536:D2599" si="3211">RIGHT(A2536,(LEN(A2536)-12))</f>
        <v/>
      </c>
      <c r="F2536" t="str">
        <f t="shared" si="3139"/>
        <v>TrainerType=</v>
      </c>
      <c r="G2536" s="17" t="s">
        <v>150</v>
      </c>
    </row>
    <row r="2537" spans="1:7" ht="14.4">
      <c r="A2537" s="17" t="s">
        <v>237</v>
      </c>
      <c r="B2537" s="17" t="str">
        <f t="shared" ref="B2537" si="3212">LEFT(A2537,13)</f>
        <v>TrainerSkill=</v>
      </c>
      <c r="C2537" s="1" t="s">
        <v>203</v>
      </c>
      <c r="D2537" t="str">
        <f t="shared" ref="D2537:D2600" si="3213">RIGHT(A2537,(LEN(A2537)-13))</f>
        <v/>
      </c>
      <c r="F2537" t="str">
        <f t="shared" si="3139"/>
        <v>TrainerSkill=</v>
      </c>
      <c r="G2537" s="17" t="str">
        <f>CONCATENATE("[td]",VLOOKUP(IF((COUNTA(E2511)&gt;0),E2511,VALUE(D2511)),'Lookup tables'!$A$2:$B$42,2,FALSE))</f>
        <v>[td]hyfsad</v>
      </c>
    </row>
    <row r="2538" spans="1:7" ht="14.4">
      <c r="A2538" s="17" t="s">
        <v>204</v>
      </c>
      <c r="B2538" s="17" t="str">
        <f t="shared" ref="B2538" si="3214">LEFT(A2538,7)</f>
        <v>rating=</v>
      </c>
      <c r="C2538" s="1" t="s">
        <v>205</v>
      </c>
      <c r="D2538" t="str">
        <f t="shared" ref="D2538:D2601" si="3215">RIGHT(A2538,(LEN(A2538)-7))</f>
        <v>0</v>
      </c>
      <c r="F2538" t="str">
        <f t="shared" si="3139"/>
        <v>rating=0</v>
      </c>
      <c r="G2538" s="17" t="s">
        <v>140</v>
      </c>
    </row>
    <row r="2539" spans="1:7" ht="14.4">
      <c r="A2539" s="17" t="s">
        <v>298</v>
      </c>
      <c r="B2539" s="17" t="str">
        <f t="shared" ref="B2539" si="3216">LEFT(A2539,13)</f>
        <v>PlayerNumber=</v>
      </c>
      <c r="C2539" s="1" t="s">
        <v>207</v>
      </c>
      <c r="D2539" t="str">
        <f t="shared" ref="D2539:D2602" si="3217">RIGHT(A2539,(LEN(A2539)-13))</f>
        <v>10</v>
      </c>
      <c r="F2539" t="str">
        <f t="shared" si="3139"/>
        <v>PlayerNumber=10</v>
      </c>
      <c r="G2539" s="17" t="str">
        <f t="shared" ref="G2539" si="3218">CONCATENATE("[th]",C2514)</f>
        <v>[th]Fasta situationer</v>
      </c>
    </row>
    <row r="2540" spans="1:7" ht="14.4">
      <c r="A2540" s="17" t="s">
        <v>208</v>
      </c>
      <c r="B2540" s="17" t="str">
        <f t="shared" ref="B2540:B2541" si="3219">LEFT(A2540,15)</f>
        <v>TransferListed=</v>
      </c>
      <c r="C2540" s="1" t="s">
        <v>209</v>
      </c>
      <c r="D2540" t="str">
        <f t="shared" ref="D2540:D2603" si="3220">RIGHT(A2540,(LEN(A2540)-15))</f>
        <v>0</v>
      </c>
      <c r="F2540" t="str">
        <f t="shared" si="3139"/>
        <v>TransferListed=0</v>
      </c>
      <c r="G2540" s="17" t="s">
        <v>150</v>
      </c>
    </row>
    <row r="2541" spans="1:7" ht="14.4">
      <c r="A2541" s="17" t="s">
        <v>210</v>
      </c>
      <c r="B2541" s="17" t="str">
        <f t="shared" si="3219"/>
        <v>NationalTeamID=</v>
      </c>
      <c r="C2541" s="1" t="s">
        <v>211</v>
      </c>
      <c r="D2541" t="str">
        <f t="shared" si="3220"/>
        <v>3000</v>
      </c>
      <c r="F2541" t="str">
        <f t="shared" ref="F2541:F2604" si="3221">A2541</f>
        <v>NationalTeamID=3000</v>
      </c>
      <c r="G2541" s="17" t="str">
        <f>CONCATENATE("[td]",VLOOKUP(IF((COUNTA(E2514)&gt;0),E2514,VALUE(D2514)),'Lookup tables'!$A$2:$B$42,2,FALSE))</f>
        <v>[td]dålig</v>
      </c>
    </row>
    <row r="2542" spans="1:7" ht="14.4">
      <c r="A2542" s="17" t="s">
        <v>238</v>
      </c>
      <c r="B2542" s="17" t="str">
        <f t="shared" ref="B2542" si="3222">LEFT(A2542,5)</f>
        <v>Caps=</v>
      </c>
      <c r="C2542" s="1" t="s">
        <v>213</v>
      </c>
      <c r="D2542" t="str">
        <f t="shared" ref="D2542:D2605" si="3223">RIGHT(A2542,(LEN(A2542)-5))</f>
        <v>0</v>
      </c>
      <c r="F2542" t="str">
        <f t="shared" si="3221"/>
        <v>Caps=0</v>
      </c>
      <c r="G2542" s="17" t="s">
        <v>214</v>
      </c>
    </row>
    <row r="2543" spans="1:7" ht="14.4">
      <c r="A2543" s="17" t="s">
        <v>239</v>
      </c>
      <c r="B2543" s="17" t="str">
        <f t="shared" ref="B2543" si="3224">LEFT(A2543,8)</f>
        <v>CapsU20=</v>
      </c>
      <c r="C2543" s="1" t="s">
        <v>216</v>
      </c>
      <c r="D2543" t="str">
        <f t="shared" ref="D2543:D2606" si="3225">RIGHT(A2543,(LEN(A2543)-8))</f>
        <v>0</v>
      </c>
      <c r="E2543" t="s">
        <v>1439</v>
      </c>
      <c r="F2543" t="str">
        <f t="shared" si="3221"/>
        <v>CapsU20=0</v>
      </c>
      <c r="G2543" t="str">
        <f t="shared" ref="G2543:G2606" si="3226">CONCATENATE("Extra info: ", E2543)</f>
        <v>Extra info: form pos</v>
      </c>
    </row>
    <row r="2544" spans="1:7" ht="14.4">
      <c r="A2544" s="17" t="s">
        <v>591</v>
      </c>
      <c r="B2544" s="17"/>
      <c r="C2544" s="10" t="s">
        <v>134</v>
      </c>
      <c r="D2544" s="17" t="str">
        <f t="shared" ref="D2544:D2607" si="3227">MID(A2544,8,(LEN(A2544)-8))</f>
        <v>201103517</v>
      </c>
      <c r="F2544" t="str">
        <f t="shared" si="3221"/>
        <v>[player201103517]</v>
      </c>
      <c r="G2544" s="17" t="str">
        <f t="shared" ref="G2544:G2607" si="3228">CONCATENATE("[hr][b]",D2545,"[/b] ","[playerid=",D2544,"]")</f>
        <v>[hr][b]Hans 'Bananen' Lindmar[/b] [playerid=201103517]</v>
      </c>
    </row>
    <row r="2545" spans="1:7" ht="14.4">
      <c r="A2545" s="17" t="s">
        <v>592</v>
      </c>
      <c r="B2545" s="17" t="str">
        <f t="shared" ref="B2545" si="3229">LEFT(A2545,5)</f>
        <v>name=</v>
      </c>
      <c r="C2545" s="10" t="s">
        <v>137</v>
      </c>
      <c r="D2545" s="17" t="str">
        <f t="shared" ref="D2545:D2608" si="3230">RIGHT(A2545,(LEN(A2545)-5))</f>
        <v>Hans 'Bananen' Lindmar</v>
      </c>
      <c r="F2545" t="str">
        <f t="shared" si="3221"/>
        <v>name=Hans 'Bananen' Lindmar</v>
      </c>
      <c r="G2545" t="str">
        <f t="shared" ref="G2545" si="3231">CONCATENATE(D2546," år och ",D2547," dagar, TSI = ",D2561,", Lön = ",D2560)</f>
        <v>33 år och 91 dagar, TSI = 77070, Lön = 399300</v>
      </c>
    </row>
    <row r="2546" spans="1:7" ht="14.4">
      <c r="A2546" s="17" t="s">
        <v>617</v>
      </c>
      <c r="B2546" s="17" t="str">
        <f t="shared" ref="B2546" si="3232">LEFT(A2546,4)</f>
        <v>ald=</v>
      </c>
      <c r="C2546" s="1" t="s">
        <v>139</v>
      </c>
      <c r="D2546" t="str">
        <f t="shared" ref="D2546:D2609" si="3233">RIGHT(A2546,(LEN(A2546)-4))</f>
        <v>33</v>
      </c>
      <c r="F2546" t="str">
        <f t="shared" ref="F2546" si="3234">IF(LEN(E2546)&gt;0,CONCATENATE(B2546,E2546),A2546)</f>
        <v>ald=33</v>
      </c>
      <c r="G2546" t="str">
        <f>CONCATENATE(VLOOKUP(IF((COUNTA(E2549)&gt;0),E2549,VALUE(D2549)),'Lookup tables'!$A$2:$B$42,2,FALSE)," form, ",VLOOKUP(IF((COUNTA(E2550)&gt;0),E2550,VALUE(D2550)),'Lookup tables'!$A$2:$B$42,2,FALSE)," kondition, ",VLOOKUP(IF((COUNTA(E2558)&gt;0),E2558,VALUE(D2558)),'Lookup tables'!$A$2:$B$42,2,FALSE)," rutin")</f>
        <v>ypperlig form, enastående kondition, oförglömlig rutin</v>
      </c>
    </row>
    <row r="2547" spans="1:7" ht="14.4">
      <c r="A2547" s="17" t="s">
        <v>911</v>
      </c>
      <c r="B2547" s="17" t="str">
        <f t="shared" ref="B2547" si="3235">LEFT(A2547,8)</f>
        <v>agedays=</v>
      </c>
      <c r="C2547" s="1" t="s">
        <v>142</v>
      </c>
      <c r="D2547" t="str">
        <f t="shared" ref="D2547:D2610" si="3236">RIGHT(A2547,(LEN(A2547)-8))</f>
        <v>91</v>
      </c>
      <c r="F2547" t="str">
        <f t="shared" si="3139"/>
        <v>agedays=91</v>
      </c>
      <c r="G2547" t="str">
        <f>CONCATENATE(IF((COUNTA(D2570)&gt;0),CONCATENATE(D2570,", "),""),IF((LEN(D2577)&gt;0),CONCATENATE(VLOOKUP(VALUE(D2577),'Lookup tables'!$D$25:$E$27,2,FALSE),", "),""),CONCATENATE(VLOOKUP(VALUE(D2559),'Lookup tables'!$A$2:$B$42,2,FALSE)," ledarförmåga, "),CONCATENATE(VLOOKUP(D2572,'Lookup tables'!$D$29:$E$34,2,FALSE),", "),IF(AND((VALUE(D2548)&lt;0),(COUNTA(E2548)&lt;1)),"ingen skada",CONCATENATE("[b]skada +",IF((COUNTA(E2548)&gt;0),E2548,D2548),"[/b]")))</f>
        <v>dålig ledarförmåga, genomsympatisk kille, ingen skada</v>
      </c>
    </row>
    <row r="2548" spans="1:7" ht="14.4">
      <c r="A2548" s="17" t="s">
        <v>143</v>
      </c>
      <c r="B2548" s="17" t="str">
        <f t="shared" ref="B2548:B2607" si="3237">LEFT(A2548,4)</f>
        <v>ska=</v>
      </c>
      <c r="C2548" s="1" t="s">
        <v>144</v>
      </c>
      <c r="D2548" t="str">
        <f t="shared" ref="D2548:D2611" si="3238">RIGHT(A2548,(LEN(A2548)-4))</f>
        <v>-1</v>
      </c>
      <c r="F2548" t="str">
        <f t="shared" si="3139"/>
        <v>ska=-1</v>
      </c>
      <c r="G2548" t="s">
        <v>145</v>
      </c>
    </row>
    <row r="2549" spans="1:7" ht="14.4">
      <c r="A2549" s="17" t="s">
        <v>221</v>
      </c>
      <c r="B2549" s="17" t="str">
        <f t="shared" si="3237"/>
        <v>for=</v>
      </c>
      <c r="C2549" s="1" t="s">
        <v>147</v>
      </c>
      <c r="D2549" t="str">
        <f t="shared" si="3238"/>
        <v>6</v>
      </c>
      <c r="F2549" t="str">
        <f t="shared" si="3139"/>
        <v>for=6</v>
      </c>
      <c r="G2549" s="17" t="str">
        <f t="shared" ref="G2549:G2612" si="3239">CONCATENATE("[th]",C2550)</f>
        <v>[th]Kondition</v>
      </c>
    </row>
    <row r="2550" spans="1:7" ht="14.4">
      <c r="A2550" s="17" t="s">
        <v>222</v>
      </c>
      <c r="B2550" s="17" t="str">
        <f t="shared" si="3237"/>
        <v>uth=</v>
      </c>
      <c r="C2550" s="1" t="s">
        <v>149</v>
      </c>
      <c r="D2550" t="str">
        <f t="shared" si="3238"/>
        <v>7</v>
      </c>
      <c r="F2550" t="str">
        <f t="shared" si="3139"/>
        <v>uth=7</v>
      </c>
      <c r="G2550" s="17" t="s">
        <v>150</v>
      </c>
    </row>
    <row r="2551" spans="1:7" ht="14.4">
      <c r="A2551" s="17" t="s">
        <v>280</v>
      </c>
      <c r="B2551" s="17" t="str">
        <f t="shared" si="3237"/>
        <v>spe=</v>
      </c>
      <c r="C2551" s="1" t="s">
        <v>152</v>
      </c>
      <c r="D2551" t="str">
        <f t="shared" si="3238"/>
        <v>18</v>
      </c>
      <c r="F2551" t="str">
        <f t="shared" ref="F2551:F2614" si="3240">IF(LEN(E2551)&gt;0,CONCATENATE(B2551,E2551),A2551)</f>
        <v>spe=18</v>
      </c>
      <c r="G2551" s="17" t="str">
        <f>CONCATENATE("[td]",VLOOKUP(IF((COUNTA(E2550)&gt;0),E2550,VALUE(D2550)),'Lookup tables'!$A$2:$B$42,2,FALSE))</f>
        <v>[td]enastående</v>
      </c>
    </row>
    <row r="2552" spans="1:7" ht="14.4">
      <c r="A2552" s="17" t="s">
        <v>281</v>
      </c>
      <c r="B2552" s="17" t="str">
        <f t="shared" si="3237"/>
        <v>mal=</v>
      </c>
      <c r="C2552" s="1" t="s">
        <v>154</v>
      </c>
      <c r="D2552" t="str">
        <f t="shared" si="3238"/>
        <v>2</v>
      </c>
      <c r="F2552" t="str">
        <f t="shared" si="3240"/>
        <v>mal=2</v>
      </c>
      <c r="G2552" s="17" t="s">
        <v>140</v>
      </c>
    </row>
    <row r="2553" spans="1:7" ht="14.4">
      <c r="A2553" s="17" t="s">
        <v>414</v>
      </c>
      <c r="B2553" s="17" t="str">
        <f t="shared" si="3237"/>
        <v>fra=</v>
      </c>
      <c r="C2553" s="1" t="s">
        <v>156</v>
      </c>
      <c r="D2553" t="str">
        <f t="shared" si="3238"/>
        <v>12</v>
      </c>
      <c r="F2553" t="str">
        <f t="shared" si="3240"/>
        <v>fra=12</v>
      </c>
      <c r="G2553" s="17" t="str">
        <f t="shared" ref="G2553" si="3241">CONCATENATE("[th]",C2557)</f>
        <v>[th]Målvakt</v>
      </c>
    </row>
    <row r="2554" spans="1:7" ht="14.4">
      <c r="A2554" s="17" t="s">
        <v>224</v>
      </c>
      <c r="B2554" s="17" t="str">
        <f t="shared" si="3237"/>
        <v>ytt=</v>
      </c>
      <c r="C2554" s="1" t="s">
        <v>158</v>
      </c>
      <c r="D2554" t="str">
        <f t="shared" si="3238"/>
        <v>2</v>
      </c>
      <c r="F2554" t="str">
        <f t="shared" si="3240"/>
        <v>ytt=2</v>
      </c>
      <c r="G2554" s="17" t="s">
        <v>150</v>
      </c>
    </row>
    <row r="2555" spans="1:7" ht="14.4">
      <c r="A2555" s="17" t="s">
        <v>358</v>
      </c>
      <c r="B2555" s="17" t="str">
        <f t="shared" si="3237"/>
        <v>fas=</v>
      </c>
      <c r="C2555" s="1" t="s">
        <v>160</v>
      </c>
      <c r="D2555" t="str">
        <f t="shared" si="3238"/>
        <v>3</v>
      </c>
      <c r="F2555" t="str">
        <f t="shared" si="3240"/>
        <v>fas=3</v>
      </c>
      <c r="G2555" s="17" t="str">
        <f>CONCATENATE("[td]",VLOOKUP(IF((COUNTA(E2557)&gt;0),E2557,VALUE(D2557)),'Lookup tables'!$A$2:$B$42,2,FALSE))</f>
        <v>[td]katastrofal</v>
      </c>
    </row>
    <row r="2556" spans="1:7" ht="14.4">
      <c r="A2556" s="17" t="s">
        <v>567</v>
      </c>
      <c r="B2556" s="17" t="str">
        <f t="shared" si="3237"/>
        <v>bac=</v>
      </c>
      <c r="C2556" s="1" t="s">
        <v>162</v>
      </c>
      <c r="D2556" t="str">
        <f t="shared" si="3238"/>
        <v>6</v>
      </c>
      <c r="F2556" t="str">
        <f t="shared" si="3240"/>
        <v>bac=6</v>
      </c>
      <c r="G2556" s="17" t="s">
        <v>163</v>
      </c>
    </row>
    <row r="2557" spans="1:7" ht="14.4">
      <c r="A2557" s="17" t="s">
        <v>286</v>
      </c>
      <c r="B2557" s="17" t="str">
        <f t="shared" si="3237"/>
        <v>mlv=</v>
      </c>
      <c r="C2557" s="1" t="s">
        <v>165</v>
      </c>
      <c r="D2557" t="str">
        <f t="shared" si="3238"/>
        <v>1</v>
      </c>
      <c r="F2557" t="str">
        <f t="shared" si="3240"/>
        <v>mlv=1</v>
      </c>
      <c r="G2557" s="17" t="s">
        <v>135</v>
      </c>
    </row>
    <row r="2558" spans="1:7" ht="14.4">
      <c r="A2558" s="17" t="s">
        <v>307</v>
      </c>
      <c r="B2558" s="17" t="str">
        <f t="shared" si="3237"/>
        <v>rut=</v>
      </c>
      <c r="C2558" s="1" t="s">
        <v>167</v>
      </c>
      <c r="D2558" t="str">
        <f t="shared" si="3238"/>
        <v>13</v>
      </c>
      <c r="F2558" t="str">
        <f t="shared" si="3240"/>
        <v>rut=13</v>
      </c>
      <c r="G2558" s="17" t="str">
        <f t="shared" ref="G2558" si="3242">CONCATENATE("[th]",C2551)</f>
        <v>[th]Spelupplägg</v>
      </c>
    </row>
    <row r="2559" spans="1:7" ht="14.4">
      <c r="A2559" s="17" t="s">
        <v>228</v>
      </c>
      <c r="B2559" s="17" t="str">
        <f t="shared" si="3237"/>
        <v>led=</v>
      </c>
      <c r="C2559" s="1" t="s">
        <v>169</v>
      </c>
      <c r="D2559" t="str">
        <f t="shared" si="3238"/>
        <v>3</v>
      </c>
      <c r="F2559" t="str">
        <f t="shared" si="3240"/>
        <v>led=3</v>
      </c>
      <c r="G2559" s="17" t="s">
        <v>150</v>
      </c>
    </row>
    <row r="2560" spans="1:7" ht="14.4">
      <c r="A2560" s="17" t="s">
        <v>1295</v>
      </c>
      <c r="B2560" s="17" t="str">
        <f t="shared" si="3237"/>
        <v>sal=</v>
      </c>
      <c r="C2560" s="1" t="s">
        <v>171</v>
      </c>
      <c r="D2560" t="str">
        <f t="shared" si="3238"/>
        <v>399300</v>
      </c>
      <c r="F2560" t="str">
        <f t="shared" si="3240"/>
        <v>sal=399300</v>
      </c>
      <c r="G2560" s="17" t="str">
        <f>CONCATENATE("[td]",VLOOKUP(IF((COUNTA(E2551)&gt;0),E2551,VALUE(D2551)),'Lookup tables'!$A$2:$B$42,2,FALSE))</f>
        <v>[td]magisk</v>
      </c>
    </row>
    <row r="2561" spans="1:7" ht="14.4">
      <c r="A2561" s="17" t="s">
        <v>1296</v>
      </c>
      <c r="B2561" s="17" t="str">
        <f t="shared" si="3237"/>
        <v>mkt=</v>
      </c>
      <c r="C2561" s="1" t="s">
        <v>173</v>
      </c>
      <c r="D2561" t="str">
        <f t="shared" si="3238"/>
        <v>77070</v>
      </c>
      <c r="F2561" t="str">
        <f t="shared" si="3240"/>
        <v>mkt=77070</v>
      </c>
      <c r="G2561" s="17" t="s">
        <v>140</v>
      </c>
    </row>
    <row r="2562" spans="1:7" ht="14.4">
      <c r="A2562" s="17" t="s">
        <v>1104</v>
      </c>
      <c r="B2562" s="17" t="str">
        <f t="shared" si="3237"/>
        <v>gev=</v>
      </c>
      <c r="C2562" s="1" t="s">
        <v>175</v>
      </c>
      <c r="D2562" t="str">
        <f t="shared" si="3238"/>
        <v>78</v>
      </c>
      <c r="F2562" t="str">
        <f t="shared" si="3240"/>
        <v>gev=78</v>
      </c>
      <c r="G2562" s="17" t="str">
        <f t="shared" ref="G2562" si="3243">CONCATENATE("[th]",C2553)</f>
        <v>[th]Framspel</v>
      </c>
    </row>
    <row r="2563" spans="1:7" ht="14.4">
      <c r="A2563" s="17" t="s">
        <v>176</v>
      </c>
      <c r="B2563" s="17" t="str">
        <f t="shared" si="3237"/>
        <v>gtl=</v>
      </c>
      <c r="C2563" s="1" t="s">
        <v>177</v>
      </c>
      <c r="D2563" t="str">
        <f t="shared" si="3238"/>
        <v>0</v>
      </c>
      <c r="F2563" t="str">
        <f t="shared" si="3240"/>
        <v>gtl=0</v>
      </c>
      <c r="G2563" s="17" t="s">
        <v>150</v>
      </c>
    </row>
    <row r="2564" spans="1:7" ht="14.4">
      <c r="A2564" s="17" t="s">
        <v>178</v>
      </c>
      <c r="B2564" s="17" t="str">
        <f t="shared" si="3237"/>
        <v>gtc=</v>
      </c>
      <c r="C2564" s="1" t="s">
        <v>179</v>
      </c>
      <c r="D2564" t="str">
        <f t="shared" si="3238"/>
        <v>0</v>
      </c>
      <c r="F2564" t="str">
        <f t="shared" si="3240"/>
        <v>gtc=0</v>
      </c>
      <c r="G2564" s="17" t="str">
        <f>CONCATENATE("[td]",VLOOKUP(IF((COUNTA(E2553)&gt;0),E2553,VALUE(D2553)),'Lookup tables'!$A$2:$B$42,2,FALSE))</f>
        <v>[td]övernaturlig</v>
      </c>
    </row>
    <row r="2565" spans="1:7" ht="14.4">
      <c r="A2565" s="17" t="s">
        <v>180</v>
      </c>
      <c r="B2565" s="17" t="str">
        <f t="shared" si="3237"/>
        <v>gtt=</v>
      </c>
      <c r="C2565" s="1" t="s">
        <v>181</v>
      </c>
      <c r="D2565" t="str">
        <f t="shared" si="3238"/>
        <v>0</v>
      </c>
      <c r="F2565" t="str">
        <f t="shared" si="3240"/>
        <v>gtt=0</v>
      </c>
      <c r="G2565" s="17" t="s">
        <v>163</v>
      </c>
    </row>
    <row r="2566" spans="1:7" ht="14.4">
      <c r="A2566" s="17" t="s">
        <v>182</v>
      </c>
      <c r="B2566" s="17" t="str">
        <f t="shared" si="3237"/>
        <v>hat=</v>
      </c>
      <c r="C2566" s="1" t="s">
        <v>183</v>
      </c>
      <c r="D2566" t="str">
        <f t="shared" si="3238"/>
        <v>0</v>
      </c>
      <c r="F2566" t="str">
        <f t="shared" si="3240"/>
        <v>hat=0</v>
      </c>
      <c r="G2566" s="17" t="s">
        <v>135</v>
      </c>
    </row>
    <row r="2567" spans="1:7" ht="14.4">
      <c r="A2567" s="17" t="s">
        <v>184</v>
      </c>
      <c r="B2567" s="17" t="str">
        <f t="shared" ref="B2567" si="3244">LEFT(A2567,10)</f>
        <v>CountryID=</v>
      </c>
      <c r="C2567" s="1" t="s">
        <v>185</v>
      </c>
      <c r="D2567" t="str">
        <f t="shared" ref="D2567:D2630" si="3245">RIGHT(A2567,(LEN(A2567)-10))</f>
        <v>1</v>
      </c>
      <c r="F2567" t="str">
        <f t="shared" si="3240"/>
        <v>CountryID=1</v>
      </c>
      <c r="G2567" s="17" t="str">
        <f t="shared" ref="G2567" si="3246">CONCATENATE("[th]",C2554)</f>
        <v>[th]Ytter</v>
      </c>
    </row>
    <row r="2568" spans="1:7" ht="14.4">
      <c r="A2568" s="17" t="s">
        <v>186</v>
      </c>
      <c r="B2568" s="17" t="str">
        <f t="shared" ref="B2568" si="3247">LEFT(A2568,9)</f>
        <v>warnings=</v>
      </c>
      <c r="C2568" s="1" t="s">
        <v>187</v>
      </c>
      <c r="D2568" t="str">
        <f t="shared" ref="D2568:D2631" si="3248">RIGHT(A2568,(LEN(A2568)-9))</f>
        <v>0</v>
      </c>
      <c r="F2568" t="str">
        <f t="shared" si="3240"/>
        <v>warnings=0</v>
      </c>
      <c r="G2568" s="17" t="s">
        <v>150</v>
      </c>
    </row>
    <row r="2569" spans="1:7" ht="14.4">
      <c r="A2569" s="17" t="s">
        <v>362</v>
      </c>
      <c r="B2569" s="17" t="str">
        <f t="shared" ref="B2569" si="3249">LEFT(A2569,11)</f>
        <v>speciality=</v>
      </c>
      <c r="C2569" s="1" t="s">
        <v>189</v>
      </c>
      <c r="D2569" t="str">
        <f t="shared" ref="D2569:D2632" si="3250">RIGHT(A2569,(LEN(A2569)-11))</f>
        <v>5</v>
      </c>
      <c r="F2569" t="str">
        <f t="shared" si="3240"/>
        <v>speciality=5</v>
      </c>
      <c r="G2569" s="17" t="str">
        <f>CONCATENATE("[td]",VLOOKUP(IF((COUNTA(E2554)&gt;0),E2554,VALUE(D2554)),'Lookup tables'!$A$2:$B$42,2,FALSE))</f>
        <v>[td]usel</v>
      </c>
    </row>
    <row r="2570" spans="1:7" ht="14.4">
      <c r="A2570" s="17" t="s">
        <v>363</v>
      </c>
      <c r="B2570" s="17" t="str">
        <f t="shared" ref="B2570" si="3251">LEFT(A2570,16)</f>
        <v>specialityLabel=</v>
      </c>
      <c r="C2570" s="1" t="s">
        <v>189</v>
      </c>
      <c r="F2570" t="str">
        <f t="shared" si="3240"/>
        <v>specialityLabel=Head</v>
      </c>
      <c r="G2570" s="17" t="s">
        <v>140</v>
      </c>
    </row>
    <row r="2571" spans="1:7" ht="14.4">
      <c r="A2571" s="17" t="s">
        <v>255</v>
      </c>
      <c r="B2571" s="17" t="str">
        <f t="shared" ref="B2571" si="3252">LEFT(A2571,11)</f>
        <v>gentleness=</v>
      </c>
      <c r="C2571" s="1" t="s">
        <v>192</v>
      </c>
      <c r="D2571" t="str">
        <f t="shared" ref="D2571:D2634" si="3253">RIGHT(A2571,(LEN(A2571)-11))</f>
        <v>3</v>
      </c>
      <c r="F2571" t="str">
        <f t="shared" si="3240"/>
        <v>gentleness=3</v>
      </c>
      <c r="G2571" s="17" t="str">
        <f t="shared" ref="G2571" si="3254">CONCATENATE("[th]",C2556)</f>
        <v>[th]Försvar</v>
      </c>
    </row>
    <row r="2572" spans="1:7" ht="14.4">
      <c r="A2572" s="17" t="s">
        <v>256</v>
      </c>
      <c r="B2572" s="17" t="str">
        <f t="shared" ref="B2572" si="3255">LEFT(A2572,16)</f>
        <v>gentlenessLabel=</v>
      </c>
      <c r="C2572" s="1" t="s">
        <v>192</v>
      </c>
      <c r="D2572" t="str">
        <f t="shared" ref="D2572:D2635" si="3256">RIGHT(A2572,(LEN(A2572)-16))</f>
        <v>sympathetic guy</v>
      </c>
      <c r="F2572" t="str">
        <f t="shared" si="3240"/>
        <v>gentlenessLabel=sympathetic guy</v>
      </c>
      <c r="G2572" s="17" t="s">
        <v>150</v>
      </c>
    </row>
    <row r="2573" spans="1:7" ht="14.4">
      <c r="A2573" s="17" t="s">
        <v>311</v>
      </c>
      <c r="B2573" s="17" t="str">
        <f t="shared" ref="B2573" si="3257">LEFT(A2573,8)</f>
        <v>honesty=</v>
      </c>
      <c r="C2573" s="1" t="s">
        <v>195</v>
      </c>
      <c r="D2573" t="str">
        <f t="shared" ref="D2573:D2636" si="3258">RIGHT(A2573,(LEN(A2573)-8))</f>
        <v>4</v>
      </c>
      <c r="F2573" t="str">
        <f t="shared" si="3240"/>
        <v>honesty=4</v>
      </c>
      <c r="G2573" s="17" t="str">
        <f>CONCATENATE("[td]",VLOOKUP(IF((COUNTA(E2556)&gt;0),E2556,VALUE(D2556)),'Lookup tables'!$A$2:$B$42,2,FALSE))</f>
        <v>[td]ypperlig</v>
      </c>
    </row>
    <row r="2574" spans="1:7" ht="14.4">
      <c r="A2574" s="17" t="s">
        <v>312</v>
      </c>
      <c r="B2574" s="17" t="str">
        <f t="shared" ref="B2574" si="3259">LEFT(A2574,13)</f>
        <v>honestyLabel=</v>
      </c>
      <c r="C2574" s="1" t="s">
        <v>195</v>
      </c>
      <c r="D2574" t="str">
        <f t="shared" ref="D2574:D2637" si="3260">RIGHT(A2574,(LEN(A2574)-13))</f>
        <v>righteous</v>
      </c>
      <c r="F2574" t="str">
        <f t="shared" si="3240"/>
        <v>honestyLabel=righteous</v>
      </c>
      <c r="G2574" s="17" t="s">
        <v>163</v>
      </c>
    </row>
    <row r="2575" spans="1:7" ht="14.4">
      <c r="A2575" s="17" t="s">
        <v>257</v>
      </c>
      <c r="B2575" s="17" t="str">
        <f t="shared" ref="B2575" si="3261">LEFT(A2575,15)</f>
        <v>Aggressiveness=</v>
      </c>
      <c r="C2575" s="1" t="s">
        <v>198</v>
      </c>
      <c r="D2575" t="str">
        <f t="shared" ref="D2575:D2638" si="3262">RIGHT(A2575,(LEN(A2575)-15))</f>
        <v>1</v>
      </c>
      <c r="F2575" t="str">
        <f t="shared" si="3240"/>
        <v>Aggressiveness=1</v>
      </c>
      <c r="G2575" s="17" t="s">
        <v>135</v>
      </c>
    </row>
    <row r="2576" spans="1:7" ht="14.4">
      <c r="A2576" s="17" t="s">
        <v>258</v>
      </c>
      <c r="B2576" s="17" t="str">
        <f t="shared" ref="B2576" si="3263">LEFT(A2576,20)</f>
        <v>AggressivenessLabel=</v>
      </c>
      <c r="C2576" s="1" t="s">
        <v>198</v>
      </c>
      <c r="D2576" t="str">
        <f t="shared" ref="D2576:D2639" si="3264">RIGHT(A2576,(LEN(A2576)-20))</f>
        <v>calm</v>
      </c>
      <c r="F2576" t="str">
        <f t="shared" si="3240"/>
        <v>AggressivenessLabel=calm</v>
      </c>
      <c r="G2576" s="17" t="str">
        <f t="shared" ref="G2576" si="3265">CONCATENATE("[th]",C2552)</f>
        <v>[th]Målgörare</v>
      </c>
    </row>
    <row r="2577" spans="1:7" ht="14.4">
      <c r="A2577" s="17" t="s">
        <v>236</v>
      </c>
      <c r="B2577" s="17" t="str">
        <f t="shared" ref="B2577" si="3266">LEFT(A2577,12)</f>
        <v>TrainerType=</v>
      </c>
      <c r="C2577" s="1" t="s">
        <v>201</v>
      </c>
      <c r="D2577" t="str">
        <f t="shared" ref="D2577:D2640" si="3267">RIGHT(A2577,(LEN(A2577)-12))</f>
        <v/>
      </c>
      <c r="F2577" t="str">
        <f t="shared" si="3240"/>
        <v>TrainerType=</v>
      </c>
      <c r="G2577" s="17" t="s">
        <v>150</v>
      </c>
    </row>
    <row r="2578" spans="1:7" ht="14.4">
      <c r="A2578" s="17" t="s">
        <v>237</v>
      </c>
      <c r="B2578" s="17" t="str">
        <f t="shared" ref="B2578" si="3268">LEFT(A2578,13)</f>
        <v>TrainerSkill=</v>
      </c>
      <c r="C2578" s="1" t="s">
        <v>203</v>
      </c>
      <c r="D2578" t="str">
        <f t="shared" ref="D2578:D2641" si="3269">RIGHT(A2578,(LEN(A2578)-13))</f>
        <v/>
      </c>
      <c r="F2578" t="str">
        <f t="shared" si="3240"/>
        <v>TrainerSkill=</v>
      </c>
      <c r="G2578" s="17" t="str">
        <f>CONCATENATE("[td]",VLOOKUP(IF((COUNTA(E2552)&gt;0),E2552,VALUE(D2552)),'Lookup tables'!$A$2:$B$42,2,FALSE))</f>
        <v>[td]usel</v>
      </c>
    </row>
    <row r="2579" spans="1:7" ht="14.4">
      <c r="A2579" s="17" t="s">
        <v>204</v>
      </c>
      <c r="B2579" s="17" t="str">
        <f t="shared" ref="B2579" si="3270">LEFT(A2579,7)</f>
        <v>rating=</v>
      </c>
      <c r="C2579" s="1" t="s">
        <v>205</v>
      </c>
      <c r="D2579" t="str">
        <f t="shared" ref="D2579:D2642" si="3271">RIGHT(A2579,(LEN(A2579)-7))</f>
        <v>0</v>
      </c>
      <c r="F2579" t="str">
        <f t="shared" si="3240"/>
        <v>rating=0</v>
      </c>
      <c r="G2579" s="17" t="s">
        <v>140</v>
      </c>
    </row>
    <row r="2580" spans="1:7" ht="14.4">
      <c r="A2580" s="17" t="s">
        <v>350</v>
      </c>
      <c r="B2580" s="17" t="str">
        <f t="shared" ref="B2580" si="3272">LEFT(A2580,13)</f>
        <v>PlayerNumber=</v>
      </c>
      <c r="C2580" s="1" t="s">
        <v>207</v>
      </c>
      <c r="D2580" t="str">
        <f t="shared" ref="D2580:D2643" si="3273">RIGHT(A2580,(LEN(A2580)-13))</f>
        <v>100</v>
      </c>
      <c r="F2580" t="str">
        <f t="shared" si="3240"/>
        <v>PlayerNumber=100</v>
      </c>
      <c r="G2580" s="17" t="str">
        <f t="shared" ref="G2580" si="3274">CONCATENATE("[th]",C2555)</f>
        <v>[th]Fasta situationer</v>
      </c>
    </row>
    <row r="2581" spans="1:7" ht="14.4">
      <c r="A2581" s="17" t="s">
        <v>208</v>
      </c>
      <c r="B2581" s="17" t="str">
        <f t="shared" ref="B2581:B2582" si="3275">LEFT(A2581,15)</f>
        <v>TransferListed=</v>
      </c>
      <c r="C2581" s="1" t="s">
        <v>209</v>
      </c>
      <c r="D2581" t="str">
        <f t="shared" ref="D2581:D2644" si="3276">RIGHT(A2581,(LEN(A2581)-15))</f>
        <v>0</v>
      </c>
      <c r="F2581" t="str">
        <f t="shared" si="3240"/>
        <v>TransferListed=0</v>
      </c>
      <c r="G2581" s="17" t="s">
        <v>150</v>
      </c>
    </row>
    <row r="2582" spans="1:7" ht="14.4">
      <c r="A2582" s="17" t="s">
        <v>210</v>
      </c>
      <c r="B2582" s="17" t="str">
        <f t="shared" si="3275"/>
        <v>NationalTeamID=</v>
      </c>
      <c r="C2582" s="1" t="s">
        <v>211</v>
      </c>
      <c r="D2582" t="str">
        <f t="shared" si="3276"/>
        <v>3000</v>
      </c>
      <c r="F2582" t="str">
        <f t="shared" ref="F2582:F2645" si="3277">A2582</f>
        <v>NationalTeamID=3000</v>
      </c>
      <c r="G2582" s="17" t="str">
        <f>CONCATENATE("[td]",VLOOKUP(IF((COUNTA(E2555)&gt;0),E2555,VALUE(D2555)),'Lookup tables'!$A$2:$B$42,2,FALSE))</f>
        <v>[td]dålig</v>
      </c>
    </row>
    <row r="2583" spans="1:7" ht="14.4">
      <c r="A2583" s="17" t="s">
        <v>698</v>
      </c>
      <c r="B2583" s="17" t="str">
        <f t="shared" ref="B2583" si="3278">LEFT(A2583,5)</f>
        <v>Caps=</v>
      </c>
      <c r="C2583" s="1" t="s">
        <v>213</v>
      </c>
      <c r="D2583" t="str">
        <f t="shared" ref="D2583:D2646" si="3279">RIGHT(A2583,(LEN(A2583)-5))</f>
        <v>5</v>
      </c>
      <c r="F2583" t="str">
        <f t="shared" si="3277"/>
        <v>Caps=5</v>
      </c>
      <c r="G2583" s="17" t="s">
        <v>214</v>
      </c>
    </row>
    <row r="2584" spans="1:7" ht="14.4">
      <c r="A2584" s="17" t="s">
        <v>239</v>
      </c>
      <c r="B2584" s="17" t="str">
        <f t="shared" ref="B2584" si="3280">LEFT(A2584,8)</f>
        <v>CapsU20=</v>
      </c>
      <c r="C2584" s="1" t="s">
        <v>216</v>
      </c>
      <c r="D2584" t="str">
        <f t="shared" ref="D2584:D2647" si="3281">RIGHT(A2584,(LEN(A2584)-8))</f>
        <v>0</v>
      </c>
      <c r="F2584" t="str">
        <f t="shared" si="3277"/>
        <v>CapsU20=0</v>
      </c>
      <c r="G2584" t="str">
        <f t="shared" ref="G2584:G2647" si="3282">CONCATENATE("Extra info: ", E2584)</f>
        <v xml:space="preserve">Extra info: </v>
      </c>
    </row>
    <row r="2585" spans="1:7" ht="14.4">
      <c r="A2585" s="17" t="s">
        <v>599</v>
      </c>
      <c r="B2585" s="17"/>
      <c r="C2585" s="10" t="s">
        <v>134</v>
      </c>
      <c r="D2585" s="17" t="str">
        <f t="shared" ref="D2585:D2648" si="3283">MID(A2585,8,(LEN(A2585)-8))</f>
        <v>247535161</v>
      </c>
      <c r="F2585" t="str">
        <f t="shared" si="3221"/>
        <v>[player247535161]</v>
      </c>
      <c r="G2585" s="17" t="str">
        <f t="shared" ref="G2585:G2648" si="3284">CONCATENATE("[hr][b]",D2586,"[/b] ","[playerid=",D2585,"]")</f>
        <v>[hr][b]Ilias Pansos[/b] [playerid=247535161]</v>
      </c>
    </row>
    <row r="2586" spans="1:7" ht="14.4">
      <c r="A2586" s="17" t="s">
        <v>600</v>
      </c>
      <c r="B2586" s="17" t="str">
        <f t="shared" ref="B2586" si="3285">LEFT(A2586,5)</f>
        <v>name=</v>
      </c>
      <c r="C2586" s="10" t="s">
        <v>137</v>
      </c>
      <c r="D2586" s="17" t="str">
        <f t="shared" ref="D2586:D2649" si="3286">RIGHT(A2586,(LEN(A2586)-5))</f>
        <v>Ilias Pansos</v>
      </c>
      <c r="F2586" t="str">
        <f t="shared" si="3221"/>
        <v>name=Ilias Pansos</v>
      </c>
      <c r="G2586" t="str">
        <f t="shared" ref="G2586" si="3287">CONCATENATE(D2587," år och ",D2588," dagar, TSI = ",D2602,", Lön = ",D2601)</f>
        <v>30 år och 9 dagar, TSI = 231350, Lön = 626400</v>
      </c>
    </row>
    <row r="2587" spans="1:7" ht="14.4">
      <c r="A2587" s="17" t="s">
        <v>344</v>
      </c>
      <c r="B2587" s="17" t="str">
        <f t="shared" ref="B2587" si="3288">LEFT(A2587,4)</f>
        <v>ald=</v>
      </c>
      <c r="C2587" s="1" t="s">
        <v>139</v>
      </c>
      <c r="D2587" t="str">
        <f t="shared" ref="D2587:D2650" si="3289">RIGHT(A2587,(LEN(A2587)-4))</f>
        <v>30</v>
      </c>
      <c r="F2587" t="str">
        <f t="shared" ref="F2587" si="3290">IF(LEN(E2587)&gt;0,CONCATENATE(B2587,E2587),A2587)</f>
        <v>ald=30</v>
      </c>
      <c r="G2587" t="str">
        <f>CONCATENATE(VLOOKUP(IF((COUNTA(E2590)&gt;0),E2590,VALUE(D2590)),'Lookup tables'!$A$2:$B$42,2,FALSE)," form, ",VLOOKUP(IF((COUNTA(E2591)&gt;0),E2591,VALUE(D2591)),'Lookup tables'!$A$2:$B$42,2,FALSE)," kondition, ",VLOOKUP(IF((COUNTA(E2599)&gt;0),E2599,VALUE(D2599)),'Lookup tables'!$A$2:$B$42,2,FALSE)," rutin")</f>
        <v>fenomenal form, fenomenal kondition, legendarisk rutin</v>
      </c>
    </row>
    <row r="2588" spans="1:7" ht="14.4">
      <c r="A2588" s="17" t="s">
        <v>461</v>
      </c>
      <c r="B2588" s="17" t="str">
        <f t="shared" ref="B2588" si="3291">LEFT(A2588,8)</f>
        <v>agedays=</v>
      </c>
      <c r="C2588" s="1" t="s">
        <v>142</v>
      </c>
      <c r="D2588" t="str">
        <f t="shared" ref="D2588:D2651" si="3292">RIGHT(A2588,(LEN(A2588)-8))</f>
        <v>9</v>
      </c>
      <c r="F2588" t="str">
        <f t="shared" si="3240"/>
        <v>agedays=9</v>
      </c>
      <c r="G2588" t="str">
        <f>CONCATENATE(IF((COUNTA(D2611)&gt;0),CONCATENATE(D2611,", "),""),IF((LEN(D2618)&gt;0),CONCATENATE(VLOOKUP(VALUE(D2618),'Lookup tables'!$D$25:$E$27,2,FALSE),", "),""),CONCATENATE(VLOOKUP(VALUE(D2600),'Lookup tables'!$A$2:$B$42,2,FALSE)," ledarförmåga, "),CONCATENATE(VLOOKUP(D2613,'Lookup tables'!$D$29:$E$34,2,FALSE),", "),IF(AND((VALUE(D2589)&lt;0),(COUNTA(E2589)&lt;1)),"ingen skada",CONCATENATE("[b]skada +",IF((COUNTA(E2589)&gt;0),E2589,D2589),"[/b]")))</f>
        <v>hyfsad ledarförmåga, genomsympatisk kille, ingen skada</v>
      </c>
    </row>
    <row r="2589" spans="1:7" ht="14.4">
      <c r="A2589" s="17" t="s">
        <v>143</v>
      </c>
      <c r="B2589" s="17" t="str">
        <f t="shared" ref="B2589:B2590" si="3293">LEFT(A2589,4)</f>
        <v>ska=</v>
      </c>
      <c r="C2589" s="1" t="s">
        <v>144</v>
      </c>
      <c r="D2589" t="str">
        <f t="shared" ref="D2589:D2652" si="3294">RIGHT(A2589,(LEN(A2589)-4))</f>
        <v>-1</v>
      </c>
      <c r="F2589" t="str">
        <f t="shared" si="3240"/>
        <v>ska=-1</v>
      </c>
      <c r="G2589" t="s">
        <v>145</v>
      </c>
    </row>
    <row r="2590" spans="1:7" ht="14.4">
      <c r="A2590" s="17" t="s">
        <v>244</v>
      </c>
      <c r="B2590" s="17" t="str">
        <f t="shared" si="3293"/>
        <v>for=</v>
      </c>
      <c r="C2590" s="1" t="s">
        <v>147</v>
      </c>
      <c r="D2590" t="str">
        <f t="shared" si="3294"/>
        <v>7</v>
      </c>
      <c r="E2590">
        <v>8</v>
      </c>
      <c r="F2590" t="str">
        <f t="shared" si="3240"/>
        <v>for=8</v>
      </c>
      <c r="G2590" s="17" t="str">
        <f t="shared" ref="G2590:G2653" si="3295">CONCATENATE("[th]",C2591)</f>
        <v>[th]Kondition</v>
      </c>
    </row>
    <row r="2591" spans="1:7" ht="14.4">
      <c r="A2591" s="17" t="s">
        <v>369</v>
      </c>
      <c r="B2591" s="17" t="str">
        <f t="shared" si="3237"/>
        <v>uth=</v>
      </c>
      <c r="C2591" s="1" t="s">
        <v>149</v>
      </c>
      <c r="D2591" t="str">
        <f t="shared" si="3294"/>
        <v>8</v>
      </c>
      <c r="F2591" t="str">
        <f t="shared" si="3240"/>
        <v>uth=8</v>
      </c>
      <c r="G2591" s="17" t="s">
        <v>150</v>
      </c>
    </row>
    <row r="2592" spans="1:7" ht="14.4">
      <c r="A2592" s="17" t="s">
        <v>280</v>
      </c>
      <c r="B2592" s="17" t="str">
        <f t="shared" si="3237"/>
        <v>spe=</v>
      </c>
      <c r="C2592" s="1" t="s">
        <v>152</v>
      </c>
      <c r="D2592" t="str">
        <f t="shared" si="3294"/>
        <v>18</v>
      </c>
      <c r="F2592" t="str">
        <f t="shared" si="3240"/>
        <v>spe=18</v>
      </c>
      <c r="G2592" s="17" t="str">
        <f>CONCATENATE("[td]",VLOOKUP(IF((COUNTA(E2591)&gt;0),E2591,VALUE(D2591)),'Lookup tables'!$A$2:$B$42,2,FALSE))</f>
        <v>[td]fenomenal</v>
      </c>
    </row>
    <row r="2593" spans="1:7" ht="14.4">
      <c r="A2593" s="17" t="s">
        <v>223</v>
      </c>
      <c r="B2593" s="17" t="str">
        <f t="shared" si="3237"/>
        <v>mal=</v>
      </c>
      <c r="C2593" s="1" t="s">
        <v>154</v>
      </c>
      <c r="D2593" t="str">
        <f t="shared" si="3294"/>
        <v>1</v>
      </c>
      <c r="F2593" t="str">
        <f t="shared" si="3240"/>
        <v>mal=1</v>
      </c>
      <c r="G2593" s="17" t="s">
        <v>140</v>
      </c>
    </row>
    <row r="2594" spans="1:7" ht="14.4">
      <c r="A2594" s="17" t="s">
        <v>566</v>
      </c>
      <c r="B2594" s="17" t="str">
        <f t="shared" si="3237"/>
        <v>fra=</v>
      </c>
      <c r="C2594" s="1" t="s">
        <v>156</v>
      </c>
      <c r="D2594" t="str">
        <f t="shared" si="3294"/>
        <v>10</v>
      </c>
      <c r="F2594" t="str">
        <f t="shared" si="3240"/>
        <v>fra=10</v>
      </c>
      <c r="G2594" s="17" t="str">
        <f t="shared" ref="G2594" si="3296">CONCATENATE("[th]",C2598)</f>
        <v>[th]Målvakt</v>
      </c>
    </row>
    <row r="2595" spans="1:7" ht="14.4">
      <c r="A2595" s="17" t="s">
        <v>283</v>
      </c>
      <c r="B2595" s="17" t="str">
        <f t="shared" si="3237"/>
        <v>ytt=</v>
      </c>
      <c r="C2595" s="1" t="s">
        <v>158</v>
      </c>
      <c r="D2595" t="str">
        <f t="shared" si="3294"/>
        <v>3</v>
      </c>
      <c r="F2595" t="str">
        <f t="shared" si="3240"/>
        <v>ytt=3</v>
      </c>
      <c r="G2595" s="17" t="s">
        <v>150</v>
      </c>
    </row>
    <row r="2596" spans="1:7" ht="14.4">
      <c r="A2596" s="17" t="s">
        <v>1297</v>
      </c>
      <c r="B2596" s="17" t="str">
        <f t="shared" si="3237"/>
        <v>fas=</v>
      </c>
      <c r="C2596" s="1" t="s">
        <v>160</v>
      </c>
      <c r="D2596" t="str">
        <f t="shared" si="3294"/>
        <v>12</v>
      </c>
      <c r="F2596" t="str">
        <f t="shared" si="3240"/>
        <v>fas=12</v>
      </c>
      <c r="G2596" s="17" t="str">
        <f>CONCATENATE("[td]",VLOOKUP(IF((COUNTA(E2598)&gt;0),E2598,VALUE(D2598)),'Lookup tables'!$A$2:$B$42,2,FALSE))</f>
        <v>[td]katastrofal</v>
      </c>
    </row>
    <row r="2597" spans="1:7" ht="14.4">
      <c r="A2597" s="17" t="s">
        <v>346</v>
      </c>
      <c r="B2597" s="17" t="str">
        <f t="shared" si="3237"/>
        <v>bac=</v>
      </c>
      <c r="C2597" s="1" t="s">
        <v>162</v>
      </c>
      <c r="D2597" t="str">
        <f t="shared" si="3294"/>
        <v>10</v>
      </c>
      <c r="F2597" t="str">
        <f t="shared" si="3240"/>
        <v>bac=10</v>
      </c>
      <c r="G2597" s="17" t="s">
        <v>163</v>
      </c>
    </row>
    <row r="2598" spans="1:7" ht="14.4">
      <c r="A2598" s="17" t="s">
        <v>286</v>
      </c>
      <c r="B2598" s="17" t="str">
        <f t="shared" si="3237"/>
        <v>mlv=</v>
      </c>
      <c r="C2598" s="1" t="s">
        <v>165</v>
      </c>
      <c r="D2598" t="str">
        <f t="shared" si="3294"/>
        <v>1</v>
      </c>
      <c r="F2598" t="str">
        <f t="shared" si="3240"/>
        <v>mlv=1</v>
      </c>
      <c r="G2598" s="17" t="s">
        <v>135</v>
      </c>
    </row>
    <row r="2599" spans="1:7" ht="14.4">
      <c r="A2599" s="17" t="s">
        <v>381</v>
      </c>
      <c r="B2599" s="17" t="str">
        <f t="shared" si="3237"/>
        <v>rut=</v>
      </c>
      <c r="C2599" s="1" t="s">
        <v>167</v>
      </c>
      <c r="D2599" t="str">
        <f t="shared" si="3294"/>
        <v>10</v>
      </c>
      <c r="F2599" t="str">
        <f t="shared" si="3240"/>
        <v>rut=10</v>
      </c>
      <c r="G2599" s="17" t="str">
        <f t="shared" ref="G2599" si="3297">CONCATENATE("[th]",C2592)</f>
        <v>[th]Spelupplägg</v>
      </c>
    </row>
    <row r="2600" spans="1:7" ht="14.4">
      <c r="A2600" s="17" t="s">
        <v>400</v>
      </c>
      <c r="B2600" s="17" t="str">
        <f t="shared" si="3237"/>
        <v>led=</v>
      </c>
      <c r="C2600" s="1" t="s">
        <v>169</v>
      </c>
      <c r="D2600" t="str">
        <f t="shared" si="3294"/>
        <v>4</v>
      </c>
      <c r="F2600" t="str">
        <f t="shared" si="3240"/>
        <v>led=4</v>
      </c>
      <c r="G2600" s="17" t="s">
        <v>150</v>
      </c>
    </row>
    <row r="2601" spans="1:7" ht="14.4">
      <c r="A2601" s="17" t="s">
        <v>1298</v>
      </c>
      <c r="B2601" s="17" t="str">
        <f t="shared" si="3237"/>
        <v>sal=</v>
      </c>
      <c r="C2601" s="1" t="s">
        <v>171</v>
      </c>
      <c r="D2601" t="str">
        <f t="shared" si="3294"/>
        <v>626400</v>
      </c>
      <c r="F2601" t="str">
        <f t="shared" si="3240"/>
        <v>sal=626400</v>
      </c>
      <c r="G2601" s="17" t="str">
        <f>CONCATENATE("[td]",VLOOKUP(IF((COUNTA(E2592)&gt;0),E2592,VALUE(D2592)),'Lookup tables'!$A$2:$B$42,2,FALSE))</f>
        <v>[td]magisk</v>
      </c>
    </row>
    <row r="2602" spans="1:7" ht="14.4">
      <c r="A2602" s="17" t="s">
        <v>1299</v>
      </c>
      <c r="B2602" s="17" t="str">
        <f t="shared" si="3237"/>
        <v>mkt=</v>
      </c>
      <c r="C2602" s="1" t="s">
        <v>173</v>
      </c>
      <c r="D2602" t="str">
        <f t="shared" si="3294"/>
        <v>231350</v>
      </c>
      <c r="F2602" t="str">
        <f t="shared" si="3240"/>
        <v>mkt=231350</v>
      </c>
      <c r="G2602" s="17" t="s">
        <v>140</v>
      </c>
    </row>
    <row r="2603" spans="1:7" ht="14.4">
      <c r="A2603" s="17" t="s">
        <v>498</v>
      </c>
      <c r="B2603" s="17" t="str">
        <f t="shared" si="3237"/>
        <v>gev=</v>
      </c>
      <c r="C2603" s="1" t="s">
        <v>175</v>
      </c>
      <c r="D2603" t="str">
        <f t="shared" si="3294"/>
        <v>31</v>
      </c>
      <c r="F2603" t="str">
        <f t="shared" si="3240"/>
        <v>gev=31</v>
      </c>
      <c r="G2603" s="17" t="str">
        <f t="shared" ref="G2603" si="3298">CONCATENATE("[th]",C2594)</f>
        <v>[th]Framspel</v>
      </c>
    </row>
    <row r="2604" spans="1:7" ht="14.4">
      <c r="A2604" s="17" t="s">
        <v>571</v>
      </c>
      <c r="B2604" s="17" t="str">
        <f t="shared" si="3237"/>
        <v>gtl=</v>
      </c>
      <c r="C2604" s="1" t="s">
        <v>177</v>
      </c>
      <c r="D2604" t="str">
        <f t="shared" si="3294"/>
        <v>1</v>
      </c>
      <c r="F2604" t="str">
        <f t="shared" si="3240"/>
        <v>gtl=1</v>
      </c>
      <c r="G2604" s="17" t="s">
        <v>150</v>
      </c>
    </row>
    <row r="2605" spans="1:7" ht="14.4">
      <c r="A2605" s="17" t="s">
        <v>178</v>
      </c>
      <c r="B2605" s="17" t="str">
        <f t="shared" si="3237"/>
        <v>gtc=</v>
      </c>
      <c r="C2605" s="1" t="s">
        <v>179</v>
      </c>
      <c r="D2605" t="str">
        <f t="shared" si="3294"/>
        <v>0</v>
      </c>
      <c r="F2605" t="str">
        <f t="shared" si="3240"/>
        <v>gtc=0</v>
      </c>
      <c r="G2605" s="17" t="str">
        <f>CONCATENATE("[td]",VLOOKUP(IF((COUNTA(E2594)&gt;0),E2594,VALUE(D2594)),'Lookup tables'!$A$2:$B$42,2,FALSE))</f>
        <v>[td]legendarisk</v>
      </c>
    </row>
    <row r="2606" spans="1:7" ht="14.4">
      <c r="A2606" s="17" t="s">
        <v>180</v>
      </c>
      <c r="B2606" s="17" t="str">
        <f t="shared" si="3237"/>
        <v>gtt=</v>
      </c>
      <c r="C2606" s="1" t="s">
        <v>181</v>
      </c>
      <c r="D2606" t="str">
        <f t="shared" si="3294"/>
        <v>0</v>
      </c>
      <c r="F2606" t="str">
        <f t="shared" si="3240"/>
        <v>gtt=0</v>
      </c>
      <c r="G2606" s="17" t="s">
        <v>163</v>
      </c>
    </row>
    <row r="2607" spans="1:7" ht="14.4">
      <c r="A2607" s="17" t="s">
        <v>182</v>
      </c>
      <c r="B2607" s="17" t="str">
        <f t="shared" si="3237"/>
        <v>hat=</v>
      </c>
      <c r="C2607" s="1" t="s">
        <v>183</v>
      </c>
      <c r="D2607" t="str">
        <f t="shared" si="3294"/>
        <v>0</v>
      </c>
      <c r="F2607" t="str">
        <f t="shared" si="3240"/>
        <v>hat=0</v>
      </c>
      <c r="G2607" s="17" t="s">
        <v>135</v>
      </c>
    </row>
    <row r="2608" spans="1:7" ht="14.4">
      <c r="A2608" s="17" t="s">
        <v>184</v>
      </c>
      <c r="B2608" s="17" t="str">
        <f t="shared" ref="B2608" si="3299">LEFT(A2608,10)</f>
        <v>CountryID=</v>
      </c>
      <c r="C2608" s="1" t="s">
        <v>185</v>
      </c>
      <c r="D2608" t="str">
        <f t="shared" ref="D2608:D2671" si="3300">RIGHT(A2608,(LEN(A2608)-10))</f>
        <v>1</v>
      </c>
      <c r="F2608" t="str">
        <f t="shared" si="3240"/>
        <v>CountryID=1</v>
      </c>
      <c r="G2608" s="17" t="str">
        <f t="shared" ref="G2608" si="3301">CONCATENATE("[th]",C2595)</f>
        <v>[th]Ytter</v>
      </c>
    </row>
    <row r="2609" spans="1:7" ht="14.4">
      <c r="A2609" s="17" t="s">
        <v>186</v>
      </c>
      <c r="B2609" s="17" t="str">
        <f t="shared" ref="B2609" si="3302">LEFT(A2609,9)</f>
        <v>warnings=</v>
      </c>
      <c r="C2609" s="1" t="s">
        <v>187</v>
      </c>
      <c r="D2609" t="str">
        <f t="shared" ref="D2609:D2672" si="3303">RIGHT(A2609,(LEN(A2609)-9))</f>
        <v>0</v>
      </c>
      <c r="F2609" t="str">
        <f t="shared" si="3240"/>
        <v>warnings=0</v>
      </c>
      <c r="G2609" s="17" t="s">
        <v>150</v>
      </c>
    </row>
    <row r="2610" spans="1:7" ht="14.4">
      <c r="A2610" s="17" t="s">
        <v>188</v>
      </c>
      <c r="B2610" s="17" t="str">
        <f t="shared" ref="B2610" si="3304">LEFT(A2610,11)</f>
        <v>speciality=</v>
      </c>
      <c r="C2610" s="1" t="s">
        <v>189</v>
      </c>
      <c r="D2610" t="str">
        <f t="shared" ref="D2610:D2673" si="3305">RIGHT(A2610,(LEN(A2610)-11))</f>
        <v>0</v>
      </c>
      <c r="F2610" t="str">
        <f t="shared" si="3240"/>
        <v>speciality=0</v>
      </c>
      <c r="G2610" s="17" t="str">
        <f>CONCATENATE("[td]",VLOOKUP(IF((COUNTA(E2595)&gt;0),E2595,VALUE(D2595)),'Lookup tables'!$A$2:$B$42,2,FALSE))</f>
        <v>[td]dålig</v>
      </c>
    </row>
    <row r="2611" spans="1:7" ht="14.4">
      <c r="A2611" s="17" t="s">
        <v>190</v>
      </c>
      <c r="B2611" s="17" t="str">
        <f t="shared" ref="B2611" si="3306">LEFT(A2611,16)</f>
        <v>specialityLabel=</v>
      </c>
      <c r="C2611" s="1" t="s">
        <v>189</v>
      </c>
      <c r="F2611" t="str">
        <f t="shared" si="3240"/>
        <v>specialityLabel=</v>
      </c>
      <c r="G2611" s="17" t="s">
        <v>140</v>
      </c>
    </row>
    <row r="2612" spans="1:7" ht="14.4">
      <c r="A2612" s="17" t="s">
        <v>255</v>
      </c>
      <c r="B2612" s="17" t="str">
        <f t="shared" ref="B2612" si="3307">LEFT(A2612,11)</f>
        <v>gentleness=</v>
      </c>
      <c r="C2612" s="1" t="s">
        <v>192</v>
      </c>
      <c r="D2612" t="str">
        <f t="shared" ref="D2612:D2675" si="3308">RIGHT(A2612,(LEN(A2612)-11))</f>
        <v>3</v>
      </c>
      <c r="F2612" t="str">
        <f t="shared" si="3240"/>
        <v>gentleness=3</v>
      </c>
      <c r="G2612" s="17" t="str">
        <f t="shared" ref="G2612" si="3309">CONCATENATE("[th]",C2597)</f>
        <v>[th]Försvar</v>
      </c>
    </row>
    <row r="2613" spans="1:7" ht="14.4">
      <c r="A2613" s="17" t="s">
        <v>256</v>
      </c>
      <c r="B2613" s="17" t="str">
        <f t="shared" ref="B2613" si="3310">LEFT(A2613,16)</f>
        <v>gentlenessLabel=</v>
      </c>
      <c r="C2613" s="1" t="s">
        <v>192</v>
      </c>
      <c r="D2613" t="str">
        <f t="shared" ref="D2613:D2676" si="3311">RIGHT(A2613,(LEN(A2613)-16))</f>
        <v>sympathetic guy</v>
      </c>
      <c r="F2613" t="str">
        <f t="shared" si="3240"/>
        <v>gentlenessLabel=sympathetic guy</v>
      </c>
      <c r="G2613" s="17" t="s">
        <v>150</v>
      </c>
    </row>
    <row r="2614" spans="1:7" ht="14.4">
      <c r="A2614" s="17" t="s">
        <v>194</v>
      </c>
      <c r="B2614" s="17" t="str">
        <f t="shared" ref="B2614" si="3312">LEFT(A2614,8)</f>
        <v>honesty=</v>
      </c>
      <c r="C2614" s="1" t="s">
        <v>195</v>
      </c>
      <c r="D2614" t="str">
        <f t="shared" ref="D2614:D2677" si="3313">RIGHT(A2614,(LEN(A2614)-8))</f>
        <v>2</v>
      </c>
      <c r="F2614" t="str">
        <f t="shared" si="3240"/>
        <v>honesty=2</v>
      </c>
      <c r="G2614" s="17" t="str">
        <f>CONCATENATE("[td]",VLOOKUP(IF((COUNTA(E2597)&gt;0),E2597,VALUE(D2597)),'Lookup tables'!$A$2:$B$42,2,FALSE))</f>
        <v>[td]legendarisk</v>
      </c>
    </row>
    <row r="2615" spans="1:7" ht="14.4">
      <c r="A2615" s="17" t="s">
        <v>196</v>
      </c>
      <c r="B2615" s="17" t="str">
        <f t="shared" ref="B2615" si="3314">LEFT(A2615,13)</f>
        <v>honestyLabel=</v>
      </c>
      <c r="C2615" s="1" t="s">
        <v>195</v>
      </c>
      <c r="D2615" t="str">
        <f t="shared" ref="D2615:D2678" si="3315">RIGHT(A2615,(LEN(A2615)-13))</f>
        <v>honest</v>
      </c>
      <c r="F2615" t="str">
        <f t="shared" ref="F2615:F2678" si="3316">IF(LEN(E2615)&gt;0,CONCATENATE(B2615,E2615),A2615)</f>
        <v>honestyLabel=honest</v>
      </c>
      <c r="G2615" s="17" t="s">
        <v>163</v>
      </c>
    </row>
    <row r="2616" spans="1:7" ht="14.4">
      <c r="A2616" s="17" t="s">
        <v>257</v>
      </c>
      <c r="B2616" s="17" t="str">
        <f t="shared" ref="B2616" si="3317">LEFT(A2616,15)</f>
        <v>Aggressiveness=</v>
      </c>
      <c r="C2616" s="1" t="s">
        <v>198</v>
      </c>
      <c r="D2616" t="str">
        <f t="shared" ref="D2616:D2679" si="3318">RIGHT(A2616,(LEN(A2616)-15))</f>
        <v>1</v>
      </c>
      <c r="F2616" t="str">
        <f t="shared" si="3316"/>
        <v>Aggressiveness=1</v>
      </c>
      <c r="G2616" s="17" t="s">
        <v>135</v>
      </c>
    </row>
    <row r="2617" spans="1:7" ht="14.4">
      <c r="A2617" s="17" t="s">
        <v>258</v>
      </c>
      <c r="B2617" s="17" t="str">
        <f t="shared" ref="B2617" si="3319">LEFT(A2617,20)</f>
        <v>AggressivenessLabel=</v>
      </c>
      <c r="C2617" s="1" t="s">
        <v>198</v>
      </c>
      <c r="D2617" t="str">
        <f t="shared" ref="D2617:D2680" si="3320">RIGHT(A2617,(LEN(A2617)-20))</f>
        <v>calm</v>
      </c>
      <c r="F2617" t="str">
        <f t="shared" si="3316"/>
        <v>AggressivenessLabel=calm</v>
      </c>
      <c r="G2617" s="17" t="str">
        <f t="shared" ref="G2617" si="3321">CONCATENATE("[th]",C2593)</f>
        <v>[th]Målgörare</v>
      </c>
    </row>
    <row r="2618" spans="1:7" ht="14.4">
      <c r="A2618" s="17" t="s">
        <v>236</v>
      </c>
      <c r="B2618" s="17" t="str">
        <f t="shared" ref="B2618" si="3322">LEFT(A2618,12)</f>
        <v>TrainerType=</v>
      </c>
      <c r="C2618" s="1" t="s">
        <v>201</v>
      </c>
      <c r="D2618" t="str">
        <f t="shared" ref="D2618:D2681" si="3323">RIGHT(A2618,(LEN(A2618)-12))</f>
        <v/>
      </c>
      <c r="F2618" t="str">
        <f t="shared" si="3316"/>
        <v>TrainerType=</v>
      </c>
      <c r="G2618" s="17" t="s">
        <v>150</v>
      </c>
    </row>
    <row r="2619" spans="1:7" ht="14.4">
      <c r="A2619" s="17" t="s">
        <v>237</v>
      </c>
      <c r="B2619" s="17" t="str">
        <f t="shared" ref="B2619" si="3324">LEFT(A2619,13)</f>
        <v>TrainerSkill=</v>
      </c>
      <c r="C2619" s="1" t="s">
        <v>203</v>
      </c>
      <c r="D2619" t="str">
        <f t="shared" ref="D2619:D2682" si="3325">RIGHT(A2619,(LEN(A2619)-13))</f>
        <v/>
      </c>
      <c r="F2619" t="str">
        <f t="shared" si="3316"/>
        <v>TrainerSkill=</v>
      </c>
      <c r="G2619" s="17" t="str">
        <f>CONCATENATE("[td]",VLOOKUP(IF((COUNTA(E2593)&gt;0),E2593,VALUE(D2593)),'Lookup tables'!$A$2:$B$42,2,FALSE))</f>
        <v>[td]katastrofal</v>
      </c>
    </row>
    <row r="2620" spans="1:7" ht="14.4">
      <c r="A2620" s="17" t="s">
        <v>204</v>
      </c>
      <c r="B2620" s="17" t="str">
        <f t="shared" ref="B2620" si="3326">LEFT(A2620,7)</f>
        <v>rating=</v>
      </c>
      <c r="C2620" s="1" t="s">
        <v>205</v>
      </c>
      <c r="D2620" t="str">
        <f t="shared" ref="D2620:D2683" si="3327">RIGHT(A2620,(LEN(A2620)-7))</f>
        <v>0</v>
      </c>
      <c r="F2620" t="str">
        <f t="shared" si="3316"/>
        <v>rating=0</v>
      </c>
      <c r="G2620" s="17" t="s">
        <v>140</v>
      </c>
    </row>
    <row r="2621" spans="1:7" ht="14.4">
      <c r="A2621" s="17" t="s">
        <v>350</v>
      </c>
      <c r="B2621" s="17" t="str">
        <f t="shared" ref="B2621" si="3328">LEFT(A2621,13)</f>
        <v>PlayerNumber=</v>
      </c>
      <c r="C2621" s="1" t="s">
        <v>207</v>
      </c>
      <c r="D2621" t="str">
        <f t="shared" ref="D2621:D2684" si="3329">RIGHT(A2621,(LEN(A2621)-13))</f>
        <v>100</v>
      </c>
      <c r="F2621" t="str">
        <f t="shared" si="3316"/>
        <v>PlayerNumber=100</v>
      </c>
      <c r="G2621" s="17" t="str">
        <f t="shared" ref="G2621" si="3330">CONCATENATE("[th]",C2596)</f>
        <v>[th]Fasta situationer</v>
      </c>
    </row>
    <row r="2622" spans="1:7" ht="14.4">
      <c r="A2622" s="17" t="s">
        <v>208</v>
      </c>
      <c r="B2622" s="17" t="str">
        <f t="shared" ref="B2622:B2623" si="3331">LEFT(A2622,15)</f>
        <v>TransferListed=</v>
      </c>
      <c r="C2622" s="1" t="s">
        <v>209</v>
      </c>
      <c r="D2622" t="str">
        <f t="shared" ref="D2622:D2685" si="3332">RIGHT(A2622,(LEN(A2622)-15))</f>
        <v>0</v>
      </c>
      <c r="F2622" t="str">
        <f t="shared" si="3316"/>
        <v>TransferListed=0</v>
      </c>
      <c r="G2622" s="17" t="s">
        <v>150</v>
      </c>
    </row>
    <row r="2623" spans="1:7" ht="14.4">
      <c r="A2623" s="17" t="s">
        <v>210</v>
      </c>
      <c r="B2623" s="17" t="str">
        <f t="shared" si="3331"/>
        <v>NationalTeamID=</v>
      </c>
      <c r="C2623" s="1" t="s">
        <v>211</v>
      </c>
      <c r="D2623" t="str">
        <f t="shared" si="3332"/>
        <v>3000</v>
      </c>
      <c r="F2623" t="str">
        <f t="shared" ref="F2623:F2686" si="3333">A2623</f>
        <v>NationalTeamID=3000</v>
      </c>
      <c r="G2623" s="17" t="str">
        <f>CONCATENATE("[td]",VLOOKUP(IF((COUNTA(E2596)&gt;0),E2596,VALUE(D2596)),'Lookup tables'!$A$2:$B$42,2,FALSE))</f>
        <v>[td]övernaturlig</v>
      </c>
    </row>
    <row r="2624" spans="1:7" ht="14.4">
      <c r="A2624" s="17" t="s">
        <v>238</v>
      </c>
      <c r="B2624" s="17" t="str">
        <f t="shared" ref="B2624" si="3334">LEFT(A2624,5)</f>
        <v>Caps=</v>
      </c>
      <c r="C2624" s="1" t="s">
        <v>213</v>
      </c>
      <c r="D2624" t="str">
        <f t="shared" ref="D2624:D2687" si="3335">RIGHT(A2624,(LEN(A2624)-5))</f>
        <v>0</v>
      </c>
      <c r="F2624" t="str">
        <f t="shared" si="3333"/>
        <v>Caps=0</v>
      </c>
      <c r="G2624" s="17" t="s">
        <v>214</v>
      </c>
    </row>
    <row r="2625" spans="1:7" ht="14.4">
      <c r="A2625" s="17" t="s">
        <v>239</v>
      </c>
      <c r="B2625" s="17" t="str">
        <f t="shared" ref="B2625" si="3336">LEFT(A2625,8)</f>
        <v>CapsU20=</v>
      </c>
      <c r="C2625" s="1" t="s">
        <v>216</v>
      </c>
      <c r="D2625" t="str">
        <f t="shared" ref="D2625:D2688" si="3337">RIGHT(A2625,(LEN(A2625)-8))</f>
        <v>0</v>
      </c>
      <c r="E2625" t="s">
        <v>1439</v>
      </c>
      <c r="F2625" t="str">
        <f t="shared" si="3333"/>
        <v>CapsU20=0</v>
      </c>
      <c r="G2625" t="str">
        <f t="shared" ref="G2625:G2688" si="3338">CONCATENATE("Extra info: ", E2625)</f>
        <v>Extra info: form pos</v>
      </c>
    </row>
    <row r="2626" spans="1:7" ht="14.4">
      <c r="A2626" s="17" t="s">
        <v>604</v>
      </c>
      <c r="B2626" s="17"/>
      <c r="C2626" s="10" t="s">
        <v>134</v>
      </c>
      <c r="D2626" s="17" t="str">
        <f t="shared" ref="D2626:D2689" si="3339">MID(A2626,8,(LEN(A2626)-8))</f>
        <v>247513334</v>
      </c>
      <c r="F2626" t="str">
        <f t="shared" si="3333"/>
        <v>[player247513334]</v>
      </c>
      <c r="G2626" s="17" t="str">
        <f t="shared" ref="G2626:G2689" si="3340">CONCATENATE("[hr][b]",D2627,"[/b] ","[playerid=",D2626,"]")</f>
        <v>[hr][b]Jan Olsson[/b] [playerid=247513334]</v>
      </c>
    </row>
    <row r="2627" spans="1:7" ht="14.4">
      <c r="A2627" s="17" t="s">
        <v>605</v>
      </c>
      <c r="B2627" s="17" t="str">
        <f t="shared" ref="B2627" si="3341">LEFT(A2627,5)</f>
        <v>name=</v>
      </c>
      <c r="C2627" s="10" t="s">
        <v>137</v>
      </c>
      <c r="D2627" s="17" t="str">
        <f t="shared" ref="D2627:D2690" si="3342">RIGHT(A2627,(LEN(A2627)-5))</f>
        <v>Jan Olsson</v>
      </c>
      <c r="F2627" t="str">
        <f t="shared" si="3333"/>
        <v>name=Jan Olsson</v>
      </c>
      <c r="G2627" t="str">
        <f t="shared" ref="G2627" si="3343">CONCATENATE(D2628," år och ",D2629," dagar, TSI = ",D2643,", Lön = ",D2642)</f>
        <v>30 år och 3 dagar, TSI = 224060, Lön = 621600</v>
      </c>
    </row>
    <row r="2628" spans="1:7" ht="14.4">
      <c r="A2628" s="17" t="s">
        <v>344</v>
      </c>
      <c r="B2628" s="17" t="str">
        <f t="shared" ref="B2628" si="3344">LEFT(A2628,4)</f>
        <v>ald=</v>
      </c>
      <c r="C2628" s="1" t="s">
        <v>139</v>
      </c>
      <c r="D2628" t="str">
        <f t="shared" ref="D2628:D2691" si="3345">RIGHT(A2628,(LEN(A2628)-4))</f>
        <v>30</v>
      </c>
      <c r="F2628" t="str">
        <f t="shared" ref="F2628" si="3346">IF(LEN(E2628)&gt;0,CONCATENATE(B2628,E2628),A2628)</f>
        <v>ald=30</v>
      </c>
      <c r="G2628" t="str">
        <f>CONCATENATE(VLOOKUP(IF((COUNTA(E2631)&gt;0),E2631,VALUE(D2631)),'Lookup tables'!$A$2:$B$42,2,FALSE)," form, ",VLOOKUP(IF((COUNTA(E2632)&gt;0),E2632,VALUE(D2632)),'Lookup tables'!$A$2:$B$42,2,FALSE)," kondition, ",VLOOKUP(IF((COUNTA(E2640)&gt;0),E2640,VALUE(D2640)),'Lookup tables'!$A$2:$B$42,2,FALSE)," rutin")</f>
        <v>enastående form, enastående kondition, oförglömlig rutin</v>
      </c>
    </row>
    <row r="2629" spans="1:7" ht="14.4">
      <c r="A2629" s="17" t="s">
        <v>510</v>
      </c>
      <c r="B2629" s="17" t="str">
        <f t="shared" ref="B2629" si="3347">LEFT(A2629,8)</f>
        <v>agedays=</v>
      </c>
      <c r="C2629" s="1" t="s">
        <v>142</v>
      </c>
      <c r="D2629" t="str">
        <f t="shared" ref="D2629:D2692" si="3348">RIGHT(A2629,(LEN(A2629)-8))</f>
        <v>3</v>
      </c>
      <c r="F2629" t="str">
        <f t="shared" si="3316"/>
        <v>agedays=3</v>
      </c>
      <c r="G2629" t="str">
        <f>CONCATENATE(IF((COUNTA(D2652)&gt;0),CONCATENATE(D2652,", "),""),IF((LEN(D2659)&gt;0),CONCATENATE(VLOOKUP(VALUE(D2659),'Lookup tables'!$D$25:$E$27,2,FALSE),", "),""),CONCATENATE(VLOOKUP(VALUE(D2641),'Lookup tables'!$A$2:$B$42,2,FALSE)," ledarförmåga, "),CONCATENATE(VLOOKUP(D2654,'Lookup tables'!$D$29:$E$34,2,FALSE),", "),IF(AND((VALUE(D2630)&lt;0),(COUNTA(E2630)&lt;1)),"ingen skada",CONCATENATE("[b]skada +",IF((COUNTA(E2630)&gt;0),E2630,D2630),"[/b]")))</f>
        <v>dålig ledarförmåga, otrevlig typ, ingen skada</v>
      </c>
    </row>
    <row r="2630" spans="1:7" ht="14.4">
      <c r="A2630" s="17" t="s">
        <v>143</v>
      </c>
      <c r="B2630" s="17" t="str">
        <f t="shared" ref="B2630:B2689" si="3349">LEFT(A2630,4)</f>
        <v>ska=</v>
      </c>
      <c r="C2630" s="1" t="s">
        <v>144</v>
      </c>
      <c r="D2630" t="str">
        <f t="shared" ref="D2630:D2693" si="3350">RIGHT(A2630,(LEN(A2630)-4))</f>
        <v>-1</v>
      </c>
      <c r="F2630" t="str">
        <f t="shared" si="3316"/>
        <v>ska=-1</v>
      </c>
      <c r="G2630" t="s">
        <v>145</v>
      </c>
    </row>
    <row r="2631" spans="1:7" ht="14.4">
      <c r="A2631" s="17" t="s">
        <v>221</v>
      </c>
      <c r="B2631" s="17" t="str">
        <f t="shared" si="3349"/>
        <v>for=</v>
      </c>
      <c r="C2631" s="1" t="s">
        <v>147</v>
      </c>
      <c r="D2631" t="str">
        <f t="shared" si="3350"/>
        <v>6</v>
      </c>
      <c r="E2631">
        <v>7</v>
      </c>
      <c r="F2631" t="str">
        <f t="shared" si="3316"/>
        <v>for=7</v>
      </c>
      <c r="G2631" s="17" t="str">
        <f t="shared" ref="G2631:G2694" si="3351">CONCATENATE("[th]",C2632)</f>
        <v>[th]Kondition</v>
      </c>
    </row>
    <row r="2632" spans="1:7" ht="14.4">
      <c r="A2632" s="17" t="s">
        <v>222</v>
      </c>
      <c r="B2632" s="17" t="str">
        <f t="shared" si="3349"/>
        <v>uth=</v>
      </c>
      <c r="C2632" s="1" t="s">
        <v>149</v>
      </c>
      <c r="D2632" t="str">
        <f t="shared" si="3350"/>
        <v>7</v>
      </c>
      <c r="F2632" t="str">
        <f t="shared" si="3316"/>
        <v>uth=7</v>
      </c>
      <c r="G2632" s="17" t="s">
        <v>150</v>
      </c>
    </row>
    <row r="2633" spans="1:7" ht="14.4">
      <c r="A2633" s="17" t="s">
        <v>280</v>
      </c>
      <c r="B2633" s="17" t="str">
        <f t="shared" si="3349"/>
        <v>spe=</v>
      </c>
      <c r="C2633" s="1" t="s">
        <v>152</v>
      </c>
      <c r="D2633" t="str">
        <f t="shared" si="3350"/>
        <v>18</v>
      </c>
      <c r="F2633" t="str">
        <f t="shared" si="3316"/>
        <v>spe=18</v>
      </c>
      <c r="G2633" s="17" t="str">
        <f>CONCATENATE("[td]",VLOOKUP(IF((COUNTA(E2632)&gt;0),E2632,VALUE(D2632)),'Lookup tables'!$A$2:$B$42,2,FALSE))</f>
        <v>[td]enastående</v>
      </c>
    </row>
    <row r="2634" spans="1:7" ht="14.4">
      <c r="A2634" s="17" t="s">
        <v>435</v>
      </c>
      <c r="B2634" s="17" t="str">
        <f t="shared" si="3349"/>
        <v>mal=</v>
      </c>
      <c r="C2634" s="1" t="s">
        <v>154</v>
      </c>
      <c r="D2634" t="str">
        <f t="shared" si="3350"/>
        <v>5</v>
      </c>
      <c r="F2634" t="str">
        <f t="shared" si="3316"/>
        <v>mal=5</v>
      </c>
      <c r="G2634" s="17" t="s">
        <v>140</v>
      </c>
    </row>
    <row r="2635" spans="1:7" ht="14.4">
      <c r="A2635" s="17" t="s">
        <v>534</v>
      </c>
      <c r="B2635" s="17" t="str">
        <f t="shared" si="3349"/>
        <v>fra=</v>
      </c>
      <c r="C2635" s="1" t="s">
        <v>156</v>
      </c>
      <c r="D2635" t="str">
        <f t="shared" si="3350"/>
        <v>11</v>
      </c>
      <c r="F2635" t="str">
        <f t="shared" si="3316"/>
        <v>fra=11</v>
      </c>
      <c r="G2635" s="17" t="str">
        <f t="shared" ref="G2635" si="3352">CONCATENATE("[th]",C2639)</f>
        <v>[th]Målvakt</v>
      </c>
    </row>
    <row r="2636" spans="1:7" ht="14.4">
      <c r="A2636" s="17" t="s">
        <v>283</v>
      </c>
      <c r="B2636" s="17" t="str">
        <f t="shared" si="3349"/>
        <v>ytt=</v>
      </c>
      <c r="C2636" s="1" t="s">
        <v>158</v>
      </c>
      <c r="D2636" t="str">
        <f t="shared" si="3350"/>
        <v>3</v>
      </c>
      <c r="F2636" t="str">
        <f t="shared" si="3316"/>
        <v>ytt=3</v>
      </c>
      <c r="G2636" s="17" t="s">
        <v>150</v>
      </c>
    </row>
    <row r="2637" spans="1:7" ht="14.4">
      <c r="A2637" s="17" t="s">
        <v>372</v>
      </c>
      <c r="B2637" s="17" t="str">
        <f t="shared" si="3349"/>
        <v>fas=</v>
      </c>
      <c r="C2637" s="1" t="s">
        <v>160</v>
      </c>
      <c r="D2637" t="str">
        <f t="shared" si="3350"/>
        <v>11</v>
      </c>
      <c r="F2637" t="str">
        <f t="shared" si="3316"/>
        <v>fas=11</v>
      </c>
      <c r="G2637" s="17" t="str">
        <f>CONCATENATE("[td]",VLOOKUP(IF((COUNTA(E2639)&gt;0),E2639,VALUE(D2639)),'Lookup tables'!$A$2:$B$42,2,FALSE))</f>
        <v>[td]katastrofal</v>
      </c>
    </row>
    <row r="2638" spans="1:7" ht="14.4">
      <c r="A2638" s="17" t="s">
        <v>606</v>
      </c>
      <c r="B2638" s="17" t="str">
        <f t="shared" si="3349"/>
        <v>bac=</v>
      </c>
      <c r="C2638" s="1" t="s">
        <v>162</v>
      </c>
      <c r="D2638" t="str">
        <f t="shared" si="3350"/>
        <v>11</v>
      </c>
      <c r="F2638" t="str">
        <f t="shared" si="3316"/>
        <v>bac=11</v>
      </c>
      <c r="G2638" s="17" t="s">
        <v>163</v>
      </c>
    </row>
    <row r="2639" spans="1:7" ht="14.4">
      <c r="A2639" s="17" t="s">
        <v>286</v>
      </c>
      <c r="B2639" s="17" t="str">
        <f t="shared" si="3349"/>
        <v>mlv=</v>
      </c>
      <c r="C2639" s="1" t="s">
        <v>165</v>
      </c>
      <c r="D2639" t="str">
        <f t="shared" si="3350"/>
        <v>1</v>
      </c>
      <c r="F2639" t="str">
        <f t="shared" si="3316"/>
        <v>mlv=1</v>
      </c>
      <c r="G2639" s="17" t="s">
        <v>135</v>
      </c>
    </row>
    <row r="2640" spans="1:7" ht="14.4">
      <c r="A2640" s="17" t="s">
        <v>307</v>
      </c>
      <c r="B2640" s="17" t="str">
        <f t="shared" si="3349"/>
        <v>rut=</v>
      </c>
      <c r="C2640" s="1" t="s">
        <v>167</v>
      </c>
      <c r="D2640" t="str">
        <f t="shared" si="3350"/>
        <v>13</v>
      </c>
      <c r="F2640" t="str">
        <f t="shared" si="3316"/>
        <v>rut=13</v>
      </c>
      <c r="G2640" s="17" t="str">
        <f t="shared" ref="G2640" si="3353">CONCATENATE("[th]",C2633)</f>
        <v>[th]Spelupplägg</v>
      </c>
    </row>
    <row r="2641" spans="1:7" ht="14.4">
      <c r="A2641" s="17" t="s">
        <v>228</v>
      </c>
      <c r="B2641" s="17" t="str">
        <f t="shared" si="3349"/>
        <v>led=</v>
      </c>
      <c r="C2641" s="1" t="s">
        <v>169</v>
      </c>
      <c r="D2641" t="str">
        <f t="shared" si="3350"/>
        <v>3</v>
      </c>
      <c r="F2641" t="str">
        <f t="shared" si="3316"/>
        <v>led=3</v>
      </c>
      <c r="G2641" s="17" t="s">
        <v>150</v>
      </c>
    </row>
    <row r="2642" spans="1:7" ht="14.4">
      <c r="A2642" s="17" t="s">
        <v>1300</v>
      </c>
      <c r="B2642" s="17" t="str">
        <f t="shared" si="3349"/>
        <v>sal=</v>
      </c>
      <c r="C2642" s="1" t="s">
        <v>171</v>
      </c>
      <c r="D2642" t="str">
        <f t="shared" si="3350"/>
        <v>621600</v>
      </c>
      <c r="F2642" t="str">
        <f t="shared" si="3316"/>
        <v>sal=621600</v>
      </c>
      <c r="G2642" s="17" t="str">
        <f>CONCATENATE("[td]",VLOOKUP(IF((COUNTA(E2633)&gt;0),E2633,VALUE(D2633)),'Lookup tables'!$A$2:$B$42,2,FALSE))</f>
        <v>[td]magisk</v>
      </c>
    </row>
    <row r="2643" spans="1:7" ht="14.4">
      <c r="A2643" s="17" t="s">
        <v>1301</v>
      </c>
      <c r="B2643" s="17" t="str">
        <f t="shared" si="3349"/>
        <v>mkt=</v>
      </c>
      <c r="C2643" s="1" t="s">
        <v>173</v>
      </c>
      <c r="D2643" t="str">
        <f t="shared" si="3350"/>
        <v>224060</v>
      </c>
      <c r="F2643" t="str">
        <f t="shared" si="3316"/>
        <v>mkt=224060</v>
      </c>
      <c r="G2643" s="17" t="s">
        <v>140</v>
      </c>
    </row>
    <row r="2644" spans="1:7" ht="14.4">
      <c r="A2644" s="17" t="s">
        <v>291</v>
      </c>
      <c r="B2644" s="17" t="str">
        <f t="shared" si="3349"/>
        <v>gev=</v>
      </c>
      <c r="C2644" s="1" t="s">
        <v>175</v>
      </c>
      <c r="D2644" t="str">
        <f t="shared" si="3350"/>
        <v>51</v>
      </c>
      <c r="F2644" t="str">
        <f t="shared" si="3316"/>
        <v>gev=51</v>
      </c>
      <c r="G2644" s="17" t="str">
        <f t="shared" ref="G2644" si="3354">CONCATENATE("[th]",C2635)</f>
        <v>[th]Framspel</v>
      </c>
    </row>
    <row r="2645" spans="1:7" ht="14.4">
      <c r="A2645" s="17" t="s">
        <v>176</v>
      </c>
      <c r="B2645" s="17" t="str">
        <f t="shared" si="3349"/>
        <v>gtl=</v>
      </c>
      <c r="C2645" s="1" t="s">
        <v>177</v>
      </c>
      <c r="D2645" t="str">
        <f t="shared" si="3350"/>
        <v>0</v>
      </c>
      <c r="F2645" t="str">
        <f t="shared" si="3316"/>
        <v>gtl=0</v>
      </c>
      <c r="G2645" s="17" t="s">
        <v>150</v>
      </c>
    </row>
    <row r="2646" spans="1:7" ht="14.4">
      <c r="A2646" s="17" t="s">
        <v>178</v>
      </c>
      <c r="B2646" s="17" t="str">
        <f t="shared" si="3349"/>
        <v>gtc=</v>
      </c>
      <c r="C2646" s="1" t="s">
        <v>179</v>
      </c>
      <c r="D2646" t="str">
        <f t="shared" si="3350"/>
        <v>0</v>
      </c>
      <c r="F2646" t="str">
        <f t="shared" si="3316"/>
        <v>gtc=0</v>
      </c>
      <c r="G2646" s="17" t="str">
        <f>CONCATENATE("[td]",VLOOKUP(IF((COUNTA(E2635)&gt;0),E2635,VALUE(D2635)),'Lookup tables'!$A$2:$B$42,2,FALSE))</f>
        <v>[td]gudabenådad</v>
      </c>
    </row>
    <row r="2647" spans="1:7" ht="14.4">
      <c r="A2647" s="17" t="s">
        <v>180</v>
      </c>
      <c r="B2647" s="17" t="str">
        <f t="shared" si="3349"/>
        <v>gtt=</v>
      </c>
      <c r="C2647" s="1" t="s">
        <v>181</v>
      </c>
      <c r="D2647" t="str">
        <f t="shared" si="3350"/>
        <v>0</v>
      </c>
      <c r="F2647" t="str">
        <f t="shared" si="3316"/>
        <v>gtt=0</v>
      </c>
      <c r="G2647" s="17" t="s">
        <v>163</v>
      </c>
    </row>
    <row r="2648" spans="1:7" ht="14.4">
      <c r="A2648" s="17" t="s">
        <v>404</v>
      </c>
      <c r="B2648" s="17" t="str">
        <f t="shared" si="3349"/>
        <v>hat=</v>
      </c>
      <c r="C2648" s="1" t="s">
        <v>183</v>
      </c>
      <c r="D2648" t="str">
        <f t="shared" si="3350"/>
        <v>1</v>
      </c>
      <c r="F2648" t="str">
        <f t="shared" si="3316"/>
        <v>hat=1</v>
      </c>
      <c r="G2648" s="17" t="s">
        <v>135</v>
      </c>
    </row>
    <row r="2649" spans="1:7" ht="14.4">
      <c r="A2649" s="17" t="s">
        <v>184</v>
      </c>
      <c r="B2649" s="17" t="str">
        <f t="shared" ref="B2649" si="3355">LEFT(A2649,10)</f>
        <v>CountryID=</v>
      </c>
      <c r="C2649" s="1" t="s">
        <v>185</v>
      </c>
      <c r="D2649" t="str">
        <f t="shared" ref="D2649:D2712" si="3356">RIGHT(A2649,(LEN(A2649)-10))</f>
        <v>1</v>
      </c>
      <c r="F2649" t="str">
        <f t="shared" si="3316"/>
        <v>CountryID=1</v>
      </c>
      <c r="G2649" s="17" t="str">
        <f t="shared" ref="G2649" si="3357">CONCATENATE("[th]",C2636)</f>
        <v>[th]Ytter</v>
      </c>
    </row>
    <row r="2650" spans="1:7" ht="14.4">
      <c r="A2650" s="17" t="s">
        <v>186</v>
      </c>
      <c r="B2650" s="17" t="str">
        <f t="shared" ref="B2650" si="3358">LEFT(A2650,9)</f>
        <v>warnings=</v>
      </c>
      <c r="C2650" s="1" t="s">
        <v>187</v>
      </c>
      <c r="D2650" t="str">
        <f t="shared" ref="D2650:D2713" si="3359">RIGHT(A2650,(LEN(A2650)-9))</f>
        <v>0</v>
      </c>
      <c r="F2650" t="str">
        <f t="shared" si="3316"/>
        <v>warnings=0</v>
      </c>
      <c r="G2650" s="17" t="s">
        <v>150</v>
      </c>
    </row>
    <row r="2651" spans="1:7" ht="14.4">
      <c r="A2651" s="17" t="s">
        <v>610</v>
      </c>
      <c r="B2651" s="17" t="str">
        <f t="shared" ref="B2651" si="3360">LEFT(A2651,11)</f>
        <v>speciality=</v>
      </c>
      <c r="C2651" s="1" t="s">
        <v>189</v>
      </c>
      <c r="D2651" t="str">
        <f t="shared" ref="D2651:D2714" si="3361">RIGHT(A2651,(LEN(A2651)-11))</f>
        <v>1</v>
      </c>
      <c r="F2651" t="str">
        <f t="shared" si="3316"/>
        <v>speciality=1</v>
      </c>
      <c r="G2651" s="17" t="str">
        <f>CONCATENATE("[td]",VLOOKUP(IF((COUNTA(E2636)&gt;0),E2636,VALUE(D2636)),'Lookup tables'!$A$2:$B$42,2,FALSE))</f>
        <v>[td]dålig</v>
      </c>
    </row>
    <row r="2652" spans="1:7" ht="14.4">
      <c r="A2652" s="17" t="s">
        <v>611</v>
      </c>
      <c r="B2652" s="17" t="str">
        <f t="shared" ref="B2652" si="3362">LEFT(A2652,16)</f>
        <v>specialityLabel=</v>
      </c>
      <c r="C2652" s="1" t="s">
        <v>189</v>
      </c>
      <c r="F2652" t="str">
        <f t="shared" si="3316"/>
        <v>specialityLabel=Technical</v>
      </c>
      <c r="G2652" s="17" t="s">
        <v>140</v>
      </c>
    </row>
    <row r="2653" spans="1:7" ht="14.4">
      <c r="A2653" s="17" t="s">
        <v>232</v>
      </c>
      <c r="B2653" s="17" t="str">
        <f t="shared" ref="B2653" si="3363">LEFT(A2653,11)</f>
        <v>gentleness=</v>
      </c>
      <c r="C2653" s="1" t="s">
        <v>192</v>
      </c>
      <c r="D2653" t="str">
        <f t="shared" ref="D2653:D2716" si="3364">RIGHT(A2653,(LEN(A2653)-11))</f>
        <v>0</v>
      </c>
      <c r="F2653" t="str">
        <f t="shared" si="3316"/>
        <v>gentleness=0</v>
      </c>
      <c r="G2653" s="17" t="str">
        <f t="shared" ref="G2653" si="3365">CONCATENATE("[th]",C2638)</f>
        <v>[th]Försvar</v>
      </c>
    </row>
    <row r="2654" spans="1:7" ht="14.4">
      <c r="A2654" s="17" t="s">
        <v>233</v>
      </c>
      <c r="B2654" s="17" t="str">
        <f t="shared" ref="B2654" si="3366">LEFT(A2654,16)</f>
        <v>gentlenessLabel=</v>
      </c>
      <c r="C2654" s="1" t="s">
        <v>192</v>
      </c>
      <c r="D2654" t="str">
        <f t="shared" ref="D2654:D2717" si="3367">RIGHT(A2654,(LEN(A2654)-16))</f>
        <v>nasty fellow</v>
      </c>
      <c r="F2654" t="str">
        <f t="shared" si="3316"/>
        <v>gentlenessLabel=nasty fellow</v>
      </c>
      <c r="G2654" s="17" t="s">
        <v>150</v>
      </c>
    </row>
    <row r="2655" spans="1:7" ht="14.4">
      <c r="A2655" s="17" t="s">
        <v>194</v>
      </c>
      <c r="B2655" s="17" t="str">
        <f t="shared" ref="B2655" si="3368">LEFT(A2655,8)</f>
        <v>honesty=</v>
      </c>
      <c r="C2655" s="1" t="s">
        <v>195</v>
      </c>
      <c r="D2655" t="str">
        <f t="shared" ref="D2655:D2718" si="3369">RIGHT(A2655,(LEN(A2655)-8))</f>
        <v>2</v>
      </c>
      <c r="F2655" t="str">
        <f t="shared" si="3316"/>
        <v>honesty=2</v>
      </c>
      <c r="G2655" s="17" t="str">
        <f>CONCATENATE("[td]",VLOOKUP(IF((COUNTA(E2638)&gt;0),E2638,VALUE(D2638)),'Lookup tables'!$A$2:$B$42,2,FALSE))</f>
        <v>[td]gudabenådad</v>
      </c>
    </row>
    <row r="2656" spans="1:7" ht="14.4">
      <c r="A2656" s="17" t="s">
        <v>196</v>
      </c>
      <c r="B2656" s="17" t="str">
        <f t="shared" ref="B2656" si="3370">LEFT(A2656,13)</f>
        <v>honestyLabel=</v>
      </c>
      <c r="C2656" s="1" t="s">
        <v>195</v>
      </c>
      <c r="D2656" t="str">
        <f t="shared" ref="D2656:D2719" si="3371">RIGHT(A2656,(LEN(A2656)-13))</f>
        <v>honest</v>
      </c>
      <c r="F2656" t="str">
        <f t="shared" si="3316"/>
        <v>honestyLabel=honest</v>
      </c>
      <c r="G2656" s="17" t="s">
        <v>163</v>
      </c>
    </row>
    <row r="2657" spans="1:7" ht="14.4">
      <c r="A2657" s="17" t="s">
        <v>273</v>
      </c>
      <c r="B2657" s="17" t="str">
        <f t="shared" ref="B2657" si="3372">LEFT(A2657,15)</f>
        <v>Aggressiveness=</v>
      </c>
      <c r="C2657" s="1" t="s">
        <v>198</v>
      </c>
      <c r="D2657" t="str">
        <f t="shared" ref="D2657:D2720" si="3373">RIGHT(A2657,(LEN(A2657)-15))</f>
        <v>2</v>
      </c>
      <c r="F2657" t="str">
        <f t="shared" si="3316"/>
        <v>Aggressiveness=2</v>
      </c>
      <c r="G2657" s="17" t="s">
        <v>135</v>
      </c>
    </row>
    <row r="2658" spans="1:7" ht="14.4">
      <c r="A2658" s="17" t="s">
        <v>274</v>
      </c>
      <c r="B2658" s="17" t="str">
        <f t="shared" ref="B2658" si="3374">LEFT(A2658,20)</f>
        <v>AggressivenessLabel=</v>
      </c>
      <c r="C2658" s="1" t="s">
        <v>198</v>
      </c>
      <c r="D2658" t="str">
        <f t="shared" ref="D2658:D2721" si="3375">RIGHT(A2658,(LEN(A2658)-20))</f>
        <v>balanced</v>
      </c>
      <c r="F2658" t="str">
        <f t="shared" si="3316"/>
        <v>AggressivenessLabel=balanced</v>
      </c>
      <c r="G2658" s="17" t="str">
        <f t="shared" ref="G2658" si="3376">CONCATENATE("[th]",C2634)</f>
        <v>[th]Målgörare</v>
      </c>
    </row>
    <row r="2659" spans="1:7" ht="14.4">
      <c r="A2659" s="17" t="s">
        <v>236</v>
      </c>
      <c r="B2659" s="17" t="str">
        <f t="shared" ref="B2659" si="3377">LEFT(A2659,12)</f>
        <v>TrainerType=</v>
      </c>
      <c r="C2659" s="1" t="s">
        <v>201</v>
      </c>
      <c r="D2659" t="str">
        <f t="shared" ref="D2659:D2722" si="3378">RIGHT(A2659,(LEN(A2659)-12))</f>
        <v/>
      </c>
      <c r="F2659" t="str">
        <f t="shared" si="3316"/>
        <v>TrainerType=</v>
      </c>
      <c r="G2659" s="17" t="s">
        <v>150</v>
      </c>
    </row>
    <row r="2660" spans="1:7" ht="14.4">
      <c r="A2660" s="17" t="s">
        <v>237</v>
      </c>
      <c r="B2660" s="17" t="str">
        <f t="shared" ref="B2660" si="3379">LEFT(A2660,13)</f>
        <v>TrainerSkill=</v>
      </c>
      <c r="C2660" s="1" t="s">
        <v>203</v>
      </c>
      <c r="D2660" t="str">
        <f t="shared" ref="D2660:D2723" si="3380">RIGHT(A2660,(LEN(A2660)-13))</f>
        <v/>
      </c>
      <c r="F2660" t="str">
        <f t="shared" si="3316"/>
        <v>TrainerSkill=</v>
      </c>
      <c r="G2660" s="17" t="str">
        <f>CONCATENATE("[td]",VLOOKUP(IF((COUNTA(E2634)&gt;0),E2634,VALUE(D2634)),'Lookup tables'!$A$2:$B$42,2,FALSE))</f>
        <v>[td]bra</v>
      </c>
    </row>
    <row r="2661" spans="1:7" ht="14.4">
      <c r="A2661" s="17" t="s">
        <v>204</v>
      </c>
      <c r="B2661" s="17" t="str">
        <f t="shared" ref="B2661" si="3381">LEFT(A2661,7)</f>
        <v>rating=</v>
      </c>
      <c r="C2661" s="1" t="s">
        <v>205</v>
      </c>
      <c r="D2661" t="str">
        <f t="shared" ref="D2661:D2724" si="3382">RIGHT(A2661,(LEN(A2661)-7))</f>
        <v>0</v>
      </c>
      <c r="F2661" t="str">
        <f t="shared" si="3316"/>
        <v>rating=0</v>
      </c>
      <c r="G2661" s="17" t="s">
        <v>140</v>
      </c>
    </row>
    <row r="2662" spans="1:7" ht="14.4">
      <c r="A2662" s="17" t="s">
        <v>350</v>
      </c>
      <c r="B2662" s="17" t="str">
        <f t="shared" ref="B2662" si="3383">LEFT(A2662,13)</f>
        <v>PlayerNumber=</v>
      </c>
      <c r="C2662" s="1" t="s">
        <v>207</v>
      </c>
      <c r="D2662" t="str">
        <f t="shared" ref="D2662:D2725" si="3384">RIGHT(A2662,(LEN(A2662)-13))</f>
        <v>100</v>
      </c>
      <c r="F2662" t="str">
        <f t="shared" si="3316"/>
        <v>PlayerNumber=100</v>
      </c>
      <c r="G2662" s="17" t="str">
        <f t="shared" ref="G2662" si="3385">CONCATENATE("[th]",C2637)</f>
        <v>[th]Fasta situationer</v>
      </c>
    </row>
    <row r="2663" spans="1:7" ht="14.4">
      <c r="A2663" s="17" t="s">
        <v>208</v>
      </c>
      <c r="B2663" s="17" t="str">
        <f t="shared" ref="B2663:B2664" si="3386">LEFT(A2663,15)</f>
        <v>TransferListed=</v>
      </c>
      <c r="C2663" s="1" t="s">
        <v>209</v>
      </c>
      <c r="D2663" t="str">
        <f t="shared" ref="D2663:D2726" si="3387">RIGHT(A2663,(LEN(A2663)-15))</f>
        <v>0</v>
      </c>
      <c r="F2663" t="str">
        <f t="shared" si="3316"/>
        <v>TransferListed=0</v>
      </c>
      <c r="G2663" s="17" t="s">
        <v>150</v>
      </c>
    </row>
    <row r="2664" spans="1:7" ht="14.4">
      <c r="A2664" s="17" t="s">
        <v>210</v>
      </c>
      <c r="B2664" s="17" t="str">
        <f t="shared" si="3386"/>
        <v>NationalTeamID=</v>
      </c>
      <c r="C2664" s="1" t="s">
        <v>211</v>
      </c>
      <c r="D2664" t="str">
        <f t="shared" si="3387"/>
        <v>3000</v>
      </c>
      <c r="F2664" t="str">
        <f t="shared" ref="F2664:F2727" si="3388">A2664</f>
        <v>NationalTeamID=3000</v>
      </c>
      <c r="G2664" s="17" t="str">
        <f>CONCATENATE("[td]",VLOOKUP(IF((COUNTA(E2637)&gt;0),E2637,VALUE(D2637)),'Lookup tables'!$A$2:$B$42,2,FALSE))</f>
        <v>[td]gudabenådad</v>
      </c>
    </row>
    <row r="2665" spans="1:7" ht="14.4">
      <c r="A2665" s="17" t="s">
        <v>529</v>
      </c>
      <c r="B2665" s="17" t="str">
        <f t="shared" ref="B2665" si="3389">LEFT(A2665,5)</f>
        <v>Caps=</v>
      </c>
      <c r="C2665" s="1" t="s">
        <v>213</v>
      </c>
      <c r="D2665" t="str">
        <f t="shared" ref="D2665:D2728" si="3390">RIGHT(A2665,(LEN(A2665)-5))</f>
        <v>13</v>
      </c>
      <c r="F2665" t="str">
        <f t="shared" si="3388"/>
        <v>Caps=13</v>
      </c>
      <c r="G2665" s="17" t="s">
        <v>214</v>
      </c>
    </row>
    <row r="2666" spans="1:7" ht="14.4">
      <c r="A2666" s="17" t="s">
        <v>239</v>
      </c>
      <c r="B2666" s="17" t="str">
        <f t="shared" ref="B2666" si="3391">LEFT(A2666,8)</f>
        <v>CapsU20=</v>
      </c>
      <c r="C2666" s="1" t="s">
        <v>216</v>
      </c>
      <c r="D2666" t="str">
        <f t="shared" ref="D2666:D2729" si="3392">RIGHT(A2666,(LEN(A2666)-8))</f>
        <v>0</v>
      </c>
      <c r="E2666" t="s">
        <v>1439</v>
      </c>
      <c r="F2666" t="str">
        <f t="shared" si="3388"/>
        <v>CapsU20=0</v>
      </c>
      <c r="G2666" t="str">
        <f t="shared" ref="G2666:G2729" si="3393">CONCATENATE("Extra info: ", E2666)</f>
        <v>Extra info: form pos</v>
      </c>
    </row>
    <row r="2667" spans="1:7" ht="14.4">
      <c r="A2667" s="17" t="s">
        <v>275</v>
      </c>
      <c r="B2667" s="17"/>
      <c r="C2667" s="10" t="s">
        <v>134</v>
      </c>
      <c r="D2667" s="17" t="str">
        <f t="shared" ref="D2667:D2730" si="3394">MID(A2667,8,(LEN(A2667)-8))</f>
        <v>192033814</v>
      </c>
      <c r="F2667" t="str">
        <f t="shared" si="3333"/>
        <v>[player192033814]</v>
      </c>
      <c r="G2667" s="17" t="str">
        <f t="shared" ref="G2667:G2730" si="3395">CONCATENATE("[hr][b]",D2668,"[/b] ","[playerid=",D2667,"]")</f>
        <v>[hr][b]Kjell 'Chefen' Anderström[/b] [playerid=192033814]</v>
      </c>
    </row>
    <row r="2668" spans="1:7" ht="14.4">
      <c r="A2668" s="17" t="s">
        <v>276</v>
      </c>
      <c r="B2668" s="17" t="str">
        <f t="shared" ref="B2668" si="3396">LEFT(A2668,5)</f>
        <v>name=</v>
      </c>
      <c r="C2668" s="10" t="s">
        <v>137</v>
      </c>
      <c r="D2668" s="17" t="str">
        <f t="shared" ref="D2668:D2731" si="3397">RIGHT(A2668,(LEN(A2668)-5))</f>
        <v>Kjell 'Chefen' Anderström</v>
      </c>
      <c r="F2668" t="str">
        <f t="shared" si="3333"/>
        <v>name=Kjell 'Chefen' Anderström</v>
      </c>
      <c r="G2668" t="str">
        <f t="shared" ref="G2668" si="3398">CONCATENATE(D2669," år och ",D2670," dagar, TSI = ",D2684,", Lön = ",D2683)</f>
        <v>34 år och 23 dagar, TSI = 38460, Lön = 316900</v>
      </c>
    </row>
    <row r="2669" spans="1:7" ht="14.4">
      <c r="A2669" s="17" t="s">
        <v>1207</v>
      </c>
      <c r="B2669" s="17" t="str">
        <f t="shared" ref="B2669" si="3399">LEFT(A2669,4)</f>
        <v>ald=</v>
      </c>
      <c r="C2669" s="1" t="s">
        <v>139</v>
      </c>
      <c r="D2669" t="str">
        <f t="shared" ref="D2669:D2732" si="3400">RIGHT(A2669,(LEN(A2669)-4))</f>
        <v>34</v>
      </c>
      <c r="F2669" t="str">
        <f t="shared" ref="F2669" si="3401">IF(LEN(E2669)&gt;0,CONCATENATE(B2669,E2669),A2669)</f>
        <v>ald=34</v>
      </c>
      <c r="G2669" t="str">
        <f>CONCATENATE(VLOOKUP(IF((COUNTA(E2672)&gt;0),E2672,VALUE(D2672)),'Lookup tables'!$A$2:$B$42,2,FALSE)," form, ",VLOOKUP(IF((COUNTA(E2673)&gt;0),E2673,VALUE(D2673)),'Lookup tables'!$A$2:$B$42,2,FALSE)," kondition, ",VLOOKUP(IF((COUNTA(E2681)&gt;0),E2681,VALUE(D2681)),'Lookup tables'!$A$2:$B$42,2,FALSE)," rutin")</f>
        <v>ypperlig form, enastående kondition, oförglömlig rutin</v>
      </c>
    </row>
    <row r="2670" spans="1:7" ht="14.4">
      <c r="A2670" s="17" t="s">
        <v>1109</v>
      </c>
      <c r="B2670" s="17" t="str">
        <f t="shared" ref="B2670" si="3402">LEFT(A2670,8)</f>
        <v>agedays=</v>
      </c>
      <c r="C2670" s="1" t="s">
        <v>142</v>
      </c>
      <c r="D2670" t="str">
        <f t="shared" ref="D2670:D2733" si="3403">RIGHT(A2670,(LEN(A2670)-8))</f>
        <v>23</v>
      </c>
      <c r="F2670" t="str">
        <f t="shared" si="3316"/>
        <v>agedays=23</v>
      </c>
      <c r="G2670" t="str">
        <f>CONCATENATE(IF((COUNTA(D2693)&gt;0),CONCATENATE(D2693,", "),""),IF((LEN(D2700)&gt;0),CONCATENATE(VLOOKUP(VALUE(D2700),'Lookup tables'!$D$25:$E$27,2,FALSE),", "),""),CONCATENATE(VLOOKUP(VALUE(D2682),'Lookup tables'!$A$2:$B$42,2,FALSE)," ledarförmåga, "),CONCATENATE(VLOOKUP(D2695,'Lookup tables'!$D$29:$E$34,2,FALSE),", "),IF(AND((VALUE(D2671)&lt;0),(COUNTA(E2671)&lt;1)),"ingen skada",CONCATENATE("[b]skada +",IF((COUNTA(E2671)&gt;0),E2671,D2671),"[/b]")))</f>
        <v>balanserad tränare, ypperlig ledarförmåga, kontroversiell person, ingen skada</v>
      </c>
    </row>
    <row r="2671" spans="1:7" ht="14.4">
      <c r="A2671" s="17" t="s">
        <v>143</v>
      </c>
      <c r="B2671" s="17" t="str">
        <f t="shared" ref="B2671:B2672" si="3404">LEFT(A2671,4)</f>
        <v>ska=</v>
      </c>
      <c r="C2671" s="1" t="s">
        <v>144</v>
      </c>
      <c r="D2671" t="str">
        <f t="shared" ref="D2671:D2734" si="3405">RIGHT(A2671,(LEN(A2671)-4))</f>
        <v>-1</v>
      </c>
      <c r="F2671" t="str">
        <f t="shared" si="3316"/>
        <v>ska=-1</v>
      </c>
      <c r="G2671" t="s">
        <v>145</v>
      </c>
    </row>
    <row r="2672" spans="1:7" ht="14.4">
      <c r="A2672" s="17" t="s">
        <v>221</v>
      </c>
      <c r="B2672" s="17" t="str">
        <f t="shared" si="3404"/>
        <v>for=</v>
      </c>
      <c r="C2672" s="1" t="s">
        <v>147</v>
      </c>
      <c r="D2672" t="str">
        <f t="shared" si="3405"/>
        <v>6</v>
      </c>
      <c r="F2672" t="str">
        <f t="shared" si="3316"/>
        <v>for=6</v>
      </c>
      <c r="G2672" s="17" t="str">
        <f t="shared" ref="G2672:G2735" si="3406">CONCATENATE("[th]",C2673)</f>
        <v>[th]Kondition</v>
      </c>
    </row>
    <row r="2673" spans="1:7" ht="14.4">
      <c r="A2673" s="17" t="s">
        <v>222</v>
      </c>
      <c r="B2673" s="17" t="str">
        <f t="shared" si="3349"/>
        <v>uth=</v>
      </c>
      <c r="C2673" s="1" t="s">
        <v>149</v>
      </c>
      <c r="D2673" t="str">
        <f t="shared" si="3405"/>
        <v>7</v>
      </c>
      <c r="F2673" t="str">
        <f t="shared" si="3316"/>
        <v>uth=7</v>
      </c>
      <c r="G2673" s="17" t="s">
        <v>150</v>
      </c>
    </row>
    <row r="2674" spans="1:7" ht="14.4">
      <c r="A2674" s="17" t="s">
        <v>280</v>
      </c>
      <c r="B2674" s="17" t="str">
        <f t="shared" si="3349"/>
        <v>spe=</v>
      </c>
      <c r="C2674" s="1" t="s">
        <v>152</v>
      </c>
      <c r="D2674" t="str">
        <f t="shared" si="3405"/>
        <v>18</v>
      </c>
      <c r="F2674" t="str">
        <f t="shared" si="3316"/>
        <v>spe=18</v>
      </c>
      <c r="G2674" s="17" t="str">
        <f>CONCATENATE("[td]",VLOOKUP(IF((COUNTA(E2673)&gt;0),E2673,VALUE(D2673)),'Lookup tables'!$A$2:$B$42,2,FALSE))</f>
        <v>[td]enastående</v>
      </c>
    </row>
    <row r="2675" spans="1:7" ht="14.4">
      <c r="A2675" s="17" t="s">
        <v>281</v>
      </c>
      <c r="B2675" s="17" t="str">
        <f t="shared" si="3349"/>
        <v>mal=</v>
      </c>
      <c r="C2675" s="1" t="s">
        <v>154</v>
      </c>
      <c r="D2675" t="str">
        <f t="shared" si="3405"/>
        <v>2</v>
      </c>
      <c r="F2675" t="str">
        <f t="shared" si="3316"/>
        <v>mal=2</v>
      </c>
      <c r="G2675" s="17" t="s">
        <v>140</v>
      </c>
    </row>
    <row r="2676" spans="1:7" ht="14.4">
      <c r="A2676" s="17" t="s">
        <v>282</v>
      </c>
      <c r="B2676" s="17" t="str">
        <f t="shared" si="3349"/>
        <v>fra=</v>
      </c>
      <c r="C2676" s="1" t="s">
        <v>156</v>
      </c>
      <c r="D2676" t="str">
        <f t="shared" si="3405"/>
        <v>13</v>
      </c>
      <c r="F2676" t="str">
        <f t="shared" si="3316"/>
        <v>fra=13</v>
      </c>
      <c r="G2676" s="17" t="str">
        <f t="shared" ref="G2676" si="3407">CONCATENATE("[th]",C2680)</f>
        <v>[th]Målvakt</v>
      </c>
    </row>
    <row r="2677" spans="1:7" ht="14.4">
      <c r="A2677" s="17" t="s">
        <v>283</v>
      </c>
      <c r="B2677" s="17" t="str">
        <f t="shared" si="3349"/>
        <v>ytt=</v>
      </c>
      <c r="C2677" s="1" t="s">
        <v>158</v>
      </c>
      <c r="D2677" t="str">
        <f t="shared" si="3405"/>
        <v>3</v>
      </c>
      <c r="F2677" t="str">
        <f t="shared" si="3316"/>
        <v>ytt=3</v>
      </c>
      <c r="G2677" s="17" t="s">
        <v>150</v>
      </c>
    </row>
    <row r="2678" spans="1:7" ht="14.4">
      <c r="A2678" s="17" t="s">
        <v>284</v>
      </c>
      <c r="B2678" s="17" t="str">
        <f t="shared" si="3349"/>
        <v>fas=</v>
      </c>
      <c r="C2678" s="1" t="s">
        <v>160</v>
      </c>
      <c r="D2678" t="str">
        <f t="shared" si="3405"/>
        <v>8</v>
      </c>
      <c r="F2678" t="str">
        <f t="shared" si="3316"/>
        <v>fas=8</v>
      </c>
      <c r="G2678" s="17" t="str">
        <f>CONCATENATE("[td]",VLOOKUP(IF((COUNTA(E2680)&gt;0),E2680,VALUE(D2680)),'Lookup tables'!$A$2:$B$42,2,FALSE))</f>
        <v>[td]katastrofal</v>
      </c>
    </row>
    <row r="2679" spans="1:7" ht="14.4">
      <c r="A2679" s="17" t="s">
        <v>285</v>
      </c>
      <c r="B2679" s="17" t="str">
        <f t="shared" si="3349"/>
        <v>bac=</v>
      </c>
      <c r="C2679" s="1" t="s">
        <v>162</v>
      </c>
      <c r="D2679" t="str">
        <f t="shared" si="3405"/>
        <v>4</v>
      </c>
      <c r="F2679" t="str">
        <f t="shared" ref="F2679:F2742" si="3408">IF(LEN(E2679)&gt;0,CONCATENATE(B2679,E2679),A2679)</f>
        <v>bac=4</v>
      </c>
      <c r="G2679" s="17" t="s">
        <v>163</v>
      </c>
    </row>
    <row r="2680" spans="1:7" ht="14.4">
      <c r="A2680" s="17" t="s">
        <v>286</v>
      </c>
      <c r="B2680" s="17" t="str">
        <f t="shared" si="3349"/>
        <v>mlv=</v>
      </c>
      <c r="C2680" s="1" t="s">
        <v>165</v>
      </c>
      <c r="D2680" t="str">
        <f t="shared" si="3405"/>
        <v>1</v>
      </c>
      <c r="F2680" t="str">
        <f t="shared" si="3408"/>
        <v>mlv=1</v>
      </c>
      <c r="G2680" s="17" t="s">
        <v>135</v>
      </c>
    </row>
    <row r="2681" spans="1:7" ht="14.4">
      <c r="A2681" s="17" t="s">
        <v>307</v>
      </c>
      <c r="B2681" s="17" t="str">
        <f t="shared" si="3349"/>
        <v>rut=</v>
      </c>
      <c r="C2681" s="1" t="s">
        <v>167</v>
      </c>
      <c r="D2681" t="str">
        <f t="shared" si="3405"/>
        <v>13</v>
      </c>
      <c r="F2681" t="str">
        <f t="shared" si="3408"/>
        <v>rut=13</v>
      </c>
      <c r="G2681" s="17" t="str">
        <f t="shared" ref="G2681" si="3409">CONCATENATE("[th]",C2674)</f>
        <v>[th]Spelupplägg</v>
      </c>
    </row>
    <row r="2682" spans="1:7" ht="14.4">
      <c r="A2682" s="17" t="s">
        <v>168</v>
      </c>
      <c r="B2682" s="17" t="str">
        <f t="shared" si="3349"/>
        <v>led=</v>
      </c>
      <c r="C2682" s="1" t="s">
        <v>169</v>
      </c>
      <c r="D2682" t="str">
        <f t="shared" si="3405"/>
        <v>6</v>
      </c>
      <c r="F2682" t="str">
        <f t="shared" si="3408"/>
        <v>led=6</v>
      </c>
      <c r="G2682" s="17" t="s">
        <v>150</v>
      </c>
    </row>
    <row r="2683" spans="1:7" ht="14.4">
      <c r="A2683" s="17" t="s">
        <v>1302</v>
      </c>
      <c r="B2683" s="17" t="str">
        <f t="shared" si="3349"/>
        <v>sal=</v>
      </c>
      <c r="C2683" s="1" t="s">
        <v>171</v>
      </c>
      <c r="D2683" t="str">
        <f t="shared" si="3405"/>
        <v>316900</v>
      </c>
      <c r="F2683" t="str">
        <f t="shared" si="3408"/>
        <v>sal=316900</v>
      </c>
      <c r="G2683" s="17" t="str">
        <f>CONCATENATE("[td]",VLOOKUP(IF((COUNTA(E2674)&gt;0),E2674,VALUE(D2674)),'Lookup tables'!$A$2:$B$42,2,FALSE))</f>
        <v>[td]magisk</v>
      </c>
    </row>
    <row r="2684" spans="1:7" ht="14.4">
      <c r="A2684" s="17" t="s">
        <v>1303</v>
      </c>
      <c r="B2684" s="17" t="str">
        <f t="shared" si="3349"/>
        <v>mkt=</v>
      </c>
      <c r="C2684" s="1" t="s">
        <v>173</v>
      </c>
      <c r="D2684" t="str">
        <f t="shared" si="3405"/>
        <v>38460</v>
      </c>
      <c r="F2684" t="str">
        <f t="shared" si="3408"/>
        <v>mkt=38460</v>
      </c>
      <c r="G2684" s="17" t="s">
        <v>140</v>
      </c>
    </row>
    <row r="2685" spans="1:7" ht="14.4">
      <c r="A2685" s="17" t="s">
        <v>901</v>
      </c>
      <c r="B2685" s="17" t="str">
        <f t="shared" si="3349"/>
        <v>gev=</v>
      </c>
      <c r="C2685" s="1" t="s">
        <v>175</v>
      </c>
      <c r="D2685" t="str">
        <f t="shared" si="3405"/>
        <v>53</v>
      </c>
      <c r="F2685" t="str">
        <f t="shared" si="3408"/>
        <v>gev=53</v>
      </c>
      <c r="G2685" s="17" t="str">
        <f t="shared" ref="G2685" si="3410">CONCATENATE("[th]",C2676)</f>
        <v>[th]Framspel</v>
      </c>
    </row>
    <row r="2686" spans="1:7" ht="14.4">
      <c r="A2686" s="17" t="s">
        <v>176</v>
      </c>
      <c r="B2686" s="17" t="str">
        <f t="shared" si="3349"/>
        <v>gtl=</v>
      </c>
      <c r="C2686" s="1" t="s">
        <v>177</v>
      </c>
      <c r="D2686" t="str">
        <f t="shared" si="3405"/>
        <v>0</v>
      </c>
      <c r="F2686" t="str">
        <f t="shared" si="3408"/>
        <v>gtl=0</v>
      </c>
      <c r="G2686" s="17" t="s">
        <v>150</v>
      </c>
    </row>
    <row r="2687" spans="1:7" ht="14.4">
      <c r="A2687" s="17" t="s">
        <v>178</v>
      </c>
      <c r="B2687" s="17" t="str">
        <f t="shared" si="3349"/>
        <v>gtc=</v>
      </c>
      <c r="C2687" s="1" t="s">
        <v>179</v>
      </c>
      <c r="D2687" t="str">
        <f t="shared" si="3405"/>
        <v>0</v>
      </c>
      <c r="F2687" t="str">
        <f t="shared" si="3408"/>
        <v>gtc=0</v>
      </c>
      <c r="G2687" s="17" t="str">
        <f>CONCATENATE("[td]",VLOOKUP(IF((COUNTA(E2676)&gt;0),E2676,VALUE(D2676)),'Lookup tables'!$A$2:$B$42,2,FALSE))</f>
        <v>[td]oförglömlig</v>
      </c>
    </row>
    <row r="2688" spans="1:7" ht="14.4">
      <c r="A2688" s="17" t="s">
        <v>180</v>
      </c>
      <c r="B2688" s="17" t="str">
        <f t="shared" si="3349"/>
        <v>gtt=</v>
      </c>
      <c r="C2688" s="1" t="s">
        <v>181</v>
      </c>
      <c r="D2688" t="str">
        <f t="shared" si="3405"/>
        <v>0</v>
      </c>
      <c r="F2688" t="str">
        <f t="shared" si="3408"/>
        <v>gtt=0</v>
      </c>
      <c r="G2688" s="17" t="s">
        <v>163</v>
      </c>
    </row>
    <row r="2689" spans="1:7" ht="14.4">
      <c r="A2689" s="17" t="s">
        <v>182</v>
      </c>
      <c r="B2689" s="17" t="str">
        <f t="shared" si="3349"/>
        <v>hat=</v>
      </c>
      <c r="C2689" s="1" t="s">
        <v>183</v>
      </c>
      <c r="D2689" t="str">
        <f t="shared" si="3405"/>
        <v>0</v>
      </c>
      <c r="F2689" t="str">
        <f t="shared" si="3408"/>
        <v>hat=0</v>
      </c>
      <c r="G2689" s="17" t="s">
        <v>135</v>
      </c>
    </row>
    <row r="2690" spans="1:7" ht="14.4">
      <c r="A2690" s="17" t="s">
        <v>184</v>
      </c>
      <c r="B2690" s="17" t="str">
        <f t="shared" ref="B2690" si="3411">LEFT(A2690,10)</f>
        <v>CountryID=</v>
      </c>
      <c r="C2690" s="1" t="s">
        <v>185</v>
      </c>
      <c r="D2690" t="str">
        <f t="shared" ref="D2690:D2753" si="3412">RIGHT(A2690,(LEN(A2690)-10))</f>
        <v>1</v>
      </c>
      <c r="F2690" t="str">
        <f t="shared" si="3408"/>
        <v>CountryID=1</v>
      </c>
      <c r="G2690" s="17" t="str">
        <f t="shared" ref="G2690" si="3413">CONCATENATE("[th]",C2677)</f>
        <v>[th]Ytter</v>
      </c>
    </row>
    <row r="2691" spans="1:7" ht="14.4">
      <c r="A2691" s="17" t="s">
        <v>186</v>
      </c>
      <c r="B2691" s="17" t="str">
        <f t="shared" ref="B2691" si="3414">LEFT(A2691,9)</f>
        <v>warnings=</v>
      </c>
      <c r="C2691" s="1" t="s">
        <v>187</v>
      </c>
      <c r="D2691" t="str">
        <f t="shared" ref="D2691:D2754" si="3415">RIGHT(A2691,(LEN(A2691)-9))</f>
        <v>0</v>
      </c>
      <c r="F2691" t="str">
        <f t="shared" si="3408"/>
        <v>warnings=0</v>
      </c>
      <c r="G2691" s="17" t="s">
        <v>150</v>
      </c>
    </row>
    <row r="2692" spans="1:7" ht="14.4">
      <c r="A2692" s="17" t="s">
        <v>188</v>
      </c>
      <c r="B2692" s="17" t="str">
        <f t="shared" ref="B2692" si="3416">LEFT(A2692,11)</f>
        <v>speciality=</v>
      </c>
      <c r="C2692" s="1" t="s">
        <v>189</v>
      </c>
      <c r="D2692" t="str">
        <f t="shared" ref="D2692:D2755" si="3417">RIGHT(A2692,(LEN(A2692)-11))</f>
        <v>0</v>
      </c>
      <c r="F2692" t="str">
        <f t="shared" si="3408"/>
        <v>speciality=0</v>
      </c>
      <c r="G2692" s="17" t="str">
        <f>CONCATENATE("[td]",VLOOKUP(IF((COUNTA(E2677)&gt;0),E2677,VALUE(D2677)),'Lookup tables'!$A$2:$B$42,2,FALSE))</f>
        <v>[td]dålig</v>
      </c>
    </row>
    <row r="2693" spans="1:7" ht="14.4">
      <c r="A2693" s="17" t="s">
        <v>190</v>
      </c>
      <c r="B2693" s="17" t="str">
        <f t="shared" ref="B2693" si="3418">LEFT(A2693,16)</f>
        <v>specialityLabel=</v>
      </c>
      <c r="C2693" s="1" t="s">
        <v>189</v>
      </c>
      <c r="F2693" t="str">
        <f t="shared" si="3408"/>
        <v>specialityLabel=</v>
      </c>
      <c r="G2693" s="17" t="s">
        <v>140</v>
      </c>
    </row>
    <row r="2694" spans="1:7" ht="14.4">
      <c r="A2694" s="17" t="s">
        <v>292</v>
      </c>
      <c r="B2694" s="17" t="str">
        <f t="shared" ref="B2694" si="3419">LEFT(A2694,11)</f>
        <v>gentleness=</v>
      </c>
      <c r="C2694" s="1" t="s">
        <v>192</v>
      </c>
      <c r="D2694" t="str">
        <f t="shared" ref="D2694:D2757" si="3420">RIGHT(A2694,(LEN(A2694)-11))</f>
        <v>1</v>
      </c>
      <c r="F2694" t="str">
        <f t="shared" si="3408"/>
        <v>gentleness=1</v>
      </c>
      <c r="G2694" s="17" t="str">
        <f t="shared" ref="G2694" si="3421">CONCATENATE("[th]",C2679)</f>
        <v>[th]Försvar</v>
      </c>
    </row>
    <row r="2695" spans="1:7" ht="14.4">
      <c r="A2695" s="17" t="s">
        <v>293</v>
      </c>
      <c r="B2695" s="17" t="str">
        <f t="shared" ref="B2695" si="3422">LEFT(A2695,16)</f>
        <v>gentlenessLabel=</v>
      </c>
      <c r="C2695" s="1" t="s">
        <v>192</v>
      </c>
      <c r="D2695" t="str">
        <f t="shared" ref="D2695:D2758" si="3423">RIGHT(A2695,(LEN(A2695)-16))</f>
        <v>controversial person</v>
      </c>
      <c r="F2695" t="str">
        <f t="shared" si="3408"/>
        <v>gentlenessLabel=controversial person</v>
      </c>
      <c r="G2695" s="17" t="s">
        <v>150</v>
      </c>
    </row>
    <row r="2696" spans="1:7" ht="14.4">
      <c r="A2696" s="17" t="s">
        <v>194</v>
      </c>
      <c r="B2696" s="17" t="str">
        <f t="shared" ref="B2696" si="3424">LEFT(A2696,8)</f>
        <v>honesty=</v>
      </c>
      <c r="C2696" s="1" t="s">
        <v>195</v>
      </c>
      <c r="D2696" t="str">
        <f t="shared" ref="D2696:D2759" si="3425">RIGHT(A2696,(LEN(A2696)-8))</f>
        <v>2</v>
      </c>
      <c r="F2696" t="str">
        <f t="shared" si="3408"/>
        <v>honesty=2</v>
      </c>
      <c r="G2696" s="17" t="str">
        <f>CONCATENATE("[td]",VLOOKUP(IF((COUNTA(E2679)&gt;0),E2679,VALUE(D2679)),'Lookup tables'!$A$2:$B$42,2,FALSE))</f>
        <v>[td]hyfsad</v>
      </c>
    </row>
    <row r="2697" spans="1:7" ht="14.4">
      <c r="A2697" s="17" t="s">
        <v>196</v>
      </c>
      <c r="B2697" s="17" t="str">
        <f t="shared" ref="B2697" si="3426">LEFT(A2697,13)</f>
        <v>honestyLabel=</v>
      </c>
      <c r="C2697" s="1" t="s">
        <v>195</v>
      </c>
      <c r="D2697" t="str">
        <f t="shared" ref="D2697:D2760" si="3427">RIGHT(A2697,(LEN(A2697)-13))</f>
        <v>honest</v>
      </c>
      <c r="F2697" t="str">
        <f t="shared" si="3408"/>
        <v>honestyLabel=honest</v>
      </c>
      <c r="G2697" s="17" t="s">
        <v>163</v>
      </c>
    </row>
    <row r="2698" spans="1:7" ht="14.4">
      <c r="A2698" s="17" t="s">
        <v>294</v>
      </c>
      <c r="B2698" s="17" t="str">
        <f t="shared" ref="B2698" si="3428">LEFT(A2698,15)</f>
        <v>Aggressiveness=</v>
      </c>
      <c r="C2698" s="1" t="s">
        <v>198</v>
      </c>
      <c r="D2698" t="str">
        <f t="shared" ref="D2698:D2761" si="3429">RIGHT(A2698,(LEN(A2698)-15))</f>
        <v>3</v>
      </c>
      <c r="F2698" t="str">
        <f t="shared" si="3408"/>
        <v>Aggressiveness=3</v>
      </c>
      <c r="G2698" s="17" t="s">
        <v>135</v>
      </c>
    </row>
    <row r="2699" spans="1:7" ht="14.4">
      <c r="A2699" s="17" t="s">
        <v>295</v>
      </c>
      <c r="B2699" s="17" t="str">
        <f t="shared" ref="B2699" si="3430">LEFT(A2699,20)</f>
        <v>AggressivenessLabel=</v>
      </c>
      <c r="C2699" s="1" t="s">
        <v>198</v>
      </c>
      <c r="D2699" t="str">
        <f t="shared" ref="D2699:D2762" si="3431">RIGHT(A2699,(LEN(A2699)-20))</f>
        <v>temperamental</v>
      </c>
      <c r="F2699" t="str">
        <f t="shared" si="3408"/>
        <v>AggressivenessLabel=temperamental</v>
      </c>
      <c r="G2699" s="17" t="str">
        <f t="shared" ref="G2699" si="3432">CONCATENATE("[th]",C2675)</f>
        <v>[th]Målgörare</v>
      </c>
    </row>
    <row r="2700" spans="1:7" ht="14.4">
      <c r="A2700" s="17" t="s">
        <v>296</v>
      </c>
      <c r="B2700" s="17" t="str">
        <f t="shared" ref="B2700" si="3433">LEFT(A2700,12)</f>
        <v>TrainerType=</v>
      </c>
      <c r="C2700" s="1" t="s">
        <v>201</v>
      </c>
      <c r="D2700" t="str">
        <f t="shared" ref="D2700:D2763" si="3434">RIGHT(A2700,(LEN(A2700)-12))</f>
        <v>2</v>
      </c>
      <c r="F2700" t="str">
        <f t="shared" si="3408"/>
        <v>TrainerType=2</v>
      </c>
      <c r="G2700" s="17" t="s">
        <v>150</v>
      </c>
    </row>
    <row r="2701" spans="1:7" ht="14.4">
      <c r="A2701" s="17" t="s">
        <v>297</v>
      </c>
      <c r="B2701" s="17" t="str">
        <f t="shared" ref="B2701" si="3435">LEFT(A2701,13)</f>
        <v>TrainerSkill=</v>
      </c>
      <c r="C2701" s="1" t="s">
        <v>203</v>
      </c>
      <c r="D2701" t="str">
        <f t="shared" ref="D2701:D2764" si="3436">RIGHT(A2701,(LEN(A2701)-13))</f>
        <v>7</v>
      </c>
      <c r="F2701" t="str">
        <f t="shared" si="3408"/>
        <v>TrainerSkill=7</v>
      </c>
      <c r="G2701" s="17" t="str">
        <f>CONCATENATE("[td]",VLOOKUP(IF((COUNTA(E2675)&gt;0),E2675,VALUE(D2675)),'Lookup tables'!$A$2:$B$42,2,FALSE))</f>
        <v>[td]usel</v>
      </c>
    </row>
    <row r="2702" spans="1:7" ht="14.4">
      <c r="A2702" s="17" t="s">
        <v>204</v>
      </c>
      <c r="B2702" s="17" t="str">
        <f t="shared" ref="B2702" si="3437">LEFT(A2702,7)</f>
        <v>rating=</v>
      </c>
      <c r="C2702" s="1" t="s">
        <v>205</v>
      </c>
      <c r="D2702" t="str">
        <f t="shared" ref="D2702:D2765" si="3438">RIGHT(A2702,(LEN(A2702)-7))</f>
        <v>0</v>
      </c>
      <c r="F2702" t="str">
        <f t="shared" si="3408"/>
        <v>rating=0</v>
      </c>
      <c r="G2702" s="17" t="s">
        <v>140</v>
      </c>
    </row>
    <row r="2703" spans="1:7" ht="14.4">
      <c r="A2703" s="17" t="s">
        <v>298</v>
      </c>
      <c r="B2703" s="17" t="str">
        <f t="shared" ref="B2703" si="3439">LEFT(A2703,13)</f>
        <v>PlayerNumber=</v>
      </c>
      <c r="C2703" s="1" t="s">
        <v>207</v>
      </c>
      <c r="D2703" t="str">
        <f t="shared" ref="D2703:D2766" si="3440">RIGHT(A2703,(LEN(A2703)-13))</f>
        <v>10</v>
      </c>
      <c r="F2703" t="str">
        <f t="shared" si="3408"/>
        <v>PlayerNumber=10</v>
      </c>
      <c r="G2703" s="17" t="str">
        <f t="shared" ref="G2703" si="3441">CONCATENATE("[th]",C2678)</f>
        <v>[th]Fasta situationer</v>
      </c>
    </row>
    <row r="2704" spans="1:7" ht="14.4">
      <c r="A2704" s="17" t="s">
        <v>208</v>
      </c>
      <c r="B2704" s="17" t="str">
        <f t="shared" ref="B2704:B2705" si="3442">LEFT(A2704,15)</f>
        <v>TransferListed=</v>
      </c>
      <c r="C2704" s="1" t="s">
        <v>209</v>
      </c>
      <c r="D2704" t="str">
        <f t="shared" ref="D2704:D2767" si="3443">RIGHT(A2704,(LEN(A2704)-15))</f>
        <v>0</v>
      </c>
      <c r="F2704" t="str">
        <f t="shared" si="3408"/>
        <v>TransferListed=0</v>
      </c>
      <c r="G2704" s="17" t="s">
        <v>150</v>
      </c>
    </row>
    <row r="2705" spans="1:7" ht="14.4">
      <c r="A2705" s="17" t="s">
        <v>210</v>
      </c>
      <c r="B2705" s="17" t="str">
        <f t="shared" si="3442"/>
        <v>NationalTeamID=</v>
      </c>
      <c r="C2705" s="1" t="s">
        <v>211</v>
      </c>
      <c r="D2705" t="str">
        <f t="shared" si="3443"/>
        <v>3000</v>
      </c>
      <c r="F2705" t="str">
        <f t="shared" ref="F2705:F2768" si="3444">A2705</f>
        <v>NationalTeamID=3000</v>
      </c>
      <c r="G2705" s="17" t="str">
        <f>CONCATENATE("[td]",VLOOKUP(IF((COUNTA(E2678)&gt;0),E2678,VALUE(D2678)),'Lookup tables'!$A$2:$B$42,2,FALSE))</f>
        <v>[td]fenomenal</v>
      </c>
    </row>
    <row r="2706" spans="1:7" ht="14.4">
      <c r="A2706" s="17" t="s">
        <v>614</v>
      </c>
      <c r="B2706" s="17" t="str">
        <f t="shared" ref="B2706" si="3445">LEFT(A2706,5)</f>
        <v>Caps=</v>
      </c>
      <c r="C2706" s="1" t="s">
        <v>213</v>
      </c>
      <c r="D2706" t="str">
        <f t="shared" ref="D2706:D2769" si="3446">RIGHT(A2706,(LEN(A2706)-5))</f>
        <v>11</v>
      </c>
      <c r="F2706" t="str">
        <f t="shared" si="3444"/>
        <v>Caps=11</v>
      </c>
      <c r="G2706" s="17" t="s">
        <v>214</v>
      </c>
    </row>
    <row r="2707" spans="1:7" ht="14.4">
      <c r="A2707" s="17" t="s">
        <v>239</v>
      </c>
      <c r="B2707" s="17" t="str">
        <f t="shared" ref="B2707" si="3447">LEFT(A2707,8)</f>
        <v>CapsU20=</v>
      </c>
      <c r="C2707" s="1" t="s">
        <v>216</v>
      </c>
      <c r="D2707" t="str">
        <f t="shared" ref="D2707:D2770" si="3448">RIGHT(A2707,(LEN(A2707)-8))</f>
        <v>0</v>
      </c>
      <c r="F2707" t="str">
        <f t="shared" si="3444"/>
        <v>CapsU20=0</v>
      </c>
      <c r="G2707" t="str">
        <f t="shared" ref="G2707:G2770" si="3449">CONCATENATE("Extra info: ", E2707)</f>
        <v xml:space="preserve">Extra info: </v>
      </c>
    </row>
    <row r="2708" spans="1:7" ht="14.4">
      <c r="A2708" s="17" t="s">
        <v>623</v>
      </c>
      <c r="B2708" s="17"/>
      <c r="C2708" s="10" t="s">
        <v>134</v>
      </c>
      <c r="D2708" s="17" t="str">
        <f t="shared" ref="D2708:D2771" si="3450">MID(A2708,8,(LEN(A2708)-8))</f>
        <v>207633998</v>
      </c>
      <c r="F2708" t="str">
        <f t="shared" si="3444"/>
        <v>[player207633998]</v>
      </c>
      <c r="G2708" s="17" t="str">
        <f t="shared" ref="G2708:G2771" si="3451">CONCATENATE("[hr][b]",D2709,"[/b] ","[playerid=",D2708,"]")</f>
        <v>[hr][b]Klas 'Biffen' Larsson[/b] [playerid=207633998]</v>
      </c>
    </row>
    <row r="2709" spans="1:7" ht="14.4">
      <c r="A2709" s="17" t="s">
        <v>624</v>
      </c>
      <c r="B2709" s="17" t="str">
        <f t="shared" ref="B2709" si="3452">LEFT(A2709,5)</f>
        <v>name=</v>
      </c>
      <c r="C2709" s="10" t="s">
        <v>137</v>
      </c>
      <c r="D2709" s="17" t="str">
        <f t="shared" ref="D2709:D2772" si="3453">RIGHT(A2709,(LEN(A2709)-5))</f>
        <v>Klas 'Biffen' Larsson</v>
      </c>
      <c r="F2709" t="str">
        <f t="shared" si="3444"/>
        <v>name=Klas 'Biffen' Larsson</v>
      </c>
      <c r="G2709" t="str">
        <f t="shared" ref="G2709" si="3454">CONCATENATE(D2710," år och ",D2711," dagar, TSI = ",D2725,", Lön = ",D2724)</f>
        <v>33 år och 26 dagar, TSI = 90850, Lön = 415000</v>
      </c>
    </row>
    <row r="2710" spans="1:7" ht="14.4">
      <c r="A2710" s="17" t="s">
        <v>617</v>
      </c>
      <c r="B2710" s="17" t="str">
        <f t="shared" ref="B2710" si="3455">LEFT(A2710,4)</f>
        <v>ald=</v>
      </c>
      <c r="C2710" s="1" t="s">
        <v>139</v>
      </c>
      <c r="D2710" t="str">
        <f t="shared" ref="D2710:D2773" si="3456">RIGHT(A2710,(LEN(A2710)-4))</f>
        <v>33</v>
      </c>
      <c r="F2710" t="str">
        <f t="shared" ref="F2710" si="3457">IF(LEN(E2710)&gt;0,CONCATENATE(B2710,E2710),A2710)</f>
        <v>ald=33</v>
      </c>
      <c r="G2710" t="str">
        <f>CONCATENATE(VLOOKUP(IF((COUNTA(E2713)&gt;0),E2713,VALUE(D2713)),'Lookup tables'!$A$2:$B$42,2,FALSE)," form, ",VLOOKUP(IF((COUNTA(E2714)&gt;0),E2714,VALUE(D2714)),'Lookup tables'!$A$2:$B$42,2,FALSE)," kondition, ",VLOOKUP(IF((COUNTA(E2722)&gt;0),E2722,VALUE(D2722)),'Lookup tables'!$A$2:$B$42,2,FALSE)," rutin")</f>
        <v>ypperlig form, fenomenal kondition, gudomlig rutin</v>
      </c>
    </row>
    <row r="2711" spans="1:7" ht="14.4">
      <c r="A2711" s="17" t="s">
        <v>453</v>
      </c>
      <c r="B2711" s="17" t="str">
        <f t="shared" ref="B2711" si="3458">LEFT(A2711,8)</f>
        <v>agedays=</v>
      </c>
      <c r="C2711" s="1" t="s">
        <v>142</v>
      </c>
      <c r="D2711" t="str">
        <f t="shared" ref="D2711:D2774" si="3459">RIGHT(A2711,(LEN(A2711)-8))</f>
        <v>26</v>
      </c>
      <c r="F2711" t="str">
        <f t="shared" si="3408"/>
        <v>agedays=26</v>
      </c>
      <c r="G2711" t="str">
        <f>CONCATENATE(IF((COUNTA(D2734)&gt;0),CONCATENATE(D2734,", "),""),IF((LEN(D2741)&gt;0),CONCATENATE(VLOOKUP(VALUE(D2741),'Lookup tables'!$D$25:$E$27,2,FALSE),", "),""),CONCATENATE(VLOOKUP(VALUE(D2723),'Lookup tables'!$A$2:$B$42,2,FALSE)," ledarförmåga, "),CONCATENATE(VLOOKUP(D2736,'Lookup tables'!$D$29:$E$34,2,FALSE),", "),IF(AND((VALUE(D2712)&lt;0),(COUNTA(E2712)&lt;1)),"ingen skada",CONCATENATE("[b]skada +",IF((COUNTA(E2712)&gt;0),E2712,D2712),"[/b]")))</f>
        <v>hyfsad ledarförmåga, sympatisk kille, ingen skada</v>
      </c>
    </row>
    <row r="2712" spans="1:7" ht="14.4">
      <c r="A2712" s="17" t="s">
        <v>143</v>
      </c>
      <c r="B2712" s="17" t="str">
        <f t="shared" ref="B2712:B2771" si="3460">LEFT(A2712,4)</f>
        <v>ska=</v>
      </c>
      <c r="C2712" s="1" t="s">
        <v>144</v>
      </c>
      <c r="D2712" t="str">
        <f t="shared" ref="D2712:D2775" si="3461">RIGHT(A2712,(LEN(A2712)-4))</f>
        <v>-1</v>
      </c>
      <c r="F2712" t="str">
        <f t="shared" si="3408"/>
        <v>ska=-1</v>
      </c>
      <c r="G2712" t="s">
        <v>145</v>
      </c>
    </row>
    <row r="2713" spans="1:7" ht="14.4">
      <c r="A2713" s="17" t="s">
        <v>221</v>
      </c>
      <c r="B2713" s="17" t="str">
        <f t="shared" si="3460"/>
        <v>for=</v>
      </c>
      <c r="C2713" s="1" t="s">
        <v>147</v>
      </c>
      <c r="D2713" t="str">
        <f t="shared" si="3461"/>
        <v>6</v>
      </c>
      <c r="F2713" t="str">
        <f t="shared" si="3408"/>
        <v>for=6</v>
      </c>
      <c r="G2713" s="17" t="str">
        <f t="shared" ref="G2713:G2776" si="3462">CONCATENATE("[th]",C2714)</f>
        <v>[th]Kondition</v>
      </c>
    </row>
    <row r="2714" spans="1:7" ht="14.4">
      <c r="A2714" s="17" t="s">
        <v>369</v>
      </c>
      <c r="B2714" s="17" t="str">
        <f t="shared" si="3460"/>
        <v>uth=</v>
      </c>
      <c r="C2714" s="1" t="s">
        <v>149</v>
      </c>
      <c r="D2714" t="str">
        <f t="shared" si="3461"/>
        <v>8</v>
      </c>
      <c r="F2714" t="str">
        <f t="shared" si="3408"/>
        <v>uth=8</v>
      </c>
      <c r="G2714" s="17" t="s">
        <v>150</v>
      </c>
    </row>
    <row r="2715" spans="1:7" ht="14.4">
      <c r="A2715" s="17" t="s">
        <v>280</v>
      </c>
      <c r="B2715" s="17" t="str">
        <f t="shared" si="3460"/>
        <v>spe=</v>
      </c>
      <c r="C2715" s="1" t="s">
        <v>152</v>
      </c>
      <c r="D2715" t="str">
        <f t="shared" si="3461"/>
        <v>18</v>
      </c>
      <c r="F2715" t="str">
        <f t="shared" si="3408"/>
        <v>spe=18</v>
      </c>
      <c r="G2715" s="17" t="str">
        <f>CONCATENATE("[td]",VLOOKUP(IF((COUNTA(E2714)&gt;0),E2714,VALUE(D2714)),'Lookup tables'!$A$2:$B$42,2,FALSE))</f>
        <v>[td]fenomenal</v>
      </c>
    </row>
    <row r="2716" spans="1:7" ht="14.4">
      <c r="A2716" s="17" t="s">
        <v>435</v>
      </c>
      <c r="B2716" s="17" t="str">
        <f t="shared" si="3460"/>
        <v>mal=</v>
      </c>
      <c r="C2716" s="1" t="s">
        <v>154</v>
      </c>
      <c r="D2716" t="str">
        <f t="shared" si="3461"/>
        <v>5</v>
      </c>
      <c r="F2716" t="str">
        <f t="shared" si="3408"/>
        <v>mal=5</v>
      </c>
      <c r="G2716" s="17" t="s">
        <v>140</v>
      </c>
    </row>
    <row r="2717" spans="1:7" ht="14.4">
      <c r="A2717" s="17" t="s">
        <v>282</v>
      </c>
      <c r="B2717" s="17" t="str">
        <f t="shared" si="3460"/>
        <v>fra=</v>
      </c>
      <c r="C2717" s="1" t="s">
        <v>156</v>
      </c>
      <c r="D2717" t="str">
        <f t="shared" si="3461"/>
        <v>13</v>
      </c>
      <c r="F2717" t="str">
        <f t="shared" si="3408"/>
        <v>fra=13</v>
      </c>
      <c r="G2717" s="17" t="str">
        <f t="shared" ref="G2717" si="3463">CONCATENATE("[th]",C2721)</f>
        <v>[th]Målvakt</v>
      </c>
    </row>
    <row r="2718" spans="1:7" ht="14.4">
      <c r="A2718" s="17" t="s">
        <v>415</v>
      </c>
      <c r="B2718" s="17" t="str">
        <f t="shared" si="3460"/>
        <v>ytt=</v>
      </c>
      <c r="C2718" s="1" t="s">
        <v>158</v>
      </c>
      <c r="D2718" t="str">
        <f t="shared" si="3461"/>
        <v>5</v>
      </c>
      <c r="F2718" t="str">
        <f t="shared" si="3408"/>
        <v>ytt=5</v>
      </c>
      <c r="G2718" s="17" t="s">
        <v>150</v>
      </c>
    </row>
    <row r="2719" spans="1:7" ht="14.4">
      <c r="A2719" s="17" t="s">
        <v>416</v>
      </c>
      <c r="B2719" s="17" t="str">
        <f t="shared" si="3460"/>
        <v>fas=</v>
      </c>
      <c r="C2719" s="1" t="s">
        <v>160</v>
      </c>
      <c r="D2719" t="str">
        <f t="shared" si="3461"/>
        <v>2</v>
      </c>
      <c r="F2719" t="str">
        <f t="shared" si="3408"/>
        <v>fas=2</v>
      </c>
      <c r="G2719" s="17" t="str">
        <f>CONCATENATE("[td]",VLOOKUP(IF((COUNTA(E2721)&gt;0),E2721,VALUE(D2721)),'Lookup tables'!$A$2:$B$42,2,FALSE))</f>
        <v>[td]katastrofal</v>
      </c>
    </row>
    <row r="2720" spans="1:7" ht="14.4">
      <c r="A2720" s="17" t="s">
        <v>626</v>
      </c>
      <c r="B2720" s="17" t="str">
        <f t="shared" si="3460"/>
        <v>bac=</v>
      </c>
      <c r="C2720" s="1" t="s">
        <v>162</v>
      </c>
      <c r="D2720" t="str">
        <f t="shared" si="3461"/>
        <v>5</v>
      </c>
      <c r="F2720" t="str">
        <f t="shared" si="3408"/>
        <v>bac=5</v>
      </c>
      <c r="G2720" s="17" t="s">
        <v>163</v>
      </c>
    </row>
    <row r="2721" spans="1:7" ht="14.4">
      <c r="A2721" s="17" t="s">
        <v>286</v>
      </c>
      <c r="B2721" s="17" t="str">
        <f t="shared" si="3460"/>
        <v>mlv=</v>
      </c>
      <c r="C2721" s="1" t="s">
        <v>165</v>
      </c>
      <c r="D2721" t="str">
        <f t="shared" si="3461"/>
        <v>1</v>
      </c>
      <c r="F2721" t="str">
        <f t="shared" si="3408"/>
        <v>mlv=1</v>
      </c>
      <c r="G2721" s="17" t="s">
        <v>135</v>
      </c>
    </row>
    <row r="2722" spans="1:7" ht="14.4">
      <c r="A2722" s="17" t="s">
        <v>166</v>
      </c>
      <c r="B2722" s="17" t="str">
        <f t="shared" si="3460"/>
        <v>rut=</v>
      </c>
      <c r="C2722" s="1" t="s">
        <v>167</v>
      </c>
      <c r="D2722" t="str">
        <f t="shared" si="3461"/>
        <v>20</v>
      </c>
      <c r="F2722" t="str">
        <f t="shared" si="3408"/>
        <v>rut=20</v>
      </c>
      <c r="G2722" s="17" t="str">
        <f t="shared" ref="G2722" si="3464">CONCATENATE("[th]",C2715)</f>
        <v>[th]Spelupplägg</v>
      </c>
    </row>
    <row r="2723" spans="1:7" ht="14.4">
      <c r="A2723" s="17" t="s">
        <v>400</v>
      </c>
      <c r="B2723" s="17" t="str">
        <f t="shared" si="3460"/>
        <v>led=</v>
      </c>
      <c r="C2723" s="1" t="s">
        <v>169</v>
      </c>
      <c r="D2723" t="str">
        <f t="shared" si="3461"/>
        <v>4</v>
      </c>
      <c r="F2723" t="str">
        <f t="shared" si="3408"/>
        <v>led=4</v>
      </c>
      <c r="G2723" s="17" t="s">
        <v>150</v>
      </c>
    </row>
    <row r="2724" spans="1:7" ht="14.4">
      <c r="A2724" s="17" t="s">
        <v>1304</v>
      </c>
      <c r="B2724" s="17" t="str">
        <f t="shared" si="3460"/>
        <v>sal=</v>
      </c>
      <c r="C2724" s="1" t="s">
        <v>171</v>
      </c>
      <c r="D2724" t="str">
        <f t="shared" si="3461"/>
        <v>415000</v>
      </c>
      <c r="F2724" t="str">
        <f t="shared" si="3408"/>
        <v>sal=415000</v>
      </c>
      <c r="G2724" s="17" t="str">
        <f>CONCATENATE("[td]",VLOOKUP(IF((COUNTA(E2715)&gt;0),E2715,VALUE(D2715)),'Lookup tables'!$A$2:$B$42,2,FALSE))</f>
        <v>[td]magisk</v>
      </c>
    </row>
    <row r="2725" spans="1:7" ht="14.4">
      <c r="A2725" s="17" t="s">
        <v>1305</v>
      </c>
      <c r="B2725" s="17" t="str">
        <f t="shared" si="3460"/>
        <v>mkt=</v>
      </c>
      <c r="C2725" s="1" t="s">
        <v>173</v>
      </c>
      <c r="D2725" t="str">
        <f t="shared" si="3461"/>
        <v>90850</v>
      </c>
      <c r="F2725" t="str">
        <f t="shared" si="3408"/>
        <v>mkt=90850</v>
      </c>
      <c r="G2725" s="17" t="s">
        <v>140</v>
      </c>
    </row>
    <row r="2726" spans="1:7" ht="14.4">
      <c r="A2726" s="17" t="s">
        <v>1306</v>
      </c>
      <c r="B2726" s="17" t="str">
        <f t="shared" si="3460"/>
        <v>gev=</v>
      </c>
      <c r="C2726" s="1" t="s">
        <v>175</v>
      </c>
      <c r="D2726" t="str">
        <f t="shared" si="3461"/>
        <v>96</v>
      </c>
      <c r="F2726" t="str">
        <f t="shared" si="3408"/>
        <v>gev=96</v>
      </c>
      <c r="G2726" s="17" t="str">
        <f t="shared" ref="G2726" si="3465">CONCATENATE("[th]",C2717)</f>
        <v>[th]Framspel</v>
      </c>
    </row>
    <row r="2727" spans="1:7" ht="14.4">
      <c r="A2727" s="17" t="s">
        <v>176</v>
      </c>
      <c r="B2727" s="17" t="str">
        <f t="shared" si="3460"/>
        <v>gtl=</v>
      </c>
      <c r="C2727" s="1" t="s">
        <v>177</v>
      </c>
      <c r="D2727" t="str">
        <f t="shared" si="3461"/>
        <v>0</v>
      </c>
      <c r="F2727" t="str">
        <f t="shared" si="3408"/>
        <v>gtl=0</v>
      </c>
      <c r="G2727" s="17" t="s">
        <v>150</v>
      </c>
    </row>
    <row r="2728" spans="1:7" ht="14.4">
      <c r="A2728" s="17" t="s">
        <v>178</v>
      </c>
      <c r="B2728" s="17" t="str">
        <f t="shared" si="3460"/>
        <v>gtc=</v>
      </c>
      <c r="C2728" s="1" t="s">
        <v>179</v>
      </c>
      <c r="D2728" t="str">
        <f t="shared" si="3461"/>
        <v>0</v>
      </c>
      <c r="F2728" t="str">
        <f t="shared" si="3408"/>
        <v>gtc=0</v>
      </c>
      <c r="G2728" s="17" t="str">
        <f>CONCATENATE("[td]",VLOOKUP(IF((COUNTA(E2717)&gt;0),E2717,VALUE(D2717)),'Lookup tables'!$A$2:$B$42,2,FALSE))</f>
        <v>[td]oförglömlig</v>
      </c>
    </row>
    <row r="2729" spans="1:7" ht="14.4">
      <c r="A2729" s="17" t="s">
        <v>180</v>
      </c>
      <c r="B2729" s="17" t="str">
        <f t="shared" si="3460"/>
        <v>gtt=</v>
      </c>
      <c r="C2729" s="1" t="s">
        <v>181</v>
      </c>
      <c r="D2729" t="str">
        <f t="shared" si="3461"/>
        <v>0</v>
      </c>
      <c r="F2729" t="str">
        <f t="shared" si="3408"/>
        <v>gtt=0</v>
      </c>
      <c r="G2729" s="17" t="s">
        <v>163</v>
      </c>
    </row>
    <row r="2730" spans="1:7" ht="14.4">
      <c r="A2730" s="17" t="s">
        <v>404</v>
      </c>
      <c r="B2730" s="17" t="str">
        <f t="shared" si="3460"/>
        <v>hat=</v>
      </c>
      <c r="C2730" s="1" t="s">
        <v>183</v>
      </c>
      <c r="D2730" t="str">
        <f t="shared" si="3461"/>
        <v>1</v>
      </c>
      <c r="F2730" t="str">
        <f t="shared" si="3408"/>
        <v>hat=1</v>
      </c>
      <c r="G2730" s="17" t="s">
        <v>135</v>
      </c>
    </row>
    <row r="2731" spans="1:7" ht="14.4">
      <c r="A2731" s="17" t="s">
        <v>184</v>
      </c>
      <c r="B2731" s="17" t="str">
        <f t="shared" ref="B2731" si="3466">LEFT(A2731,10)</f>
        <v>CountryID=</v>
      </c>
      <c r="C2731" s="1" t="s">
        <v>185</v>
      </c>
      <c r="D2731" t="str">
        <f t="shared" ref="D2731:D2794" si="3467">RIGHT(A2731,(LEN(A2731)-10))</f>
        <v>1</v>
      </c>
      <c r="F2731" t="str">
        <f t="shared" si="3408"/>
        <v>CountryID=1</v>
      </c>
      <c r="G2731" s="17" t="str">
        <f t="shared" ref="G2731" si="3468">CONCATENATE("[th]",C2718)</f>
        <v>[th]Ytter</v>
      </c>
    </row>
    <row r="2732" spans="1:7" ht="14.4">
      <c r="A2732" s="17" t="s">
        <v>186</v>
      </c>
      <c r="B2732" s="17" t="str">
        <f t="shared" ref="B2732" si="3469">LEFT(A2732,9)</f>
        <v>warnings=</v>
      </c>
      <c r="C2732" s="1" t="s">
        <v>187</v>
      </c>
      <c r="D2732" t="str">
        <f t="shared" ref="D2732:D2795" si="3470">RIGHT(A2732,(LEN(A2732)-9))</f>
        <v>0</v>
      </c>
      <c r="F2732" t="str">
        <f t="shared" si="3408"/>
        <v>warnings=0</v>
      </c>
      <c r="G2732" s="17" t="s">
        <v>150</v>
      </c>
    </row>
    <row r="2733" spans="1:7" ht="14.4">
      <c r="A2733" s="17" t="s">
        <v>362</v>
      </c>
      <c r="B2733" s="17" t="str">
        <f t="shared" ref="B2733" si="3471">LEFT(A2733,11)</f>
        <v>speciality=</v>
      </c>
      <c r="C2733" s="1" t="s">
        <v>189</v>
      </c>
      <c r="D2733" t="str">
        <f t="shared" ref="D2733:D2796" si="3472">RIGHT(A2733,(LEN(A2733)-11))</f>
        <v>5</v>
      </c>
      <c r="F2733" t="str">
        <f t="shared" si="3408"/>
        <v>speciality=5</v>
      </c>
      <c r="G2733" s="17" t="str">
        <f>CONCATENATE("[td]",VLOOKUP(IF((COUNTA(E2718)&gt;0),E2718,VALUE(D2718)),'Lookup tables'!$A$2:$B$42,2,FALSE))</f>
        <v>[td]bra</v>
      </c>
    </row>
    <row r="2734" spans="1:7" ht="14.4">
      <c r="A2734" s="17" t="s">
        <v>363</v>
      </c>
      <c r="B2734" s="17" t="str">
        <f t="shared" ref="B2734" si="3473">LEFT(A2734,16)</f>
        <v>specialityLabel=</v>
      </c>
      <c r="C2734" s="1" t="s">
        <v>189</v>
      </c>
      <c r="F2734" t="str">
        <f t="shared" si="3408"/>
        <v>specialityLabel=Head</v>
      </c>
      <c r="G2734" s="17" t="s">
        <v>140</v>
      </c>
    </row>
    <row r="2735" spans="1:7" ht="14.4">
      <c r="A2735" s="17" t="s">
        <v>329</v>
      </c>
      <c r="B2735" s="17" t="str">
        <f t="shared" ref="B2735" si="3474">LEFT(A2735,11)</f>
        <v>gentleness=</v>
      </c>
      <c r="C2735" s="1" t="s">
        <v>192</v>
      </c>
      <c r="D2735" t="str">
        <f t="shared" ref="D2735:D2798" si="3475">RIGHT(A2735,(LEN(A2735)-11))</f>
        <v>2</v>
      </c>
      <c r="F2735" t="str">
        <f t="shared" si="3408"/>
        <v>gentleness=2</v>
      </c>
      <c r="G2735" s="17" t="str">
        <f t="shared" ref="G2735" si="3476">CONCATENATE("[th]",C2720)</f>
        <v>[th]Försvar</v>
      </c>
    </row>
    <row r="2736" spans="1:7" ht="14.4">
      <c r="A2736" s="17" t="s">
        <v>330</v>
      </c>
      <c r="B2736" s="17" t="str">
        <f t="shared" ref="B2736" si="3477">LEFT(A2736,16)</f>
        <v>gentlenessLabel=</v>
      </c>
      <c r="C2736" s="1" t="s">
        <v>192</v>
      </c>
      <c r="D2736" t="str">
        <f t="shared" ref="D2736:D2799" si="3478">RIGHT(A2736,(LEN(A2736)-16))</f>
        <v>pleasant guy</v>
      </c>
      <c r="F2736" t="str">
        <f t="shared" si="3408"/>
        <v>gentlenessLabel=pleasant guy</v>
      </c>
      <c r="G2736" s="17" t="s">
        <v>150</v>
      </c>
    </row>
    <row r="2737" spans="1:7" ht="14.4">
      <c r="A2737" s="17" t="s">
        <v>311</v>
      </c>
      <c r="B2737" s="17" t="str">
        <f t="shared" ref="B2737" si="3479">LEFT(A2737,8)</f>
        <v>honesty=</v>
      </c>
      <c r="C2737" s="1" t="s">
        <v>195</v>
      </c>
      <c r="D2737" t="str">
        <f t="shared" ref="D2737:D2800" si="3480">RIGHT(A2737,(LEN(A2737)-8))</f>
        <v>4</v>
      </c>
      <c r="F2737" t="str">
        <f t="shared" si="3408"/>
        <v>honesty=4</v>
      </c>
      <c r="G2737" s="17" t="str">
        <f>CONCATENATE("[td]",VLOOKUP(IF((COUNTA(E2720)&gt;0),E2720,VALUE(D2720)),'Lookup tables'!$A$2:$B$42,2,FALSE))</f>
        <v>[td]bra</v>
      </c>
    </row>
    <row r="2738" spans="1:7" ht="14.4">
      <c r="A2738" s="17" t="s">
        <v>312</v>
      </c>
      <c r="B2738" s="17" t="str">
        <f t="shared" ref="B2738" si="3481">LEFT(A2738,13)</f>
        <v>honestyLabel=</v>
      </c>
      <c r="C2738" s="1" t="s">
        <v>195</v>
      </c>
      <c r="D2738" t="str">
        <f t="shared" ref="D2738:D2801" si="3482">RIGHT(A2738,(LEN(A2738)-13))</f>
        <v>righteous</v>
      </c>
      <c r="F2738" t="str">
        <f t="shared" si="3408"/>
        <v>honestyLabel=righteous</v>
      </c>
      <c r="G2738" s="17" t="s">
        <v>163</v>
      </c>
    </row>
    <row r="2739" spans="1:7" ht="14.4">
      <c r="A2739" s="17" t="s">
        <v>257</v>
      </c>
      <c r="B2739" s="17" t="str">
        <f t="shared" ref="B2739" si="3483">LEFT(A2739,15)</f>
        <v>Aggressiveness=</v>
      </c>
      <c r="C2739" s="1" t="s">
        <v>198</v>
      </c>
      <c r="D2739" t="str">
        <f t="shared" ref="D2739:D2802" si="3484">RIGHT(A2739,(LEN(A2739)-15))</f>
        <v>1</v>
      </c>
      <c r="F2739" t="str">
        <f t="shared" si="3408"/>
        <v>Aggressiveness=1</v>
      </c>
      <c r="G2739" s="17" t="s">
        <v>135</v>
      </c>
    </row>
    <row r="2740" spans="1:7" ht="14.4">
      <c r="A2740" s="17" t="s">
        <v>258</v>
      </c>
      <c r="B2740" s="17" t="str">
        <f t="shared" ref="B2740" si="3485">LEFT(A2740,20)</f>
        <v>AggressivenessLabel=</v>
      </c>
      <c r="C2740" s="1" t="s">
        <v>198</v>
      </c>
      <c r="D2740" t="str">
        <f t="shared" ref="D2740:D2803" si="3486">RIGHT(A2740,(LEN(A2740)-20))</f>
        <v>calm</v>
      </c>
      <c r="F2740" t="str">
        <f t="shared" si="3408"/>
        <v>AggressivenessLabel=calm</v>
      </c>
      <c r="G2740" s="17" t="str">
        <f t="shared" ref="G2740" si="3487">CONCATENATE("[th]",C2716)</f>
        <v>[th]Målgörare</v>
      </c>
    </row>
    <row r="2741" spans="1:7" ht="14.4">
      <c r="A2741" s="17" t="s">
        <v>236</v>
      </c>
      <c r="B2741" s="17" t="str">
        <f t="shared" ref="B2741" si="3488">LEFT(A2741,12)</f>
        <v>TrainerType=</v>
      </c>
      <c r="C2741" s="1" t="s">
        <v>201</v>
      </c>
      <c r="D2741" t="str">
        <f t="shared" ref="D2741:D2804" si="3489">RIGHT(A2741,(LEN(A2741)-12))</f>
        <v/>
      </c>
      <c r="F2741" t="str">
        <f t="shared" si="3408"/>
        <v>TrainerType=</v>
      </c>
      <c r="G2741" s="17" t="s">
        <v>150</v>
      </c>
    </row>
    <row r="2742" spans="1:7" ht="14.4">
      <c r="A2742" s="17" t="s">
        <v>237</v>
      </c>
      <c r="B2742" s="17" t="str">
        <f t="shared" ref="B2742" si="3490">LEFT(A2742,13)</f>
        <v>TrainerSkill=</v>
      </c>
      <c r="C2742" s="1" t="s">
        <v>203</v>
      </c>
      <c r="D2742" t="str">
        <f t="shared" ref="D2742:D2805" si="3491">RIGHT(A2742,(LEN(A2742)-13))</f>
        <v/>
      </c>
      <c r="F2742" t="str">
        <f t="shared" si="3408"/>
        <v>TrainerSkill=</v>
      </c>
      <c r="G2742" s="17" t="str">
        <f>CONCATENATE("[td]",VLOOKUP(IF((COUNTA(E2716)&gt;0),E2716,VALUE(D2716)),'Lookup tables'!$A$2:$B$42,2,FALSE))</f>
        <v>[td]bra</v>
      </c>
    </row>
    <row r="2743" spans="1:7" ht="14.4">
      <c r="A2743" s="17" t="s">
        <v>204</v>
      </c>
      <c r="B2743" s="17" t="str">
        <f t="shared" ref="B2743" si="3492">LEFT(A2743,7)</f>
        <v>rating=</v>
      </c>
      <c r="C2743" s="1" t="s">
        <v>205</v>
      </c>
      <c r="D2743" t="str">
        <f t="shared" ref="D2743:D2806" si="3493">RIGHT(A2743,(LEN(A2743)-7))</f>
        <v>0</v>
      </c>
      <c r="F2743" t="str">
        <f t="shared" ref="F2743:F2806" si="3494">IF(LEN(E2743)&gt;0,CONCATENATE(B2743,E2743),A2743)</f>
        <v>rating=0</v>
      </c>
      <c r="G2743" s="17" t="s">
        <v>140</v>
      </c>
    </row>
    <row r="2744" spans="1:7" ht="14.4">
      <c r="A2744" s="17" t="s">
        <v>350</v>
      </c>
      <c r="B2744" s="17" t="str">
        <f t="shared" ref="B2744" si="3495">LEFT(A2744,13)</f>
        <v>PlayerNumber=</v>
      </c>
      <c r="C2744" s="1" t="s">
        <v>207</v>
      </c>
      <c r="D2744" t="str">
        <f t="shared" ref="D2744:D2807" si="3496">RIGHT(A2744,(LEN(A2744)-13))</f>
        <v>100</v>
      </c>
      <c r="F2744" t="str">
        <f t="shared" si="3494"/>
        <v>PlayerNumber=100</v>
      </c>
      <c r="G2744" s="17" t="str">
        <f t="shared" ref="G2744" si="3497">CONCATENATE("[th]",C2719)</f>
        <v>[th]Fasta situationer</v>
      </c>
    </row>
    <row r="2745" spans="1:7" ht="14.4">
      <c r="A2745" s="17" t="s">
        <v>208</v>
      </c>
      <c r="B2745" s="17" t="str">
        <f t="shared" ref="B2745:B2746" si="3498">LEFT(A2745,15)</f>
        <v>TransferListed=</v>
      </c>
      <c r="C2745" s="1" t="s">
        <v>209</v>
      </c>
      <c r="D2745" t="str">
        <f t="shared" ref="D2745:D2808" si="3499">RIGHT(A2745,(LEN(A2745)-15))</f>
        <v>0</v>
      </c>
      <c r="F2745" t="str">
        <f t="shared" si="3494"/>
        <v>TransferListed=0</v>
      </c>
      <c r="G2745" s="17" t="s">
        <v>150</v>
      </c>
    </row>
    <row r="2746" spans="1:7" ht="14.4">
      <c r="A2746" s="17" t="s">
        <v>210</v>
      </c>
      <c r="B2746" s="17" t="str">
        <f t="shared" si="3498"/>
        <v>NationalTeamID=</v>
      </c>
      <c r="C2746" s="1" t="s">
        <v>211</v>
      </c>
      <c r="D2746" t="str">
        <f t="shared" si="3499"/>
        <v>3000</v>
      </c>
      <c r="F2746" t="str">
        <f t="shared" ref="F2746:F2809" si="3500">A2746</f>
        <v>NationalTeamID=3000</v>
      </c>
      <c r="G2746" s="17" t="str">
        <f>CONCATENATE("[td]",VLOOKUP(IF((COUNTA(E2719)&gt;0),E2719,VALUE(D2719)),'Lookup tables'!$A$2:$B$42,2,FALSE))</f>
        <v>[td]usel</v>
      </c>
    </row>
    <row r="2747" spans="1:7" ht="14.4">
      <c r="A2747" s="17" t="s">
        <v>1307</v>
      </c>
      <c r="B2747" s="17" t="str">
        <f t="shared" ref="B2747" si="3501">LEFT(A2747,5)</f>
        <v>Caps=</v>
      </c>
      <c r="C2747" s="1" t="s">
        <v>213</v>
      </c>
      <c r="D2747" t="str">
        <f t="shared" ref="D2747:D2810" si="3502">RIGHT(A2747,(LEN(A2747)-5))</f>
        <v>39</v>
      </c>
      <c r="F2747" t="str">
        <f t="shared" si="3500"/>
        <v>Caps=39</v>
      </c>
      <c r="G2747" s="17" t="s">
        <v>214</v>
      </c>
    </row>
    <row r="2748" spans="1:7" ht="14.4">
      <c r="A2748" s="17" t="s">
        <v>239</v>
      </c>
      <c r="B2748" s="17" t="str">
        <f t="shared" ref="B2748" si="3503">LEFT(A2748,8)</f>
        <v>CapsU20=</v>
      </c>
      <c r="C2748" s="1" t="s">
        <v>216</v>
      </c>
      <c r="D2748" t="str">
        <f t="shared" ref="D2748:D2811" si="3504">RIGHT(A2748,(LEN(A2748)-8))</f>
        <v>0</v>
      </c>
      <c r="F2748" t="str">
        <f t="shared" si="3500"/>
        <v>CapsU20=0</v>
      </c>
      <c r="G2748" t="str">
        <f t="shared" ref="G2748:G2811" si="3505">CONCATENATE("Extra info: ", E2748)</f>
        <v xml:space="preserve">Extra info: </v>
      </c>
    </row>
    <row r="2749" spans="1:7" ht="14.4">
      <c r="A2749" s="17" t="s">
        <v>632</v>
      </c>
      <c r="B2749" s="17"/>
      <c r="C2749" s="10" t="s">
        <v>134</v>
      </c>
      <c r="D2749" s="17" t="str">
        <f t="shared" ref="D2749:D2812" si="3506">MID(A2749,8,(LEN(A2749)-8))</f>
        <v>214263616</v>
      </c>
      <c r="F2749" t="str">
        <f t="shared" si="3444"/>
        <v>[player214263616]</v>
      </c>
      <c r="G2749" s="17" t="str">
        <f t="shared" ref="G2749:G2812" si="3507">CONCATENATE("[hr][b]",D2750,"[/b] ","[playerid=",D2749,"]")</f>
        <v>[hr][b]Kristian 'Aspen' Aspenskär[/b] [playerid=214263616]</v>
      </c>
    </row>
    <row r="2750" spans="1:7" ht="14.4">
      <c r="A2750" s="17" t="s">
        <v>633</v>
      </c>
      <c r="B2750" s="17" t="str">
        <f t="shared" ref="B2750" si="3508">LEFT(A2750,5)</f>
        <v>name=</v>
      </c>
      <c r="C2750" s="10" t="s">
        <v>137</v>
      </c>
      <c r="D2750" s="17" t="str">
        <f t="shared" ref="D2750:D2813" si="3509">RIGHT(A2750,(LEN(A2750)-5))</f>
        <v>Kristian 'Aspen' Aspenskär</v>
      </c>
      <c r="F2750" t="str">
        <f t="shared" si="3444"/>
        <v>name=Kristian 'Aspen' Aspenskär</v>
      </c>
      <c r="G2750" t="str">
        <f t="shared" ref="G2750" si="3510">CONCATENATE(D2751," år och ",D2752," dagar, TSI = ",D2766,", Lön = ",D2765)</f>
        <v>32 år och 64 dagar, TSI = 122330, Lön = 485100</v>
      </c>
    </row>
    <row r="2751" spans="1:7" ht="14.4">
      <c r="A2751" s="17" t="s">
        <v>277</v>
      </c>
      <c r="B2751" s="17" t="str">
        <f t="shared" ref="B2751" si="3511">LEFT(A2751,4)</f>
        <v>ald=</v>
      </c>
      <c r="C2751" s="1" t="s">
        <v>139</v>
      </c>
      <c r="D2751" t="str">
        <f t="shared" ref="D2751:D2814" si="3512">RIGHT(A2751,(LEN(A2751)-4))</f>
        <v>32</v>
      </c>
      <c r="F2751" t="str">
        <f t="shared" ref="F2751" si="3513">IF(LEN(E2751)&gt;0,CONCATENATE(B2751,E2751),A2751)</f>
        <v>ald=32</v>
      </c>
      <c r="G2751" t="str">
        <f>CONCATENATE(VLOOKUP(IF((COUNTA(E2754)&gt;0),E2754,VALUE(D2754)),'Lookup tables'!$A$2:$B$42,2,FALSE)," form, ",VLOOKUP(IF((COUNTA(E2755)&gt;0),E2755,VALUE(D2755)),'Lookup tables'!$A$2:$B$42,2,FALSE)," kondition, ",VLOOKUP(IF((COUNTA(E2763)&gt;0),E2763,VALUE(D2763)),'Lookup tables'!$A$2:$B$42,2,FALSE)," rutin")</f>
        <v>ypperlig form, enastående kondition, titanisk rutin</v>
      </c>
    </row>
    <row r="2752" spans="1:7" ht="14.4">
      <c r="A2752" s="17" t="s">
        <v>853</v>
      </c>
      <c r="B2752" s="17" t="str">
        <f t="shared" ref="B2752" si="3514">LEFT(A2752,8)</f>
        <v>agedays=</v>
      </c>
      <c r="C2752" s="1" t="s">
        <v>142</v>
      </c>
      <c r="D2752" t="str">
        <f t="shared" ref="D2752:D2815" si="3515">RIGHT(A2752,(LEN(A2752)-8))</f>
        <v>64</v>
      </c>
      <c r="F2752" t="str">
        <f t="shared" si="3494"/>
        <v>agedays=64</v>
      </c>
      <c r="G2752" t="str">
        <f>CONCATENATE(IF((COUNTA(D2775)&gt;0),CONCATENATE(D2775,", "),""),IF((LEN(D2782)&gt;0),CONCATENATE(VLOOKUP(VALUE(D2782),'Lookup tables'!$D$25:$E$27,2,FALSE),", "),""),CONCATENATE(VLOOKUP(VALUE(D2764),'Lookup tables'!$A$2:$B$42,2,FALSE)," ledarförmåga, "),CONCATENATE(VLOOKUP(D2777,'Lookup tables'!$D$29:$E$34,2,FALSE),", "),IF(AND((VALUE(D2753)&lt;0),(COUNTA(E2753)&lt;1)),"ingen skada",CONCATENATE("[b]skada +",IF((COUNTA(E2753)&gt;0),E2753,D2753),"[/b]")))</f>
        <v>dålig ledarförmåga, sympatisk kille, ingen skada</v>
      </c>
    </row>
    <row r="2753" spans="1:7" ht="14.4">
      <c r="A2753" s="17" t="s">
        <v>143</v>
      </c>
      <c r="B2753" s="17" t="str">
        <f t="shared" ref="B2753:B2754" si="3516">LEFT(A2753,4)</f>
        <v>ska=</v>
      </c>
      <c r="C2753" s="1" t="s">
        <v>144</v>
      </c>
      <c r="D2753" t="str">
        <f t="shared" ref="D2753:D2816" si="3517">RIGHT(A2753,(LEN(A2753)-4))</f>
        <v>-1</v>
      </c>
      <c r="F2753" t="str">
        <f t="shared" si="3494"/>
        <v>ska=-1</v>
      </c>
      <c r="G2753" t="s">
        <v>145</v>
      </c>
    </row>
    <row r="2754" spans="1:7" ht="14.4">
      <c r="A2754" s="17" t="s">
        <v>279</v>
      </c>
      <c r="B2754" s="17" t="str">
        <f t="shared" si="3516"/>
        <v>for=</v>
      </c>
      <c r="C2754" s="1" t="s">
        <v>147</v>
      </c>
      <c r="D2754" t="str">
        <f t="shared" si="3517"/>
        <v>5</v>
      </c>
      <c r="E2754">
        <v>6</v>
      </c>
      <c r="F2754" t="str">
        <f t="shared" si="3494"/>
        <v>for=6</v>
      </c>
      <c r="G2754" s="17" t="str">
        <f t="shared" ref="G2754:G2817" si="3518">CONCATENATE("[th]",C2755)</f>
        <v>[th]Kondition</v>
      </c>
    </row>
    <row r="2755" spans="1:7" ht="14.4">
      <c r="A2755" s="17" t="s">
        <v>222</v>
      </c>
      <c r="B2755" s="17" t="str">
        <f t="shared" si="3460"/>
        <v>uth=</v>
      </c>
      <c r="C2755" s="1" t="s">
        <v>149</v>
      </c>
      <c r="D2755" t="str">
        <f t="shared" si="3517"/>
        <v>7</v>
      </c>
      <c r="F2755" t="str">
        <f t="shared" si="3494"/>
        <v>uth=7</v>
      </c>
      <c r="G2755" s="17" t="s">
        <v>150</v>
      </c>
    </row>
    <row r="2756" spans="1:7" ht="14.4">
      <c r="A2756" s="17" t="s">
        <v>280</v>
      </c>
      <c r="B2756" s="17" t="str">
        <f t="shared" si="3460"/>
        <v>spe=</v>
      </c>
      <c r="C2756" s="1" t="s">
        <v>152</v>
      </c>
      <c r="D2756" t="str">
        <f t="shared" si="3517"/>
        <v>18</v>
      </c>
      <c r="F2756" t="str">
        <f t="shared" si="3494"/>
        <v>spe=18</v>
      </c>
      <c r="G2756" s="17" t="str">
        <f>CONCATENATE("[td]",VLOOKUP(IF((COUNTA(E2755)&gt;0),E2755,VALUE(D2755)),'Lookup tables'!$A$2:$B$42,2,FALSE))</f>
        <v>[td]enastående</v>
      </c>
    </row>
    <row r="2757" spans="1:7" ht="14.4">
      <c r="A2757" s="17" t="s">
        <v>357</v>
      </c>
      <c r="B2757" s="17" t="str">
        <f t="shared" si="3460"/>
        <v>mal=</v>
      </c>
      <c r="C2757" s="1" t="s">
        <v>154</v>
      </c>
      <c r="D2757" t="str">
        <f t="shared" si="3517"/>
        <v>3</v>
      </c>
      <c r="F2757" t="str">
        <f t="shared" si="3494"/>
        <v>mal=3</v>
      </c>
      <c r="G2757" s="17" t="s">
        <v>140</v>
      </c>
    </row>
    <row r="2758" spans="1:7" ht="14.4">
      <c r="A2758" s="17" t="s">
        <v>414</v>
      </c>
      <c r="B2758" s="17" t="str">
        <f t="shared" si="3460"/>
        <v>fra=</v>
      </c>
      <c r="C2758" s="1" t="s">
        <v>156</v>
      </c>
      <c r="D2758" t="str">
        <f t="shared" si="3517"/>
        <v>12</v>
      </c>
      <c r="F2758" t="str">
        <f t="shared" si="3494"/>
        <v>fra=12</v>
      </c>
      <c r="G2758" s="17" t="str">
        <f t="shared" ref="G2758" si="3519">CONCATENATE("[th]",C2762)</f>
        <v>[th]Målvakt</v>
      </c>
    </row>
    <row r="2759" spans="1:7" ht="14.4">
      <c r="A2759" s="17" t="s">
        <v>762</v>
      </c>
      <c r="B2759" s="17" t="str">
        <f t="shared" si="3460"/>
        <v>ytt=</v>
      </c>
      <c r="C2759" s="1" t="s">
        <v>158</v>
      </c>
      <c r="D2759" t="str">
        <f t="shared" si="3517"/>
        <v>8</v>
      </c>
      <c r="F2759" t="str">
        <f t="shared" si="3494"/>
        <v>ytt=8</v>
      </c>
      <c r="G2759" s="17" t="s">
        <v>150</v>
      </c>
    </row>
    <row r="2760" spans="1:7" ht="14.4">
      <c r="A2760" s="17" t="s">
        <v>416</v>
      </c>
      <c r="B2760" s="17" t="str">
        <f t="shared" si="3460"/>
        <v>fas=</v>
      </c>
      <c r="C2760" s="1" t="s">
        <v>160</v>
      </c>
      <c r="D2760" t="str">
        <f t="shared" si="3517"/>
        <v>2</v>
      </c>
      <c r="F2760" t="str">
        <f t="shared" si="3494"/>
        <v>fas=2</v>
      </c>
      <c r="G2760" s="17" t="str">
        <f>CONCATENATE("[td]",VLOOKUP(IF((COUNTA(E2762)&gt;0),E2762,VALUE(D2762)),'Lookup tables'!$A$2:$B$42,2,FALSE))</f>
        <v>[td]katastrofal</v>
      </c>
    </row>
    <row r="2761" spans="1:7" ht="14.4">
      <c r="A2761" s="17" t="s">
        <v>551</v>
      </c>
      <c r="B2761" s="17" t="str">
        <f t="shared" si="3460"/>
        <v>bac=</v>
      </c>
      <c r="C2761" s="1" t="s">
        <v>162</v>
      </c>
      <c r="D2761" t="str">
        <f t="shared" si="3517"/>
        <v>7</v>
      </c>
      <c r="F2761" t="str">
        <f t="shared" si="3494"/>
        <v>bac=7</v>
      </c>
      <c r="G2761" s="17" t="s">
        <v>163</v>
      </c>
    </row>
    <row r="2762" spans="1:7" ht="14.4">
      <c r="A2762" s="17" t="s">
        <v>286</v>
      </c>
      <c r="B2762" s="17" t="str">
        <f t="shared" si="3460"/>
        <v>mlv=</v>
      </c>
      <c r="C2762" s="1" t="s">
        <v>165</v>
      </c>
      <c r="D2762" t="str">
        <f t="shared" si="3517"/>
        <v>1</v>
      </c>
      <c r="F2762" t="str">
        <f t="shared" si="3494"/>
        <v>mlv=1</v>
      </c>
      <c r="G2762" s="17" t="s">
        <v>135</v>
      </c>
    </row>
    <row r="2763" spans="1:7" ht="14.4">
      <c r="A2763" s="17" t="s">
        <v>912</v>
      </c>
      <c r="B2763" s="17" t="str">
        <f t="shared" si="3460"/>
        <v>rut=</v>
      </c>
      <c r="C2763" s="1" t="s">
        <v>167</v>
      </c>
      <c r="D2763" t="str">
        <f t="shared" si="3517"/>
        <v>15</v>
      </c>
      <c r="F2763" t="str">
        <f t="shared" si="3494"/>
        <v>rut=15</v>
      </c>
      <c r="G2763" s="17" t="str">
        <f t="shared" ref="G2763" si="3520">CONCATENATE("[th]",C2756)</f>
        <v>[th]Spelupplägg</v>
      </c>
    </row>
    <row r="2764" spans="1:7" ht="14.4">
      <c r="A2764" s="17" t="s">
        <v>228</v>
      </c>
      <c r="B2764" s="17" t="str">
        <f t="shared" si="3460"/>
        <v>led=</v>
      </c>
      <c r="C2764" s="1" t="s">
        <v>169</v>
      </c>
      <c r="D2764" t="str">
        <f t="shared" si="3517"/>
        <v>3</v>
      </c>
      <c r="F2764" t="str">
        <f t="shared" si="3494"/>
        <v>led=3</v>
      </c>
      <c r="G2764" s="17" t="s">
        <v>150</v>
      </c>
    </row>
    <row r="2765" spans="1:7" ht="14.4">
      <c r="A2765" s="17" t="s">
        <v>1308</v>
      </c>
      <c r="B2765" s="17" t="str">
        <f t="shared" si="3460"/>
        <v>sal=</v>
      </c>
      <c r="C2765" s="1" t="s">
        <v>171</v>
      </c>
      <c r="D2765" t="str">
        <f t="shared" si="3517"/>
        <v>485100</v>
      </c>
      <c r="F2765" t="str">
        <f t="shared" si="3494"/>
        <v>sal=485100</v>
      </c>
      <c r="G2765" s="17" t="str">
        <f>CONCATENATE("[td]",VLOOKUP(IF((COUNTA(E2756)&gt;0),E2756,VALUE(D2756)),'Lookup tables'!$A$2:$B$42,2,FALSE))</f>
        <v>[td]magisk</v>
      </c>
    </row>
    <row r="2766" spans="1:7" ht="14.4">
      <c r="A2766" s="17" t="s">
        <v>1309</v>
      </c>
      <c r="B2766" s="17" t="str">
        <f t="shared" si="3460"/>
        <v>mkt=</v>
      </c>
      <c r="C2766" s="1" t="s">
        <v>173</v>
      </c>
      <c r="D2766" t="str">
        <f t="shared" si="3517"/>
        <v>122330</v>
      </c>
      <c r="F2766" t="str">
        <f t="shared" si="3494"/>
        <v>mkt=122330</v>
      </c>
      <c r="G2766" s="17" t="s">
        <v>140</v>
      </c>
    </row>
    <row r="2767" spans="1:7" ht="14.4">
      <c r="A2767" s="17" t="s">
        <v>554</v>
      </c>
      <c r="B2767" s="17" t="str">
        <f t="shared" si="3460"/>
        <v>gev=</v>
      </c>
      <c r="C2767" s="1" t="s">
        <v>175</v>
      </c>
      <c r="D2767" t="str">
        <f t="shared" si="3517"/>
        <v>67</v>
      </c>
      <c r="F2767" t="str">
        <f t="shared" si="3494"/>
        <v>gev=67</v>
      </c>
      <c r="G2767" s="17" t="str">
        <f t="shared" ref="G2767" si="3521">CONCATENATE("[th]",C2758)</f>
        <v>[th]Framspel</v>
      </c>
    </row>
    <row r="2768" spans="1:7" ht="14.4">
      <c r="A2768" s="17" t="s">
        <v>176</v>
      </c>
      <c r="B2768" s="17" t="str">
        <f t="shared" si="3460"/>
        <v>gtl=</v>
      </c>
      <c r="C2768" s="1" t="s">
        <v>177</v>
      </c>
      <c r="D2768" t="str">
        <f t="shared" si="3517"/>
        <v>0</v>
      </c>
      <c r="F2768" t="str">
        <f t="shared" si="3494"/>
        <v>gtl=0</v>
      </c>
      <c r="G2768" s="17" t="s">
        <v>150</v>
      </c>
    </row>
    <row r="2769" spans="1:7" ht="14.4">
      <c r="A2769" s="17" t="s">
        <v>178</v>
      </c>
      <c r="B2769" s="17" t="str">
        <f t="shared" si="3460"/>
        <v>gtc=</v>
      </c>
      <c r="C2769" s="1" t="s">
        <v>179</v>
      </c>
      <c r="D2769" t="str">
        <f t="shared" si="3517"/>
        <v>0</v>
      </c>
      <c r="F2769" t="str">
        <f t="shared" si="3494"/>
        <v>gtc=0</v>
      </c>
      <c r="G2769" s="17" t="str">
        <f>CONCATENATE("[td]",VLOOKUP(IF((COUNTA(E2758)&gt;0),E2758,VALUE(D2758)),'Lookup tables'!$A$2:$B$42,2,FALSE))</f>
        <v>[td]övernaturlig</v>
      </c>
    </row>
    <row r="2770" spans="1:7" ht="14.4">
      <c r="A2770" s="17" t="s">
        <v>180</v>
      </c>
      <c r="B2770" s="17" t="str">
        <f t="shared" si="3460"/>
        <v>gtt=</v>
      </c>
      <c r="C2770" s="1" t="s">
        <v>181</v>
      </c>
      <c r="D2770" t="str">
        <f t="shared" si="3517"/>
        <v>0</v>
      </c>
      <c r="F2770" t="str">
        <f t="shared" si="3494"/>
        <v>gtt=0</v>
      </c>
      <c r="G2770" s="17" t="s">
        <v>163</v>
      </c>
    </row>
    <row r="2771" spans="1:7" ht="14.4">
      <c r="A2771" s="17" t="s">
        <v>182</v>
      </c>
      <c r="B2771" s="17" t="str">
        <f t="shared" si="3460"/>
        <v>hat=</v>
      </c>
      <c r="C2771" s="1" t="s">
        <v>183</v>
      </c>
      <c r="D2771" t="str">
        <f t="shared" si="3517"/>
        <v>0</v>
      </c>
      <c r="F2771" t="str">
        <f t="shared" si="3494"/>
        <v>hat=0</v>
      </c>
      <c r="G2771" s="17" t="s">
        <v>135</v>
      </c>
    </row>
    <row r="2772" spans="1:7" ht="14.4">
      <c r="A2772" s="17" t="s">
        <v>184</v>
      </c>
      <c r="B2772" s="17" t="str">
        <f t="shared" ref="B2772" si="3522">LEFT(A2772,10)</f>
        <v>CountryID=</v>
      </c>
      <c r="C2772" s="1" t="s">
        <v>185</v>
      </c>
      <c r="D2772" t="str">
        <f t="shared" ref="D2772:D2835" si="3523">RIGHT(A2772,(LEN(A2772)-10))</f>
        <v>1</v>
      </c>
      <c r="F2772" t="str">
        <f t="shared" si="3494"/>
        <v>CountryID=1</v>
      </c>
      <c r="G2772" s="17" t="str">
        <f t="shared" ref="G2772" si="3524">CONCATENATE("[th]",C2759)</f>
        <v>[th]Ytter</v>
      </c>
    </row>
    <row r="2773" spans="1:7" ht="14.4">
      <c r="A2773" s="17" t="s">
        <v>186</v>
      </c>
      <c r="B2773" s="17" t="str">
        <f t="shared" ref="B2773" si="3525">LEFT(A2773,9)</f>
        <v>warnings=</v>
      </c>
      <c r="C2773" s="1" t="s">
        <v>187</v>
      </c>
      <c r="D2773" t="str">
        <f t="shared" ref="D2773:D2836" si="3526">RIGHT(A2773,(LEN(A2773)-9))</f>
        <v>0</v>
      </c>
      <c r="F2773" t="str">
        <f t="shared" si="3494"/>
        <v>warnings=0</v>
      </c>
      <c r="G2773" s="17" t="s">
        <v>150</v>
      </c>
    </row>
    <row r="2774" spans="1:7" ht="14.4">
      <c r="A2774" s="17" t="s">
        <v>188</v>
      </c>
      <c r="B2774" s="17" t="str">
        <f t="shared" ref="B2774" si="3527">LEFT(A2774,11)</f>
        <v>speciality=</v>
      </c>
      <c r="C2774" s="1" t="s">
        <v>189</v>
      </c>
      <c r="D2774" t="str">
        <f t="shared" ref="D2774:D2837" si="3528">RIGHT(A2774,(LEN(A2774)-11))</f>
        <v>0</v>
      </c>
      <c r="F2774" t="str">
        <f t="shared" si="3494"/>
        <v>speciality=0</v>
      </c>
      <c r="G2774" s="17" t="str">
        <f>CONCATENATE("[td]",VLOOKUP(IF((COUNTA(E2759)&gt;0),E2759,VALUE(D2759)),'Lookup tables'!$A$2:$B$42,2,FALSE))</f>
        <v>[td]fenomenal</v>
      </c>
    </row>
    <row r="2775" spans="1:7" ht="14.4">
      <c r="A2775" s="17" t="s">
        <v>190</v>
      </c>
      <c r="B2775" s="17" t="str">
        <f t="shared" ref="B2775" si="3529">LEFT(A2775,16)</f>
        <v>specialityLabel=</v>
      </c>
      <c r="C2775" s="1" t="s">
        <v>189</v>
      </c>
      <c r="F2775" t="str">
        <f t="shared" si="3494"/>
        <v>specialityLabel=</v>
      </c>
      <c r="G2775" s="17" t="s">
        <v>140</v>
      </c>
    </row>
    <row r="2776" spans="1:7" ht="14.4">
      <c r="A2776" s="17" t="s">
        <v>329</v>
      </c>
      <c r="B2776" s="17" t="str">
        <f t="shared" ref="B2776" si="3530">LEFT(A2776,11)</f>
        <v>gentleness=</v>
      </c>
      <c r="C2776" s="1" t="s">
        <v>192</v>
      </c>
      <c r="D2776" t="str">
        <f t="shared" ref="D2776:D2839" si="3531">RIGHT(A2776,(LEN(A2776)-11))</f>
        <v>2</v>
      </c>
      <c r="F2776" t="str">
        <f t="shared" si="3494"/>
        <v>gentleness=2</v>
      </c>
      <c r="G2776" s="17" t="str">
        <f t="shared" ref="G2776" si="3532">CONCATENATE("[th]",C2761)</f>
        <v>[th]Försvar</v>
      </c>
    </row>
    <row r="2777" spans="1:7" ht="14.4">
      <c r="A2777" s="17" t="s">
        <v>330</v>
      </c>
      <c r="B2777" s="17" t="str">
        <f t="shared" ref="B2777" si="3533">LEFT(A2777,16)</f>
        <v>gentlenessLabel=</v>
      </c>
      <c r="C2777" s="1" t="s">
        <v>192</v>
      </c>
      <c r="D2777" t="str">
        <f t="shared" ref="D2777:D2840" si="3534">RIGHT(A2777,(LEN(A2777)-16))</f>
        <v>pleasant guy</v>
      </c>
      <c r="F2777" t="str">
        <f t="shared" si="3494"/>
        <v>gentlenessLabel=pleasant guy</v>
      </c>
      <c r="G2777" s="17" t="s">
        <v>150</v>
      </c>
    </row>
    <row r="2778" spans="1:7" ht="14.4">
      <c r="A2778" s="17" t="s">
        <v>194</v>
      </c>
      <c r="B2778" s="17" t="str">
        <f t="shared" ref="B2778" si="3535">LEFT(A2778,8)</f>
        <v>honesty=</v>
      </c>
      <c r="C2778" s="1" t="s">
        <v>195</v>
      </c>
      <c r="D2778" t="str">
        <f t="shared" ref="D2778:D2841" si="3536">RIGHT(A2778,(LEN(A2778)-8))</f>
        <v>2</v>
      </c>
      <c r="F2778" t="str">
        <f t="shared" si="3494"/>
        <v>honesty=2</v>
      </c>
      <c r="G2778" s="17" t="str">
        <f>CONCATENATE("[td]",VLOOKUP(IF((COUNTA(E2761)&gt;0),E2761,VALUE(D2761)),'Lookup tables'!$A$2:$B$42,2,FALSE))</f>
        <v>[td]enastående</v>
      </c>
    </row>
    <row r="2779" spans="1:7" ht="14.4">
      <c r="A2779" s="17" t="s">
        <v>196</v>
      </c>
      <c r="B2779" s="17" t="str">
        <f t="shared" ref="B2779" si="3537">LEFT(A2779,13)</f>
        <v>honestyLabel=</v>
      </c>
      <c r="C2779" s="1" t="s">
        <v>195</v>
      </c>
      <c r="D2779" t="str">
        <f t="shared" ref="D2779:D2842" si="3538">RIGHT(A2779,(LEN(A2779)-13))</f>
        <v>honest</v>
      </c>
      <c r="F2779" t="str">
        <f t="shared" si="3494"/>
        <v>honestyLabel=honest</v>
      </c>
      <c r="G2779" s="17" t="s">
        <v>163</v>
      </c>
    </row>
    <row r="2780" spans="1:7" ht="14.4">
      <c r="A2780" s="17" t="s">
        <v>294</v>
      </c>
      <c r="B2780" s="17" t="str">
        <f t="shared" ref="B2780" si="3539">LEFT(A2780,15)</f>
        <v>Aggressiveness=</v>
      </c>
      <c r="C2780" s="1" t="s">
        <v>198</v>
      </c>
      <c r="D2780" t="str">
        <f t="shared" ref="D2780:D2843" si="3540">RIGHT(A2780,(LEN(A2780)-15))</f>
        <v>3</v>
      </c>
      <c r="F2780" t="str">
        <f t="shared" si="3494"/>
        <v>Aggressiveness=3</v>
      </c>
      <c r="G2780" s="17" t="s">
        <v>135</v>
      </c>
    </row>
    <row r="2781" spans="1:7" ht="14.4">
      <c r="A2781" s="17" t="s">
        <v>295</v>
      </c>
      <c r="B2781" s="17" t="str">
        <f t="shared" ref="B2781" si="3541">LEFT(A2781,20)</f>
        <v>AggressivenessLabel=</v>
      </c>
      <c r="C2781" s="1" t="s">
        <v>198</v>
      </c>
      <c r="D2781" t="str">
        <f t="shared" ref="D2781:D2844" si="3542">RIGHT(A2781,(LEN(A2781)-20))</f>
        <v>temperamental</v>
      </c>
      <c r="F2781" t="str">
        <f t="shared" si="3494"/>
        <v>AggressivenessLabel=temperamental</v>
      </c>
      <c r="G2781" s="17" t="str">
        <f t="shared" ref="G2781" si="3543">CONCATENATE("[th]",C2757)</f>
        <v>[th]Målgörare</v>
      </c>
    </row>
    <row r="2782" spans="1:7" ht="14.4">
      <c r="A2782" s="17" t="s">
        <v>236</v>
      </c>
      <c r="B2782" s="17" t="str">
        <f t="shared" ref="B2782" si="3544">LEFT(A2782,12)</f>
        <v>TrainerType=</v>
      </c>
      <c r="C2782" s="1" t="s">
        <v>201</v>
      </c>
      <c r="D2782" t="str">
        <f t="shared" ref="D2782:D2845" si="3545">RIGHT(A2782,(LEN(A2782)-12))</f>
        <v/>
      </c>
      <c r="F2782" t="str">
        <f t="shared" si="3494"/>
        <v>TrainerType=</v>
      </c>
      <c r="G2782" s="17" t="s">
        <v>150</v>
      </c>
    </row>
    <row r="2783" spans="1:7" ht="14.4">
      <c r="A2783" s="17" t="s">
        <v>237</v>
      </c>
      <c r="B2783" s="17" t="str">
        <f t="shared" ref="B2783" si="3546">LEFT(A2783,13)</f>
        <v>TrainerSkill=</v>
      </c>
      <c r="C2783" s="1" t="s">
        <v>203</v>
      </c>
      <c r="D2783" t="str">
        <f t="shared" ref="D2783:D2846" si="3547">RIGHT(A2783,(LEN(A2783)-13))</f>
        <v/>
      </c>
      <c r="F2783" t="str">
        <f t="shared" si="3494"/>
        <v>TrainerSkill=</v>
      </c>
      <c r="G2783" s="17" t="str">
        <f>CONCATENATE("[td]",VLOOKUP(IF((COUNTA(E2757)&gt;0),E2757,VALUE(D2757)),'Lookup tables'!$A$2:$B$42,2,FALSE))</f>
        <v>[td]dålig</v>
      </c>
    </row>
    <row r="2784" spans="1:7" ht="14.4">
      <c r="A2784" s="17" t="s">
        <v>204</v>
      </c>
      <c r="B2784" s="17" t="str">
        <f t="shared" ref="B2784" si="3548">LEFT(A2784,7)</f>
        <v>rating=</v>
      </c>
      <c r="C2784" s="1" t="s">
        <v>205</v>
      </c>
      <c r="D2784" t="str">
        <f t="shared" ref="D2784:D2847" si="3549">RIGHT(A2784,(LEN(A2784)-7))</f>
        <v>0</v>
      </c>
      <c r="F2784" t="str">
        <f t="shared" si="3494"/>
        <v>rating=0</v>
      </c>
      <c r="G2784" s="17" t="s">
        <v>140</v>
      </c>
    </row>
    <row r="2785" spans="1:7" ht="14.4">
      <c r="A2785" s="17" t="s">
        <v>298</v>
      </c>
      <c r="B2785" s="17" t="str">
        <f t="shared" ref="B2785" si="3550">LEFT(A2785,13)</f>
        <v>PlayerNumber=</v>
      </c>
      <c r="C2785" s="1" t="s">
        <v>207</v>
      </c>
      <c r="D2785" t="str">
        <f t="shared" ref="D2785:D2848" si="3551">RIGHT(A2785,(LEN(A2785)-13))</f>
        <v>10</v>
      </c>
      <c r="F2785" t="str">
        <f t="shared" si="3494"/>
        <v>PlayerNumber=10</v>
      </c>
      <c r="G2785" s="17" t="str">
        <f t="shared" ref="G2785" si="3552">CONCATENATE("[th]",C2760)</f>
        <v>[th]Fasta situationer</v>
      </c>
    </row>
    <row r="2786" spans="1:7" ht="14.4">
      <c r="A2786" s="17" t="s">
        <v>208</v>
      </c>
      <c r="B2786" s="17" t="str">
        <f t="shared" ref="B2786:B2787" si="3553">LEFT(A2786,15)</f>
        <v>TransferListed=</v>
      </c>
      <c r="C2786" s="1" t="s">
        <v>209</v>
      </c>
      <c r="D2786" t="str">
        <f t="shared" ref="D2786:D2849" si="3554">RIGHT(A2786,(LEN(A2786)-15))</f>
        <v>0</v>
      </c>
      <c r="F2786" t="str">
        <f t="shared" si="3494"/>
        <v>TransferListed=0</v>
      </c>
      <c r="G2786" s="17" t="s">
        <v>150</v>
      </c>
    </row>
    <row r="2787" spans="1:7" ht="14.4">
      <c r="A2787" s="17" t="s">
        <v>210</v>
      </c>
      <c r="B2787" s="17" t="str">
        <f t="shared" si="3553"/>
        <v>NationalTeamID=</v>
      </c>
      <c r="C2787" s="1" t="s">
        <v>211</v>
      </c>
      <c r="D2787" t="str">
        <f t="shared" si="3554"/>
        <v>3000</v>
      </c>
      <c r="F2787" t="str">
        <f t="shared" ref="F2787:F2850" si="3555">A2787</f>
        <v>NationalTeamID=3000</v>
      </c>
      <c r="G2787" s="17" t="str">
        <f>CONCATENATE("[td]",VLOOKUP(IF((COUNTA(E2760)&gt;0),E2760,VALUE(D2760)),'Lookup tables'!$A$2:$B$42,2,FALSE))</f>
        <v>[td]usel</v>
      </c>
    </row>
    <row r="2788" spans="1:7" ht="14.4">
      <c r="A2788" s="17" t="s">
        <v>529</v>
      </c>
      <c r="B2788" s="17" t="str">
        <f t="shared" ref="B2788" si="3556">LEFT(A2788,5)</f>
        <v>Caps=</v>
      </c>
      <c r="C2788" s="1" t="s">
        <v>213</v>
      </c>
      <c r="D2788" t="str">
        <f t="shared" ref="D2788:D2851" si="3557">RIGHT(A2788,(LEN(A2788)-5))</f>
        <v>13</v>
      </c>
      <c r="F2788" t="str">
        <f t="shared" si="3555"/>
        <v>Caps=13</v>
      </c>
      <c r="G2788" s="17" t="s">
        <v>214</v>
      </c>
    </row>
    <row r="2789" spans="1:7" ht="14.4">
      <c r="A2789" s="17" t="s">
        <v>239</v>
      </c>
      <c r="B2789" s="17" t="str">
        <f t="shared" ref="B2789" si="3558">LEFT(A2789,8)</f>
        <v>CapsU20=</v>
      </c>
      <c r="C2789" s="1" t="s">
        <v>216</v>
      </c>
      <c r="D2789" t="str">
        <f t="shared" ref="D2789:D2852" si="3559">RIGHT(A2789,(LEN(A2789)-8))</f>
        <v>0</v>
      </c>
      <c r="E2789" t="s">
        <v>1439</v>
      </c>
      <c r="F2789" t="str">
        <f t="shared" si="3555"/>
        <v>CapsU20=0</v>
      </c>
      <c r="G2789" t="str">
        <f t="shared" ref="G2789:G2852" si="3560">CONCATENATE("Extra info: ", E2789)</f>
        <v>Extra info: form pos</v>
      </c>
    </row>
    <row r="2790" spans="1:7" ht="14.4">
      <c r="A2790" s="17" t="s">
        <v>1310</v>
      </c>
      <c r="B2790" s="17"/>
      <c r="C2790" s="10" t="s">
        <v>134</v>
      </c>
      <c r="D2790" s="17" t="str">
        <f t="shared" ref="D2790:D2853" si="3561">MID(A2790,8,(LEN(A2790)-8))</f>
        <v>273343594</v>
      </c>
      <c r="F2790" t="str">
        <f t="shared" si="3555"/>
        <v>[player273343594]</v>
      </c>
      <c r="G2790" s="17" t="str">
        <f t="shared" ref="G2790:G2853" si="3562">CONCATENATE("[hr][b]",D2791,"[/b] ","[playerid=",D2790,"]")</f>
        <v>[hr][b]Kristoffer Jansson[/b] [playerid=273343594]</v>
      </c>
    </row>
    <row r="2791" spans="1:7" ht="14.4">
      <c r="A2791" s="17" t="s">
        <v>1311</v>
      </c>
      <c r="B2791" s="17" t="str">
        <f t="shared" ref="B2791" si="3563">LEFT(A2791,5)</f>
        <v>name=</v>
      </c>
      <c r="C2791" s="10" t="s">
        <v>137</v>
      </c>
      <c r="D2791" s="17" t="str">
        <f t="shared" ref="D2791:D2854" si="3564">RIGHT(A2791,(LEN(A2791)-5))</f>
        <v>Kristoffer Jansson</v>
      </c>
      <c r="F2791" t="str">
        <f t="shared" si="3555"/>
        <v>name=Kristoffer Jansson</v>
      </c>
      <c r="G2791" t="str">
        <f t="shared" ref="G2791" si="3565">CONCATENATE(D2792," år och ",D2793," dagar, TSI = ",D2807,", Lön = ",D2806)</f>
        <v>28 år och 0 dagar, TSI = 352020, Lön = 665400</v>
      </c>
    </row>
    <row r="2792" spans="1:7" ht="14.4">
      <c r="A2792" s="17" t="s">
        <v>334</v>
      </c>
      <c r="B2792" s="17" t="str">
        <f t="shared" ref="B2792" si="3566">LEFT(A2792,4)</f>
        <v>ald=</v>
      </c>
      <c r="C2792" s="1" t="s">
        <v>139</v>
      </c>
      <c r="D2792" t="str">
        <f t="shared" ref="D2792:D2855" si="3567">RIGHT(A2792,(LEN(A2792)-4))</f>
        <v>28</v>
      </c>
      <c r="F2792" t="str">
        <f t="shared" ref="F2792" si="3568">IF(LEN(E2792)&gt;0,CONCATENATE(B2792,E2792),A2792)</f>
        <v>ald=28</v>
      </c>
      <c r="G2792" t="str">
        <f>CONCATENATE(VLOOKUP(IF((COUNTA(E2795)&gt;0),E2795,VALUE(D2795)),'Lookup tables'!$A$2:$B$42,2,FALSE)," form, ",VLOOKUP(IF((COUNTA(E2796)&gt;0),E2796,VALUE(D2796)),'Lookup tables'!$A$2:$B$42,2,FALSE)," kondition, ",VLOOKUP(IF((COUNTA(E2804)&gt;0),E2804,VALUE(D2804)),'Lookup tables'!$A$2:$B$42,2,FALSE)," rutin")</f>
        <v>bra form, enastående kondition, unik rutin</v>
      </c>
    </row>
    <row r="2793" spans="1:7" ht="14.4">
      <c r="A2793" s="17" t="s">
        <v>1312</v>
      </c>
      <c r="B2793" s="17" t="str">
        <f t="shared" ref="B2793" si="3569">LEFT(A2793,8)</f>
        <v>agedays=</v>
      </c>
      <c r="C2793" s="1" t="s">
        <v>142</v>
      </c>
      <c r="D2793" t="str">
        <f t="shared" ref="D2793:D2856" si="3570">RIGHT(A2793,(LEN(A2793)-8))</f>
        <v>0</v>
      </c>
      <c r="F2793" t="str">
        <f t="shared" si="3494"/>
        <v>agedays=0</v>
      </c>
      <c r="G2793" t="str">
        <f>CONCATENATE(IF((COUNTA(D2816)&gt;0),CONCATENATE(D2816,", "),""),IF((LEN(D2823)&gt;0),CONCATENATE(VLOOKUP(VALUE(D2823),'Lookup tables'!$D$25:$E$27,2,FALSE),", "),""),CONCATENATE(VLOOKUP(VALUE(D2805),'Lookup tables'!$A$2:$B$42,2,FALSE)," ledarförmåga, "),CONCATENATE(VLOOKUP(D2818,'Lookup tables'!$D$29:$E$34,2,FALSE),", "),IF(AND((VALUE(D2794)&lt;0),(COUNTA(E2794)&lt;1)),"ingen skada",CONCATENATE("[b]skada +",IF((COUNTA(E2794)&gt;0),E2794,D2794),"[/b]")))</f>
        <v>dålig ledarförmåga, sympatisk kille, ingen skada</v>
      </c>
    </row>
    <row r="2794" spans="1:7" ht="14.4">
      <c r="A2794" s="17" t="s">
        <v>143</v>
      </c>
      <c r="B2794" s="17" t="str">
        <f t="shared" ref="B2794:B2853" si="3571">LEFT(A2794,4)</f>
        <v>ska=</v>
      </c>
      <c r="C2794" s="1" t="s">
        <v>144</v>
      </c>
      <c r="D2794" t="str">
        <f t="shared" ref="D2794:D2857" si="3572">RIGHT(A2794,(LEN(A2794)-4))</f>
        <v>-1</v>
      </c>
      <c r="F2794" t="str">
        <f t="shared" si="3494"/>
        <v>ska=-1</v>
      </c>
      <c r="G2794" t="s">
        <v>145</v>
      </c>
    </row>
    <row r="2795" spans="1:7" ht="14.4">
      <c r="A2795" s="17" t="s">
        <v>279</v>
      </c>
      <c r="B2795" s="17" t="str">
        <f t="shared" si="3571"/>
        <v>for=</v>
      </c>
      <c r="C2795" s="1" t="s">
        <v>147</v>
      </c>
      <c r="D2795" t="str">
        <f t="shared" si="3572"/>
        <v>5</v>
      </c>
      <c r="F2795" t="str">
        <f t="shared" si="3494"/>
        <v>for=5</v>
      </c>
      <c r="G2795" s="17" t="str">
        <f t="shared" ref="G2795:G2858" si="3573">CONCATENATE("[th]",C2796)</f>
        <v>[th]Kondition</v>
      </c>
    </row>
    <row r="2796" spans="1:7" ht="14.4">
      <c r="A2796" s="17" t="s">
        <v>222</v>
      </c>
      <c r="B2796" s="17" t="str">
        <f t="shared" si="3571"/>
        <v>uth=</v>
      </c>
      <c r="C2796" s="1" t="s">
        <v>149</v>
      </c>
      <c r="D2796" t="str">
        <f t="shared" si="3572"/>
        <v>7</v>
      </c>
      <c r="F2796" t="str">
        <f t="shared" si="3494"/>
        <v>uth=7</v>
      </c>
      <c r="G2796" s="17" t="s">
        <v>150</v>
      </c>
    </row>
    <row r="2797" spans="1:7" ht="14.4">
      <c r="A2797" s="17" t="s">
        <v>533</v>
      </c>
      <c r="B2797" s="17" t="str">
        <f t="shared" si="3571"/>
        <v>spe=</v>
      </c>
      <c r="C2797" s="1" t="s">
        <v>152</v>
      </c>
      <c r="D2797" t="str">
        <f t="shared" si="3572"/>
        <v>17</v>
      </c>
      <c r="F2797" t="str">
        <f t="shared" si="3494"/>
        <v>spe=17</v>
      </c>
      <c r="G2797" s="17" t="str">
        <f>CONCATENATE("[td]",VLOOKUP(IF((COUNTA(E2796)&gt;0),E2796,VALUE(D2796)),'Lookup tables'!$A$2:$B$42,2,FALSE))</f>
        <v>[td]enastående</v>
      </c>
    </row>
    <row r="2798" spans="1:7" ht="14.4">
      <c r="A2798" s="17" t="s">
        <v>435</v>
      </c>
      <c r="B2798" s="17" t="str">
        <f t="shared" si="3571"/>
        <v>mal=</v>
      </c>
      <c r="C2798" s="1" t="s">
        <v>154</v>
      </c>
      <c r="D2798" t="str">
        <f t="shared" si="3572"/>
        <v>5</v>
      </c>
      <c r="F2798" t="str">
        <f t="shared" si="3494"/>
        <v>mal=5</v>
      </c>
      <c r="G2798" s="17" t="s">
        <v>140</v>
      </c>
    </row>
    <row r="2799" spans="1:7" ht="14.4">
      <c r="A2799" s="17" t="s">
        <v>414</v>
      </c>
      <c r="B2799" s="17" t="str">
        <f t="shared" si="3571"/>
        <v>fra=</v>
      </c>
      <c r="C2799" s="1" t="s">
        <v>156</v>
      </c>
      <c r="D2799" t="str">
        <f t="shared" si="3572"/>
        <v>12</v>
      </c>
      <c r="F2799" t="str">
        <f t="shared" si="3494"/>
        <v>fra=12</v>
      </c>
      <c r="G2799" s="17" t="str">
        <f t="shared" ref="G2799" si="3574">CONCATENATE("[th]",C2803)</f>
        <v>[th]Målvakt</v>
      </c>
    </row>
    <row r="2800" spans="1:7" ht="14.4">
      <c r="A2800" s="17" t="s">
        <v>283</v>
      </c>
      <c r="B2800" s="17" t="str">
        <f t="shared" si="3571"/>
        <v>ytt=</v>
      </c>
      <c r="C2800" s="1" t="s">
        <v>158</v>
      </c>
      <c r="D2800" t="str">
        <f t="shared" si="3572"/>
        <v>3</v>
      </c>
      <c r="F2800" t="str">
        <f t="shared" si="3494"/>
        <v>ytt=3</v>
      </c>
      <c r="G2800" s="17" t="s">
        <v>150</v>
      </c>
    </row>
    <row r="2801" spans="1:7" ht="14.4">
      <c r="A2801" s="17" t="s">
        <v>520</v>
      </c>
      <c r="B2801" s="17" t="str">
        <f t="shared" si="3571"/>
        <v>fas=</v>
      </c>
      <c r="C2801" s="1" t="s">
        <v>160</v>
      </c>
      <c r="D2801" t="str">
        <f t="shared" si="3572"/>
        <v>4</v>
      </c>
      <c r="F2801" t="str">
        <f t="shared" si="3494"/>
        <v>fas=4</v>
      </c>
      <c r="G2801" s="17" t="str">
        <f>CONCATENATE("[td]",VLOOKUP(IF((COUNTA(E2803)&gt;0),E2803,VALUE(D2803)),'Lookup tables'!$A$2:$B$42,2,FALSE))</f>
        <v>[td]katastrofal</v>
      </c>
    </row>
    <row r="2802" spans="1:7" ht="14.4">
      <c r="A2802" s="17" t="s">
        <v>226</v>
      </c>
      <c r="B2802" s="17" t="str">
        <f t="shared" si="3571"/>
        <v>bac=</v>
      </c>
      <c r="C2802" s="1" t="s">
        <v>162</v>
      </c>
      <c r="D2802" t="str">
        <f t="shared" si="3572"/>
        <v>12</v>
      </c>
      <c r="F2802" t="str">
        <f t="shared" si="3494"/>
        <v>bac=12</v>
      </c>
      <c r="G2802" s="17" t="s">
        <v>163</v>
      </c>
    </row>
    <row r="2803" spans="1:7" ht="14.4">
      <c r="A2803" s="17" t="s">
        <v>286</v>
      </c>
      <c r="B2803" s="17" t="str">
        <f t="shared" si="3571"/>
        <v>mlv=</v>
      </c>
      <c r="C2803" s="1" t="s">
        <v>165</v>
      </c>
      <c r="D2803" t="str">
        <f t="shared" si="3572"/>
        <v>1</v>
      </c>
      <c r="F2803" t="str">
        <f t="shared" si="3494"/>
        <v>mlv=1</v>
      </c>
      <c r="G2803" s="17" t="s">
        <v>135</v>
      </c>
    </row>
    <row r="2804" spans="1:7" ht="14.4">
      <c r="A2804" s="17" t="s">
        <v>267</v>
      </c>
      <c r="B2804" s="17" t="str">
        <f t="shared" si="3571"/>
        <v>rut=</v>
      </c>
      <c r="C2804" s="1" t="s">
        <v>167</v>
      </c>
      <c r="D2804" t="str">
        <f t="shared" si="3572"/>
        <v>9</v>
      </c>
      <c r="F2804" t="str">
        <f t="shared" si="3494"/>
        <v>rut=9</v>
      </c>
      <c r="G2804" s="17" t="str">
        <f t="shared" ref="G2804" si="3575">CONCATENATE("[th]",C2797)</f>
        <v>[th]Spelupplägg</v>
      </c>
    </row>
    <row r="2805" spans="1:7" ht="14.4">
      <c r="A2805" s="17" t="s">
        <v>228</v>
      </c>
      <c r="B2805" s="17" t="str">
        <f t="shared" si="3571"/>
        <v>led=</v>
      </c>
      <c r="C2805" s="1" t="s">
        <v>169</v>
      </c>
      <c r="D2805" t="str">
        <f t="shared" si="3572"/>
        <v>3</v>
      </c>
      <c r="F2805" t="str">
        <f t="shared" si="3494"/>
        <v>led=3</v>
      </c>
      <c r="G2805" s="17" t="s">
        <v>150</v>
      </c>
    </row>
    <row r="2806" spans="1:7" ht="14.4">
      <c r="A2806" s="17" t="s">
        <v>1313</v>
      </c>
      <c r="B2806" s="17" t="str">
        <f t="shared" si="3571"/>
        <v>sal=</v>
      </c>
      <c r="C2806" s="1" t="s">
        <v>171</v>
      </c>
      <c r="D2806" t="str">
        <f t="shared" si="3572"/>
        <v>665400</v>
      </c>
      <c r="F2806" t="str">
        <f t="shared" si="3494"/>
        <v>sal=665400</v>
      </c>
      <c r="G2806" s="17" t="str">
        <f>CONCATENATE("[td]",VLOOKUP(IF((COUNTA(E2797)&gt;0),E2797,VALUE(D2797)),'Lookup tables'!$A$2:$B$42,2,FALSE))</f>
        <v>[td]mytomspunnen</v>
      </c>
    </row>
    <row r="2807" spans="1:7" ht="14.4">
      <c r="A2807" s="17" t="s">
        <v>1314</v>
      </c>
      <c r="B2807" s="17" t="str">
        <f t="shared" si="3571"/>
        <v>mkt=</v>
      </c>
      <c r="C2807" s="1" t="s">
        <v>173</v>
      </c>
      <c r="D2807" t="str">
        <f t="shared" si="3572"/>
        <v>352020</v>
      </c>
      <c r="F2807" t="str">
        <f t="shared" ref="F2807:F2868" si="3576">IF(LEN(E2807)&gt;0,CONCATENATE(B2807,E2807),A2807)</f>
        <v>mkt=352020</v>
      </c>
      <c r="G2807" s="17" t="s">
        <v>140</v>
      </c>
    </row>
    <row r="2808" spans="1:7" ht="14.4">
      <c r="A2808" s="17" t="s">
        <v>570</v>
      </c>
      <c r="B2808" s="17" t="str">
        <f t="shared" si="3571"/>
        <v>gev=</v>
      </c>
      <c r="C2808" s="1" t="s">
        <v>175</v>
      </c>
      <c r="D2808" t="str">
        <f t="shared" si="3572"/>
        <v>41</v>
      </c>
      <c r="F2808" t="str">
        <f t="shared" si="3576"/>
        <v>gev=41</v>
      </c>
      <c r="G2808" s="17" t="str">
        <f t="shared" ref="G2808" si="3577">CONCATENATE("[th]",C2799)</f>
        <v>[th]Framspel</v>
      </c>
    </row>
    <row r="2809" spans="1:7" ht="14.4">
      <c r="A2809" s="17" t="s">
        <v>176</v>
      </c>
      <c r="B2809" s="17" t="str">
        <f t="shared" si="3571"/>
        <v>gtl=</v>
      </c>
      <c r="C2809" s="1" t="s">
        <v>177</v>
      </c>
      <c r="D2809" t="str">
        <f t="shared" si="3572"/>
        <v>0</v>
      </c>
      <c r="F2809" t="str">
        <f t="shared" si="3576"/>
        <v>gtl=0</v>
      </c>
      <c r="G2809" s="17" t="s">
        <v>150</v>
      </c>
    </row>
    <row r="2810" spans="1:7" ht="14.4">
      <c r="A2810" s="17" t="s">
        <v>178</v>
      </c>
      <c r="B2810" s="17" t="str">
        <f t="shared" si="3571"/>
        <v>gtc=</v>
      </c>
      <c r="C2810" s="1" t="s">
        <v>179</v>
      </c>
      <c r="D2810" t="str">
        <f t="shared" si="3572"/>
        <v>0</v>
      </c>
      <c r="F2810" t="str">
        <f t="shared" si="3576"/>
        <v>gtc=0</v>
      </c>
      <c r="G2810" s="17" t="str">
        <f>CONCATENATE("[td]",VLOOKUP(IF((COUNTA(E2799)&gt;0),E2799,VALUE(D2799)),'Lookup tables'!$A$2:$B$42,2,FALSE))</f>
        <v>[td]övernaturlig</v>
      </c>
    </row>
    <row r="2811" spans="1:7" ht="14.4">
      <c r="A2811" s="17" t="s">
        <v>180</v>
      </c>
      <c r="B2811" s="17" t="str">
        <f t="shared" si="3571"/>
        <v>gtt=</v>
      </c>
      <c r="C2811" s="1" t="s">
        <v>181</v>
      </c>
      <c r="D2811" t="str">
        <f t="shared" si="3572"/>
        <v>0</v>
      </c>
      <c r="F2811" t="str">
        <f t="shared" si="3576"/>
        <v>gtt=0</v>
      </c>
      <c r="G2811" s="17" t="s">
        <v>163</v>
      </c>
    </row>
    <row r="2812" spans="1:7" ht="14.4">
      <c r="A2812" s="17" t="s">
        <v>182</v>
      </c>
      <c r="B2812" s="17" t="str">
        <f t="shared" si="3571"/>
        <v>hat=</v>
      </c>
      <c r="C2812" s="1" t="s">
        <v>183</v>
      </c>
      <c r="D2812" t="str">
        <f t="shared" si="3572"/>
        <v>0</v>
      </c>
      <c r="F2812" t="str">
        <f t="shared" si="3576"/>
        <v>hat=0</v>
      </c>
      <c r="G2812" s="17" t="s">
        <v>135</v>
      </c>
    </row>
    <row r="2813" spans="1:7" ht="14.4">
      <c r="A2813" s="17" t="s">
        <v>184</v>
      </c>
      <c r="B2813" s="17" t="str">
        <f t="shared" ref="B2813" si="3578">LEFT(A2813,10)</f>
        <v>CountryID=</v>
      </c>
      <c r="C2813" s="1" t="s">
        <v>185</v>
      </c>
      <c r="D2813" t="str">
        <f t="shared" ref="D2813:D2876" si="3579">RIGHT(A2813,(LEN(A2813)-10))</f>
        <v>1</v>
      </c>
      <c r="F2813" t="str">
        <f t="shared" si="3576"/>
        <v>CountryID=1</v>
      </c>
      <c r="G2813" s="17" t="str">
        <f t="shared" ref="G2813" si="3580">CONCATENATE("[th]",C2800)</f>
        <v>[th]Ytter</v>
      </c>
    </row>
    <row r="2814" spans="1:7" ht="14.4">
      <c r="A2814" s="17" t="s">
        <v>186</v>
      </c>
      <c r="B2814" s="17" t="str">
        <f t="shared" ref="B2814" si="3581">LEFT(A2814,9)</f>
        <v>warnings=</v>
      </c>
      <c r="C2814" s="1" t="s">
        <v>187</v>
      </c>
      <c r="D2814" t="str">
        <f t="shared" ref="D2814:D2877" si="3582">RIGHT(A2814,(LEN(A2814)-9))</f>
        <v>0</v>
      </c>
      <c r="F2814" t="str">
        <f t="shared" si="3576"/>
        <v>warnings=0</v>
      </c>
      <c r="G2814" s="17" t="s">
        <v>150</v>
      </c>
    </row>
    <row r="2815" spans="1:7" ht="14.4">
      <c r="A2815" s="17" t="s">
        <v>188</v>
      </c>
      <c r="B2815" s="17" t="str">
        <f t="shared" ref="B2815" si="3583">LEFT(A2815,11)</f>
        <v>speciality=</v>
      </c>
      <c r="C2815" s="1" t="s">
        <v>189</v>
      </c>
      <c r="D2815" t="str">
        <f t="shared" ref="D2815:D2878" si="3584">RIGHT(A2815,(LEN(A2815)-11))</f>
        <v>0</v>
      </c>
      <c r="F2815" t="str">
        <f t="shared" si="3576"/>
        <v>speciality=0</v>
      </c>
      <c r="G2815" s="17" t="str">
        <f>CONCATENATE("[td]",VLOOKUP(IF((COUNTA(E2800)&gt;0),E2800,VALUE(D2800)),'Lookup tables'!$A$2:$B$42,2,FALSE))</f>
        <v>[td]dålig</v>
      </c>
    </row>
    <row r="2816" spans="1:7" ht="14.4">
      <c r="A2816" s="17" t="s">
        <v>190</v>
      </c>
      <c r="B2816" s="17" t="str">
        <f t="shared" ref="B2816" si="3585">LEFT(A2816,16)</f>
        <v>specialityLabel=</v>
      </c>
      <c r="C2816" s="1" t="s">
        <v>189</v>
      </c>
      <c r="F2816" t="str">
        <f t="shared" si="3576"/>
        <v>specialityLabel=</v>
      </c>
      <c r="G2816" s="17" t="s">
        <v>140</v>
      </c>
    </row>
    <row r="2817" spans="1:7" ht="14.4">
      <c r="A2817" s="17" t="s">
        <v>329</v>
      </c>
      <c r="B2817" s="17" t="str">
        <f t="shared" ref="B2817" si="3586">LEFT(A2817,11)</f>
        <v>gentleness=</v>
      </c>
      <c r="C2817" s="1" t="s">
        <v>192</v>
      </c>
      <c r="D2817" t="str">
        <f t="shared" ref="D2817:D2880" si="3587">RIGHT(A2817,(LEN(A2817)-11))</f>
        <v>2</v>
      </c>
      <c r="F2817" t="str">
        <f t="shared" si="3576"/>
        <v>gentleness=2</v>
      </c>
      <c r="G2817" s="17" t="str">
        <f t="shared" ref="G2817" si="3588">CONCATENATE("[th]",C2802)</f>
        <v>[th]Försvar</v>
      </c>
    </row>
    <row r="2818" spans="1:7" ht="14.4">
      <c r="A2818" s="17" t="s">
        <v>330</v>
      </c>
      <c r="B2818" s="17" t="str">
        <f t="shared" ref="B2818" si="3589">LEFT(A2818,16)</f>
        <v>gentlenessLabel=</v>
      </c>
      <c r="C2818" s="1" t="s">
        <v>192</v>
      </c>
      <c r="D2818" t="str">
        <f t="shared" ref="D2818:D2881" si="3590">RIGHT(A2818,(LEN(A2818)-16))</f>
        <v>pleasant guy</v>
      </c>
      <c r="F2818" t="str">
        <f t="shared" si="3576"/>
        <v>gentlenessLabel=pleasant guy</v>
      </c>
      <c r="G2818" s="17" t="s">
        <v>150</v>
      </c>
    </row>
    <row r="2819" spans="1:7" ht="14.4">
      <c r="A2819" s="17" t="s">
        <v>194</v>
      </c>
      <c r="B2819" s="17" t="str">
        <f t="shared" ref="B2819" si="3591">LEFT(A2819,8)</f>
        <v>honesty=</v>
      </c>
      <c r="C2819" s="1" t="s">
        <v>195</v>
      </c>
      <c r="D2819" t="str">
        <f t="shared" ref="D2819:D2882" si="3592">RIGHT(A2819,(LEN(A2819)-8))</f>
        <v>2</v>
      </c>
      <c r="F2819" t="str">
        <f t="shared" si="3576"/>
        <v>honesty=2</v>
      </c>
      <c r="G2819" s="17" t="str">
        <f>CONCATENATE("[td]",VLOOKUP(IF((COUNTA(E2802)&gt;0),E2802,VALUE(D2802)),'Lookup tables'!$A$2:$B$42,2,FALSE))</f>
        <v>[td]övernaturlig</v>
      </c>
    </row>
    <row r="2820" spans="1:7" ht="14.4">
      <c r="A2820" s="17" t="s">
        <v>196</v>
      </c>
      <c r="B2820" s="17" t="str">
        <f t="shared" ref="B2820" si="3593">LEFT(A2820,13)</f>
        <v>honestyLabel=</v>
      </c>
      <c r="C2820" s="1" t="s">
        <v>195</v>
      </c>
      <c r="D2820" t="str">
        <f t="shared" ref="D2820:D2883" si="3594">RIGHT(A2820,(LEN(A2820)-13))</f>
        <v>honest</v>
      </c>
      <c r="F2820" t="str">
        <f t="shared" si="3576"/>
        <v>honestyLabel=honest</v>
      </c>
      <c r="G2820" s="17" t="s">
        <v>163</v>
      </c>
    </row>
    <row r="2821" spans="1:7" ht="14.4">
      <c r="A2821" s="17" t="s">
        <v>294</v>
      </c>
      <c r="B2821" s="17" t="str">
        <f t="shared" ref="B2821" si="3595">LEFT(A2821,15)</f>
        <v>Aggressiveness=</v>
      </c>
      <c r="C2821" s="1" t="s">
        <v>198</v>
      </c>
      <c r="D2821" t="str">
        <f t="shared" ref="D2821:D2884" si="3596">RIGHT(A2821,(LEN(A2821)-15))</f>
        <v>3</v>
      </c>
      <c r="F2821" t="str">
        <f t="shared" si="3576"/>
        <v>Aggressiveness=3</v>
      </c>
      <c r="G2821" s="17" t="s">
        <v>135</v>
      </c>
    </row>
    <row r="2822" spans="1:7" ht="14.4">
      <c r="A2822" s="17" t="s">
        <v>295</v>
      </c>
      <c r="B2822" s="17" t="str">
        <f t="shared" ref="B2822" si="3597">LEFT(A2822,20)</f>
        <v>AggressivenessLabel=</v>
      </c>
      <c r="C2822" s="1" t="s">
        <v>198</v>
      </c>
      <c r="D2822" t="str">
        <f t="shared" ref="D2822:D2885" si="3598">RIGHT(A2822,(LEN(A2822)-20))</f>
        <v>temperamental</v>
      </c>
      <c r="F2822" t="str">
        <f t="shared" si="3576"/>
        <v>AggressivenessLabel=temperamental</v>
      </c>
      <c r="G2822" s="17" t="str">
        <f t="shared" ref="G2822" si="3599">CONCATENATE("[th]",C2798)</f>
        <v>[th]Målgörare</v>
      </c>
    </row>
    <row r="2823" spans="1:7" ht="14.4">
      <c r="A2823" s="17" t="s">
        <v>236</v>
      </c>
      <c r="B2823" s="17" t="str">
        <f t="shared" ref="B2823" si="3600">LEFT(A2823,12)</f>
        <v>TrainerType=</v>
      </c>
      <c r="C2823" s="1" t="s">
        <v>201</v>
      </c>
      <c r="D2823" t="str">
        <f t="shared" ref="D2823:D2886" si="3601">RIGHT(A2823,(LEN(A2823)-12))</f>
        <v/>
      </c>
      <c r="F2823" t="str">
        <f t="shared" si="3576"/>
        <v>TrainerType=</v>
      </c>
      <c r="G2823" s="17" t="s">
        <v>150</v>
      </c>
    </row>
    <row r="2824" spans="1:7" ht="14.4">
      <c r="A2824" s="17" t="s">
        <v>237</v>
      </c>
      <c r="B2824" s="17" t="str">
        <f t="shared" ref="B2824" si="3602">LEFT(A2824,13)</f>
        <v>TrainerSkill=</v>
      </c>
      <c r="C2824" s="1" t="s">
        <v>203</v>
      </c>
      <c r="D2824" t="str">
        <f t="shared" ref="D2824:D2887" si="3603">RIGHT(A2824,(LEN(A2824)-13))</f>
        <v/>
      </c>
      <c r="F2824" t="str">
        <f t="shared" si="3576"/>
        <v>TrainerSkill=</v>
      </c>
      <c r="G2824" s="17" t="str">
        <f>CONCATENATE("[td]",VLOOKUP(IF((COUNTA(E2798)&gt;0),E2798,VALUE(D2798)),'Lookup tables'!$A$2:$B$42,2,FALSE))</f>
        <v>[td]bra</v>
      </c>
    </row>
    <row r="2825" spans="1:7" ht="14.4">
      <c r="A2825" s="17" t="s">
        <v>204</v>
      </c>
      <c r="B2825" s="17" t="str">
        <f t="shared" ref="B2825" si="3604">LEFT(A2825,7)</f>
        <v>rating=</v>
      </c>
      <c r="C2825" s="1" t="s">
        <v>205</v>
      </c>
      <c r="D2825" t="str">
        <f t="shared" ref="D2825:D2888" si="3605">RIGHT(A2825,(LEN(A2825)-7))</f>
        <v>0</v>
      </c>
      <c r="F2825" t="str">
        <f t="shared" si="3576"/>
        <v>rating=0</v>
      </c>
      <c r="G2825" s="17" t="s">
        <v>140</v>
      </c>
    </row>
    <row r="2826" spans="1:7" ht="14.4">
      <c r="A2826" s="17" t="s">
        <v>1315</v>
      </c>
      <c r="B2826" s="17" t="str">
        <f t="shared" ref="B2826" si="3606">LEFT(A2826,13)</f>
        <v>PlayerNumber=</v>
      </c>
      <c r="C2826" s="1" t="s">
        <v>207</v>
      </c>
      <c r="D2826" t="str">
        <f t="shared" ref="D2826:D2889" si="3607">RIGHT(A2826,(LEN(A2826)-13))</f>
        <v>19</v>
      </c>
      <c r="F2826" t="str">
        <f t="shared" si="3576"/>
        <v>PlayerNumber=19</v>
      </c>
      <c r="G2826" s="17" t="str">
        <f t="shared" ref="G2826" si="3608">CONCATENATE("[th]",C2801)</f>
        <v>[th]Fasta situationer</v>
      </c>
    </row>
    <row r="2827" spans="1:7" ht="14.4">
      <c r="A2827" s="17" t="s">
        <v>208</v>
      </c>
      <c r="B2827" s="17" t="str">
        <f t="shared" ref="B2827:B2828" si="3609">LEFT(A2827,15)</f>
        <v>TransferListed=</v>
      </c>
      <c r="C2827" s="1" t="s">
        <v>209</v>
      </c>
      <c r="D2827" t="str">
        <f t="shared" ref="D2827:D2890" si="3610">RIGHT(A2827,(LEN(A2827)-15))</f>
        <v>0</v>
      </c>
      <c r="F2827" t="str">
        <f t="shared" si="3576"/>
        <v>TransferListed=0</v>
      </c>
      <c r="G2827" s="17" t="s">
        <v>150</v>
      </c>
    </row>
    <row r="2828" spans="1:7" ht="14.4">
      <c r="A2828" s="17" t="s">
        <v>210</v>
      </c>
      <c r="B2828" s="17" t="str">
        <f t="shared" si="3609"/>
        <v>NationalTeamID=</v>
      </c>
      <c r="C2828" s="1" t="s">
        <v>211</v>
      </c>
      <c r="D2828" t="str">
        <f t="shared" si="3610"/>
        <v>3000</v>
      </c>
      <c r="F2828" t="str">
        <f t="shared" ref="F2828:F2891" si="3611">A2828</f>
        <v>NationalTeamID=3000</v>
      </c>
      <c r="G2828" s="17" t="str">
        <f>CONCATENATE("[td]",VLOOKUP(IF((COUNTA(E2801)&gt;0),E2801,VALUE(D2801)),'Lookup tables'!$A$2:$B$42,2,FALSE))</f>
        <v>[td]hyfsad</v>
      </c>
    </row>
    <row r="2829" spans="1:7" ht="14.4">
      <c r="A2829" s="17" t="s">
        <v>238</v>
      </c>
      <c r="B2829" s="17" t="str">
        <f t="shared" ref="B2829" si="3612">LEFT(A2829,5)</f>
        <v>Caps=</v>
      </c>
      <c r="C2829" s="1" t="s">
        <v>213</v>
      </c>
      <c r="D2829" t="str">
        <f t="shared" ref="D2829:D2892" si="3613">RIGHT(A2829,(LEN(A2829)-5))</f>
        <v>0</v>
      </c>
      <c r="F2829" t="str">
        <f t="shared" si="3611"/>
        <v>Caps=0</v>
      </c>
      <c r="G2829" s="17" t="s">
        <v>214</v>
      </c>
    </row>
    <row r="2830" spans="1:7" ht="14.4">
      <c r="A2830" s="17" t="s">
        <v>1316</v>
      </c>
      <c r="B2830" s="17" t="str">
        <f t="shared" ref="B2830" si="3614">LEFT(A2830,8)</f>
        <v>CapsU20=</v>
      </c>
      <c r="C2830" s="1" t="s">
        <v>216</v>
      </c>
      <c r="D2830" t="str">
        <f t="shared" ref="D2830:D2893" si="3615">RIGHT(A2830,(LEN(A2830)-8))</f>
        <v>2</v>
      </c>
      <c r="F2830" t="str">
        <f t="shared" si="3611"/>
        <v>CapsU20=2</v>
      </c>
      <c r="G2830" t="str">
        <f t="shared" ref="G2830:G2893" si="3616">CONCATENATE("Extra info: ", E2830)</f>
        <v xml:space="preserve">Extra info: </v>
      </c>
    </row>
    <row r="2831" spans="1:7" ht="14.4">
      <c r="A2831" s="17" t="s">
        <v>851</v>
      </c>
      <c r="B2831" s="17"/>
      <c r="C2831" s="10" t="s">
        <v>134</v>
      </c>
      <c r="D2831" s="17" t="str">
        <f t="shared" ref="D2831:D2894" si="3617">MID(A2831,8,(LEN(A2831)-8))</f>
        <v>202208268</v>
      </c>
      <c r="F2831" t="str">
        <f t="shared" si="3555"/>
        <v>[player202208268]</v>
      </c>
      <c r="G2831" s="17" t="str">
        <f t="shared" ref="G2831:G2894" si="3618">CONCATENATE("[hr][b]",D2832,"[/b] ","[playerid=",D2831,"]")</f>
        <v>[hr][b]Lars 'La Primadonna' Carlsson[/b] [playerid=202208268]</v>
      </c>
    </row>
    <row r="2832" spans="1:7" ht="14.4">
      <c r="A2832" s="17" t="s">
        <v>852</v>
      </c>
      <c r="B2832" s="17" t="str">
        <f t="shared" ref="B2832" si="3619">LEFT(A2832,5)</f>
        <v>name=</v>
      </c>
      <c r="C2832" s="10" t="s">
        <v>137</v>
      </c>
      <c r="D2832" s="17" t="str">
        <f t="shared" ref="D2832:D2895" si="3620">RIGHT(A2832,(LEN(A2832)-5))</f>
        <v>Lars 'La Primadonna' Carlsson</v>
      </c>
      <c r="F2832" t="str">
        <f t="shared" si="3555"/>
        <v>name=Lars 'La Primadonna' Carlsson</v>
      </c>
      <c r="G2832" t="str">
        <f t="shared" ref="G2832" si="3621">CONCATENATE(D2833," år och ",D2834," dagar, TSI = ",D2848,", Lön = ",D2847)</f>
        <v>33 år och 66 dagar, TSI = 71180, Lön = 272100</v>
      </c>
    </row>
    <row r="2833" spans="1:7" ht="14.4">
      <c r="A2833" s="17" t="s">
        <v>617</v>
      </c>
      <c r="B2833" s="17" t="str">
        <f t="shared" ref="B2833" si="3622">LEFT(A2833,4)</f>
        <v>ald=</v>
      </c>
      <c r="C2833" s="1" t="s">
        <v>139</v>
      </c>
      <c r="D2833" t="str">
        <f t="shared" ref="D2833:D2896" si="3623">RIGHT(A2833,(LEN(A2833)-4))</f>
        <v>33</v>
      </c>
      <c r="F2833" t="str">
        <f t="shared" ref="F2833" si="3624">IF(LEN(E2833)&gt;0,CONCATENATE(B2833,E2833),A2833)</f>
        <v>ald=33</v>
      </c>
      <c r="G2833" t="str">
        <f>CONCATENATE(VLOOKUP(IF((COUNTA(E2836)&gt;0),E2836,VALUE(D2836)),'Lookup tables'!$A$2:$B$42,2,FALSE)," form, ",VLOOKUP(IF((COUNTA(E2837)&gt;0),E2837,VALUE(D2837)),'Lookup tables'!$A$2:$B$42,2,FALSE)," kondition, ",VLOOKUP(IF((COUNTA(E2845)&gt;0),E2845,VALUE(D2845)),'Lookup tables'!$A$2:$B$42,2,FALSE)," rutin")</f>
        <v>ypperlig form, enastående kondition, gudomlig rutin</v>
      </c>
    </row>
    <row r="2834" spans="1:7" ht="14.4">
      <c r="A2834" s="17" t="s">
        <v>335</v>
      </c>
      <c r="B2834" s="17" t="str">
        <f t="shared" ref="B2834" si="3625">LEFT(A2834,8)</f>
        <v>agedays=</v>
      </c>
      <c r="C2834" s="1" t="s">
        <v>142</v>
      </c>
      <c r="D2834" t="str">
        <f t="shared" ref="D2834:D2897" si="3626">RIGHT(A2834,(LEN(A2834)-8))</f>
        <v>66</v>
      </c>
      <c r="F2834" t="str">
        <f t="shared" si="3576"/>
        <v>agedays=66</v>
      </c>
      <c r="G2834" t="str">
        <f>CONCATENATE(IF((COUNTA(D2857)&gt;0),CONCATENATE(D2857,", "),""),IF((LEN(D2864)&gt;0),CONCATENATE(VLOOKUP(VALUE(D2864),'Lookup tables'!$D$25:$E$27,2,FALSE),", "),""),CONCATENATE(VLOOKUP(VALUE(D2846),'Lookup tables'!$A$2:$B$42,2,FALSE)," ledarförmåga, "),CONCATENATE(VLOOKUP(D2859,'Lookup tables'!$D$29:$E$34,2,FALSE),", "),IF(AND((VALUE(D2835)&lt;0),(COUNTA(E2835)&lt;1)),"ingen skada",CONCATENATE("[b]skada +",IF((COUNTA(E2835)&gt;0),E2835,D2835),"[/b]")))</f>
        <v>hyfsad ledarförmåga, sympatisk kille, ingen skada</v>
      </c>
    </row>
    <row r="2835" spans="1:7" ht="14.4">
      <c r="A2835" s="17" t="s">
        <v>143</v>
      </c>
      <c r="B2835" s="17" t="str">
        <f t="shared" ref="B2835:B2836" si="3627">LEFT(A2835,4)</f>
        <v>ska=</v>
      </c>
      <c r="C2835" s="1" t="s">
        <v>144</v>
      </c>
      <c r="D2835" t="str">
        <f t="shared" ref="D2835:D2898" si="3628">RIGHT(A2835,(LEN(A2835)-4))</f>
        <v>-1</v>
      </c>
      <c r="F2835" t="str">
        <f t="shared" si="3576"/>
        <v>ska=-1</v>
      </c>
      <c r="G2835" t="s">
        <v>145</v>
      </c>
    </row>
    <row r="2836" spans="1:7" ht="14.4">
      <c r="A2836" s="17" t="s">
        <v>304</v>
      </c>
      <c r="B2836" s="17" t="str">
        <f t="shared" si="3627"/>
        <v>for=</v>
      </c>
      <c r="C2836" s="1" t="s">
        <v>147</v>
      </c>
      <c r="D2836" t="str">
        <f t="shared" si="3628"/>
        <v>4</v>
      </c>
      <c r="E2836">
        <v>6</v>
      </c>
      <c r="F2836" t="str">
        <f t="shared" si="3576"/>
        <v>for=6</v>
      </c>
      <c r="G2836" s="17" t="str">
        <f t="shared" ref="G2836:G2899" si="3629">CONCATENATE("[th]",C2837)</f>
        <v>[th]Kondition</v>
      </c>
    </row>
    <row r="2837" spans="1:7" ht="14.4">
      <c r="A2837" s="17" t="s">
        <v>222</v>
      </c>
      <c r="B2837" s="17" t="str">
        <f t="shared" si="3571"/>
        <v>uth=</v>
      </c>
      <c r="C2837" s="1" t="s">
        <v>149</v>
      </c>
      <c r="D2837" t="str">
        <f t="shared" si="3628"/>
        <v>7</v>
      </c>
      <c r="F2837" t="str">
        <f t="shared" si="3576"/>
        <v>uth=7</v>
      </c>
      <c r="G2837" s="17" t="s">
        <v>150</v>
      </c>
    </row>
    <row r="2838" spans="1:7" ht="14.4">
      <c r="A2838" s="17" t="s">
        <v>831</v>
      </c>
      <c r="B2838" s="17" t="str">
        <f t="shared" si="3571"/>
        <v>spe=</v>
      </c>
      <c r="C2838" s="1" t="s">
        <v>152</v>
      </c>
      <c r="D2838" t="str">
        <f t="shared" si="3628"/>
        <v>16</v>
      </c>
      <c r="F2838" t="str">
        <f t="shared" si="3576"/>
        <v>spe=16</v>
      </c>
      <c r="G2838" s="17" t="str">
        <f>CONCATENATE("[td]",VLOOKUP(IF((COUNTA(E2837)&gt;0),E2837,VALUE(D2837)),'Lookup tables'!$A$2:$B$42,2,FALSE))</f>
        <v>[td]enastående</v>
      </c>
    </row>
    <row r="2839" spans="1:7" ht="14.4">
      <c r="A2839" s="17" t="s">
        <v>281</v>
      </c>
      <c r="B2839" s="17" t="str">
        <f t="shared" si="3571"/>
        <v>mal=</v>
      </c>
      <c r="C2839" s="1" t="s">
        <v>154</v>
      </c>
      <c r="D2839" t="str">
        <f t="shared" si="3628"/>
        <v>2</v>
      </c>
      <c r="F2839" t="str">
        <f t="shared" si="3576"/>
        <v>mal=2</v>
      </c>
      <c r="G2839" s="17" t="s">
        <v>140</v>
      </c>
    </row>
    <row r="2840" spans="1:7" ht="14.4">
      <c r="A2840" s="17" t="s">
        <v>399</v>
      </c>
      <c r="B2840" s="17" t="str">
        <f t="shared" si="3571"/>
        <v>fra=</v>
      </c>
      <c r="C2840" s="1" t="s">
        <v>156</v>
      </c>
      <c r="D2840" t="str">
        <f t="shared" si="3628"/>
        <v>6</v>
      </c>
      <c r="F2840" t="str">
        <f t="shared" si="3576"/>
        <v>fra=6</v>
      </c>
      <c r="G2840" s="17" t="str">
        <f t="shared" ref="G2840" si="3630">CONCATENATE("[th]",C2844)</f>
        <v>[th]Målvakt</v>
      </c>
    </row>
    <row r="2841" spans="1:7" ht="14.4">
      <c r="A2841" s="17" t="s">
        <v>371</v>
      </c>
      <c r="B2841" s="17" t="str">
        <f t="shared" si="3571"/>
        <v>ytt=</v>
      </c>
      <c r="C2841" s="1" t="s">
        <v>158</v>
      </c>
      <c r="D2841" t="str">
        <f t="shared" si="3628"/>
        <v>16</v>
      </c>
      <c r="F2841" t="str">
        <f t="shared" si="3576"/>
        <v>ytt=16</v>
      </c>
      <c r="G2841" s="17" t="s">
        <v>150</v>
      </c>
    </row>
    <row r="2842" spans="1:7" ht="14.4">
      <c r="A2842" s="17" t="s">
        <v>358</v>
      </c>
      <c r="B2842" s="17" t="str">
        <f t="shared" si="3571"/>
        <v>fas=</v>
      </c>
      <c r="C2842" s="1" t="s">
        <v>160</v>
      </c>
      <c r="D2842" t="str">
        <f t="shared" si="3628"/>
        <v>3</v>
      </c>
      <c r="F2842" t="str">
        <f t="shared" si="3576"/>
        <v>fas=3</v>
      </c>
      <c r="G2842" s="17" t="str">
        <f>CONCATENATE("[td]",VLOOKUP(IF((COUNTA(E2844)&gt;0),E2844,VALUE(D2844)),'Lookup tables'!$A$2:$B$42,2,FALSE))</f>
        <v>[td]katastrofal</v>
      </c>
    </row>
    <row r="2843" spans="1:7" ht="14.4">
      <c r="A2843" s="17" t="s">
        <v>567</v>
      </c>
      <c r="B2843" s="17" t="str">
        <f t="shared" si="3571"/>
        <v>bac=</v>
      </c>
      <c r="C2843" s="1" t="s">
        <v>162</v>
      </c>
      <c r="D2843" t="str">
        <f t="shared" si="3628"/>
        <v>6</v>
      </c>
      <c r="F2843" t="str">
        <f t="shared" si="3576"/>
        <v>bac=6</v>
      </c>
      <c r="G2843" s="17" t="s">
        <v>163</v>
      </c>
    </row>
    <row r="2844" spans="1:7" ht="14.4">
      <c r="A2844" s="17" t="s">
        <v>286</v>
      </c>
      <c r="B2844" s="17" t="str">
        <f t="shared" si="3571"/>
        <v>mlv=</v>
      </c>
      <c r="C2844" s="1" t="s">
        <v>165</v>
      </c>
      <c r="D2844" t="str">
        <f t="shared" si="3628"/>
        <v>1</v>
      </c>
      <c r="F2844" t="str">
        <f t="shared" si="3576"/>
        <v>mlv=1</v>
      </c>
      <c r="G2844" s="17" t="s">
        <v>135</v>
      </c>
    </row>
    <row r="2845" spans="1:7" ht="14.4">
      <c r="A2845" s="17" t="s">
        <v>166</v>
      </c>
      <c r="B2845" s="17" t="str">
        <f t="shared" si="3571"/>
        <v>rut=</v>
      </c>
      <c r="C2845" s="1" t="s">
        <v>167</v>
      </c>
      <c r="D2845" t="str">
        <f t="shared" si="3628"/>
        <v>20</v>
      </c>
      <c r="F2845" t="str">
        <f t="shared" si="3576"/>
        <v>rut=20</v>
      </c>
      <c r="G2845" s="17" t="str">
        <f t="shared" ref="G2845" si="3631">CONCATENATE("[th]",C2838)</f>
        <v>[th]Spelupplägg</v>
      </c>
    </row>
    <row r="2846" spans="1:7" ht="14.4">
      <c r="A2846" s="17" t="s">
        <v>400</v>
      </c>
      <c r="B2846" s="17" t="str">
        <f t="shared" si="3571"/>
        <v>led=</v>
      </c>
      <c r="C2846" s="1" t="s">
        <v>169</v>
      </c>
      <c r="D2846" t="str">
        <f t="shared" si="3628"/>
        <v>4</v>
      </c>
      <c r="F2846" t="str">
        <f t="shared" si="3576"/>
        <v>led=4</v>
      </c>
      <c r="G2846" s="17" t="s">
        <v>150</v>
      </c>
    </row>
    <row r="2847" spans="1:7" ht="14.4">
      <c r="A2847" s="17" t="s">
        <v>1317</v>
      </c>
      <c r="B2847" s="17" t="str">
        <f t="shared" si="3571"/>
        <v>sal=</v>
      </c>
      <c r="C2847" s="1" t="s">
        <v>171</v>
      </c>
      <c r="D2847" t="str">
        <f t="shared" si="3628"/>
        <v>272100</v>
      </c>
      <c r="F2847" t="str">
        <f t="shared" si="3576"/>
        <v>sal=272100</v>
      </c>
      <c r="G2847" s="17" t="str">
        <f>CONCATENATE("[td]",VLOOKUP(IF((COUNTA(E2838)&gt;0),E2838,VALUE(D2838)),'Lookup tables'!$A$2:$B$42,2,FALSE))</f>
        <v>[td]utomjordisk</v>
      </c>
    </row>
    <row r="2848" spans="1:7" ht="14.4">
      <c r="A2848" s="17" t="s">
        <v>1318</v>
      </c>
      <c r="B2848" s="17" t="str">
        <f t="shared" si="3571"/>
        <v>mkt=</v>
      </c>
      <c r="C2848" s="1" t="s">
        <v>173</v>
      </c>
      <c r="D2848" t="str">
        <f t="shared" si="3628"/>
        <v>71180</v>
      </c>
      <c r="F2848" t="str">
        <f t="shared" si="3576"/>
        <v>mkt=71180</v>
      </c>
      <c r="G2848" s="17" t="s">
        <v>140</v>
      </c>
    </row>
    <row r="2849" spans="1:7" ht="14.4">
      <c r="A2849" s="17" t="s">
        <v>719</v>
      </c>
      <c r="B2849" s="17" t="str">
        <f t="shared" si="3571"/>
        <v>gev=</v>
      </c>
      <c r="C2849" s="1" t="s">
        <v>175</v>
      </c>
      <c r="D2849" t="str">
        <f t="shared" si="3628"/>
        <v>80</v>
      </c>
      <c r="F2849" t="str">
        <f t="shared" si="3576"/>
        <v>gev=80</v>
      </c>
      <c r="G2849" s="17" t="str">
        <f t="shared" ref="G2849" si="3632">CONCATENATE("[th]",C2840)</f>
        <v>[th]Framspel</v>
      </c>
    </row>
    <row r="2850" spans="1:7" ht="14.4">
      <c r="A2850" s="17" t="s">
        <v>571</v>
      </c>
      <c r="B2850" s="17" t="str">
        <f t="shared" si="3571"/>
        <v>gtl=</v>
      </c>
      <c r="C2850" s="1" t="s">
        <v>177</v>
      </c>
      <c r="D2850" t="str">
        <f t="shared" si="3628"/>
        <v>1</v>
      </c>
      <c r="F2850" t="str">
        <f t="shared" si="3576"/>
        <v>gtl=1</v>
      </c>
      <c r="G2850" s="17" t="s">
        <v>150</v>
      </c>
    </row>
    <row r="2851" spans="1:7" ht="14.4">
      <c r="A2851" s="17" t="s">
        <v>178</v>
      </c>
      <c r="B2851" s="17" t="str">
        <f t="shared" si="3571"/>
        <v>gtc=</v>
      </c>
      <c r="C2851" s="1" t="s">
        <v>179</v>
      </c>
      <c r="D2851" t="str">
        <f t="shared" si="3628"/>
        <v>0</v>
      </c>
      <c r="F2851" t="str">
        <f t="shared" si="3576"/>
        <v>gtc=0</v>
      </c>
      <c r="G2851" s="17" t="str">
        <f>CONCATENATE("[td]",VLOOKUP(IF((COUNTA(E2840)&gt;0),E2840,VALUE(D2840)),'Lookup tables'!$A$2:$B$42,2,FALSE))</f>
        <v>[td]ypperlig</v>
      </c>
    </row>
    <row r="2852" spans="1:7" ht="14.4">
      <c r="A2852" s="17" t="s">
        <v>180</v>
      </c>
      <c r="B2852" s="17" t="str">
        <f t="shared" si="3571"/>
        <v>gtt=</v>
      </c>
      <c r="C2852" s="1" t="s">
        <v>181</v>
      </c>
      <c r="D2852" t="str">
        <f t="shared" si="3628"/>
        <v>0</v>
      </c>
      <c r="F2852" t="str">
        <f t="shared" si="3576"/>
        <v>gtt=0</v>
      </c>
      <c r="G2852" s="17" t="s">
        <v>163</v>
      </c>
    </row>
    <row r="2853" spans="1:7" ht="14.4">
      <c r="A2853" s="17" t="s">
        <v>182</v>
      </c>
      <c r="B2853" s="17" t="str">
        <f t="shared" si="3571"/>
        <v>hat=</v>
      </c>
      <c r="C2853" s="1" t="s">
        <v>183</v>
      </c>
      <c r="D2853" t="str">
        <f t="shared" si="3628"/>
        <v>0</v>
      </c>
      <c r="F2853" t="str">
        <f t="shared" si="3576"/>
        <v>hat=0</v>
      </c>
      <c r="G2853" s="17" t="s">
        <v>135</v>
      </c>
    </row>
    <row r="2854" spans="1:7" ht="14.4">
      <c r="A2854" s="17" t="s">
        <v>184</v>
      </c>
      <c r="B2854" s="17" t="str">
        <f t="shared" ref="B2854" si="3633">LEFT(A2854,10)</f>
        <v>CountryID=</v>
      </c>
      <c r="C2854" s="1" t="s">
        <v>185</v>
      </c>
      <c r="D2854" t="str">
        <f t="shared" ref="D2854:D2917" si="3634">RIGHT(A2854,(LEN(A2854)-10))</f>
        <v>1</v>
      </c>
      <c r="F2854" t="str">
        <f t="shared" si="3576"/>
        <v>CountryID=1</v>
      </c>
      <c r="G2854" s="17" t="str">
        <f t="shared" ref="G2854" si="3635">CONCATENATE("[th]",C2841)</f>
        <v>[th]Ytter</v>
      </c>
    </row>
    <row r="2855" spans="1:7" ht="14.4">
      <c r="A2855" s="17" t="s">
        <v>186</v>
      </c>
      <c r="B2855" s="17" t="str">
        <f t="shared" ref="B2855" si="3636">LEFT(A2855,9)</f>
        <v>warnings=</v>
      </c>
      <c r="C2855" s="1" t="s">
        <v>187</v>
      </c>
      <c r="D2855" t="str">
        <f t="shared" ref="D2855:D2918" si="3637">RIGHT(A2855,(LEN(A2855)-9))</f>
        <v>0</v>
      </c>
      <c r="F2855" t="str">
        <f t="shared" si="3576"/>
        <v>warnings=0</v>
      </c>
      <c r="G2855" s="17" t="s">
        <v>150</v>
      </c>
    </row>
    <row r="2856" spans="1:7" ht="14.4">
      <c r="A2856" s="17" t="s">
        <v>405</v>
      </c>
      <c r="B2856" s="17" t="str">
        <f t="shared" ref="B2856" si="3638">LEFT(A2856,11)</f>
        <v>speciality=</v>
      </c>
      <c r="C2856" s="1" t="s">
        <v>189</v>
      </c>
      <c r="D2856" t="str">
        <f t="shared" ref="D2856:D2919" si="3639">RIGHT(A2856,(LEN(A2856)-11))</f>
        <v>2</v>
      </c>
      <c r="F2856" t="str">
        <f t="shared" si="3576"/>
        <v>speciality=2</v>
      </c>
      <c r="G2856" s="17" t="str">
        <f>CONCATENATE("[td]",VLOOKUP(IF((COUNTA(E2841)&gt;0),E2841,VALUE(D2841)),'Lookup tables'!$A$2:$B$42,2,FALSE))</f>
        <v>[td]utomjordisk</v>
      </c>
    </row>
    <row r="2857" spans="1:7" ht="14.4">
      <c r="A2857" s="17" t="s">
        <v>406</v>
      </c>
      <c r="B2857" s="17" t="str">
        <f t="shared" ref="B2857" si="3640">LEFT(A2857,16)</f>
        <v>specialityLabel=</v>
      </c>
      <c r="C2857" s="1" t="s">
        <v>189</v>
      </c>
      <c r="F2857" t="str">
        <f t="shared" si="3576"/>
        <v>specialityLabel=Quick</v>
      </c>
      <c r="G2857" s="17" t="s">
        <v>140</v>
      </c>
    </row>
    <row r="2858" spans="1:7" ht="14.4">
      <c r="A2858" s="17" t="s">
        <v>329</v>
      </c>
      <c r="B2858" s="17" t="str">
        <f t="shared" ref="B2858" si="3641">LEFT(A2858,11)</f>
        <v>gentleness=</v>
      </c>
      <c r="C2858" s="1" t="s">
        <v>192</v>
      </c>
      <c r="D2858" t="str">
        <f t="shared" ref="D2858:D2921" si="3642">RIGHT(A2858,(LEN(A2858)-11))</f>
        <v>2</v>
      </c>
      <c r="F2858" t="str">
        <f t="shared" si="3576"/>
        <v>gentleness=2</v>
      </c>
      <c r="G2858" s="17" t="str">
        <f t="shared" ref="G2858" si="3643">CONCATENATE("[th]",C2843)</f>
        <v>[th]Försvar</v>
      </c>
    </row>
    <row r="2859" spans="1:7" ht="14.4">
      <c r="A2859" s="17" t="s">
        <v>330</v>
      </c>
      <c r="B2859" s="17" t="str">
        <f t="shared" ref="B2859" si="3644">LEFT(A2859,16)</f>
        <v>gentlenessLabel=</v>
      </c>
      <c r="C2859" s="1" t="s">
        <v>192</v>
      </c>
      <c r="D2859" t="str">
        <f t="shared" ref="D2859:D2922" si="3645">RIGHT(A2859,(LEN(A2859)-16))</f>
        <v>pleasant guy</v>
      </c>
      <c r="F2859" t="str">
        <f t="shared" si="3576"/>
        <v>gentlenessLabel=pleasant guy</v>
      </c>
      <c r="G2859" s="17" t="s">
        <v>150</v>
      </c>
    </row>
    <row r="2860" spans="1:7" ht="14.4">
      <c r="A2860" s="17" t="s">
        <v>234</v>
      </c>
      <c r="B2860" s="17" t="str">
        <f t="shared" ref="B2860" si="3646">LEFT(A2860,8)</f>
        <v>honesty=</v>
      </c>
      <c r="C2860" s="1" t="s">
        <v>195</v>
      </c>
      <c r="D2860" t="str">
        <f t="shared" ref="D2860:D2923" si="3647">RIGHT(A2860,(LEN(A2860)-8))</f>
        <v>3</v>
      </c>
      <c r="F2860" t="str">
        <f t="shared" si="3576"/>
        <v>honesty=3</v>
      </c>
      <c r="G2860" s="17" t="str">
        <f>CONCATENATE("[td]",VLOOKUP(IF((COUNTA(E2843)&gt;0),E2843,VALUE(D2843)),'Lookup tables'!$A$2:$B$42,2,FALSE))</f>
        <v>[td]ypperlig</v>
      </c>
    </row>
    <row r="2861" spans="1:7" ht="14.4">
      <c r="A2861" s="17" t="s">
        <v>235</v>
      </c>
      <c r="B2861" s="17" t="str">
        <f t="shared" ref="B2861" si="3648">LEFT(A2861,13)</f>
        <v>honestyLabel=</v>
      </c>
      <c r="C2861" s="1" t="s">
        <v>195</v>
      </c>
      <c r="D2861" t="str">
        <f t="shared" ref="D2861:D2924" si="3649">RIGHT(A2861,(LEN(A2861)-13))</f>
        <v>upright</v>
      </c>
      <c r="F2861" t="str">
        <f t="shared" si="3576"/>
        <v>honestyLabel=upright</v>
      </c>
      <c r="G2861" s="17" t="s">
        <v>163</v>
      </c>
    </row>
    <row r="2862" spans="1:7" ht="14.4">
      <c r="A2862" s="17" t="s">
        <v>273</v>
      </c>
      <c r="B2862" s="17" t="str">
        <f t="shared" ref="B2862" si="3650">LEFT(A2862,15)</f>
        <v>Aggressiveness=</v>
      </c>
      <c r="C2862" s="1" t="s">
        <v>198</v>
      </c>
      <c r="D2862" t="str">
        <f t="shared" ref="D2862:D2925" si="3651">RIGHT(A2862,(LEN(A2862)-15))</f>
        <v>2</v>
      </c>
      <c r="F2862" t="str">
        <f t="shared" si="3576"/>
        <v>Aggressiveness=2</v>
      </c>
      <c r="G2862" s="17" t="s">
        <v>135</v>
      </c>
    </row>
    <row r="2863" spans="1:7" ht="14.4">
      <c r="A2863" s="17" t="s">
        <v>274</v>
      </c>
      <c r="B2863" s="17" t="str">
        <f t="shared" ref="B2863" si="3652">LEFT(A2863,20)</f>
        <v>AggressivenessLabel=</v>
      </c>
      <c r="C2863" s="1" t="s">
        <v>198</v>
      </c>
      <c r="D2863" t="str">
        <f t="shared" ref="D2863:D2926" si="3653">RIGHT(A2863,(LEN(A2863)-20))</f>
        <v>balanced</v>
      </c>
      <c r="F2863" t="str">
        <f t="shared" si="3576"/>
        <v>AggressivenessLabel=balanced</v>
      </c>
      <c r="G2863" s="17" t="str">
        <f t="shared" ref="G2863" si="3654">CONCATENATE("[th]",C2839)</f>
        <v>[th]Målgörare</v>
      </c>
    </row>
    <row r="2864" spans="1:7" ht="14.4">
      <c r="A2864" s="17" t="s">
        <v>236</v>
      </c>
      <c r="B2864" s="17" t="str">
        <f t="shared" ref="B2864" si="3655">LEFT(A2864,12)</f>
        <v>TrainerType=</v>
      </c>
      <c r="C2864" s="1" t="s">
        <v>201</v>
      </c>
      <c r="D2864" t="str">
        <f t="shared" ref="D2864:D2927" si="3656">RIGHT(A2864,(LEN(A2864)-12))</f>
        <v/>
      </c>
      <c r="F2864" t="str">
        <f t="shared" si="3576"/>
        <v>TrainerType=</v>
      </c>
      <c r="G2864" s="17" t="s">
        <v>150</v>
      </c>
    </row>
    <row r="2865" spans="1:7" ht="14.4">
      <c r="A2865" s="17" t="s">
        <v>237</v>
      </c>
      <c r="B2865" s="17" t="str">
        <f t="shared" ref="B2865" si="3657">LEFT(A2865,13)</f>
        <v>TrainerSkill=</v>
      </c>
      <c r="C2865" s="1" t="s">
        <v>203</v>
      </c>
      <c r="D2865" t="str">
        <f t="shared" ref="D2865:D2928" si="3658">RIGHT(A2865,(LEN(A2865)-13))</f>
        <v/>
      </c>
      <c r="F2865" t="str">
        <f t="shared" si="3576"/>
        <v>TrainerSkill=</v>
      </c>
      <c r="G2865" s="17" t="str">
        <f>CONCATENATE("[td]",VLOOKUP(IF((COUNTA(E2839)&gt;0),E2839,VALUE(D2839)),'Lookup tables'!$A$2:$B$42,2,FALSE))</f>
        <v>[td]usel</v>
      </c>
    </row>
    <row r="2866" spans="1:7" ht="14.4">
      <c r="A2866" s="17" t="s">
        <v>204</v>
      </c>
      <c r="B2866" s="17" t="str">
        <f t="shared" ref="B2866" si="3659">LEFT(A2866,7)</f>
        <v>rating=</v>
      </c>
      <c r="C2866" s="1" t="s">
        <v>205</v>
      </c>
      <c r="D2866" t="str">
        <f t="shared" ref="D2866:D2929" si="3660">RIGHT(A2866,(LEN(A2866)-7))</f>
        <v>0</v>
      </c>
      <c r="F2866" t="str">
        <f t="shared" si="3576"/>
        <v>rating=0</v>
      </c>
      <c r="G2866" s="17" t="s">
        <v>140</v>
      </c>
    </row>
    <row r="2867" spans="1:7" ht="14.4">
      <c r="A2867" s="17" t="s">
        <v>350</v>
      </c>
      <c r="B2867" s="17" t="str">
        <f t="shared" ref="B2867" si="3661">LEFT(A2867,13)</f>
        <v>PlayerNumber=</v>
      </c>
      <c r="C2867" s="1" t="s">
        <v>207</v>
      </c>
      <c r="D2867" t="str">
        <f t="shared" ref="D2867:D2930" si="3662">RIGHT(A2867,(LEN(A2867)-13))</f>
        <v>100</v>
      </c>
      <c r="F2867" t="str">
        <f t="shared" si="3576"/>
        <v>PlayerNumber=100</v>
      </c>
      <c r="G2867" s="17" t="str">
        <f t="shared" ref="G2867" si="3663">CONCATENATE("[th]",C2842)</f>
        <v>[th]Fasta situationer</v>
      </c>
    </row>
    <row r="2868" spans="1:7" ht="14.4">
      <c r="A2868" s="17" t="s">
        <v>208</v>
      </c>
      <c r="B2868" s="17" t="str">
        <f t="shared" ref="B2868:B2869" si="3664">LEFT(A2868,15)</f>
        <v>TransferListed=</v>
      </c>
      <c r="C2868" s="1" t="s">
        <v>209</v>
      </c>
      <c r="D2868" t="str">
        <f t="shared" ref="D2868:D2931" si="3665">RIGHT(A2868,(LEN(A2868)-15))</f>
        <v>0</v>
      </c>
      <c r="F2868" t="str">
        <f t="shared" si="3576"/>
        <v>TransferListed=0</v>
      </c>
      <c r="G2868" s="17" t="s">
        <v>150</v>
      </c>
    </row>
    <row r="2869" spans="1:7" ht="14.4">
      <c r="A2869" s="17" t="s">
        <v>210</v>
      </c>
      <c r="B2869" s="17" t="str">
        <f t="shared" si="3664"/>
        <v>NationalTeamID=</v>
      </c>
      <c r="C2869" s="1" t="s">
        <v>211</v>
      </c>
      <c r="D2869" t="str">
        <f t="shared" si="3665"/>
        <v>3000</v>
      </c>
      <c r="F2869" t="str">
        <f t="shared" ref="F2869:F2932" si="3666">A2869</f>
        <v>NationalTeamID=3000</v>
      </c>
      <c r="G2869" s="17" t="str">
        <f>CONCATENATE("[td]",VLOOKUP(IF((COUNTA(E2842)&gt;0),E2842,VALUE(D2842)),'Lookup tables'!$A$2:$B$42,2,FALSE))</f>
        <v>[td]dålig</v>
      </c>
    </row>
    <row r="2870" spans="1:7" ht="14.4">
      <c r="A2870" s="17" t="s">
        <v>856</v>
      </c>
      <c r="B2870" s="17" t="str">
        <f t="shared" ref="B2870" si="3667">LEFT(A2870,5)</f>
        <v>Caps=</v>
      </c>
      <c r="C2870" s="1" t="s">
        <v>213</v>
      </c>
      <c r="D2870" t="str">
        <f t="shared" ref="D2870:D2933" si="3668">RIGHT(A2870,(LEN(A2870)-5))</f>
        <v>25</v>
      </c>
      <c r="F2870" t="str">
        <f t="shared" si="3666"/>
        <v>Caps=25</v>
      </c>
      <c r="G2870" s="17" t="s">
        <v>214</v>
      </c>
    </row>
    <row r="2871" spans="1:7" ht="14.4">
      <c r="A2871" s="17" t="s">
        <v>239</v>
      </c>
      <c r="B2871" s="17" t="str">
        <f t="shared" ref="B2871" si="3669">LEFT(A2871,8)</f>
        <v>CapsU20=</v>
      </c>
      <c r="C2871" s="1" t="s">
        <v>216</v>
      </c>
      <c r="D2871" t="str">
        <f t="shared" ref="D2871:D2934" si="3670">RIGHT(A2871,(LEN(A2871)-8))</f>
        <v>0</v>
      </c>
      <c r="E2871" t="s">
        <v>1438</v>
      </c>
      <c r="F2871" t="str">
        <f t="shared" si="3666"/>
        <v>CapsU20=0</v>
      </c>
      <c r="G2871" t="str">
        <f t="shared" ref="G2871:G2934" si="3671">CONCATENATE("Extra info: ", E2871)</f>
        <v>Extra info: Form pos</v>
      </c>
    </row>
    <row r="2872" spans="1:7" ht="14.4">
      <c r="A2872" s="17" t="s">
        <v>1319</v>
      </c>
      <c r="B2872" s="17"/>
      <c r="C2872" s="10" t="s">
        <v>134</v>
      </c>
      <c r="D2872" s="17" t="str">
        <f t="shared" ref="D2872:D2935" si="3672">MID(A2872,8,(LEN(A2872)-8))</f>
        <v>271896154</v>
      </c>
      <c r="F2872" t="str">
        <f t="shared" si="3666"/>
        <v>[player271896154]</v>
      </c>
      <c r="G2872" s="17" t="str">
        <f t="shared" ref="G2872:G2935" si="3673">CONCATENATE("[hr][b]",D2873,"[/b] ","[playerid=",D2872,"]")</f>
        <v>[hr][b]Mika 'Falukorven' Österkvist[/b] [playerid=271896154]</v>
      </c>
    </row>
    <row r="2873" spans="1:7" ht="14.4">
      <c r="A2873" s="17" t="s">
        <v>1320</v>
      </c>
      <c r="B2873" s="17" t="str">
        <f t="shared" ref="B2873" si="3674">LEFT(A2873,5)</f>
        <v>name=</v>
      </c>
      <c r="C2873" s="10" t="s">
        <v>137</v>
      </c>
      <c r="D2873" s="17" t="str">
        <f t="shared" ref="D2873:D2936" si="3675">RIGHT(A2873,(LEN(A2873)-5))</f>
        <v>Mika 'Falukorven' Österkvist</v>
      </c>
      <c r="F2873" t="str">
        <f t="shared" si="3666"/>
        <v>name=Mika 'Falukorven' Österkvist</v>
      </c>
      <c r="G2873" t="str">
        <f t="shared" ref="G2873" si="3676">CONCATENATE(D2874," år och ",D2875," dagar, TSI = ",D2889,", Lön = ",D2888)</f>
        <v>28 år och 8 dagar, TSI = 284220, Lön = 599800</v>
      </c>
    </row>
    <row r="2874" spans="1:7" ht="14.4">
      <c r="A2874" s="17" t="s">
        <v>334</v>
      </c>
      <c r="B2874" s="17" t="str">
        <f t="shared" ref="B2874" si="3677">LEFT(A2874,4)</f>
        <v>ald=</v>
      </c>
      <c r="C2874" s="1" t="s">
        <v>139</v>
      </c>
      <c r="D2874" t="str">
        <f t="shared" ref="D2874:D2937" si="3678">RIGHT(A2874,(LEN(A2874)-4))</f>
        <v>28</v>
      </c>
      <c r="F2874" t="str">
        <f t="shared" ref="F2874:F2937" si="3679">IF(LEN(E2874)&gt;0,CONCATENATE(B2874,E2874),A2874)</f>
        <v>ald=28</v>
      </c>
      <c r="G2874" t="str">
        <f>CONCATENATE(VLOOKUP(IF((COUNTA(E2877)&gt;0),E2877,VALUE(D2877)),'Lookup tables'!$A$2:$B$42,2,FALSE)," form, ",VLOOKUP(IF((COUNTA(E2878)&gt;0),E2878,VALUE(D2878)),'Lookup tables'!$A$2:$B$42,2,FALSE)," kondition, ",VLOOKUP(IF((COUNTA(E2886)&gt;0),E2886,VALUE(D2886)),'Lookup tables'!$A$2:$B$42,2,FALSE)," rutin")</f>
        <v>enastående form, fenomenal kondition, titanisk rutin</v>
      </c>
    </row>
    <row r="2875" spans="1:7" ht="14.4">
      <c r="A2875" s="17" t="s">
        <v>681</v>
      </c>
      <c r="B2875" s="17" t="str">
        <f t="shared" ref="B2875" si="3680">LEFT(A2875,8)</f>
        <v>agedays=</v>
      </c>
      <c r="C2875" s="1" t="s">
        <v>142</v>
      </c>
      <c r="D2875" t="str">
        <f t="shared" ref="D2875:D2938" si="3681">RIGHT(A2875,(LEN(A2875)-8))</f>
        <v>8</v>
      </c>
      <c r="F2875" t="str">
        <f t="shared" si="3679"/>
        <v>agedays=8</v>
      </c>
      <c r="G2875" t="str">
        <f>CONCATENATE(IF((COUNTA(D2898)&gt;0),CONCATENATE(D2898,", "),""),IF((LEN(D2905)&gt;0),CONCATENATE(VLOOKUP(VALUE(D2905),'Lookup tables'!$D$25:$E$27,2,FALSE),", "),""),CONCATENATE(VLOOKUP(VALUE(D2887),'Lookup tables'!$A$2:$B$42,2,FALSE)," ledarförmåga, "),CONCATENATE(VLOOKUP(D2900,'Lookup tables'!$D$29:$E$34,2,FALSE),", "),IF(AND((VALUE(D2876)&lt;0),(COUNTA(E2876)&lt;1)),"ingen skada",CONCATENATE("[b]skada +",IF((COUNTA(E2876)&gt;0),E2876,D2876),"[/b]")))</f>
        <v>hyfsad ledarförmåga, kontroversiell person, ingen skada</v>
      </c>
    </row>
    <row r="2876" spans="1:7" ht="14.4">
      <c r="A2876" s="17" t="s">
        <v>143</v>
      </c>
      <c r="B2876" s="17" t="str">
        <f t="shared" ref="B2876:B2935" si="3682">LEFT(A2876,4)</f>
        <v>ska=</v>
      </c>
      <c r="C2876" s="1" t="s">
        <v>144</v>
      </c>
      <c r="D2876" t="str">
        <f t="shared" ref="D2876:D2939" si="3683">RIGHT(A2876,(LEN(A2876)-4))</f>
        <v>-1</v>
      </c>
      <c r="F2876" t="str">
        <f t="shared" si="3679"/>
        <v>ska=-1</v>
      </c>
      <c r="G2876" t="s">
        <v>145</v>
      </c>
    </row>
    <row r="2877" spans="1:7" ht="14.4">
      <c r="A2877" s="17" t="s">
        <v>221</v>
      </c>
      <c r="B2877" s="17" t="str">
        <f t="shared" si="3682"/>
        <v>for=</v>
      </c>
      <c r="C2877" s="1" t="s">
        <v>147</v>
      </c>
      <c r="D2877" t="str">
        <f t="shared" si="3683"/>
        <v>6</v>
      </c>
      <c r="E2877">
        <v>7</v>
      </c>
      <c r="F2877" t="str">
        <f t="shared" si="3679"/>
        <v>for=7</v>
      </c>
      <c r="G2877" s="17" t="str">
        <f t="shared" ref="G2877:G2940" si="3684">CONCATENATE("[th]",C2878)</f>
        <v>[th]Kondition</v>
      </c>
    </row>
    <row r="2878" spans="1:7" ht="14.4">
      <c r="A2878" s="17" t="s">
        <v>369</v>
      </c>
      <c r="B2878" s="17" t="str">
        <f t="shared" si="3682"/>
        <v>uth=</v>
      </c>
      <c r="C2878" s="1" t="s">
        <v>149</v>
      </c>
      <c r="D2878" t="str">
        <f t="shared" si="3683"/>
        <v>8</v>
      </c>
      <c r="F2878" t="str">
        <f t="shared" si="3679"/>
        <v>uth=8</v>
      </c>
      <c r="G2878" s="17" t="s">
        <v>150</v>
      </c>
    </row>
    <row r="2879" spans="1:7" ht="14.4">
      <c r="A2879" s="17" t="s">
        <v>533</v>
      </c>
      <c r="B2879" s="17" t="str">
        <f t="shared" si="3682"/>
        <v>spe=</v>
      </c>
      <c r="C2879" s="1" t="s">
        <v>152</v>
      </c>
      <c r="D2879" t="str">
        <f t="shared" si="3683"/>
        <v>17</v>
      </c>
      <c r="F2879" t="str">
        <f t="shared" si="3679"/>
        <v>spe=17</v>
      </c>
      <c r="G2879" s="17" t="str">
        <f>CONCATENATE("[td]",VLOOKUP(IF((COUNTA(E2878)&gt;0),E2878,VALUE(D2878)),'Lookup tables'!$A$2:$B$42,2,FALSE))</f>
        <v>[td]fenomenal</v>
      </c>
    </row>
    <row r="2880" spans="1:7" ht="14.4">
      <c r="A2880" s="17" t="s">
        <v>435</v>
      </c>
      <c r="B2880" s="17" t="str">
        <f t="shared" si="3682"/>
        <v>mal=</v>
      </c>
      <c r="C2880" s="1" t="s">
        <v>154</v>
      </c>
      <c r="D2880" t="str">
        <f t="shared" si="3683"/>
        <v>5</v>
      </c>
      <c r="F2880" t="str">
        <f t="shared" si="3679"/>
        <v>mal=5</v>
      </c>
      <c r="G2880" s="17" t="s">
        <v>140</v>
      </c>
    </row>
    <row r="2881" spans="1:7" ht="14.4">
      <c r="A2881" s="17" t="s">
        <v>566</v>
      </c>
      <c r="B2881" s="17" t="str">
        <f t="shared" si="3682"/>
        <v>fra=</v>
      </c>
      <c r="C2881" s="1" t="s">
        <v>156</v>
      </c>
      <c r="D2881" t="str">
        <f t="shared" si="3683"/>
        <v>10</v>
      </c>
      <c r="F2881" t="str">
        <f t="shared" si="3679"/>
        <v>fra=10</v>
      </c>
      <c r="G2881" s="17" t="str">
        <f t="shared" ref="G2881" si="3685">CONCATENATE("[th]",C2885)</f>
        <v>[th]Målvakt</v>
      </c>
    </row>
    <row r="2882" spans="1:7" ht="14.4">
      <c r="A2882" s="17" t="s">
        <v>725</v>
      </c>
      <c r="B2882" s="17" t="str">
        <f t="shared" si="3682"/>
        <v>ytt=</v>
      </c>
      <c r="C2882" s="1" t="s">
        <v>158</v>
      </c>
      <c r="D2882" t="str">
        <f t="shared" si="3683"/>
        <v>9</v>
      </c>
      <c r="F2882" t="str">
        <f t="shared" si="3679"/>
        <v>ytt=9</v>
      </c>
      <c r="G2882" s="17" t="s">
        <v>150</v>
      </c>
    </row>
    <row r="2883" spans="1:7" ht="14.4">
      <c r="A2883" s="17" t="s">
        <v>543</v>
      </c>
      <c r="B2883" s="17" t="str">
        <f t="shared" si="3682"/>
        <v>fas=</v>
      </c>
      <c r="C2883" s="1" t="s">
        <v>160</v>
      </c>
      <c r="D2883" t="str">
        <f t="shared" si="3683"/>
        <v>10</v>
      </c>
      <c r="F2883" t="str">
        <f t="shared" si="3679"/>
        <v>fas=10</v>
      </c>
      <c r="G2883" s="17" t="str">
        <f>CONCATENATE("[td]",VLOOKUP(IF((COUNTA(E2885)&gt;0),E2885,VALUE(D2885)),'Lookup tables'!$A$2:$B$42,2,FALSE))</f>
        <v>[td]katastrofal</v>
      </c>
    </row>
    <row r="2884" spans="1:7" ht="14.4">
      <c r="A2884" s="17" t="s">
        <v>346</v>
      </c>
      <c r="B2884" s="17" t="str">
        <f t="shared" si="3682"/>
        <v>bac=</v>
      </c>
      <c r="C2884" s="1" t="s">
        <v>162</v>
      </c>
      <c r="D2884" t="str">
        <f t="shared" si="3683"/>
        <v>10</v>
      </c>
      <c r="F2884" t="str">
        <f t="shared" si="3679"/>
        <v>bac=10</v>
      </c>
      <c r="G2884" s="17" t="s">
        <v>163</v>
      </c>
    </row>
    <row r="2885" spans="1:7" ht="14.4">
      <c r="A2885" s="17" t="s">
        <v>286</v>
      </c>
      <c r="B2885" s="17" t="str">
        <f t="shared" si="3682"/>
        <v>mlv=</v>
      </c>
      <c r="C2885" s="1" t="s">
        <v>165</v>
      </c>
      <c r="D2885" t="str">
        <f t="shared" si="3683"/>
        <v>1</v>
      </c>
      <c r="F2885" t="str">
        <f t="shared" si="3679"/>
        <v>mlv=1</v>
      </c>
      <c r="G2885" s="17" t="s">
        <v>135</v>
      </c>
    </row>
    <row r="2886" spans="1:7" ht="14.4">
      <c r="A2886" s="17" t="s">
        <v>912</v>
      </c>
      <c r="B2886" s="17" t="str">
        <f t="shared" si="3682"/>
        <v>rut=</v>
      </c>
      <c r="C2886" s="1" t="s">
        <v>167</v>
      </c>
      <c r="D2886" t="str">
        <f t="shared" si="3683"/>
        <v>15</v>
      </c>
      <c r="F2886" t="str">
        <f t="shared" si="3679"/>
        <v>rut=15</v>
      </c>
      <c r="G2886" s="17" t="str">
        <f t="shared" ref="G2886" si="3686">CONCATENATE("[th]",C2879)</f>
        <v>[th]Spelupplägg</v>
      </c>
    </row>
    <row r="2887" spans="1:7" ht="14.4">
      <c r="A2887" s="17" t="s">
        <v>400</v>
      </c>
      <c r="B2887" s="17" t="str">
        <f t="shared" si="3682"/>
        <v>led=</v>
      </c>
      <c r="C2887" s="1" t="s">
        <v>169</v>
      </c>
      <c r="D2887" t="str">
        <f t="shared" si="3683"/>
        <v>4</v>
      </c>
      <c r="F2887" t="str">
        <f t="shared" si="3679"/>
        <v>led=4</v>
      </c>
      <c r="G2887" s="17" t="s">
        <v>150</v>
      </c>
    </row>
    <row r="2888" spans="1:7" ht="14.4">
      <c r="A2888" s="17" t="s">
        <v>1321</v>
      </c>
      <c r="B2888" s="17" t="str">
        <f t="shared" si="3682"/>
        <v>sal=</v>
      </c>
      <c r="C2888" s="1" t="s">
        <v>171</v>
      </c>
      <c r="D2888" t="str">
        <f t="shared" si="3683"/>
        <v>599800</v>
      </c>
      <c r="F2888" t="str">
        <f t="shared" si="3679"/>
        <v>sal=599800</v>
      </c>
      <c r="G2888" s="17" t="str">
        <f>CONCATENATE("[td]",VLOOKUP(IF((COUNTA(E2879)&gt;0),E2879,VALUE(D2879)),'Lookup tables'!$A$2:$B$42,2,FALSE))</f>
        <v>[td]mytomspunnen</v>
      </c>
    </row>
    <row r="2889" spans="1:7" ht="14.4">
      <c r="A2889" s="17" t="s">
        <v>1322</v>
      </c>
      <c r="B2889" s="17" t="str">
        <f t="shared" si="3682"/>
        <v>mkt=</v>
      </c>
      <c r="C2889" s="1" t="s">
        <v>173</v>
      </c>
      <c r="D2889" t="str">
        <f t="shared" si="3683"/>
        <v>284220</v>
      </c>
      <c r="F2889" t="str">
        <f t="shared" si="3679"/>
        <v>mkt=284220</v>
      </c>
      <c r="G2889" s="17" t="s">
        <v>140</v>
      </c>
    </row>
    <row r="2890" spans="1:7" ht="14.4">
      <c r="A2890" s="17" t="s">
        <v>291</v>
      </c>
      <c r="B2890" s="17" t="str">
        <f t="shared" si="3682"/>
        <v>gev=</v>
      </c>
      <c r="C2890" s="1" t="s">
        <v>175</v>
      </c>
      <c r="D2890" t="str">
        <f t="shared" si="3683"/>
        <v>51</v>
      </c>
      <c r="F2890" t="str">
        <f t="shared" si="3679"/>
        <v>gev=51</v>
      </c>
      <c r="G2890" s="17" t="str">
        <f t="shared" ref="G2890" si="3687">CONCATENATE("[th]",C2881)</f>
        <v>[th]Framspel</v>
      </c>
    </row>
    <row r="2891" spans="1:7" ht="14.4">
      <c r="A2891" s="17" t="s">
        <v>176</v>
      </c>
      <c r="B2891" s="17" t="str">
        <f t="shared" si="3682"/>
        <v>gtl=</v>
      </c>
      <c r="C2891" s="1" t="s">
        <v>177</v>
      </c>
      <c r="D2891" t="str">
        <f t="shared" si="3683"/>
        <v>0</v>
      </c>
      <c r="F2891" t="str">
        <f t="shared" si="3679"/>
        <v>gtl=0</v>
      </c>
      <c r="G2891" s="17" t="s">
        <v>150</v>
      </c>
    </row>
    <row r="2892" spans="1:7" ht="14.4">
      <c r="A2892" s="17" t="s">
        <v>178</v>
      </c>
      <c r="B2892" s="17" t="str">
        <f t="shared" si="3682"/>
        <v>gtc=</v>
      </c>
      <c r="C2892" s="1" t="s">
        <v>179</v>
      </c>
      <c r="D2892" t="str">
        <f t="shared" si="3683"/>
        <v>0</v>
      </c>
      <c r="F2892" t="str">
        <f t="shared" si="3679"/>
        <v>gtc=0</v>
      </c>
      <c r="G2892" s="17" t="str">
        <f>CONCATENATE("[td]",VLOOKUP(IF((COUNTA(E2881)&gt;0),E2881,VALUE(D2881)),'Lookup tables'!$A$2:$B$42,2,FALSE))</f>
        <v>[td]legendarisk</v>
      </c>
    </row>
    <row r="2893" spans="1:7" ht="14.4">
      <c r="A2893" s="17" t="s">
        <v>180</v>
      </c>
      <c r="B2893" s="17" t="str">
        <f t="shared" si="3682"/>
        <v>gtt=</v>
      </c>
      <c r="C2893" s="1" t="s">
        <v>181</v>
      </c>
      <c r="D2893" t="str">
        <f t="shared" si="3683"/>
        <v>0</v>
      </c>
      <c r="F2893" t="str">
        <f t="shared" si="3679"/>
        <v>gtt=0</v>
      </c>
      <c r="G2893" s="17" t="s">
        <v>163</v>
      </c>
    </row>
    <row r="2894" spans="1:7" ht="14.4">
      <c r="A2894" s="17" t="s">
        <v>404</v>
      </c>
      <c r="B2894" s="17" t="str">
        <f t="shared" si="3682"/>
        <v>hat=</v>
      </c>
      <c r="C2894" s="1" t="s">
        <v>183</v>
      </c>
      <c r="D2894" t="str">
        <f t="shared" si="3683"/>
        <v>1</v>
      </c>
      <c r="F2894" t="str">
        <f t="shared" si="3679"/>
        <v>hat=1</v>
      </c>
      <c r="G2894" s="17" t="s">
        <v>135</v>
      </c>
    </row>
    <row r="2895" spans="1:7" ht="14.4">
      <c r="A2895" s="17" t="s">
        <v>184</v>
      </c>
      <c r="B2895" s="17" t="str">
        <f t="shared" ref="B2895" si="3688">LEFT(A2895,10)</f>
        <v>CountryID=</v>
      </c>
      <c r="C2895" s="1" t="s">
        <v>185</v>
      </c>
      <c r="D2895" t="str">
        <f t="shared" ref="D2895:D2958" si="3689">RIGHT(A2895,(LEN(A2895)-10))</f>
        <v>1</v>
      </c>
      <c r="F2895" t="str">
        <f t="shared" si="3679"/>
        <v>CountryID=1</v>
      </c>
      <c r="G2895" s="17" t="str">
        <f t="shared" ref="G2895" si="3690">CONCATENATE("[th]",C2882)</f>
        <v>[th]Ytter</v>
      </c>
    </row>
    <row r="2896" spans="1:7" ht="14.4">
      <c r="A2896" s="17" t="s">
        <v>186</v>
      </c>
      <c r="B2896" s="17" t="str">
        <f t="shared" ref="B2896" si="3691">LEFT(A2896,9)</f>
        <v>warnings=</v>
      </c>
      <c r="C2896" s="1" t="s">
        <v>187</v>
      </c>
      <c r="D2896" t="str">
        <f t="shared" ref="D2896:D2959" si="3692">RIGHT(A2896,(LEN(A2896)-9))</f>
        <v>0</v>
      </c>
      <c r="F2896" t="str">
        <f t="shared" si="3679"/>
        <v>warnings=0</v>
      </c>
      <c r="G2896" s="17" t="s">
        <v>150</v>
      </c>
    </row>
    <row r="2897" spans="1:7" ht="14.4">
      <c r="A2897" s="17" t="s">
        <v>188</v>
      </c>
      <c r="B2897" s="17" t="str">
        <f t="shared" ref="B2897" si="3693">LEFT(A2897,11)</f>
        <v>speciality=</v>
      </c>
      <c r="C2897" s="1" t="s">
        <v>189</v>
      </c>
      <c r="D2897" t="str">
        <f t="shared" ref="D2897:D2960" si="3694">RIGHT(A2897,(LEN(A2897)-11))</f>
        <v>0</v>
      </c>
      <c r="F2897" t="str">
        <f t="shared" si="3679"/>
        <v>speciality=0</v>
      </c>
      <c r="G2897" s="17" t="str">
        <f>CONCATENATE("[td]",VLOOKUP(IF((COUNTA(E2882)&gt;0),E2882,VALUE(D2882)),'Lookup tables'!$A$2:$B$42,2,FALSE))</f>
        <v>[td]unik</v>
      </c>
    </row>
    <row r="2898" spans="1:7" ht="14.4">
      <c r="A2898" s="17" t="s">
        <v>190</v>
      </c>
      <c r="B2898" s="17" t="str">
        <f t="shared" ref="B2898" si="3695">LEFT(A2898,16)</f>
        <v>specialityLabel=</v>
      </c>
      <c r="C2898" s="1" t="s">
        <v>189</v>
      </c>
      <c r="F2898" t="str">
        <f t="shared" si="3679"/>
        <v>specialityLabel=</v>
      </c>
      <c r="G2898" s="17" t="s">
        <v>140</v>
      </c>
    </row>
    <row r="2899" spans="1:7" ht="14.4">
      <c r="A2899" s="17" t="s">
        <v>292</v>
      </c>
      <c r="B2899" s="17" t="str">
        <f t="shared" ref="B2899" si="3696">LEFT(A2899,11)</f>
        <v>gentleness=</v>
      </c>
      <c r="C2899" s="1" t="s">
        <v>192</v>
      </c>
      <c r="D2899" t="str">
        <f t="shared" ref="D2899:D2962" si="3697">RIGHT(A2899,(LEN(A2899)-11))</f>
        <v>1</v>
      </c>
      <c r="F2899" t="str">
        <f t="shared" si="3679"/>
        <v>gentleness=1</v>
      </c>
      <c r="G2899" s="17" t="str">
        <f t="shared" ref="G2899" si="3698">CONCATENATE("[th]",C2884)</f>
        <v>[th]Försvar</v>
      </c>
    </row>
    <row r="2900" spans="1:7" ht="14.4">
      <c r="A2900" s="17" t="s">
        <v>293</v>
      </c>
      <c r="B2900" s="17" t="str">
        <f t="shared" ref="B2900" si="3699">LEFT(A2900,16)</f>
        <v>gentlenessLabel=</v>
      </c>
      <c r="C2900" s="1" t="s">
        <v>192</v>
      </c>
      <c r="D2900" t="str">
        <f t="shared" ref="D2900:D2963" si="3700">RIGHT(A2900,(LEN(A2900)-16))</f>
        <v>controversial person</v>
      </c>
      <c r="F2900" t="str">
        <f t="shared" si="3679"/>
        <v>gentlenessLabel=controversial person</v>
      </c>
      <c r="G2900" s="17" t="s">
        <v>150</v>
      </c>
    </row>
    <row r="2901" spans="1:7" ht="14.4">
      <c r="A2901" s="17" t="s">
        <v>194</v>
      </c>
      <c r="B2901" s="17" t="str">
        <f t="shared" ref="B2901" si="3701">LEFT(A2901,8)</f>
        <v>honesty=</v>
      </c>
      <c r="C2901" s="1" t="s">
        <v>195</v>
      </c>
      <c r="D2901" t="str">
        <f t="shared" ref="D2901:D2964" si="3702">RIGHT(A2901,(LEN(A2901)-8))</f>
        <v>2</v>
      </c>
      <c r="F2901" t="str">
        <f t="shared" si="3679"/>
        <v>honesty=2</v>
      </c>
      <c r="G2901" s="17" t="str">
        <f>CONCATENATE("[td]",VLOOKUP(IF((COUNTA(E2884)&gt;0),E2884,VALUE(D2884)),'Lookup tables'!$A$2:$B$42,2,FALSE))</f>
        <v>[td]legendarisk</v>
      </c>
    </row>
    <row r="2902" spans="1:7" ht="14.4">
      <c r="A2902" s="17" t="s">
        <v>196</v>
      </c>
      <c r="B2902" s="17" t="str">
        <f t="shared" ref="B2902" si="3703">LEFT(A2902,13)</f>
        <v>honestyLabel=</v>
      </c>
      <c r="C2902" s="1" t="s">
        <v>195</v>
      </c>
      <c r="D2902" t="str">
        <f t="shared" ref="D2902:D2965" si="3704">RIGHT(A2902,(LEN(A2902)-13))</f>
        <v>honest</v>
      </c>
      <c r="F2902" t="str">
        <f t="shared" si="3679"/>
        <v>honestyLabel=honest</v>
      </c>
      <c r="G2902" s="17" t="s">
        <v>163</v>
      </c>
    </row>
    <row r="2903" spans="1:7" ht="14.4">
      <c r="A2903" s="17" t="s">
        <v>294</v>
      </c>
      <c r="B2903" s="17" t="str">
        <f t="shared" ref="B2903" si="3705">LEFT(A2903,15)</f>
        <v>Aggressiveness=</v>
      </c>
      <c r="C2903" s="1" t="s">
        <v>198</v>
      </c>
      <c r="D2903" t="str">
        <f t="shared" ref="D2903:D2966" si="3706">RIGHT(A2903,(LEN(A2903)-15))</f>
        <v>3</v>
      </c>
      <c r="F2903" t="str">
        <f t="shared" si="3679"/>
        <v>Aggressiveness=3</v>
      </c>
      <c r="G2903" s="17" t="s">
        <v>135</v>
      </c>
    </row>
    <row r="2904" spans="1:7" ht="14.4">
      <c r="A2904" s="17" t="s">
        <v>295</v>
      </c>
      <c r="B2904" s="17" t="str">
        <f t="shared" ref="B2904" si="3707">LEFT(A2904,20)</f>
        <v>AggressivenessLabel=</v>
      </c>
      <c r="C2904" s="1" t="s">
        <v>198</v>
      </c>
      <c r="D2904" t="str">
        <f t="shared" ref="D2904:D2967" si="3708">RIGHT(A2904,(LEN(A2904)-20))</f>
        <v>temperamental</v>
      </c>
      <c r="F2904" t="str">
        <f t="shared" si="3679"/>
        <v>AggressivenessLabel=temperamental</v>
      </c>
      <c r="G2904" s="17" t="str">
        <f t="shared" ref="G2904" si="3709">CONCATENATE("[th]",C2880)</f>
        <v>[th]Målgörare</v>
      </c>
    </row>
    <row r="2905" spans="1:7" ht="14.4">
      <c r="A2905" s="17" t="s">
        <v>236</v>
      </c>
      <c r="B2905" s="17" t="str">
        <f t="shared" ref="B2905" si="3710">LEFT(A2905,12)</f>
        <v>TrainerType=</v>
      </c>
      <c r="C2905" s="1" t="s">
        <v>201</v>
      </c>
      <c r="D2905" t="str">
        <f t="shared" ref="D2905:D2968" si="3711">RIGHT(A2905,(LEN(A2905)-12))</f>
        <v/>
      </c>
      <c r="F2905" t="str">
        <f t="shared" si="3679"/>
        <v>TrainerType=</v>
      </c>
      <c r="G2905" s="17" t="s">
        <v>150</v>
      </c>
    </row>
    <row r="2906" spans="1:7" ht="14.4">
      <c r="A2906" s="17" t="s">
        <v>237</v>
      </c>
      <c r="B2906" s="17" t="str">
        <f t="shared" ref="B2906" si="3712">LEFT(A2906,13)</f>
        <v>TrainerSkill=</v>
      </c>
      <c r="C2906" s="1" t="s">
        <v>203</v>
      </c>
      <c r="D2906" t="str">
        <f t="shared" ref="D2906:D2969" si="3713">RIGHT(A2906,(LEN(A2906)-13))</f>
        <v/>
      </c>
      <c r="F2906" t="str">
        <f t="shared" si="3679"/>
        <v>TrainerSkill=</v>
      </c>
      <c r="G2906" s="17" t="str">
        <f>CONCATENATE("[td]",VLOOKUP(IF((COUNTA(E2880)&gt;0),E2880,VALUE(D2880)),'Lookup tables'!$A$2:$B$42,2,FALSE))</f>
        <v>[td]bra</v>
      </c>
    </row>
    <row r="2907" spans="1:7" ht="14.4">
      <c r="A2907" s="17" t="s">
        <v>204</v>
      </c>
      <c r="B2907" s="17" t="str">
        <f t="shared" ref="B2907" si="3714">LEFT(A2907,7)</f>
        <v>rating=</v>
      </c>
      <c r="C2907" s="1" t="s">
        <v>205</v>
      </c>
      <c r="D2907" t="str">
        <f t="shared" ref="D2907:D2970" si="3715">RIGHT(A2907,(LEN(A2907)-7))</f>
        <v>0</v>
      </c>
      <c r="F2907" t="str">
        <f t="shared" si="3679"/>
        <v>rating=0</v>
      </c>
      <c r="G2907" s="17" t="s">
        <v>140</v>
      </c>
    </row>
    <row r="2908" spans="1:7" ht="14.4">
      <c r="A2908" s="17" t="s">
        <v>298</v>
      </c>
      <c r="B2908" s="17" t="str">
        <f t="shared" ref="B2908" si="3716">LEFT(A2908,13)</f>
        <v>PlayerNumber=</v>
      </c>
      <c r="C2908" s="1" t="s">
        <v>207</v>
      </c>
      <c r="D2908" t="str">
        <f t="shared" ref="D2908:D2971" si="3717">RIGHT(A2908,(LEN(A2908)-13))</f>
        <v>10</v>
      </c>
      <c r="F2908" t="str">
        <f t="shared" si="3679"/>
        <v>PlayerNumber=10</v>
      </c>
      <c r="G2908" s="17" t="str">
        <f t="shared" ref="G2908" si="3718">CONCATENATE("[th]",C2883)</f>
        <v>[th]Fasta situationer</v>
      </c>
    </row>
    <row r="2909" spans="1:7" ht="14.4">
      <c r="A2909" s="17" t="s">
        <v>208</v>
      </c>
      <c r="B2909" s="17" t="str">
        <f t="shared" ref="B2909:B2910" si="3719">LEFT(A2909,15)</f>
        <v>TransferListed=</v>
      </c>
      <c r="C2909" s="1" t="s">
        <v>209</v>
      </c>
      <c r="D2909" t="str">
        <f t="shared" ref="D2909:D2972" si="3720">RIGHT(A2909,(LEN(A2909)-15))</f>
        <v>0</v>
      </c>
      <c r="F2909" t="str">
        <f t="shared" si="3679"/>
        <v>TransferListed=0</v>
      </c>
      <c r="G2909" s="17" t="s">
        <v>150</v>
      </c>
    </row>
    <row r="2910" spans="1:7" ht="14.4">
      <c r="A2910" s="17" t="s">
        <v>210</v>
      </c>
      <c r="B2910" s="17" t="str">
        <f t="shared" si="3719"/>
        <v>NationalTeamID=</v>
      </c>
      <c r="C2910" s="1" t="s">
        <v>211</v>
      </c>
      <c r="D2910" t="str">
        <f t="shared" si="3720"/>
        <v>3000</v>
      </c>
      <c r="F2910" t="str">
        <f t="shared" ref="F2910:F2973" si="3721">A2910</f>
        <v>NationalTeamID=3000</v>
      </c>
      <c r="G2910" s="17" t="str">
        <f>CONCATENATE("[td]",VLOOKUP(IF((COUNTA(E2883)&gt;0),E2883,VALUE(D2883)),'Lookup tables'!$A$2:$B$42,2,FALSE))</f>
        <v>[td]legendarisk</v>
      </c>
    </row>
    <row r="2911" spans="1:7" ht="14.4">
      <c r="A2911" s="17" t="s">
        <v>429</v>
      </c>
      <c r="B2911" s="17" t="str">
        <f t="shared" ref="B2911" si="3722">LEFT(A2911,5)</f>
        <v>Caps=</v>
      </c>
      <c r="C2911" s="1" t="s">
        <v>213</v>
      </c>
      <c r="D2911" t="str">
        <f t="shared" ref="D2911:D2974" si="3723">RIGHT(A2911,(LEN(A2911)-5))</f>
        <v>1</v>
      </c>
      <c r="F2911" t="str">
        <f t="shared" si="3721"/>
        <v>Caps=1</v>
      </c>
      <c r="G2911" s="17" t="s">
        <v>214</v>
      </c>
    </row>
    <row r="2912" spans="1:7" ht="14.4">
      <c r="A2912" s="17" t="s">
        <v>1323</v>
      </c>
      <c r="B2912" s="17" t="str">
        <f t="shared" ref="B2912" si="3724">LEFT(A2912,8)</f>
        <v>CapsU20=</v>
      </c>
      <c r="C2912" s="1" t="s">
        <v>216</v>
      </c>
      <c r="D2912" t="str">
        <f t="shared" ref="D2912:D2975" si="3725">RIGHT(A2912,(LEN(A2912)-8))</f>
        <v>19</v>
      </c>
      <c r="E2912" t="s">
        <v>1439</v>
      </c>
      <c r="F2912" t="str">
        <f t="shared" si="3721"/>
        <v>CapsU20=19</v>
      </c>
      <c r="G2912" t="str">
        <f t="shared" ref="G2912:G2975" si="3726">CONCATENATE("Extra info: ", E2912)</f>
        <v>Extra info: form pos</v>
      </c>
    </row>
    <row r="2913" spans="1:7" ht="14.4">
      <c r="A2913" s="17" t="s">
        <v>1324</v>
      </c>
      <c r="B2913" s="17"/>
      <c r="C2913" s="10" t="s">
        <v>134</v>
      </c>
      <c r="D2913" s="17" t="str">
        <f t="shared" ref="D2913:D2976" si="3727">MID(A2913,8,(LEN(A2913)-8))</f>
        <v>268106148</v>
      </c>
      <c r="F2913" t="str">
        <f t="shared" si="3666"/>
        <v>[player268106148]</v>
      </c>
      <c r="G2913" s="17" t="str">
        <f t="shared" ref="G2913:G2976" si="3728">CONCATENATE("[hr][b]",D2914,"[/b] ","[playerid=",D2913,"]")</f>
        <v>[hr][b]Ola Gillwald[/b] [playerid=268106148]</v>
      </c>
    </row>
    <row r="2914" spans="1:7" ht="14.4">
      <c r="A2914" s="17" t="s">
        <v>1325</v>
      </c>
      <c r="B2914" s="17" t="str">
        <f t="shared" ref="B2914" si="3729">LEFT(A2914,5)</f>
        <v>name=</v>
      </c>
      <c r="C2914" s="10" t="s">
        <v>137</v>
      </c>
      <c r="D2914" s="17" t="str">
        <f t="shared" ref="D2914:D2977" si="3730">RIGHT(A2914,(LEN(A2914)-5))</f>
        <v>Ola Gillwald</v>
      </c>
      <c r="F2914" t="str">
        <f t="shared" si="3666"/>
        <v>name=Ola Gillwald</v>
      </c>
      <c r="G2914" t="str">
        <f t="shared" ref="G2914" si="3731">CONCATENATE(D2915," år och ",D2916," dagar, TSI = ",D2930,", Lön = ",D2929)</f>
        <v>28 år och 35 dagar, TSI = 263390, Lön = 945720</v>
      </c>
    </row>
    <row r="2915" spans="1:7" ht="14.4">
      <c r="A2915" s="17" t="s">
        <v>334</v>
      </c>
      <c r="B2915" s="17" t="str">
        <f t="shared" ref="B2915" si="3732">LEFT(A2915,4)</f>
        <v>ald=</v>
      </c>
      <c r="C2915" s="1" t="s">
        <v>139</v>
      </c>
      <c r="D2915" t="str">
        <f t="shared" ref="D2915:D2978" si="3733">RIGHT(A2915,(LEN(A2915)-4))</f>
        <v>28</v>
      </c>
      <c r="F2915" t="str">
        <f t="shared" ref="F2915" si="3734">IF(LEN(E2915)&gt;0,CONCATENATE(B2915,E2915),A2915)</f>
        <v>ald=28</v>
      </c>
      <c r="G2915" t="str">
        <f>CONCATENATE(VLOOKUP(IF((COUNTA(E2918)&gt;0),E2918,VALUE(D2918)),'Lookup tables'!$A$2:$B$42,2,FALSE)," form, ",VLOOKUP(IF((COUNTA(E2919)&gt;0),E2919,VALUE(D2919)),'Lookup tables'!$A$2:$B$42,2,FALSE)," kondition, ",VLOOKUP(IF((COUNTA(E2927)&gt;0),E2927,VALUE(D2927)),'Lookup tables'!$A$2:$B$42,2,FALSE)," rutin")</f>
        <v>bra form, ypperlig kondition, fenomenal rutin</v>
      </c>
    </row>
    <row r="2916" spans="1:7" ht="14.4">
      <c r="A2916" s="17" t="s">
        <v>1326</v>
      </c>
      <c r="B2916" s="17" t="str">
        <f t="shared" ref="B2916" si="3735">LEFT(A2916,8)</f>
        <v>agedays=</v>
      </c>
      <c r="C2916" s="1" t="s">
        <v>142</v>
      </c>
      <c r="D2916" t="str">
        <f t="shared" ref="D2916:D2979" si="3736">RIGHT(A2916,(LEN(A2916)-8))</f>
        <v>35</v>
      </c>
      <c r="F2916" t="str">
        <f t="shared" si="3679"/>
        <v>agedays=35</v>
      </c>
      <c r="G2916" t="str">
        <f>CONCATENATE(IF((COUNTA(D2939)&gt;0),CONCATENATE(D2939,", "),""),IF((LEN(D2946)&gt;0),CONCATENATE(VLOOKUP(VALUE(D2946),'Lookup tables'!$D$25:$E$27,2,FALSE),", "),""),CONCATENATE(VLOOKUP(VALUE(D2928),'Lookup tables'!$A$2:$B$42,2,FALSE)," ledarförmåga, "),CONCATENATE(VLOOKUP(D2941,'Lookup tables'!$D$29:$E$34,2,FALSE),", "),IF(AND((VALUE(D2917)&lt;0),(COUNTA(E2917)&lt;1)),"ingen skada",CONCATENATE("[b]skada +",IF((COUNTA(E2917)&gt;0),E2917,D2917),"[/b]")))</f>
        <v>ypperlig ledarförmåga, kontroversiell person, [b]skada +0[/b]</v>
      </c>
    </row>
    <row r="2917" spans="1:7" ht="14.4">
      <c r="A2917" s="21" t="s">
        <v>355</v>
      </c>
      <c r="B2917" s="17" t="str">
        <f t="shared" ref="B2917:B2918" si="3737">LEFT(A2917,4)</f>
        <v>ska=</v>
      </c>
      <c r="C2917" s="1" t="s">
        <v>144</v>
      </c>
      <c r="D2917" t="str">
        <f t="shared" ref="D2917:D2980" si="3738">RIGHT(A2917,(LEN(A2917)-4))</f>
        <v>0</v>
      </c>
      <c r="F2917" t="str">
        <f t="shared" si="3679"/>
        <v>ska=0</v>
      </c>
      <c r="G2917" t="s">
        <v>145</v>
      </c>
    </row>
    <row r="2918" spans="1:7" ht="14.4">
      <c r="A2918" s="17" t="s">
        <v>221</v>
      </c>
      <c r="B2918" s="17" t="str">
        <f t="shared" si="3737"/>
        <v>for=</v>
      </c>
      <c r="C2918" s="1" t="s">
        <v>147</v>
      </c>
      <c r="D2918" t="str">
        <f t="shared" si="3738"/>
        <v>6</v>
      </c>
      <c r="E2918">
        <v>5</v>
      </c>
      <c r="F2918" t="str">
        <f t="shared" si="3679"/>
        <v>for=5</v>
      </c>
      <c r="G2918" s="17" t="str">
        <f t="shared" ref="G2918:G2981" si="3739">CONCATENATE("[th]",C2919)</f>
        <v>[th]Kondition</v>
      </c>
    </row>
    <row r="2919" spans="1:7" ht="14.4">
      <c r="A2919" s="17" t="s">
        <v>148</v>
      </c>
      <c r="B2919" s="17" t="str">
        <f t="shared" si="3682"/>
        <v>uth=</v>
      </c>
      <c r="C2919" s="1" t="s">
        <v>149</v>
      </c>
      <c r="D2919" t="str">
        <f t="shared" si="3738"/>
        <v>6</v>
      </c>
      <c r="F2919" t="str">
        <f t="shared" si="3679"/>
        <v>uth=6</v>
      </c>
      <c r="G2919" s="17" t="s">
        <v>150</v>
      </c>
    </row>
    <row r="2920" spans="1:7" ht="14.4">
      <c r="A2920" s="17" t="s">
        <v>280</v>
      </c>
      <c r="B2920" s="17" t="str">
        <f t="shared" si="3682"/>
        <v>spe=</v>
      </c>
      <c r="C2920" s="1" t="s">
        <v>152</v>
      </c>
      <c r="D2920" t="str">
        <f t="shared" si="3738"/>
        <v>18</v>
      </c>
      <c r="F2920" t="str">
        <f t="shared" si="3679"/>
        <v>spe=18</v>
      </c>
      <c r="G2920" s="17" t="str">
        <f>CONCATENATE("[td]",VLOOKUP(IF((COUNTA(E2919)&gt;0),E2919,VALUE(D2919)),'Lookup tables'!$A$2:$B$42,2,FALSE))</f>
        <v>[td]ypperlig</v>
      </c>
    </row>
    <row r="2921" spans="1:7" ht="14.4">
      <c r="A2921" s="17" t="s">
        <v>357</v>
      </c>
      <c r="B2921" s="17" t="str">
        <f t="shared" si="3682"/>
        <v>mal=</v>
      </c>
      <c r="C2921" s="1" t="s">
        <v>154</v>
      </c>
      <c r="D2921" t="str">
        <f t="shared" si="3738"/>
        <v>3</v>
      </c>
      <c r="F2921" t="str">
        <f t="shared" si="3679"/>
        <v>mal=3</v>
      </c>
      <c r="G2921" s="17" t="s">
        <v>140</v>
      </c>
    </row>
    <row r="2922" spans="1:7" ht="14.4">
      <c r="A2922" s="17" t="s">
        <v>414</v>
      </c>
      <c r="B2922" s="17" t="str">
        <f t="shared" si="3682"/>
        <v>fra=</v>
      </c>
      <c r="C2922" s="1" t="s">
        <v>156</v>
      </c>
      <c r="D2922" t="str">
        <f t="shared" si="3738"/>
        <v>12</v>
      </c>
      <c r="F2922" t="str">
        <f t="shared" si="3679"/>
        <v>fra=12</v>
      </c>
      <c r="G2922" s="17" t="str">
        <f t="shared" ref="G2922" si="3740">CONCATENATE("[th]",C2926)</f>
        <v>[th]Målvakt</v>
      </c>
    </row>
    <row r="2923" spans="1:7" ht="14.4">
      <c r="A2923" s="17" t="s">
        <v>224</v>
      </c>
      <c r="B2923" s="17" t="str">
        <f t="shared" si="3682"/>
        <v>ytt=</v>
      </c>
      <c r="C2923" s="1" t="s">
        <v>158</v>
      </c>
      <c r="D2923" t="str">
        <f t="shared" si="3738"/>
        <v>2</v>
      </c>
      <c r="F2923" t="str">
        <f t="shared" si="3679"/>
        <v>ytt=2</v>
      </c>
      <c r="G2923" s="17" t="s">
        <v>150</v>
      </c>
    </row>
    <row r="2924" spans="1:7" ht="14.4">
      <c r="A2924" s="17" t="s">
        <v>520</v>
      </c>
      <c r="B2924" s="17" t="str">
        <f t="shared" si="3682"/>
        <v>fas=</v>
      </c>
      <c r="C2924" s="1" t="s">
        <v>160</v>
      </c>
      <c r="D2924" t="str">
        <f t="shared" si="3738"/>
        <v>4</v>
      </c>
      <c r="F2924" t="str">
        <f t="shared" si="3679"/>
        <v>fas=4</v>
      </c>
      <c r="G2924" s="17" t="str">
        <f>CONCATENATE("[td]",VLOOKUP(IF((COUNTA(E2926)&gt;0),E2926,VALUE(D2926)),'Lookup tables'!$A$2:$B$42,2,FALSE))</f>
        <v>[td]katastrofal</v>
      </c>
    </row>
    <row r="2925" spans="1:7" ht="14.4">
      <c r="A2925" s="17" t="s">
        <v>641</v>
      </c>
      <c r="B2925" s="17" t="str">
        <f t="shared" si="3682"/>
        <v>bac=</v>
      </c>
      <c r="C2925" s="1" t="s">
        <v>162</v>
      </c>
      <c r="D2925" t="str">
        <f t="shared" si="3738"/>
        <v>8</v>
      </c>
      <c r="F2925" t="str">
        <f t="shared" si="3679"/>
        <v>bac=8</v>
      </c>
      <c r="G2925" s="17" t="s">
        <v>163</v>
      </c>
    </row>
    <row r="2926" spans="1:7" ht="14.4">
      <c r="A2926" s="17" t="s">
        <v>286</v>
      </c>
      <c r="B2926" s="17" t="str">
        <f t="shared" si="3682"/>
        <v>mlv=</v>
      </c>
      <c r="C2926" s="1" t="s">
        <v>165</v>
      </c>
      <c r="D2926" t="str">
        <f t="shared" si="3738"/>
        <v>1</v>
      </c>
      <c r="F2926" t="str">
        <f t="shared" si="3679"/>
        <v>mlv=1</v>
      </c>
      <c r="G2926" s="17" t="s">
        <v>135</v>
      </c>
    </row>
    <row r="2927" spans="1:7" ht="14.4">
      <c r="A2927" s="17" t="s">
        <v>227</v>
      </c>
      <c r="B2927" s="17" t="str">
        <f t="shared" si="3682"/>
        <v>rut=</v>
      </c>
      <c r="C2927" s="1" t="s">
        <v>167</v>
      </c>
      <c r="D2927" t="str">
        <f t="shared" si="3738"/>
        <v>8</v>
      </c>
      <c r="F2927" t="str">
        <f t="shared" si="3679"/>
        <v>rut=8</v>
      </c>
      <c r="G2927" s="17" t="str">
        <f t="shared" ref="G2927" si="3741">CONCATENATE("[th]",C2920)</f>
        <v>[th]Spelupplägg</v>
      </c>
    </row>
    <row r="2928" spans="1:7" ht="14.4">
      <c r="A2928" s="17" t="s">
        <v>168</v>
      </c>
      <c r="B2928" s="17" t="str">
        <f t="shared" si="3682"/>
        <v>led=</v>
      </c>
      <c r="C2928" s="1" t="s">
        <v>169</v>
      </c>
      <c r="D2928" t="str">
        <f t="shared" si="3738"/>
        <v>6</v>
      </c>
      <c r="F2928" t="str">
        <f t="shared" si="3679"/>
        <v>led=6</v>
      </c>
      <c r="G2928" s="17" t="s">
        <v>150</v>
      </c>
    </row>
    <row r="2929" spans="1:7" ht="14.4">
      <c r="A2929" s="17" t="s">
        <v>1327</v>
      </c>
      <c r="B2929" s="17" t="str">
        <f t="shared" si="3682"/>
        <v>sal=</v>
      </c>
      <c r="C2929" s="1" t="s">
        <v>171</v>
      </c>
      <c r="D2929" t="str">
        <f t="shared" si="3738"/>
        <v>945720</v>
      </c>
      <c r="F2929" t="str">
        <f t="shared" si="3679"/>
        <v>sal=945720</v>
      </c>
      <c r="G2929" s="17" t="str">
        <f>CONCATENATE("[td]",VLOOKUP(IF((COUNTA(E2920)&gt;0),E2920,VALUE(D2920)),'Lookup tables'!$A$2:$B$42,2,FALSE))</f>
        <v>[td]magisk</v>
      </c>
    </row>
    <row r="2930" spans="1:7" ht="14.4">
      <c r="A2930" s="17" t="s">
        <v>1328</v>
      </c>
      <c r="B2930" s="17" t="str">
        <f t="shared" si="3682"/>
        <v>mkt=</v>
      </c>
      <c r="C2930" s="1" t="s">
        <v>173</v>
      </c>
      <c r="D2930" t="str">
        <f t="shared" si="3738"/>
        <v>263390</v>
      </c>
      <c r="F2930" t="str">
        <f t="shared" si="3679"/>
        <v>mkt=263390</v>
      </c>
      <c r="G2930" s="17" t="s">
        <v>140</v>
      </c>
    </row>
    <row r="2931" spans="1:7" ht="14.4">
      <c r="A2931" s="17" t="s">
        <v>1329</v>
      </c>
      <c r="B2931" s="17" t="str">
        <f t="shared" si="3682"/>
        <v>gev=</v>
      </c>
      <c r="C2931" s="1" t="s">
        <v>175</v>
      </c>
      <c r="D2931" t="str">
        <f t="shared" si="3738"/>
        <v>28</v>
      </c>
      <c r="F2931" t="str">
        <f t="shared" si="3679"/>
        <v>gev=28</v>
      </c>
      <c r="G2931" s="17" t="str">
        <f t="shared" ref="G2931" si="3742">CONCATENATE("[th]",C2922)</f>
        <v>[th]Framspel</v>
      </c>
    </row>
    <row r="2932" spans="1:7" ht="14.4">
      <c r="A2932" s="17" t="s">
        <v>176</v>
      </c>
      <c r="B2932" s="17" t="str">
        <f t="shared" si="3682"/>
        <v>gtl=</v>
      </c>
      <c r="C2932" s="1" t="s">
        <v>177</v>
      </c>
      <c r="D2932" t="str">
        <f t="shared" si="3738"/>
        <v>0</v>
      </c>
      <c r="F2932" t="str">
        <f t="shared" si="3679"/>
        <v>gtl=0</v>
      </c>
      <c r="G2932" s="17" t="s">
        <v>150</v>
      </c>
    </row>
    <row r="2933" spans="1:7" ht="14.4">
      <c r="A2933" s="17" t="s">
        <v>178</v>
      </c>
      <c r="B2933" s="17" t="str">
        <f t="shared" si="3682"/>
        <v>gtc=</v>
      </c>
      <c r="C2933" s="1" t="s">
        <v>179</v>
      </c>
      <c r="D2933" t="str">
        <f t="shared" si="3738"/>
        <v>0</v>
      </c>
      <c r="F2933" t="str">
        <f t="shared" si="3679"/>
        <v>gtc=0</v>
      </c>
      <c r="G2933" s="17" t="str">
        <f>CONCATENATE("[td]",VLOOKUP(IF((COUNTA(E2922)&gt;0),E2922,VALUE(D2922)),'Lookup tables'!$A$2:$B$42,2,FALSE))</f>
        <v>[td]övernaturlig</v>
      </c>
    </row>
    <row r="2934" spans="1:7" ht="14.4">
      <c r="A2934" s="17" t="s">
        <v>180</v>
      </c>
      <c r="B2934" s="17" t="str">
        <f t="shared" si="3682"/>
        <v>gtt=</v>
      </c>
      <c r="C2934" s="1" t="s">
        <v>181</v>
      </c>
      <c r="D2934" t="str">
        <f t="shared" si="3738"/>
        <v>0</v>
      </c>
      <c r="F2934" t="str">
        <f t="shared" si="3679"/>
        <v>gtt=0</v>
      </c>
      <c r="G2934" s="17" t="s">
        <v>163</v>
      </c>
    </row>
    <row r="2935" spans="1:7" ht="14.4">
      <c r="A2935" s="17" t="s">
        <v>404</v>
      </c>
      <c r="B2935" s="17" t="str">
        <f t="shared" si="3682"/>
        <v>hat=</v>
      </c>
      <c r="C2935" s="1" t="s">
        <v>183</v>
      </c>
      <c r="D2935" t="str">
        <f t="shared" si="3738"/>
        <v>1</v>
      </c>
      <c r="F2935" t="str">
        <f t="shared" si="3679"/>
        <v>hat=1</v>
      </c>
      <c r="G2935" s="17" t="s">
        <v>135</v>
      </c>
    </row>
    <row r="2936" spans="1:7" ht="14.4">
      <c r="A2936" s="17" t="s">
        <v>184</v>
      </c>
      <c r="B2936" s="17" t="str">
        <f t="shared" ref="B2936" si="3743">LEFT(A2936,10)</f>
        <v>CountryID=</v>
      </c>
      <c r="C2936" s="1" t="s">
        <v>185</v>
      </c>
      <c r="D2936" t="str">
        <f t="shared" ref="D2936:D2999" si="3744">RIGHT(A2936,(LEN(A2936)-10))</f>
        <v>1</v>
      </c>
      <c r="F2936" t="str">
        <f t="shared" si="3679"/>
        <v>CountryID=1</v>
      </c>
      <c r="G2936" s="17" t="str">
        <f t="shared" ref="G2936" si="3745">CONCATENATE("[th]",C2923)</f>
        <v>[th]Ytter</v>
      </c>
    </row>
    <row r="2937" spans="1:7" ht="14.4">
      <c r="A2937" s="17" t="s">
        <v>186</v>
      </c>
      <c r="B2937" s="17" t="str">
        <f t="shared" ref="B2937" si="3746">LEFT(A2937,9)</f>
        <v>warnings=</v>
      </c>
      <c r="C2937" s="1" t="s">
        <v>187</v>
      </c>
      <c r="D2937" t="str">
        <f t="shared" ref="D2937:D3000" si="3747">RIGHT(A2937,(LEN(A2937)-9))</f>
        <v>0</v>
      </c>
      <c r="F2937" t="str">
        <f t="shared" si="3679"/>
        <v>warnings=0</v>
      </c>
      <c r="G2937" s="17" t="s">
        <v>150</v>
      </c>
    </row>
    <row r="2938" spans="1:7" ht="14.4">
      <c r="A2938" s="17" t="s">
        <v>188</v>
      </c>
      <c r="B2938" s="17" t="str">
        <f t="shared" ref="B2938" si="3748">LEFT(A2938,11)</f>
        <v>speciality=</v>
      </c>
      <c r="C2938" s="1" t="s">
        <v>189</v>
      </c>
      <c r="D2938" t="str">
        <f t="shared" ref="D2938:D3001" si="3749">RIGHT(A2938,(LEN(A2938)-11))</f>
        <v>0</v>
      </c>
      <c r="F2938" t="str">
        <f t="shared" ref="F2938:F3001" si="3750">IF(LEN(E2938)&gt;0,CONCATENATE(B2938,E2938),A2938)</f>
        <v>speciality=0</v>
      </c>
      <c r="G2938" s="17" t="str">
        <f>CONCATENATE("[td]",VLOOKUP(IF((COUNTA(E2923)&gt;0),E2923,VALUE(D2923)),'Lookup tables'!$A$2:$B$42,2,FALSE))</f>
        <v>[td]usel</v>
      </c>
    </row>
    <row r="2939" spans="1:7" ht="14.4">
      <c r="A2939" s="17" t="s">
        <v>190</v>
      </c>
      <c r="B2939" s="17" t="str">
        <f t="shared" ref="B2939" si="3751">LEFT(A2939,16)</f>
        <v>specialityLabel=</v>
      </c>
      <c r="C2939" s="1" t="s">
        <v>189</v>
      </c>
      <c r="F2939" t="str">
        <f t="shared" si="3750"/>
        <v>specialityLabel=</v>
      </c>
      <c r="G2939" s="17" t="s">
        <v>140</v>
      </c>
    </row>
    <row r="2940" spans="1:7" ht="14.4">
      <c r="A2940" s="17" t="s">
        <v>292</v>
      </c>
      <c r="B2940" s="17" t="str">
        <f t="shared" ref="B2940" si="3752">LEFT(A2940,11)</f>
        <v>gentleness=</v>
      </c>
      <c r="C2940" s="1" t="s">
        <v>192</v>
      </c>
      <c r="D2940" t="str">
        <f t="shared" ref="D2940:D3003" si="3753">RIGHT(A2940,(LEN(A2940)-11))</f>
        <v>1</v>
      </c>
      <c r="F2940" t="str">
        <f t="shared" si="3750"/>
        <v>gentleness=1</v>
      </c>
      <c r="G2940" s="17" t="str">
        <f t="shared" ref="G2940" si="3754">CONCATENATE("[th]",C2925)</f>
        <v>[th]Försvar</v>
      </c>
    </row>
    <row r="2941" spans="1:7" ht="14.4">
      <c r="A2941" s="17" t="s">
        <v>293</v>
      </c>
      <c r="B2941" s="17" t="str">
        <f t="shared" ref="B2941" si="3755">LEFT(A2941,16)</f>
        <v>gentlenessLabel=</v>
      </c>
      <c r="C2941" s="1" t="s">
        <v>192</v>
      </c>
      <c r="D2941" t="str">
        <f t="shared" ref="D2941:D3004" si="3756">RIGHT(A2941,(LEN(A2941)-16))</f>
        <v>controversial person</v>
      </c>
      <c r="F2941" t="str">
        <f t="shared" si="3750"/>
        <v>gentlenessLabel=controversial person</v>
      </c>
      <c r="G2941" s="17" t="s">
        <v>150</v>
      </c>
    </row>
    <row r="2942" spans="1:7" ht="14.4">
      <c r="A2942" s="17" t="s">
        <v>194</v>
      </c>
      <c r="B2942" s="17" t="str">
        <f t="shared" ref="B2942" si="3757">LEFT(A2942,8)</f>
        <v>honesty=</v>
      </c>
      <c r="C2942" s="1" t="s">
        <v>195</v>
      </c>
      <c r="D2942" t="str">
        <f t="shared" ref="D2942:D3005" si="3758">RIGHT(A2942,(LEN(A2942)-8))</f>
        <v>2</v>
      </c>
      <c r="F2942" t="str">
        <f t="shared" si="3750"/>
        <v>honesty=2</v>
      </c>
      <c r="G2942" s="17" t="str">
        <f>CONCATENATE("[td]",VLOOKUP(IF((COUNTA(E2925)&gt;0),E2925,VALUE(D2925)),'Lookup tables'!$A$2:$B$42,2,FALSE))</f>
        <v>[td]fenomenal</v>
      </c>
    </row>
    <row r="2943" spans="1:7" ht="14.4">
      <c r="A2943" s="17" t="s">
        <v>196</v>
      </c>
      <c r="B2943" s="17" t="str">
        <f t="shared" ref="B2943" si="3759">LEFT(A2943,13)</f>
        <v>honestyLabel=</v>
      </c>
      <c r="C2943" s="1" t="s">
        <v>195</v>
      </c>
      <c r="D2943" t="str">
        <f t="shared" ref="D2943:D3006" si="3760">RIGHT(A2943,(LEN(A2943)-13))</f>
        <v>honest</v>
      </c>
      <c r="F2943" t="str">
        <f t="shared" si="3750"/>
        <v>honestyLabel=honest</v>
      </c>
      <c r="G2943" s="17" t="s">
        <v>163</v>
      </c>
    </row>
    <row r="2944" spans="1:7" ht="14.4">
      <c r="A2944" s="17" t="s">
        <v>257</v>
      </c>
      <c r="B2944" s="17" t="str">
        <f t="shared" ref="B2944" si="3761">LEFT(A2944,15)</f>
        <v>Aggressiveness=</v>
      </c>
      <c r="C2944" s="1" t="s">
        <v>198</v>
      </c>
      <c r="D2944" t="str">
        <f t="shared" ref="D2944:D3007" si="3762">RIGHT(A2944,(LEN(A2944)-15))</f>
        <v>1</v>
      </c>
      <c r="F2944" t="str">
        <f t="shared" si="3750"/>
        <v>Aggressiveness=1</v>
      </c>
      <c r="G2944" s="17" t="s">
        <v>135</v>
      </c>
    </row>
    <row r="2945" spans="1:7" ht="14.4">
      <c r="A2945" s="17" t="s">
        <v>258</v>
      </c>
      <c r="B2945" s="17" t="str">
        <f t="shared" ref="B2945" si="3763">LEFT(A2945,20)</f>
        <v>AggressivenessLabel=</v>
      </c>
      <c r="C2945" s="1" t="s">
        <v>198</v>
      </c>
      <c r="D2945" t="str">
        <f t="shared" ref="D2945:D3008" si="3764">RIGHT(A2945,(LEN(A2945)-20))</f>
        <v>calm</v>
      </c>
      <c r="F2945" t="str">
        <f t="shared" si="3750"/>
        <v>AggressivenessLabel=calm</v>
      </c>
      <c r="G2945" s="17" t="str">
        <f t="shared" ref="G2945" si="3765">CONCATENATE("[th]",C2921)</f>
        <v>[th]Målgörare</v>
      </c>
    </row>
    <row r="2946" spans="1:7" ht="14.4">
      <c r="A2946" s="17" t="s">
        <v>236</v>
      </c>
      <c r="B2946" s="17" t="str">
        <f t="shared" ref="B2946" si="3766">LEFT(A2946,12)</f>
        <v>TrainerType=</v>
      </c>
      <c r="C2946" s="1" t="s">
        <v>201</v>
      </c>
      <c r="D2946" t="str">
        <f t="shared" ref="D2946:D3009" si="3767">RIGHT(A2946,(LEN(A2946)-12))</f>
        <v/>
      </c>
      <c r="F2946" t="str">
        <f t="shared" si="3750"/>
        <v>TrainerType=</v>
      </c>
      <c r="G2946" s="17" t="s">
        <v>150</v>
      </c>
    </row>
    <row r="2947" spans="1:7" ht="14.4">
      <c r="A2947" s="17" t="s">
        <v>237</v>
      </c>
      <c r="B2947" s="17" t="str">
        <f t="shared" ref="B2947" si="3768">LEFT(A2947,13)</f>
        <v>TrainerSkill=</v>
      </c>
      <c r="C2947" s="1" t="s">
        <v>203</v>
      </c>
      <c r="D2947" t="str">
        <f t="shared" ref="D2947:D3010" si="3769">RIGHT(A2947,(LEN(A2947)-13))</f>
        <v/>
      </c>
      <c r="F2947" t="str">
        <f t="shared" si="3750"/>
        <v>TrainerSkill=</v>
      </c>
      <c r="G2947" s="17" t="str">
        <f>CONCATENATE("[td]",VLOOKUP(IF((COUNTA(E2921)&gt;0),E2921,VALUE(D2921)),'Lookup tables'!$A$2:$B$42,2,FALSE))</f>
        <v>[td]dålig</v>
      </c>
    </row>
    <row r="2948" spans="1:7" ht="14.4">
      <c r="A2948" s="17" t="s">
        <v>204</v>
      </c>
      <c r="B2948" s="17" t="str">
        <f t="shared" ref="B2948" si="3770">LEFT(A2948,7)</f>
        <v>rating=</v>
      </c>
      <c r="C2948" s="1" t="s">
        <v>205</v>
      </c>
      <c r="D2948" t="str">
        <f t="shared" ref="D2948:D3011" si="3771">RIGHT(A2948,(LEN(A2948)-7))</f>
        <v>0</v>
      </c>
      <c r="F2948" t="str">
        <f t="shared" si="3750"/>
        <v>rating=0</v>
      </c>
      <c r="G2948" s="17" t="s">
        <v>140</v>
      </c>
    </row>
    <row r="2949" spans="1:7" ht="14.4">
      <c r="A2949" s="17" t="s">
        <v>298</v>
      </c>
      <c r="B2949" s="17" t="str">
        <f t="shared" ref="B2949" si="3772">LEFT(A2949,13)</f>
        <v>PlayerNumber=</v>
      </c>
      <c r="C2949" s="1" t="s">
        <v>207</v>
      </c>
      <c r="D2949" t="str">
        <f t="shared" ref="D2949:D3012" si="3773">RIGHT(A2949,(LEN(A2949)-13))</f>
        <v>10</v>
      </c>
      <c r="F2949" t="str">
        <f t="shared" si="3750"/>
        <v>PlayerNumber=10</v>
      </c>
      <c r="G2949" s="17" t="str">
        <f t="shared" ref="G2949" si="3774">CONCATENATE("[th]",C2924)</f>
        <v>[th]Fasta situationer</v>
      </c>
    </row>
    <row r="2950" spans="1:7" ht="14.4">
      <c r="A2950" s="17" t="s">
        <v>208</v>
      </c>
      <c r="B2950" s="17" t="str">
        <f t="shared" ref="B2950:B2951" si="3775">LEFT(A2950,15)</f>
        <v>TransferListed=</v>
      </c>
      <c r="C2950" s="1" t="s">
        <v>209</v>
      </c>
      <c r="D2950" t="str">
        <f t="shared" ref="D2950:D3013" si="3776">RIGHT(A2950,(LEN(A2950)-15))</f>
        <v>0</v>
      </c>
      <c r="F2950" t="str">
        <f t="shared" si="3750"/>
        <v>TransferListed=0</v>
      </c>
      <c r="G2950" s="17" t="s">
        <v>150</v>
      </c>
    </row>
    <row r="2951" spans="1:7" ht="14.4">
      <c r="A2951" s="17" t="s">
        <v>210</v>
      </c>
      <c r="B2951" s="17" t="str">
        <f t="shared" si="3775"/>
        <v>NationalTeamID=</v>
      </c>
      <c r="C2951" s="1" t="s">
        <v>211</v>
      </c>
      <c r="D2951" t="str">
        <f t="shared" si="3776"/>
        <v>3000</v>
      </c>
      <c r="F2951" t="str">
        <f t="shared" ref="F2951:F3014" si="3777">A2951</f>
        <v>NationalTeamID=3000</v>
      </c>
      <c r="G2951" s="17" t="str">
        <f>CONCATENATE("[td]",VLOOKUP(IF((COUNTA(E2924)&gt;0),E2924,VALUE(D2924)),'Lookup tables'!$A$2:$B$42,2,FALSE))</f>
        <v>[td]hyfsad</v>
      </c>
    </row>
    <row r="2952" spans="1:7" ht="14.4">
      <c r="A2952" s="17" t="s">
        <v>238</v>
      </c>
      <c r="B2952" s="17" t="str">
        <f t="shared" ref="B2952" si="3778">LEFT(A2952,5)</f>
        <v>Caps=</v>
      </c>
      <c r="C2952" s="1" t="s">
        <v>213</v>
      </c>
      <c r="D2952" t="str">
        <f t="shared" ref="D2952:D3015" si="3779">RIGHT(A2952,(LEN(A2952)-5))</f>
        <v>0</v>
      </c>
      <c r="F2952" t="str">
        <f t="shared" si="3777"/>
        <v>Caps=0</v>
      </c>
      <c r="G2952" s="17" t="s">
        <v>214</v>
      </c>
    </row>
    <row r="2953" spans="1:7" ht="14.4">
      <c r="A2953" s="17" t="s">
        <v>239</v>
      </c>
      <c r="B2953" s="17" t="str">
        <f t="shared" ref="B2953" si="3780">LEFT(A2953,8)</f>
        <v>CapsU20=</v>
      </c>
      <c r="C2953" s="1" t="s">
        <v>216</v>
      </c>
      <c r="D2953" t="str">
        <f t="shared" ref="D2953:D3016" si="3781">RIGHT(A2953,(LEN(A2953)-8))</f>
        <v>0</v>
      </c>
      <c r="E2953" t="s">
        <v>1440</v>
      </c>
      <c r="F2953" t="str">
        <f t="shared" si="3777"/>
        <v>CapsU20=0</v>
      </c>
      <c r="G2953" t="str">
        <f t="shared" ref="G2953:G3016" si="3782">CONCATENATE("Extra info: ", E2953)</f>
        <v>Extra info: form neg</v>
      </c>
    </row>
    <row r="2954" spans="1:7" ht="14.4">
      <c r="A2954" s="17" t="s">
        <v>638</v>
      </c>
      <c r="B2954" s="17"/>
      <c r="C2954" s="10" t="s">
        <v>134</v>
      </c>
      <c r="D2954" s="17" t="str">
        <f t="shared" ref="D2954:D3017" si="3783">MID(A2954,8,(LEN(A2954)-8))</f>
        <v>190601086</v>
      </c>
      <c r="F2954" t="str">
        <f t="shared" si="3777"/>
        <v>[player190601086]</v>
      </c>
      <c r="G2954" s="17" t="str">
        <f t="shared" ref="G2954:G3017" si="3784">CONCATENATE("[hr][b]",D2955,"[/b] ","[playerid=",D2954,"]")</f>
        <v>[hr][b]Olof Gustavsson[/b] [playerid=190601086]</v>
      </c>
    </row>
    <row r="2955" spans="1:7" ht="14.4">
      <c r="A2955" s="17" t="s">
        <v>639</v>
      </c>
      <c r="B2955" s="17" t="str">
        <f t="shared" ref="B2955" si="3785">LEFT(A2955,5)</f>
        <v>name=</v>
      </c>
      <c r="C2955" s="10" t="s">
        <v>137</v>
      </c>
      <c r="D2955" s="17" t="str">
        <f t="shared" ref="D2955:D3018" si="3786">RIGHT(A2955,(LEN(A2955)-5))</f>
        <v>Olof Gustavsson</v>
      </c>
      <c r="F2955" t="str">
        <f t="shared" si="3777"/>
        <v>name=Olof Gustavsson</v>
      </c>
      <c r="G2955" t="str">
        <f t="shared" ref="G2955" si="3787">CONCATENATE(D2956," år och ",D2957," dagar, TSI = ",D2971,", Lön = ",D2970)</f>
        <v>34 år och 38 dagar, TSI = 34280, Lön = 285400</v>
      </c>
    </row>
    <row r="2956" spans="1:7" ht="14.4">
      <c r="A2956" s="17" t="s">
        <v>1207</v>
      </c>
      <c r="B2956" s="17" t="str">
        <f t="shared" ref="B2956" si="3788">LEFT(A2956,4)</f>
        <v>ald=</v>
      </c>
      <c r="C2956" s="1" t="s">
        <v>139</v>
      </c>
      <c r="D2956" t="str">
        <f t="shared" ref="D2956:D3019" si="3789">RIGHT(A2956,(LEN(A2956)-4))</f>
        <v>34</v>
      </c>
      <c r="F2956" t="str">
        <f t="shared" ref="F2956" si="3790">IF(LEN(E2956)&gt;0,CONCATENATE(B2956,E2956),A2956)</f>
        <v>ald=34</v>
      </c>
      <c r="G2956" t="str">
        <f>CONCATENATE(VLOOKUP(IF((COUNTA(E2959)&gt;0),E2959,VALUE(D2959)),'Lookup tables'!$A$2:$B$42,2,FALSE)," form, ",VLOOKUP(IF((COUNTA(E2960)&gt;0),E2960,VALUE(D2960)),'Lookup tables'!$A$2:$B$42,2,FALSE)," kondition, ",VLOOKUP(IF((COUNTA(E2968)&gt;0),E2968,VALUE(D2968)),'Lookup tables'!$A$2:$B$42,2,FALSE)," rutin")</f>
        <v>enastående form, enastående kondition, mytomspunnen rutin</v>
      </c>
    </row>
    <row r="2957" spans="1:7" ht="14.4">
      <c r="A2957" s="17" t="s">
        <v>411</v>
      </c>
      <c r="B2957" s="17" t="str">
        <f t="shared" ref="B2957" si="3791">LEFT(A2957,8)</f>
        <v>agedays=</v>
      </c>
      <c r="C2957" s="1" t="s">
        <v>142</v>
      </c>
      <c r="D2957" t="str">
        <f t="shared" ref="D2957:D3020" si="3792">RIGHT(A2957,(LEN(A2957)-8))</f>
        <v>38</v>
      </c>
      <c r="F2957" t="str">
        <f t="shared" si="3750"/>
        <v>agedays=38</v>
      </c>
      <c r="G2957" t="str">
        <f>CONCATENATE(IF((COUNTA(D2980)&gt;0),CONCATENATE(D2980,", "),""),IF((LEN(D2987)&gt;0),CONCATENATE(VLOOKUP(VALUE(D2987),'Lookup tables'!$D$25:$E$27,2,FALSE),", "),""),CONCATENATE(VLOOKUP(VALUE(D2969),'Lookup tables'!$A$2:$B$42,2,FALSE)," ledarförmåga, "),CONCATENATE(VLOOKUP(D2982,'Lookup tables'!$D$29:$E$34,2,FALSE),", "),IF(AND((VALUE(D2958)&lt;0),(COUNTA(E2958)&lt;1)),"ingen skada",CONCATENATE("[b]skada +",IF((COUNTA(E2958)&gt;0),E2958,D2958),"[/b]")))</f>
        <v>usel ledarförmåga, otrevlig typ, ingen skada</v>
      </c>
    </row>
    <row r="2958" spans="1:7" ht="14.4">
      <c r="A2958" s="17" t="s">
        <v>143</v>
      </c>
      <c r="B2958" s="17" t="str">
        <f t="shared" ref="B2958:B3017" si="3793">LEFT(A2958,4)</f>
        <v>ska=</v>
      </c>
      <c r="C2958" s="1" t="s">
        <v>144</v>
      </c>
      <c r="D2958" t="str">
        <f t="shared" ref="D2958:D3021" si="3794">RIGHT(A2958,(LEN(A2958)-4))</f>
        <v>-1</v>
      </c>
      <c r="F2958" t="str">
        <f t="shared" si="3750"/>
        <v>ska=-1</v>
      </c>
      <c r="G2958" t="s">
        <v>145</v>
      </c>
    </row>
    <row r="2959" spans="1:7" ht="14.4">
      <c r="A2959" s="17" t="s">
        <v>221</v>
      </c>
      <c r="B2959" s="17" t="str">
        <f t="shared" si="3793"/>
        <v>for=</v>
      </c>
      <c r="C2959" s="1" t="s">
        <v>147</v>
      </c>
      <c r="D2959" t="str">
        <f t="shared" si="3794"/>
        <v>6</v>
      </c>
      <c r="E2959">
        <v>7</v>
      </c>
      <c r="F2959" t="str">
        <f t="shared" si="3750"/>
        <v>for=7</v>
      </c>
      <c r="G2959" s="17" t="str">
        <f t="shared" ref="G2959:G3022" si="3795">CONCATENATE("[th]",C2960)</f>
        <v>[th]Kondition</v>
      </c>
    </row>
    <row r="2960" spans="1:7" ht="14.4">
      <c r="A2960" s="17" t="s">
        <v>222</v>
      </c>
      <c r="B2960" s="17" t="str">
        <f t="shared" si="3793"/>
        <v>uth=</v>
      </c>
      <c r="C2960" s="1" t="s">
        <v>149</v>
      </c>
      <c r="D2960" t="str">
        <f t="shared" si="3794"/>
        <v>7</v>
      </c>
      <c r="F2960" t="str">
        <f t="shared" si="3750"/>
        <v>uth=7</v>
      </c>
      <c r="G2960" s="17" t="s">
        <v>150</v>
      </c>
    </row>
    <row r="2961" spans="1:7" ht="14.4">
      <c r="A2961" s="17" t="s">
        <v>533</v>
      </c>
      <c r="B2961" s="17" t="str">
        <f t="shared" si="3793"/>
        <v>spe=</v>
      </c>
      <c r="C2961" s="1" t="s">
        <v>152</v>
      </c>
      <c r="D2961" t="str">
        <f t="shared" si="3794"/>
        <v>17</v>
      </c>
      <c r="F2961" t="str">
        <f t="shared" si="3750"/>
        <v>spe=17</v>
      </c>
      <c r="G2961" s="17" t="str">
        <f>CONCATENATE("[td]",VLOOKUP(IF((COUNTA(E2960)&gt;0),E2960,VALUE(D2960)),'Lookup tables'!$A$2:$B$42,2,FALSE))</f>
        <v>[td]enastående</v>
      </c>
    </row>
    <row r="2962" spans="1:7" ht="14.4">
      <c r="A2962" s="17" t="s">
        <v>223</v>
      </c>
      <c r="B2962" s="17" t="str">
        <f t="shared" si="3793"/>
        <v>mal=</v>
      </c>
      <c r="C2962" s="1" t="s">
        <v>154</v>
      </c>
      <c r="D2962" t="str">
        <f t="shared" si="3794"/>
        <v>1</v>
      </c>
      <c r="F2962" t="str">
        <f t="shared" si="3750"/>
        <v>mal=1</v>
      </c>
      <c r="G2962" s="17" t="s">
        <v>140</v>
      </c>
    </row>
    <row r="2963" spans="1:7" ht="14.4">
      <c r="A2963" s="17" t="s">
        <v>414</v>
      </c>
      <c r="B2963" s="17" t="str">
        <f t="shared" si="3793"/>
        <v>fra=</v>
      </c>
      <c r="C2963" s="1" t="s">
        <v>156</v>
      </c>
      <c r="D2963" t="str">
        <f t="shared" si="3794"/>
        <v>12</v>
      </c>
      <c r="F2963" t="str">
        <f t="shared" si="3750"/>
        <v>fra=12</v>
      </c>
      <c r="G2963" s="17" t="str">
        <f t="shared" ref="G2963" si="3796">CONCATENATE("[th]",C2967)</f>
        <v>[th]Målvakt</v>
      </c>
    </row>
    <row r="2964" spans="1:7" ht="14.4">
      <c r="A2964" s="17" t="s">
        <v>224</v>
      </c>
      <c r="B2964" s="17" t="str">
        <f t="shared" si="3793"/>
        <v>ytt=</v>
      </c>
      <c r="C2964" s="1" t="s">
        <v>158</v>
      </c>
      <c r="D2964" t="str">
        <f t="shared" si="3794"/>
        <v>2</v>
      </c>
      <c r="F2964" t="str">
        <f t="shared" si="3750"/>
        <v>ytt=2</v>
      </c>
      <c r="G2964" s="17" t="s">
        <v>150</v>
      </c>
    </row>
    <row r="2965" spans="1:7" ht="14.4">
      <c r="A2965" s="17" t="s">
        <v>584</v>
      </c>
      <c r="B2965" s="17" t="str">
        <f t="shared" si="3793"/>
        <v>fas=</v>
      </c>
      <c r="C2965" s="1" t="s">
        <v>160</v>
      </c>
      <c r="D2965" t="str">
        <f t="shared" si="3794"/>
        <v>5</v>
      </c>
      <c r="F2965" t="str">
        <f t="shared" si="3750"/>
        <v>fas=5</v>
      </c>
      <c r="G2965" s="17" t="str">
        <f>CONCATENATE("[td]",VLOOKUP(IF((COUNTA(E2967)&gt;0),E2967,VALUE(D2967)),'Lookup tables'!$A$2:$B$42,2,FALSE))</f>
        <v>[td]obefintlig</v>
      </c>
    </row>
    <row r="2966" spans="1:7" ht="14.4">
      <c r="A2966" s="17" t="s">
        <v>641</v>
      </c>
      <c r="B2966" s="17" t="str">
        <f t="shared" si="3793"/>
        <v>bac=</v>
      </c>
      <c r="C2966" s="1" t="s">
        <v>162</v>
      </c>
      <c r="D2966" t="str">
        <f t="shared" si="3794"/>
        <v>8</v>
      </c>
      <c r="F2966" t="str">
        <f t="shared" si="3750"/>
        <v>bac=8</v>
      </c>
      <c r="G2966" s="17" t="s">
        <v>163</v>
      </c>
    </row>
    <row r="2967" spans="1:7" ht="14.4">
      <c r="A2967" s="17" t="s">
        <v>882</v>
      </c>
      <c r="B2967" s="17" t="str">
        <f t="shared" si="3793"/>
        <v>mlv=</v>
      </c>
      <c r="C2967" s="1" t="s">
        <v>165</v>
      </c>
      <c r="D2967" t="str">
        <f t="shared" si="3794"/>
        <v>0</v>
      </c>
      <c r="F2967" t="str">
        <f t="shared" si="3750"/>
        <v>mlv=0</v>
      </c>
      <c r="G2967" s="17" t="s">
        <v>135</v>
      </c>
    </row>
    <row r="2968" spans="1:7" ht="14.4">
      <c r="A2968" s="17" t="s">
        <v>585</v>
      </c>
      <c r="B2968" s="17" t="str">
        <f t="shared" si="3793"/>
        <v>rut=</v>
      </c>
      <c r="C2968" s="1" t="s">
        <v>167</v>
      </c>
      <c r="D2968" t="str">
        <f t="shared" si="3794"/>
        <v>17</v>
      </c>
      <c r="F2968" t="str">
        <f t="shared" si="3750"/>
        <v>rut=17</v>
      </c>
      <c r="G2968" s="17" t="str">
        <f t="shared" ref="G2968" si="3797">CONCATENATE("[th]",C2961)</f>
        <v>[th]Spelupplägg</v>
      </c>
    </row>
    <row r="2969" spans="1:7" ht="14.4">
      <c r="A2969" s="17" t="s">
        <v>438</v>
      </c>
      <c r="B2969" s="17" t="str">
        <f t="shared" si="3793"/>
        <v>led=</v>
      </c>
      <c r="C2969" s="1" t="s">
        <v>169</v>
      </c>
      <c r="D2969" t="str">
        <f t="shared" si="3794"/>
        <v>2</v>
      </c>
      <c r="F2969" t="str">
        <f t="shared" si="3750"/>
        <v>led=2</v>
      </c>
      <c r="G2969" s="17" t="s">
        <v>150</v>
      </c>
    </row>
    <row r="2970" spans="1:7" ht="14.4">
      <c r="A2970" s="17" t="s">
        <v>1214</v>
      </c>
      <c r="B2970" s="17" t="str">
        <f t="shared" si="3793"/>
        <v>sal=</v>
      </c>
      <c r="C2970" s="1" t="s">
        <v>171</v>
      </c>
      <c r="D2970" t="str">
        <f t="shared" si="3794"/>
        <v>285400</v>
      </c>
      <c r="F2970" t="str">
        <f t="shared" si="3750"/>
        <v>sal=285400</v>
      </c>
      <c r="G2970" s="17" t="str">
        <f>CONCATENATE("[td]",VLOOKUP(IF((COUNTA(E2961)&gt;0),E2961,VALUE(D2961)),'Lookup tables'!$A$2:$B$42,2,FALSE))</f>
        <v>[td]mytomspunnen</v>
      </c>
    </row>
    <row r="2971" spans="1:7" ht="14.4">
      <c r="A2971" s="17" t="s">
        <v>1330</v>
      </c>
      <c r="B2971" s="17" t="str">
        <f t="shared" si="3793"/>
        <v>mkt=</v>
      </c>
      <c r="C2971" s="1" t="s">
        <v>173</v>
      </c>
      <c r="D2971" t="str">
        <f t="shared" si="3794"/>
        <v>34280</v>
      </c>
      <c r="F2971" t="str">
        <f t="shared" si="3750"/>
        <v>mkt=34280</v>
      </c>
      <c r="G2971" s="17" t="s">
        <v>140</v>
      </c>
    </row>
    <row r="2972" spans="1:7" ht="14.4">
      <c r="A2972" s="17" t="s">
        <v>780</v>
      </c>
      <c r="B2972" s="17" t="str">
        <f t="shared" si="3793"/>
        <v>gev=</v>
      </c>
      <c r="C2972" s="1" t="s">
        <v>175</v>
      </c>
      <c r="D2972" t="str">
        <f t="shared" si="3794"/>
        <v>64</v>
      </c>
      <c r="F2972" t="str">
        <f t="shared" si="3750"/>
        <v>gev=64</v>
      </c>
      <c r="G2972" s="17" t="str">
        <f t="shared" ref="G2972" si="3798">CONCATENATE("[th]",C2963)</f>
        <v>[th]Framspel</v>
      </c>
    </row>
    <row r="2973" spans="1:7" ht="14.4">
      <c r="A2973" s="17" t="s">
        <v>571</v>
      </c>
      <c r="B2973" s="17" t="str">
        <f t="shared" si="3793"/>
        <v>gtl=</v>
      </c>
      <c r="C2973" s="1" t="s">
        <v>177</v>
      </c>
      <c r="D2973" t="str">
        <f t="shared" si="3794"/>
        <v>1</v>
      </c>
      <c r="F2973" t="str">
        <f t="shared" si="3750"/>
        <v>gtl=1</v>
      </c>
      <c r="G2973" s="17" t="s">
        <v>150</v>
      </c>
    </row>
    <row r="2974" spans="1:7" ht="14.4">
      <c r="A2974" s="17" t="s">
        <v>178</v>
      </c>
      <c r="B2974" s="17" t="str">
        <f t="shared" si="3793"/>
        <v>gtc=</v>
      </c>
      <c r="C2974" s="1" t="s">
        <v>179</v>
      </c>
      <c r="D2974" t="str">
        <f t="shared" si="3794"/>
        <v>0</v>
      </c>
      <c r="F2974" t="str">
        <f t="shared" si="3750"/>
        <v>gtc=0</v>
      </c>
      <c r="G2974" s="17" t="str">
        <f>CONCATENATE("[td]",VLOOKUP(IF((COUNTA(E2963)&gt;0),E2963,VALUE(D2963)),'Lookup tables'!$A$2:$B$42,2,FALSE))</f>
        <v>[td]övernaturlig</v>
      </c>
    </row>
    <row r="2975" spans="1:7" ht="14.4">
      <c r="A2975" s="17" t="s">
        <v>180</v>
      </c>
      <c r="B2975" s="17" t="str">
        <f t="shared" si="3793"/>
        <v>gtt=</v>
      </c>
      <c r="C2975" s="1" t="s">
        <v>181</v>
      </c>
      <c r="D2975" t="str">
        <f t="shared" si="3794"/>
        <v>0</v>
      </c>
      <c r="F2975" t="str">
        <f t="shared" si="3750"/>
        <v>gtt=0</v>
      </c>
      <c r="G2975" s="17" t="s">
        <v>163</v>
      </c>
    </row>
    <row r="2976" spans="1:7" ht="14.4">
      <c r="A2976" s="17" t="s">
        <v>644</v>
      </c>
      <c r="B2976" s="17" t="str">
        <f t="shared" si="3793"/>
        <v>hat=</v>
      </c>
      <c r="C2976" s="1" t="s">
        <v>183</v>
      </c>
      <c r="D2976" t="str">
        <f t="shared" si="3794"/>
        <v>2</v>
      </c>
      <c r="F2976" t="str">
        <f t="shared" si="3750"/>
        <v>hat=2</v>
      </c>
      <c r="G2976" s="17" t="s">
        <v>135</v>
      </c>
    </row>
    <row r="2977" spans="1:7" ht="14.4">
      <c r="A2977" s="17" t="s">
        <v>184</v>
      </c>
      <c r="B2977" s="17" t="str">
        <f t="shared" ref="B2977" si="3799">LEFT(A2977,10)</f>
        <v>CountryID=</v>
      </c>
      <c r="C2977" s="1" t="s">
        <v>185</v>
      </c>
      <c r="D2977" t="str">
        <f t="shared" ref="D2977:D3040" si="3800">RIGHT(A2977,(LEN(A2977)-10))</f>
        <v>1</v>
      </c>
      <c r="F2977" t="str">
        <f t="shared" si="3750"/>
        <v>CountryID=1</v>
      </c>
      <c r="G2977" s="17" t="str">
        <f t="shared" ref="G2977" si="3801">CONCATENATE("[th]",C2964)</f>
        <v>[th]Ytter</v>
      </c>
    </row>
    <row r="2978" spans="1:7" ht="14.4">
      <c r="A2978" s="17" t="s">
        <v>186</v>
      </c>
      <c r="B2978" s="17" t="str">
        <f t="shared" ref="B2978" si="3802">LEFT(A2978,9)</f>
        <v>warnings=</v>
      </c>
      <c r="C2978" s="1" t="s">
        <v>187</v>
      </c>
      <c r="D2978" t="str">
        <f t="shared" ref="D2978:D3041" si="3803">RIGHT(A2978,(LEN(A2978)-9))</f>
        <v>0</v>
      </c>
      <c r="F2978" t="str">
        <f t="shared" si="3750"/>
        <v>warnings=0</v>
      </c>
      <c r="G2978" s="17" t="s">
        <v>150</v>
      </c>
    </row>
    <row r="2979" spans="1:7" ht="14.4">
      <c r="A2979" s="17" t="s">
        <v>610</v>
      </c>
      <c r="B2979" s="17" t="str">
        <f t="shared" ref="B2979" si="3804">LEFT(A2979,11)</f>
        <v>speciality=</v>
      </c>
      <c r="C2979" s="1" t="s">
        <v>189</v>
      </c>
      <c r="D2979" t="str">
        <f t="shared" ref="D2979:D3042" si="3805">RIGHT(A2979,(LEN(A2979)-11))</f>
        <v>1</v>
      </c>
      <c r="F2979" t="str">
        <f t="shared" si="3750"/>
        <v>speciality=1</v>
      </c>
      <c r="G2979" s="17" t="str">
        <f>CONCATENATE("[td]",VLOOKUP(IF((COUNTA(E2964)&gt;0),E2964,VALUE(D2964)),'Lookup tables'!$A$2:$B$42,2,FALSE))</f>
        <v>[td]usel</v>
      </c>
    </row>
    <row r="2980" spans="1:7" ht="14.4">
      <c r="A2980" s="17" t="s">
        <v>611</v>
      </c>
      <c r="B2980" s="17" t="str">
        <f t="shared" ref="B2980" si="3806">LEFT(A2980,16)</f>
        <v>specialityLabel=</v>
      </c>
      <c r="C2980" s="1" t="s">
        <v>189</v>
      </c>
      <c r="F2980" t="str">
        <f t="shared" si="3750"/>
        <v>specialityLabel=Technical</v>
      </c>
      <c r="G2980" s="17" t="s">
        <v>140</v>
      </c>
    </row>
    <row r="2981" spans="1:7" ht="14.4">
      <c r="A2981" s="17" t="s">
        <v>232</v>
      </c>
      <c r="B2981" s="17" t="str">
        <f t="shared" ref="B2981" si="3807">LEFT(A2981,11)</f>
        <v>gentleness=</v>
      </c>
      <c r="C2981" s="1" t="s">
        <v>192</v>
      </c>
      <c r="D2981" t="str">
        <f t="shared" ref="D2981:D3044" si="3808">RIGHT(A2981,(LEN(A2981)-11))</f>
        <v>0</v>
      </c>
      <c r="F2981" t="str">
        <f t="shared" si="3750"/>
        <v>gentleness=0</v>
      </c>
      <c r="G2981" s="17" t="str">
        <f t="shared" ref="G2981" si="3809">CONCATENATE("[th]",C2966)</f>
        <v>[th]Försvar</v>
      </c>
    </row>
    <row r="2982" spans="1:7" ht="14.4">
      <c r="A2982" s="17" t="s">
        <v>233</v>
      </c>
      <c r="B2982" s="17" t="str">
        <f t="shared" ref="B2982" si="3810">LEFT(A2982,16)</f>
        <v>gentlenessLabel=</v>
      </c>
      <c r="C2982" s="1" t="s">
        <v>192</v>
      </c>
      <c r="D2982" t="str">
        <f t="shared" ref="D2982:D3045" si="3811">RIGHT(A2982,(LEN(A2982)-16))</f>
        <v>nasty fellow</v>
      </c>
      <c r="F2982" t="str">
        <f t="shared" si="3750"/>
        <v>gentlenessLabel=nasty fellow</v>
      </c>
      <c r="G2982" s="17" t="s">
        <v>150</v>
      </c>
    </row>
    <row r="2983" spans="1:7" ht="14.4">
      <c r="A2983" s="17" t="s">
        <v>194</v>
      </c>
      <c r="B2983" s="17" t="str">
        <f t="shared" ref="B2983" si="3812">LEFT(A2983,8)</f>
        <v>honesty=</v>
      </c>
      <c r="C2983" s="1" t="s">
        <v>195</v>
      </c>
      <c r="D2983" t="str">
        <f t="shared" ref="D2983:D3046" si="3813">RIGHT(A2983,(LEN(A2983)-8))</f>
        <v>2</v>
      </c>
      <c r="F2983" t="str">
        <f t="shared" si="3750"/>
        <v>honesty=2</v>
      </c>
      <c r="G2983" s="17" t="str">
        <f>CONCATENATE("[td]",VLOOKUP(IF((COUNTA(E2966)&gt;0),E2966,VALUE(D2966)),'Lookup tables'!$A$2:$B$42,2,FALSE))</f>
        <v>[td]fenomenal</v>
      </c>
    </row>
    <row r="2984" spans="1:7" ht="14.4">
      <c r="A2984" s="17" t="s">
        <v>196</v>
      </c>
      <c r="B2984" s="17" t="str">
        <f t="shared" ref="B2984" si="3814">LEFT(A2984,13)</f>
        <v>honestyLabel=</v>
      </c>
      <c r="C2984" s="1" t="s">
        <v>195</v>
      </c>
      <c r="D2984" t="str">
        <f t="shared" ref="D2984:D3047" si="3815">RIGHT(A2984,(LEN(A2984)-13))</f>
        <v>honest</v>
      </c>
      <c r="F2984" t="str">
        <f t="shared" si="3750"/>
        <v>honestyLabel=honest</v>
      </c>
      <c r="G2984" s="17" t="s">
        <v>163</v>
      </c>
    </row>
    <row r="2985" spans="1:7" ht="14.4">
      <c r="A2985" s="17" t="s">
        <v>407</v>
      </c>
      <c r="B2985" s="17" t="str">
        <f t="shared" ref="B2985" si="3816">LEFT(A2985,15)</f>
        <v>Aggressiveness=</v>
      </c>
      <c r="C2985" s="1" t="s">
        <v>198</v>
      </c>
      <c r="D2985" t="str">
        <f t="shared" ref="D2985:D3048" si="3817">RIGHT(A2985,(LEN(A2985)-15))</f>
        <v>4</v>
      </c>
      <c r="F2985" t="str">
        <f t="shared" si="3750"/>
        <v>Aggressiveness=4</v>
      </c>
      <c r="G2985" s="17" t="s">
        <v>135</v>
      </c>
    </row>
    <row r="2986" spans="1:7" ht="14.4">
      <c r="A2986" s="17" t="s">
        <v>408</v>
      </c>
      <c r="B2986" s="17" t="str">
        <f t="shared" ref="B2986" si="3818">LEFT(A2986,20)</f>
        <v>AggressivenessLabel=</v>
      </c>
      <c r="C2986" s="1" t="s">
        <v>198</v>
      </c>
      <c r="D2986" t="str">
        <f t="shared" ref="D2986:D3049" si="3819">RIGHT(A2986,(LEN(A2986)-20))</f>
        <v>fiery</v>
      </c>
      <c r="F2986" t="str">
        <f t="shared" si="3750"/>
        <v>AggressivenessLabel=fiery</v>
      </c>
      <c r="G2986" s="17" t="str">
        <f t="shared" ref="G2986" si="3820">CONCATENATE("[th]",C2962)</f>
        <v>[th]Målgörare</v>
      </c>
    </row>
    <row r="2987" spans="1:7" ht="14.4">
      <c r="A2987" s="17" t="s">
        <v>236</v>
      </c>
      <c r="B2987" s="17" t="str">
        <f t="shared" ref="B2987" si="3821">LEFT(A2987,12)</f>
        <v>TrainerType=</v>
      </c>
      <c r="C2987" s="1" t="s">
        <v>201</v>
      </c>
      <c r="D2987" t="str">
        <f t="shared" ref="D2987:D3050" si="3822">RIGHT(A2987,(LEN(A2987)-12))</f>
        <v/>
      </c>
      <c r="F2987" t="str">
        <f t="shared" si="3750"/>
        <v>TrainerType=</v>
      </c>
      <c r="G2987" s="17" t="s">
        <v>150</v>
      </c>
    </row>
    <row r="2988" spans="1:7" ht="14.4">
      <c r="A2988" s="17" t="s">
        <v>237</v>
      </c>
      <c r="B2988" s="17" t="str">
        <f t="shared" ref="B2988" si="3823">LEFT(A2988,13)</f>
        <v>TrainerSkill=</v>
      </c>
      <c r="C2988" s="1" t="s">
        <v>203</v>
      </c>
      <c r="D2988" t="str">
        <f t="shared" ref="D2988:D3051" si="3824">RIGHT(A2988,(LEN(A2988)-13))</f>
        <v/>
      </c>
      <c r="F2988" t="str">
        <f t="shared" si="3750"/>
        <v>TrainerSkill=</v>
      </c>
      <c r="G2988" s="17" t="str">
        <f>CONCATENATE("[td]",VLOOKUP(IF((COUNTA(E2962)&gt;0),E2962,VALUE(D2962)),'Lookup tables'!$A$2:$B$42,2,FALSE))</f>
        <v>[td]katastrofal</v>
      </c>
    </row>
    <row r="2989" spans="1:7" ht="14.4">
      <c r="A2989" s="17" t="s">
        <v>204</v>
      </c>
      <c r="B2989" s="17" t="str">
        <f t="shared" ref="B2989" si="3825">LEFT(A2989,7)</f>
        <v>rating=</v>
      </c>
      <c r="C2989" s="1" t="s">
        <v>205</v>
      </c>
      <c r="D2989" t="str">
        <f t="shared" ref="D2989:D3052" si="3826">RIGHT(A2989,(LEN(A2989)-7))</f>
        <v>0</v>
      </c>
      <c r="F2989" t="str">
        <f t="shared" si="3750"/>
        <v>rating=0</v>
      </c>
      <c r="G2989" s="17" t="s">
        <v>140</v>
      </c>
    </row>
    <row r="2990" spans="1:7" ht="14.4">
      <c r="A2990" s="17" t="s">
        <v>808</v>
      </c>
      <c r="B2990" s="17" t="str">
        <f t="shared" ref="B2990" si="3827">LEFT(A2990,13)</f>
        <v>PlayerNumber=</v>
      </c>
      <c r="C2990" s="1" t="s">
        <v>207</v>
      </c>
      <c r="D2990" t="str">
        <f t="shared" ref="D2990:D3053" si="3828">RIGHT(A2990,(LEN(A2990)-13))</f>
        <v>8</v>
      </c>
      <c r="F2990" t="str">
        <f t="shared" si="3750"/>
        <v>PlayerNumber=8</v>
      </c>
      <c r="G2990" s="17" t="str">
        <f t="shared" ref="G2990" si="3829">CONCATENATE("[th]",C2965)</f>
        <v>[th]Fasta situationer</v>
      </c>
    </row>
    <row r="2991" spans="1:7" ht="14.4">
      <c r="A2991" s="17" t="s">
        <v>208</v>
      </c>
      <c r="B2991" s="17" t="str">
        <f t="shared" ref="B2991:B2992" si="3830">LEFT(A2991,15)</f>
        <v>TransferListed=</v>
      </c>
      <c r="C2991" s="1" t="s">
        <v>209</v>
      </c>
      <c r="D2991" t="str">
        <f t="shared" ref="D2991:D3054" si="3831">RIGHT(A2991,(LEN(A2991)-15))</f>
        <v>0</v>
      </c>
      <c r="F2991" t="str">
        <f t="shared" si="3750"/>
        <v>TransferListed=0</v>
      </c>
      <c r="G2991" s="17" t="s">
        <v>150</v>
      </c>
    </row>
    <row r="2992" spans="1:7" ht="14.4">
      <c r="A2992" s="17" t="s">
        <v>210</v>
      </c>
      <c r="B2992" s="17" t="str">
        <f t="shared" si="3830"/>
        <v>NationalTeamID=</v>
      </c>
      <c r="C2992" s="1" t="s">
        <v>211</v>
      </c>
      <c r="D2992" t="str">
        <f t="shared" si="3831"/>
        <v>3000</v>
      </c>
      <c r="F2992" t="str">
        <f t="shared" ref="F2992:F3055" si="3832">A2992</f>
        <v>NationalTeamID=3000</v>
      </c>
      <c r="G2992" s="17" t="str">
        <f>CONCATENATE("[td]",VLOOKUP(IF((COUNTA(E2965)&gt;0),E2965,VALUE(D2965)),'Lookup tables'!$A$2:$B$42,2,FALSE))</f>
        <v>[td]bra</v>
      </c>
    </row>
    <row r="2993" spans="1:7" ht="14.4">
      <c r="A2993" s="17" t="s">
        <v>866</v>
      </c>
      <c r="B2993" s="17" t="str">
        <f t="shared" ref="B2993" si="3833">LEFT(A2993,5)</f>
        <v>Caps=</v>
      </c>
      <c r="C2993" s="1" t="s">
        <v>213</v>
      </c>
      <c r="D2993" t="str">
        <f t="shared" ref="D2993:D3056" si="3834">RIGHT(A2993,(LEN(A2993)-5))</f>
        <v>17</v>
      </c>
      <c r="F2993" t="str">
        <f t="shared" si="3832"/>
        <v>Caps=17</v>
      </c>
      <c r="G2993" s="17" t="s">
        <v>214</v>
      </c>
    </row>
    <row r="2994" spans="1:7" ht="14.4">
      <c r="A2994" s="17" t="s">
        <v>239</v>
      </c>
      <c r="B2994" s="17" t="str">
        <f t="shared" ref="B2994" si="3835">LEFT(A2994,8)</f>
        <v>CapsU20=</v>
      </c>
      <c r="C2994" s="1" t="s">
        <v>216</v>
      </c>
      <c r="D2994" t="str">
        <f t="shared" ref="D2994:D3057" si="3836">RIGHT(A2994,(LEN(A2994)-8))</f>
        <v>0</v>
      </c>
      <c r="E2994" t="s">
        <v>1439</v>
      </c>
      <c r="F2994" t="str">
        <f t="shared" si="3832"/>
        <v>CapsU20=0</v>
      </c>
      <c r="G2994" t="str">
        <f t="shared" ref="G2994:G3057" si="3837">CONCATENATE("Extra info: ", E2994)</f>
        <v>Extra info: form pos</v>
      </c>
    </row>
    <row r="2995" spans="1:7" ht="14.4">
      <c r="A2995" s="17" t="s">
        <v>300</v>
      </c>
      <c r="B2995" s="17"/>
      <c r="C2995" s="10" t="s">
        <v>134</v>
      </c>
      <c r="D2995" s="17" t="str">
        <f t="shared" ref="D2995:D3058" si="3838">MID(A2995,8,(LEN(A2995)-8))</f>
        <v>221809803</v>
      </c>
      <c r="F2995" t="str">
        <f t="shared" si="3777"/>
        <v>[player221809803]</v>
      </c>
      <c r="G2995" s="17" t="str">
        <f t="shared" ref="G2995:G3058" si="3839">CONCATENATE("[hr][b]",D2996,"[/b] ","[playerid=",D2995,"]")</f>
        <v>[hr][b]Pontus Hasseler[/b] [playerid=221809803]</v>
      </c>
    </row>
    <row r="2996" spans="1:7" ht="14.4">
      <c r="A2996" s="17" t="s">
        <v>301</v>
      </c>
      <c r="B2996" s="17" t="str">
        <f t="shared" ref="B2996" si="3840">LEFT(A2996,5)</f>
        <v>name=</v>
      </c>
      <c r="C2996" s="10" t="s">
        <v>137</v>
      </c>
      <c r="D2996" s="17" t="str">
        <f t="shared" ref="D2996:D3059" si="3841">RIGHT(A2996,(LEN(A2996)-5))</f>
        <v>Pontus Hasseler</v>
      </c>
      <c r="F2996" t="str">
        <f t="shared" si="3777"/>
        <v>name=Pontus Hasseler</v>
      </c>
      <c r="G2996" t="str">
        <f t="shared" ref="G2996" si="3842">CONCATENATE(D2997," år och ",D2998," dagar, TSI = ",D3012,", Lön = ",D3011)</f>
        <v>32 år och 0 dagar, TSI = 115080, Lön = 427900</v>
      </c>
    </row>
    <row r="2997" spans="1:7" ht="14.4">
      <c r="A2997" s="17" t="s">
        <v>277</v>
      </c>
      <c r="B2997" s="17" t="str">
        <f t="shared" ref="B2997" si="3843">LEFT(A2997,4)</f>
        <v>ald=</v>
      </c>
      <c r="C2997" s="1" t="s">
        <v>139</v>
      </c>
      <c r="D2997" t="str">
        <f t="shared" ref="D2997:D3060" si="3844">RIGHT(A2997,(LEN(A2997)-4))</f>
        <v>32</v>
      </c>
      <c r="F2997" t="str">
        <f t="shared" ref="F2997" si="3845">IF(LEN(E2997)&gt;0,CONCATENATE(B2997,E2997),A2997)</f>
        <v>ald=32</v>
      </c>
      <c r="G2997" t="str">
        <f>CONCATENATE(VLOOKUP(IF((COUNTA(E3000)&gt;0),E3000,VALUE(D3000)),'Lookup tables'!$A$2:$B$42,2,FALSE)," form, ",VLOOKUP(IF((COUNTA(E3001)&gt;0),E3001,VALUE(D3001)),'Lookup tables'!$A$2:$B$42,2,FALSE)," kondition, ",VLOOKUP(IF((COUNTA(E3009)&gt;0),E3009,VALUE(D3009)),'Lookup tables'!$A$2:$B$42,2,FALSE)," rutin")</f>
        <v>ypperlig form, fenomenal kondition, magisk rutin</v>
      </c>
    </row>
    <row r="2998" spans="1:7" ht="14.4">
      <c r="A2998" s="17" t="s">
        <v>1312</v>
      </c>
      <c r="B2998" s="17" t="str">
        <f t="shared" ref="B2998" si="3846">LEFT(A2998,8)</f>
        <v>agedays=</v>
      </c>
      <c r="C2998" s="1" t="s">
        <v>142</v>
      </c>
      <c r="D2998" t="str">
        <f t="shared" ref="D2998:D3061" si="3847">RIGHT(A2998,(LEN(A2998)-8))</f>
        <v>0</v>
      </c>
      <c r="F2998" t="str">
        <f t="shared" si="3750"/>
        <v>agedays=0</v>
      </c>
      <c r="G2998" t="e">
        <f>CONCATENATE(IF((COUNTA(D3021)&gt;0),CONCATENATE(D3021,", "),""),IF((LEN(D3028)&gt;0),CONCATENATE(VLOOKUP(VALUE(D3028),'Lookup tables'!$D$25:$E$27,2,FALSE),", "),""),CONCATENATE(VLOOKUP(VALUE(D3010),'Lookup tables'!$A$2:$B$42,2,FALSE)," ledarförmåga, "),CONCATENATE(VLOOKUP(D3023,'Lookup tables'!$D$29:$E$34,2,FALSE),", "),IF(AND((VALUE(D2999)&lt;0),(COUNTA(E2999)&lt;1)),"ingen skada",CONCATENATE("[b]skada +",IF((COUNTA(E2999)&gt;0),E2999,D2999),"[/b]")))</f>
        <v>#N/A</v>
      </c>
    </row>
    <row r="2999" spans="1:7" ht="14.4">
      <c r="A2999" s="17" t="s">
        <v>143</v>
      </c>
      <c r="B2999" s="17" t="str">
        <f t="shared" ref="B2999:B3000" si="3848">LEFT(A2999,4)</f>
        <v>ska=</v>
      </c>
      <c r="C2999" s="1" t="s">
        <v>144</v>
      </c>
      <c r="D2999" t="str">
        <f t="shared" ref="D2999:D3062" si="3849">RIGHT(A2999,(LEN(A2999)-4))</f>
        <v>-1</v>
      </c>
      <c r="F2999" t="str">
        <f t="shared" si="3750"/>
        <v>ska=-1</v>
      </c>
      <c r="G2999" t="s">
        <v>145</v>
      </c>
    </row>
    <row r="3000" spans="1:7" ht="14.4">
      <c r="A3000" s="17" t="s">
        <v>279</v>
      </c>
      <c r="B3000" s="17" t="str">
        <f t="shared" si="3848"/>
        <v>for=</v>
      </c>
      <c r="C3000" s="1" t="s">
        <v>147</v>
      </c>
      <c r="D3000" t="str">
        <f t="shared" si="3849"/>
        <v>5</v>
      </c>
      <c r="E3000">
        <v>6</v>
      </c>
      <c r="F3000" t="str">
        <f t="shared" si="3750"/>
        <v>for=6</v>
      </c>
      <c r="G3000" s="17" t="str">
        <f t="shared" ref="G3000:G3063" si="3850">CONCATENATE("[th]",C3001)</f>
        <v>[th]Kondition</v>
      </c>
    </row>
    <row r="3001" spans="1:7" ht="14.4">
      <c r="A3001" s="17" t="s">
        <v>369</v>
      </c>
      <c r="B3001" s="17" t="str">
        <f t="shared" si="3793"/>
        <v>uth=</v>
      </c>
      <c r="C3001" s="1" t="s">
        <v>149</v>
      </c>
      <c r="D3001" t="str">
        <f t="shared" si="3849"/>
        <v>8</v>
      </c>
      <c r="F3001" t="str">
        <f t="shared" si="3750"/>
        <v>uth=8</v>
      </c>
      <c r="G3001" s="17" t="s">
        <v>150</v>
      </c>
    </row>
    <row r="3002" spans="1:7" ht="14.4">
      <c r="A3002" s="17" t="s">
        <v>151</v>
      </c>
      <c r="B3002" s="17" t="str">
        <f t="shared" si="3793"/>
        <v>spe=</v>
      </c>
      <c r="C3002" s="1" t="s">
        <v>152</v>
      </c>
      <c r="D3002" t="str">
        <f t="shared" si="3849"/>
        <v>1</v>
      </c>
      <c r="F3002" t="str">
        <f t="shared" ref="F3002:F3065" si="3851">IF(LEN(E3002)&gt;0,CONCATENATE(B3002,E3002),A3002)</f>
        <v>spe=1</v>
      </c>
      <c r="G3002" s="17" t="str">
        <f>CONCATENATE("[td]",VLOOKUP(IF((COUNTA(E3001)&gt;0),E3001,VALUE(D3001)),'Lookup tables'!$A$2:$B$42,2,FALSE))</f>
        <v>[td]fenomenal</v>
      </c>
    </row>
    <row r="3003" spans="1:7" ht="14.4">
      <c r="A3003" s="17" t="s">
        <v>223</v>
      </c>
      <c r="B3003" s="17" t="str">
        <f t="shared" si="3793"/>
        <v>mal=</v>
      </c>
      <c r="C3003" s="1" t="s">
        <v>154</v>
      </c>
      <c r="D3003" t="str">
        <f t="shared" si="3849"/>
        <v>1</v>
      </c>
      <c r="F3003" t="str">
        <f t="shared" si="3851"/>
        <v>mal=1</v>
      </c>
      <c r="G3003" s="17" t="s">
        <v>140</v>
      </c>
    </row>
    <row r="3004" spans="1:7" ht="14.4">
      <c r="A3004" s="17" t="s">
        <v>246</v>
      </c>
      <c r="B3004" s="17" t="str">
        <f t="shared" si="3793"/>
        <v>fra=</v>
      </c>
      <c r="C3004" s="1" t="s">
        <v>156</v>
      </c>
      <c r="D3004" t="str">
        <f t="shared" si="3849"/>
        <v>2</v>
      </c>
      <c r="F3004" t="str">
        <f t="shared" si="3851"/>
        <v>fra=2</v>
      </c>
      <c r="G3004" s="17" t="str">
        <f t="shared" ref="G3004" si="3852">CONCATENATE("[th]",C3008)</f>
        <v>[th]Målvakt</v>
      </c>
    </row>
    <row r="3005" spans="1:7" ht="14.4">
      <c r="A3005" s="17" t="s">
        <v>157</v>
      </c>
      <c r="B3005" s="17" t="str">
        <f t="shared" si="3793"/>
        <v>ytt=</v>
      </c>
      <c r="C3005" s="1" t="s">
        <v>158</v>
      </c>
      <c r="D3005" t="str">
        <f t="shared" si="3849"/>
        <v>1</v>
      </c>
      <c r="F3005" t="str">
        <f t="shared" si="3851"/>
        <v>ytt=1</v>
      </c>
      <c r="G3005" s="17" t="s">
        <v>150</v>
      </c>
    </row>
    <row r="3006" spans="1:7" ht="14.4">
      <c r="A3006" s="17" t="s">
        <v>159</v>
      </c>
      <c r="B3006" s="17" t="str">
        <f t="shared" si="3793"/>
        <v>fas=</v>
      </c>
      <c r="C3006" s="1" t="s">
        <v>160</v>
      </c>
      <c r="D3006" t="str">
        <f t="shared" si="3849"/>
        <v>19</v>
      </c>
      <c r="F3006" t="str">
        <f t="shared" si="3851"/>
        <v>fas=19</v>
      </c>
      <c r="G3006" s="17" t="str">
        <f>CONCATENATE("[td]",VLOOKUP(IF((COUNTA(E3008)&gt;0),E3008,VALUE(D3008)),'Lookup tables'!$A$2:$B$42,2,FALSE))</f>
        <v>[td]utopisk</v>
      </c>
    </row>
    <row r="3007" spans="1:7" ht="14.4">
      <c r="A3007" s="17" t="s">
        <v>226</v>
      </c>
      <c r="B3007" s="17" t="str">
        <f t="shared" si="3793"/>
        <v>bac=</v>
      </c>
      <c r="C3007" s="1" t="s">
        <v>162</v>
      </c>
      <c r="D3007" t="str">
        <f t="shared" si="3849"/>
        <v>12</v>
      </c>
      <c r="F3007" t="str">
        <f t="shared" si="3851"/>
        <v>bac=12</v>
      </c>
      <c r="G3007" s="17" t="s">
        <v>163</v>
      </c>
    </row>
    <row r="3008" spans="1:7" ht="14.4">
      <c r="A3008" s="17" t="s">
        <v>306</v>
      </c>
      <c r="B3008" s="17" t="str">
        <f t="shared" si="3793"/>
        <v>mlv=</v>
      </c>
      <c r="C3008" s="1" t="s">
        <v>165</v>
      </c>
      <c r="D3008" t="str">
        <f t="shared" si="3849"/>
        <v>19</v>
      </c>
      <c r="F3008" t="str">
        <f t="shared" si="3851"/>
        <v>mlv=19</v>
      </c>
      <c r="G3008" s="17" t="s">
        <v>135</v>
      </c>
    </row>
    <row r="3009" spans="1:7" ht="14.4">
      <c r="A3009" s="17" t="s">
        <v>618</v>
      </c>
      <c r="B3009" s="17" t="str">
        <f t="shared" si="3793"/>
        <v>rut=</v>
      </c>
      <c r="C3009" s="1" t="s">
        <v>167</v>
      </c>
      <c r="D3009" t="str">
        <f t="shared" si="3849"/>
        <v>18</v>
      </c>
      <c r="F3009" t="str">
        <f t="shared" si="3851"/>
        <v>rut=18</v>
      </c>
      <c r="G3009" s="17" t="str">
        <f t="shared" ref="G3009" si="3853">CONCATENATE("[th]",C3002)</f>
        <v>[th]Spelupplägg</v>
      </c>
    </row>
    <row r="3010" spans="1:7" ht="14.4">
      <c r="A3010" s="17" t="s">
        <v>288</v>
      </c>
      <c r="B3010" s="17" t="str">
        <f t="shared" si="3793"/>
        <v>led=</v>
      </c>
      <c r="C3010" s="1" t="s">
        <v>169</v>
      </c>
      <c r="D3010" t="str">
        <f t="shared" si="3849"/>
        <v>7</v>
      </c>
      <c r="F3010" t="str">
        <f t="shared" si="3851"/>
        <v>led=7</v>
      </c>
      <c r="G3010" s="17" t="s">
        <v>150</v>
      </c>
    </row>
    <row r="3011" spans="1:7" ht="14.4">
      <c r="A3011" s="17" t="s">
        <v>1331</v>
      </c>
      <c r="B3011" s="17" t="str">
        <f t="shared" si="3793"/>
        <v>sal=</v>
      </c>
      <c r="C3011" s="1" t="s">
        <v>171</v>
      </c>
      <c r="D3011" t="str">
        <f t="shared" si="3849"/>
        <v>427900</v>
      </c>
      <c r="F3011" t="str">
        <f t="shared" si="3851"/>
        <v>sal=427900</v>
      </c>
      <c r="G3011" s="17" t="str">
        <f>CONCATENATE("[td]",VLOOKUP(IF((COUNTA(E3002)&gt;0),E3002,VALUE(D3002)),'Lookup tables'!$A$2:$B$42,2,FALSE))</f>
        <v>[td]katastrofal</v>
      </c>
    </row>
    <row r="3012" spans="1:7" ht="14.4">
      <c r="A3012" s="17" t="s">
        <v>339</v>
      </c>
      <c r="B3012" s="17" t="str">
        <f t="shared" si="3793"/>
        <v>mkt=</v>
      </c>
      <c r="C3012" s="1" t="s">
        <v>173</v>
      </c>
      <c r="D3012" t="str">
        <f t="shared" si="3849"/>
        <v>115080</v>
      </c>
      <c r="F3012" t="str">
        <f t="shared" si="3851"/>
        <v>mkt=115080</v>
      </c>
      <c r="G3012" s="17" t="s">
        <v>140</v>
      </c>
    </row>
    <row r="3013" spans="1:7" ht="14.4">
      <c r="A3013" s="17" t="s">
        <v>310</v>
      </c>
      <c r="B3013" s="17" t="str">
        <f t="shared" si="3793"/>
        <v>gev=</v>
      </c>
      <c r="C3013" s="1" t="s">
        <v>175</v>
      </c>
      <c r="D3013" t="str">
        <f t="shared" si="3849"/>
        <v>4</v>
      </c>
      <c r="F3013" t="str">
        <f t="shared" si="3851"/>
        <v>gev=4</v>
      </c>
      <c r="G3013" s="17" t="str">
        <f t="shared" ref="G3013" si="3854">CONCATENATE("[th]",C3004)</f>
        <v>[th]Framspel</v>
      </c>
    </row>
    <row r="3014" spans="1:7" ht="14.4">
      <c r="A3014" s="17" t="s">
        <v>176</v>
      </c>
      <c r="B3014" s="17" t="str">
        <f t="shared" si="3793"/>
        <v>gtl=</v>
      </c>
      <c r="C3014" s="1" t="s">
        <v>177</v>
      </c>
      <c r="D3014" t="str">
        <f t="shared" si="3849"/>
        <v>0</v>
      </c>
      <c r="F3014" t="str">
        <f t="shared" si="3851"/>
        <v>gtl=0</v>
      </c>
      <c r="G3014" s="17" t="s">
        <v>150</v>
      </c>
    </row>
    <row r="3015" spans="1:7" ht="14.4">
      <c r="A3015" s="17" t="s">
        <v>178</v>
      </c>
      <c r="B3015" s="17" t="str">
        <f t="shared" si="3793"/>
        <v>gtc=</v>
      </c>
      <c r="C3015" s="1" t="s">
        <v>179</v>
      </c>
      <c r="D3015" t="str">
        <f t="shared" si="3849"/>
        <v>0</v>
      </c>
      <c r="F3015" t="str">
        <f t="shared" si="3851"/>
        <v>gtc=0</v>
      </c>
      <c r="G3015" s="17" t="str">
        <f>CONCATENATE("[td]",VLOOKUP(IF((COUNTA(E3004)&gt;0),E3004,VALUE(D3004)),'Lookup tables'!$A$2:$B$42,2,FALSE))</f>
        <v>[td]usel</v>
      </c>
    </row>
    <row r="3016" spans="1:7" ht="14.4">
      <c r="A3016" s="17" t="s">
        <v>180</v>
      </c>
      <c r="B3016" s="17" t="str">
        <f t="shared" si="3793"/>
        <v>gtt=</v>
      </c>
      <c r="C3016" s="1" t="s">
        <v>181</v>
      </c>
      <c r="D3016" t="str">
        <f t="shared" si="3849"/>
        <v>0</v>
      </c>
      <c r="F3016" t="str">
        <f t="shared" si="3851"/>
        <v>gtt=0</v>
      </c>
      <c r="G3016" s="17" t="s">
        <v>163</v>
      </c>
    </row>
    <row r="3017" spans="1:7" ht="14.4">
      <c r="A3017" s="17" t="s">
        <v>182</v>
      </c>
      <c r="B3017" s="17" t="str">
        <f t="shared" si="3793"/>
        <v>hat=</v>
      </c>
      <c r="C3017" s="1" t="s">
        <v>183</v>
      </c>
      <c r="D3017" t="str">
        <f t="shared" si="3849"/>
        <v>0</v>
      </c>
      <c r="F3017" t="str">
        <f t="shared" si="3851"/>
        <v>hat=0</v>
      </c>
      <c r="G3017" s="17" t="s">
        <v>135</v>
      </c>
    </row>
    <row r="3018" spans="1:7" ht="14.4">
      <c r="A3018" s="17" t="s">
        <v>184</v>
      </c>
      <c r="B3018" s="17" t="str">
        <f t="shared" ref="B3018" si="3855">LEFT(A3018,10)</f>
        <v>CountryID=</v>
      </c>
      <c r="C3018" s="1" t="s">
        <v>185</v>
      </c>
      <c r="D3018" t="str">
        <f t="shared" ref="D3018:D3081" si="3856">RIGHT(A3018,(LEN(A3018)-10))</f>
        <v>1</v>
      </c>
      <c r="F3018" t="str">
        <f t="shared" si="3851"/>
        <v>CountryID=1</v>
      </c>
      <c r="G3018" s="17" t="str">
        <f t="shared" ref="G3018" si="3857">CONCATENATE("[th]",C3005)</f>
        <v>[th]Ytter</v>
      </c>
    </row>
    <row r="3019" spans="1:7" ht="14.4">
      <c r="A3019" s="17" t="s">
        <v>186</v>
      </c>
      <c r="B3019" s="17" t="str">
        <f t="shared" ref="B3019" si="3858">LEFT(A3019,9)</f>
        <v>warnings=</v>
      </c>
      <c r="C3019" s="1" t="s">
        <v>187</v>
      </c>
      <c r="D3019" t="str">
        <f t="shared" ref="D3019:D3082" si="3859">RIGHT(A3019,(LEN(A3019)-9))</f>
        <v>0</v>
      </c>
      <c r="F3019" t="str">
        <f t="shared" si="3851"/>
        <v>warnings=0</v>
      </c>
      <c r="G3019" s="17" t="s">
        <v>150</v>
      </c>
    </row>
    <row r="3020" spans="1:7" ht="14.4">
      <c r="A3020" s="17" t="s">
        <v>188</v>
      </c>
      <c r="B3020" s="17" t="str">
        <f t="shared" ref="B3020" si="3860">LEFT(A3020,11)</f>
        <v>speciality=</v>
      </c>
      <c r="C3020" s="1" t="s">
        <v>189</v>
      </c>
      <c r="D3020" t="str">
        <f t="shared" ref="D3020:D3083" si="3861">RIGHT(A3020,(LEN(A3020)-11))</f>
        <v>0</v>
      </c>
      <c r="F3020" t="str">
        <f t="shared" si="3851"/>
        <v>speciality=0</v>
      </c>
      <c r="G3020" s="17" t="str">
        <f>CONCATENATE("[td]",VLOOKUP(IF((COUNTA(E3005)&gt;0),E3005,VALUE(D3005)),'Lookup tables'!$A$2:$B$42,2,FALSE))</f>
        <v>[td]katastrofal</v>
      </c>
    </row>
    <row r="3021" spans="1:7" ht="14.4">
      <c r="A3021" s="17" t="s">
        <v>190</v>
      </c>
      <c r="B3021" s="17" t="str">
        <f t="shared" ref="B3021" si="3862">LEFT(A3021,16)</f>
        <v>specialityLabel=</v>
      </c>
      <c r="C3021" s="1" t="s">
        <v>189</v>
      </c>
      <c r="F3021" t="str">
        <f t="shared" si="3851"/>
        <v>specialityLabel=</v>
      </c>
      <c r="G3021" s="17" t="s">
        <v>140</v>
      </c>
    </row>
    <row r="3022" spans="1:7" ht="14.4">
      <c r="A3022" s="17" t="s">
        <v>292</v>
      </c>
      <c r="B3022" s="17" t="str">
        <f t="shared" ref="B3022" si="3863">LEFT(A3022,11)</f>
        <v>gentleness=</v>
      </c>
      <c r="C3022" s="1" t="s">
        <v>192</v>
      </c>
      <c r="D3022" t="str">
        <f t="shared" ref="D3022:D3085" si="3864">RIGHT(A3022,(LEN(A3022)-11))</f>
        <v>1</v>
      </c>
      <c r="F3022" t="str">
        <f t="shared" si="3851"/>
        <v>gentleness=1</v>
      </c>
      <c r="G3022" s="17" t="str">
        <f t="shared" ref="G3022" si="3865">CONCATENATE("[th]",C3007)</f>
        <v>[th]Försvar</v>
      </c>
    </row>
    <row r="3023" spans="1:7" ht="14.4">
      <c r="A3023" s="17" t="s">
        <v>293</v>
      </c>
      <c r="B3023" s="17" t="str">
        <f t="shared" ref="B3023" si="3866">LEFT(A3023,16)</f>
        <v>gentlenessLabel=</v>
      </c>
      <c r="C3023" s="1" t="s">
        <v>192</v>
      </c>
      <c r="D3023" t="str">
        <f t="shared" ref="D3023:D3086" si="3867">RIGHT(A3023,(LEN(A3023)-16))</f>
        <v>controversial person</v>
      </c>
      <c r="F3023" t="str">
        <f t="shared" si="3851"/>
        <v>gentlenessLabel=controversial person</v>
      </c>
      <c r="G3023" s="17" t="s">
        <v>150</v>
      </c>
    </row>
    <row r="3024" spans="1:7" ht="14.4">
      <c r="A3024" s="17" t="s">
        <v>311</v>
      </c>
      <c r="B3024" s="17" t="str">
        <f t="shared" ref="B3024" si="3868">LEFT(A3024,8)</f>
        <v>honesty=</v>
      </c>
      <c r="C3024" s="1" t="s">
        <v>195</v>
      </c>
      <c r="D3024" t="str">
        <f t="shared" ref="D3024:D3087" si="3869">RIGHT(A3024,(LEN(A3024)-8))</f>
        <v>4</v>
      </c>
      <c r="F3024" t="str">
        <f t="shared" si="3851"/>
        <v>honesty=4</v>
      </c>
      <c r="G3024" s="17" t="str">
        <f>CONCATENATE("[td]",VLOOKUP(IF((COUNTA(E3007)&gt;0),E3007,VALUE(D3007)),'Lookup tables'!$A$2:$B$42,2,FALSE))</f>
        <v>[td]övernaturlig</v>
      </c>
    </row>
    <row r="3025" spans="1:7" ht="14.4">
      <c r="A3025" s="17" t="s">
        <v>312</v>
      </c>
      <c r="B3025" s="17" t="str">
        <f t="shared" ref="B3025" si="3870">LEFT(A3025,13)</f>
        <v>honestyLabel=</v>
      </c>
      <c r="C3025" s="1" t="s">
        <v>195</v>
      </c>
      <c r="D3025" t="str">
        <f t="shared" ref="D3025:D3088" si="3871">RIGHT(A3025,(LEN(A3025)-13))</f>
        <v>righteous</v>
      </c>
      <c r="F3025" t="str">
        <f t="shared" si="3851"/>
        <v>honestyLabel=righteous</v>
      </c>
      <c r="G3025" s="17" t="s">
        <v>163</v>
      </c>
    </row>
    <row r="3026" spans="1:7" ht="14.4">
      <c r="A3026" s="17" t="s">
        <v>197</v>
      </c>
      <c r="B3026" s="17" t="str">
        <f t="shared" ref="B3026" si="3872">LEFT(A3026,15)</f>
        <v>Aggressiveness=</v>
      </c>
      <c r="C3026" s="1" t="s">
        <v>198</v>
      </c>
      <c r="D3026" t="str">
        <f t="shared" ref="D3026:D3089" si="3873">RIGHT(A3026,(LEN(A3026)-15))</f>
        <v>0</v>
      </c>
      <c r="F3026" t="str">
        <f t="shared" si="3851"/>
        <v>Aggressiveness=0</v>
      </c>
      <c r="G3026" s="17" t="s">
        <v>135</v>
      </c>
    </row>
    <row r="3027" spans="1:7" ht="14.4">
      <c r="A3027" s="17" t="s">
        <v>199</v>
      </c>
      <c r="B3027" s="17" t="str">
        <f t="shared" ref="B3027" si="3874">LEFT(A3027,20)</f>
        <v>AggressivenessLabel=</v>
      </c>
      <c r="C3027" s="1" t="s">
        <v>198</v>
      </c>
      <c r="D3027" t="str">
        <f t="shared" ref="D3027:D3090" si="3875">RIGHT(A3027,(LEN(A3027)-20))</f>
        <v>tranquil</v>
      </c>
      <c r="F3027" t="str">
        <f t="shared" si="3851"/>
        <v>AggressivenessLabel=tranquil</v>
      </c>
      <c r="G3027" s="17" t="str">
        <f t="shared" ref="G3027" si="3876">CONCATENATE("[th]",C3003)</f>
        <v>[th]Målgörare</v>
      </c>
    </row>
    <row r="3028" spans="1:7" ht="14.4">
      <c r="A3028" s="17" t="s">
        <v>1154</v>
      </c>
      <c r="B3028" s="17" t="str">
        <f t="shared" ref="B3028" si="3877">LEFT(A3028,12)</f>
        <v>TrainerType=</v>
      </c>
      <c r="C3028" s="1" t="s">
        <v>201</v>
      </c>
      <c r="D3028" t="str">
        <f t="shared" ref="D3028:D3091" si="3878">RIGHT(A3028,(LEN(A3028)-12))</f>
        <v>0</v>
      </c>
      <c r="F3028" t="str">
        <f t="shared" si="3851"/>
        <v>TrainerType=0</v>
      </c>
      <c r="G3028" s="17" t="s">
        <v>150</v>
      </c>
    </row>
    <row r="3029" spans="1:7" ht="14.4">
      <c r="A3029" s="17" t="s">
        <v>202</v>
      </c>
      <c r="B3029" s="17" t="str">
        <f t="shared" ref="B3029" si="3879">LEFT(A3029,13)</f>
        <v>TrainerSkill=</v>
      </c>
      <c r="C3029" s="1" t="s">
        <v>203</v>
      </c>
      <c r="D3029" t="str">
        <f t="shared" ref="D3029:D3092" si="3880">RIGHT(A3029,(LEN(A3029)-13))</f>
        <v>8</v>
      </c>
      <c r="F3029" t="str">
        <f t="shared" si="3851"/>
        <v>TrainerSkill=8</v>
      </c>
      <c r="G3029" s="17" t="str">
        <f>CONCATENATE("[td]",VLOOKUP(IF((COUNTA(E3003)&gt;0),E3003,VALUE(D3003)),'Lookup tables'!$A$2:$B$42,2,FALSE))</f>
        <v>[td]katastrofal</v>
      </c>
    </row>
    <row r="3030" spans="1:7" ht="14.4">
      <c r="A3030" s="17" t="s">
        <v>204</v>
      </c>
      <c r="B3030" s="17" t="str">
        <f t="shared" ref="B3030" si="3881">LEFT(A3030,7)</f>
        <v>rating=</v>
      </c>
      <c r="C3030" s="1" t="s">
        <v>205</v>
      </c>
      <c r="D3030" t="str">
        <f t="shared" ref="D3030:D3093" si="3882">RIGHT(A3030,(LEN(A3030)-7))</f>
        <v>0</v>
      </c>
      <c r="F3030" t="str">
        <f t="shared" si="3851"/>
        <v>rating=0</v>
      </c>
      <c r="G3030" s="17" t="s">
        <v>140</v>
      </c>
    </row>
    <row r="3031" spans="1:7" ht="14.4">
      <c r="A3031" s="17" t="s">
        <v>206</v>
      </c>
      <c r="B3031" s="17" t="str">
        <f t="shared" ref="B3031" si="3883">LEFT(A3031,13)</f>
        <v>PlayerNumber=</v>
      </c>
      <c r="C3031" s="1" t="s">
        <v>207</v>
      </c>
      <c r="D3031" t="str">
        <f t="shared" ref="D3031:D3094" si="3884">RIGHT(A3031,(LEN(A3031)-13))</f>
        <v>1</v>
      </c>
      <c r="F3031" t="str">
        <f t="shared" si="3851"/>
        <v>PlayerNumber=1</v>
      </c>
      <c r="G3031" s="17" t="str">
        <f t="shared" ref="G3031" si="3885">CONCATENATE("[th]",C3006)</f>
        <v>[th]Fasta situationer</v>
      </c>
    </row>
    <row r="3032" spans="1:7" ht="14.4">
      <c r="A3032" s="17" t="s">
        <v>208</v>
      </c>
      <c r="B3032" s="17" t="str">
        <f t="shared" ref="B3032:B3033" si="3886">LEFT(A3032,15)</f>
        <v>TransferListed=</v>
      </c>
      <c r="C3032" s="1" t="s">
        <v>209</v>
      </c>
      <c r="D3032" t="str">
        <f t="shared" ref="D3032:D3095" si="3887">RIGHT(A3032,(LEN(A3032)-15))</f>
        <v>0</v>
      </c>
      <c r="F3032" t="str">
        <f t="shared" si="3851"/>
        <v>TransferListed=0</v>
      </c>
      <c r="G3032" s="17" t="s">
        <v>150</v>
      </c>
    </row>
    <row r="3033" spans="1:7" ht="14.4">
      <c r="A3033" s="17" t="s">
        <v>210</v>
      </c>
      <c r="B3033" s="17" t="str">
        <f t="shared" si="3886"/>
        <v>NationalTeamID=</v>
      </c>
      <c r="C3033" s="1" t="s">
        <v>211</v>
      </c>
      <c r="D3033" t="str">
        <f t="shared" si="3887"/>
        <v>3000</v>
      </c>
      <c r="F3033" t="str">
        <f t="shared" ref="F3033:F3096" si="3888">A3033</f>
        <v>NationalTeamID=3000</v>
      </c>
      <c r="G3033" s="17" t="str">
        <f>CONCATENATE("[td]",VLOOKUP(IF((COUNTA(E3006)&gt;0),E3006,VALUE(D3006)),'Lookup tables'!$A$2:$B$42,2,FALSE))</f>
        <v>[td]utopisk</v>
      </c>
    </row>
    <row r="3034" spans="1:7" ht="14.4">
      <c r="A3034" s="17" t="s">
        <v>1155</v>
      </c>
      <c r="B3034" s="17" t="str">
        <f t="shared" ref="B3034" si="3889">LEFT(A3034,5)</f>
        <v>Caps=</v>
      </c>
      <c r="C3034" s="1" t="s">
        <v>213</v>
      </c>
      <c r="D3034" t="str">
        <f t="shared" ref="D3034:D3097" si="3890">RIGHT(A3034,(LEN(A3034)-5))</f>
        <v>49</v>
      </c>
      <c r="F3034" t="str">
        <f t="shared" si="3888"/>
        <v>Caps=49</v>
      </c>
      <c r="G3034" s="17" t="s">
        <v>214</v>
      </c>
    </row>
    <row r="3035" spans="1:7" ht="14.4">
      <c r="A3035" s="17" t="s">
        <v>314</v>
      </c>
      <c r="B3035" s="17" t="str">
        <f t="shared" ref="B3035" si="3891">LEFT(A3035,8)</f>
        <v>CapsU20=</v>
      </c>
      <c r="C3035" s="1" t="s">
        <v>216</v>
      </c>
      <c r="D3035" t="str">
        <f t="shared" ref="D3035:D3098" si="3892">RIGHT(A3035,(LEN(A3035)-8))</f>
        <v>12</v>
      </c>
      <c r="E3035" t="s">
        <v>1439</v>
      </c>
      <c r="F3035" t="str">
        <f t="shared" si="3888"/>
        <v>CapsU20=12</v>
      </c>
      <c r="G3035" t="str">
        <f t="shared" ref="G3035:G3098" si="3893">CONCATENATE("Extra info: ", E3035)</f>
        <v>Extra info: form pos</v>
      </c>
    </row>
    <row r="3036" spans="1:7" ht="14.4">
      <c r="A3036" s="17" t="s">
        <v>645</v>
      </c>
      <c r="B3036" s="17"/>
      <c r="C3036" s="10" t="s">
        <v>134</v>
      </c>
      <c r="D3036" s="17" t="str">
        <f t="shared" ref="D3036:D3099" si="3894">MID(A3036,8,(LEN(A3036)-8))</f>
        <v>193881889</v>
      </c>
      <c r="F3036" t="str">
        <f t="shared" si="3888"/>
        <v>[player193881889]</v>
      </c>
      <c r="G3036" s="17" t="str">
        <f t="shared" ref="G3036:G3099" si="3895">CONCATENATE("[hr][b]",D3037,"[/b] ","[playerid=",D3036,"]")</f>
        <v>[hr][b]Rickard 'Superstar' Andersson[/b] [playerid=193881889]</v>
      </c>
    </row>
    <row r="3037" spans="1:7" ht="14.4">
      <c r="A3037" s="17" t="s">
        <v>646</v>
      </c>
      <c r="B3037" s="17" t="str">
        <f t="shared" ref="B3037" si="3896">LEFT(A3037,5)</f>
        <v>name=</v>
      </c>
      <c r="C3037" s="10" t="s">
        <v>137</v>
      </c>
      <c r="D3037" s="17" t="str">
        <f t="shared" ref="D3037:D3100" si="3897">RIGHT(A3037,(LEN(A3037)-5))</f>
        <v>Rickard 'Superstar' Andersson</v>
      </c>
      <c r="F3037" t="str">
        <f t="shared" si="3888"/>
        <v>name=Rickard 'Superstar' Andersson</v>
      </c>
      <c r="G3037" t="str">
        <f t="shared" ref="G3037" si="3898">CONCATENATE(D3038," år och ",D3039," dagar, TSI = ",D3053,", Lön = ",D3052)</f>
        <v>34 år och 9 dagar, TSI = 39750, Lön = 316600</v>
      </c>
    </row>
    <row r="3038" spans="1:7" ht="14.4">
      <c r="A3038" s="17" t="s">
        <v>1207</v>
      </c>
      <c r="B3038" s="17" t="str">
        <f t="shared" ref="B3038" si="3899">LEFT(A3038,4)</f>
        <v>ald=</v>
      </c>
      <c r="C3038" s="1" t="s">
        <v>139</v>
      </c>
      <c r="D3038" t="str">
        <f t="shared" ref="D3038:D3101" si="3900">RIGHT(A3038,(LEN(A3038)-4))</f>
        <v>34</v>
      </c>
      <c r="F3038" t="str">
        <f t="shared" ref="F3038" si="3901">IF(LEN(E3038)&gt;0,CONCATENATE(B3038,E3038),A3038)</f>
        <v>ald=34</v>
      </c>
      <c r="G3038" t="str">
        <f>CONCATENATE(VLOOKUP(IF((COUNTA(E3041)&gt;0),E3041,VALUE(D3041)),'Lookup tables'!$A$2:$B$42,2,FALSE)," form, ",VLOOKUP(IF((COUNTA(E3042)&gt;0),E3042,VALUE(D3042)),'Lookup tables'!$A$2:$B$42,2,FALSE)," kondition, ",VLOOKUP(IF((COUNTA(E3050)&gt;0),E3050,VALUE(D3050)),'Lookup tables'!$A$2:$B$42,2,FALSE)," rutin")</f>
        <v>enastående form, enastående kondition, gudomlig rutin</v>
      </c>
    </row>
    <row r="3039" spans="1:7" ht="14.4">
      <c r="A3039" s="17" t="s">
        <v>461</v>
      </c>
      <c r="B3039" s="17" t="str">
        <f t="shared" ref="B3039" si="3902">LEFT(A3039,8)</f>
        <v>agedays=</v>
      </c>
      <c r="C3039" s="1" t="s">
        <v>142</v>
      </c>
      <c r="D3039" t="str">
        <f t="shared" ref="D3039:D3102" si="3903">RIGHT(A3039,(LEN(A3039)-8))</f>
        <v>9</v>
      </c>
      <c r="F3039" t="str">
        <f t="shared" si="3851"/>
        <v>agedays=9</v>
      </c>
      <c r="G3039" t="str">
        <f>CONCATENATE(IF((COUNTA(D3062)&gt;0),CONCATENATE(D3062,", "),""),IF((LEN(D3069)&gt;0),CONCATENATE(VLOOKUP(VALUE(D3069),'Lookup tables'!$D$25:$E$27,2,FALSE),", "),""),CONCATENATE(VLOOKUP(VALUE(D3051),'Lookup tables'!$A$2:$B$42,2,FALSE)," ledarförmåga, "),CONCATENATE(VLOOKUP(D3064,'Lookup tables'!$D$29:$E$34,2,FALSE),", "),IF(AND((VALUE(D3040)&lt;0),(COUNTA(E3040)&lt;1)),"ingen skada",CONCATENATE("[b]skada +",IF((COUNTA(E3040)&gt;0),E3040,D3040),"[/b]")))</f>
        <v>offensiv tränare, usel ledarförmåga, sympatisk kille, ingen skada</v>
      </c>
    </row>
    <row r="3040" spans="1:7" ht="14.4">
      <c r="A3040" s="17" t="s">
        <v>143</v>
      </c>
      <c r="B3040" s="17" t="str">
        <f t="shared" ref="B3040:B3099" si="3904">LEFT(A3040,4)</f>
        <v>ska=</v>
      </c>
      <c r="C3040" s="1" t="s">
        <v>144</v>
      </c>
      <c r="D3040" t="str">
        <f t="shared" ref="D3040:D3103" si="3905">RIGHT(A3040,(LEN(A3040)-4))</f>
        <v>-1</v>
      </c>
      <c r="F3040" t="str">
        <f t="shared" si="3851"/>
        <v>ska=-1</v>
      </c>
      <c r="G3040" t="s">
        <v>145</v>
      </c>
    </row>
    <row r="3041" spans="1:7" ht="14.4">
      <c r="A3041" s="17" t="s">
        <v>221</v>
      </c>
      <c r="B3041" s="17" t="str">
        <f t="shared" si="3904"/>
        <v>for=</v>
      </c>
      <c r="C3041" s="1" t="s">
        <v>147</v>
      </c>
      <c r="D3041" t="str">
        <f t="shared" si="3905"/>
        <v>6</v>
      </c>
      <c r="E3041">
        <v>7</v>
      </c>
      <c r="F3041" t="str">
        <f t="shared" si="3851"/>
        <v>for=7</v>
      </c>
      <c r="G3041" s="17" t="str">
        <f t="shared" ref="G3041:G3104" si="3906">CONCATENATE("[th]",C3042)</f>
        <v>[th]Kondition</v>
      </c>
    </row>
    <row r="3042" spans="1:7" ht="14.4">
      <c r="A3042" s="17" t="s">
        <v>222</v>
      </c>
      <c r="B3042" s="17" t="str">
        <f t="shared" si="3904"/>
        <v>uth=</v>
      </c>
      <c r="C3042" s="1" t="s">
        <v>149</v>
      </c>
      <c r="D3042" t="str">
        <f t="shared" si="3905"/>
        <v>7</v>
      </c>
      <c r="F3042" t="str">
        <f t="shared" si="3851"/>
        <v>uth=7</v>
      </c>
      <c r="G3042" s="17" t="s">
        <v>150</v>
      </c>
    </row>
    <row r="3043" spans="1:7" ht="14.4">
      <c r="A3043" s="17" t="s">
        <v>280</v>
      </c>
      <c r="B3043" s="17" t="str">
        <f t="shared" si="3904"/>
        <v>spe=</v>
      </c>
      <c r="C3043" s="1" t="s">
        <v>152</v>
      </c>
      <c r="D3043" t="str">
        <f t="shared" si="3905"/>
        <v>18</v>
      </c>
      <c r="F3043" t="str">
        <f t="shared" si="3851"/>
        <v>spe=18</v>
      </c>
      <c r="G3043" s="17" t="str">
        <f>CONCATENATE("[td]",VLOOKUP(IF((COUNTA(E3042)&gt;0),E3042,VALUE(D3042)),'Lookup tables'!$A$2:$B$42,2,FALSE))</f>
        <v>[td]enastående</v>
      </c>
    </row>
    <row r="3044" spans="1:7" ht="14.4">
      <c r="A3044" s="17" t="s">
        <v>357</v>
      </c>
      <c r="B3044" s="17" t="str">
        <f t="shared" si="3904"/>
        <v>mal=</v>
      </c>
      <c r="C3044" s="1" t="s">
        <v>154</v>
      </c>
      <c r="D3044" t="str">
        <f t="shared" si="3905"/>
        <v>3</v>
      </c>
      <c r="F3044" t="str">
        <f t="shared" si="3851"/>
        <v>mal=3</v>
      </c>
      <c r="G3044" s="17" t="s">
        <v>140</v>
      </c>
    </row>
    <row r="3045" spans="1:7" ht="14.4">
      <c r="A3045" s="17" t="s">
        <v>414</v>
      </c>
      <c r="B3045" s="17" t="str">
        <f t="shared" si="3904"/>
        <v>fra=</v>
      </c>
      <c r="C3045" s="1" t="s">
        <v>156</v>
      </c>
      <c r="D3045" t="str">
        <f t="shared" si="3905"/>
        <v>12</v>
      </c>
      <c r="F3045" t="str">
        <f t="shared" si="3851"/>
        <v>fra=12</v>
      </c>
      <c r="G3045" s="17" t="str">
        <f t="shared" ref="G3045" si="3907">CONCATENATE("[th]",C3049)</f>
        <v>[th]Målvakt</v>
      </c>
    </row>
    <row r="3046" spans="1:7" ht="14.4">
      <c r="A3046" s="17" t="s">
        <v>157</v>
      </c>
      <c r="B3046" s="17" t="str">
        <f t="shared" si="3904"/>
        <v>ytt=</v>
      </c>
      <c r="C3046" s="1" t="s">
        <v>158</v>
      </c>
      <c r="D3046" t="str">
        <f t="shared" si="3905"/>
        <v>1</v>
      </c>
      <c r="F3046" t="str">
        <f t="shared" si="3851"/>
        <v>ytt=1</v>
      </c>
      <c r="G3046" s="17" t="s">
        <v>150</v>
      </c>
    </row>
    <row r="3047" spans="1:7" ht="14.4">
      <c r="A3047" s="17" t="s">
        <v>416</v>
      </c>
      <c r="B3047" s="17" t="str">
        <f t="shared" si="3904"/>
        <v>fas=</v>
      </c>
      <c r="C3047" s="1" t="s">
        <v>160</v>
      </c>
      <c r="D3047" t="str">
        <f t="shared" si="3905"/>
        <v>2</v>
      </c>
      <c r="F3047" t="str">
        <f t="shared" si="3851"/>
        <v>fas=2</v>
      </c>
      <c r="G3047" s="17" t="str">
        <f>CONCATENATE("[td]",VLOOKUP(IF((COUNTA(E3049)&gt;0),E3049,VALUE(D3049)),'Lookup tables'!$A$2:$B$42,2,FALSE))</f>
        <v>[td]obefintlig</v>
      </c>
    </row>
    <row r="3048" spans="1:7" ht="14.4">
      <c r="A3048" s="17" t="s">
        <v>551</v>
      </c>
      <c r="B3048" s="17" t="str">
        <f t="shared" si="3904"/>
        <v>bac=</v>
      </c>
      <c r="C3048" s="1" t="s">
        <v>162</v>
      </c>
      <c r="D3048" t="str">
        <f t="shared" si="3905"/>
        <v>7</v>
      </c>
      <c r="F3048" t="str">
        <f t="shared" si="3851"/>
        <v>bac=7</v>
      </c>
      <c r="G3048" s="17" t="s">
        <v>163</v>
      </c>
    </row>
    <row r="3049" spans="1:7" ht="14.4">
      <c r="A3049" s="17" t="s">
        <v>882</v>
      </c>
      <c r="B3049" s="17" t="str">
        <f t="shared" si="3904"/>
        <v>mlv=</v>
      </c>
      <c r="C3049" s="1" t="s">
        <v>165</v>
      </c>
      <c r="D3049" t="str">
        <f t="shared" si="3905"/>
        <v>0</v>
      </c>
      <c r="F3049" t="str">
        <f t="shared" si="3851"/>
        <v>mlv=0</v>
      </c>
      <c r="G3049" s="17" t="s">
        <v>135</v>
      </c>
    </row>
    <row r="3050" spans="1:7" ht="14.4">
      <c r="A3050" s="17" t="s">
        <v>166</v>
      </c>
      <c r="B3050" s="17" t="str">
        <f t="shared" si="3904"/>
        <v>rut=</v>
      </c>
      <c r="C3050" s="1" t="s">
        <v>167</v>
      </c>
      <c r="D3050" t="str">
        <f t="shared" si="3905"/>
        <v>20</v>
      </c>
      <c r="F3050" t="str">
        <f t="shared" si="3851"/>
        <v>rut=20</v>
      </c>
      <c r="G3050" s="17" t="str">
        <f t="shared" ref="G3050" si="3908">CONCATENATE("[th]",C3043)</f>
        <v>[th]Spelupplägg</v>
      </c>
    </row>
    <row r="3051" spans="1:7" ht="14.4">
      <c r="A3051" s="17" t="s">
        <v>438</v>
      </c>
      <c r="B3051" s="17" t="str">
        <f t="shared" si="3904"/>
        <v>led=</v>
      </c>
      <c r="C3051" s="1" t="s">
        <v>169</v>
      </c>
      <c r="D3051" t="str">
        <f t="shared" si="3905"/>
        <v>2</v>
      </c>
      <c r="F3051" t="str">
        <f t="shared" si="3851"/>
        <v>led=2</v>
      </c>
      <c r="G3051" s="17" t="s">
        <v>150</v>
      </c>
    </row>
    <row r="3052" spans="1:7" ht="14.4">
      <c r="A3052" s="17" t="s">
        <v>1332</v>
      </c>
      <c r="B3052" s="17" t="str">
        <f t="shared" si="3904"/>
        <v>sal=</v>
      </c>
      <c r="C3052" s="1" t="s">
        <v>171</v>
      </c>
      <c r="D3052" t="str">
        <f t="shared" si="3905"/>
        <v>316600</v>
      </c>
      <c r="F3052" t="str">
        <f t="shared" si="3851"/>
        <v>sal=316600</v>
      </c>
      <c r="G3052" s="17" t="str">
        <f>CONCATENATE("[td]",VLOOKUP(IF((COUNTA(E3043)&gt;0),E3043,VALUE(D3043)),'Lookup tables'!$A$2:$B$42,2,FALSE))</f>
        <v>[td]magisk</v>
      </c>
    </row>
    <row r="3053" spans="1:7" ht="14.4">
      <c r="A3053" s="17" t="s">
        <v>1333</v>
      </c>
      <c r="B3053" s="17" t="str">
        <f t="shared" si="3904"/>
        <v>mkt=</v>
      </c>
      <c r="C3053" s="1" t="s">
        <v>173</v>
      </c>
      <c r="D3053" t="str">
        <f t="shared" si="3905"/>
        <v>39750</v>
      </c>
      <c r="F3053" t="str">
        <f t="shared" si="3851"/>
        <v>mkt=39750</v>
      </c>
      <c r="G3053" s="17" t="s">
        <v>140</v>
      </c>
    </row>
    <row r="3054" spans="1:7" ht="14.4">
      <c r="A3054" s="17" t="s">
        <v>835</v>
      </c>
      <c r="B3054" s="17" t="str">
        <f t="shared" si="3904"/>
        <v>gev=</v>
      </c>
      <c r="C3054" s="1" t="s">
        <v>175</v>
      </c>
      <c r="D3054" t="str">
        <f t="shared" si="3905"/>
        <v>63</v>
      </c>
      <c r="F3054" t="str">
        <f t="shared" si="3851"/>
        <v>gev=63</v>
      </c>
      <c r="G3054" s="17" t="str">
        <f t="shared" ref="G3054" si="3909">CONCATENATE("[th]",C3045)</f>
        <v>[th]Framspel</v>
      </c>
    </row>
    <row r="3055" spans="1:7" ht="14.4">
      <c r="A3055" s="17" t="s">
        <v>176</v>
      </c>
      <c r="B3055" s="17" t="str">
        <f t="shared" si="3904"/>
        <v>gtl=</v>
      </c>
      <c r="C3055" s="1" t="s">
        <v>177</v>
      </c>
      <c r="D3055" t="str">
        <f t="shared" si="3905"/>
        <v>0</v>
      </c>
      <c r="F3055" t="str">
        <f t="shared" si="3851"/>
        <v>gtl=0</v>
      </c>
      <c r="G3055" s="17" t="s">
        <v>150</v>
      </c>
    </row>
    <row r="3056" spans="1:7" ht="14.4">
      <c r="A3056" s="17" t="s">
        <v>178</v>
      </c>
      <c r="B3056" s="17" t="str">
        <f t="shared" si="3904"/>
        <v>gtc=</v>
      </c>
      <c r="C3056" s="1" t="s">
        <v>179</v>
      </c>
      <c r="D3056" t="str">
        <f t="shared" si="3905"/>
        <v>0</v>
      </c>
      <c r="F3056" t="str">
        <f t="shared" si="3851"/>
        <v>gtc=0</v>
      </c>
      <c r="G3056" s="17" t="str">
        <f>CONCATENATE("[td]",VLOOKUP(IF((COUNTA(E3045)&gt;0),E3045,VALUE(D3045)),'Lookup tables'!$A$2:$B$42,2,FALSE))</f>
        <v>[td]övernaturlig</v>
      </c>
    </row>
    <row r="3057" spans="1:7" ht="14.4">
      <c r="A3057" s="17" t="s">
        <v>180</v>
      </c>
      <c r="B3057" s="17" t="str">
        <f t="shared" si="3904"/>
        <v>gtt=</v>
      </c>
      <c r="C3057" s="1" t="s">
        <v>181</v>
      </c>
      <c r="D3057" t="str">
        <f t="shared" si="3905"/>
        <v>0</v>
      </c>
      <c r="F3057" t="str">
        <f t="shared" si="3851"/>
        <v>gtt=0</v>
      </c>
      <c r="G3057" s="17" t="s">
        <v>163</v>
      </c>
    </row>
    <row r="3058" spans="1:7" ht="14.4">
      <c r="A3058" s="17" t="s">
        <v>644</v>
      </c>
      <c r="B3058" s="17" t="str">
        <f t="shared" si="3904"/>
        <v>hat=</v>
      </c>
      <c r="C3058" s="1" t="s">
        <v>183</v>
      </c>
      <c r="D3058" t="str">
        <f t="shared" si="3905"/>
        <v>2</v>
      </c>
      <c r="F3058" t="str">
        <f t="shared" si="3851"/>
        <v>hat=2</v>
      </c>
      <c r="G3058" s="17" t="s">
        <v>135</v>
      </c>
    </row>
    <row r="3059" spans="1:7" ht="14.4">
      <c r="A3059" s="17" t="s">
        <v>184</v>
      </c>
      <c r="B3059" s="17" t="str">
        <f t="shared" ref="B3059" si="3910">LEFT(A3059,10)</f>
        <v>CountryID=</v>
      </c>
      <c r="C3059" s="1" t="s">
        <v>185</v>
      </c>
      <c r="D3059" t="str">
        <f t="shared" ref="D3059:D3122" si="3911">RIGHT(A3059,(LEN(A3059)-10))</f>
        <v>1</v>
      </c>
      <c r="F3059" t="str">
        <f t="shared" si="3851"/>
        <v>CountryID=1</v>
      </c>
      <c r="G3059" s="17" t="str">
        <f t="shared" ref="G3059" si="3912">CONCATENATE("[th]",C3046)</f>
        <v>[th]Ytter</v>
      </c>
    </row>
    <row r="3060" spans="1:7" ht="14.4">
      <c r="A3060" s="17" t="s">
        <v>186</v>
      </c>
      <c r="B3060" s="17" t="str">
        <f t="shared" ref="B3060" si="3913">LEFT(A3060,9)</f>
        <v>warnings=</v>
      </c>
      <c r="C3060" s="1" t="s">
        <v>187</v>
      </c>
      <c r="D3060" t="str">
        <f t="shared" ref="D3060:D3123" si="3914">RIGHT(A3060,(LEN(A3060)-9))</f>
        <v>0</v>
      </c>
      <c r="F3060" t="str">
        <f t="shared" si="3851"/>
        <v>warnings=0</v>
      </c>
      <c r="G3060" s="17" t="s">
        <v>150</v>
      </c>
    </row>
    <row r="3061" spans="1:7" ht="14.4">
      <c r="A3061" s="17" t="s">
        <v>188</v>
      </c>
      <c r="B3061" s="17" t="str">
        <f t="shared" ref="B3061" si="3915">LEFT(A3061,11)</f>
        <v>speciality=</v>
      </c>
      <c r="C3061" s="1" t="s">
        <v>189</v>
      </c>
      <c r="D3061" t="str">
        <f t="shared" ref="D3061:D3124" si="3916">RIGHT(A3061,(LEN(A3061)-11))</f>
        <v>0</v>
      </c>
      <c r="F3061" t="str">
        <f t="shared" si="3851"/>
        <v>speciality=0</v>
      </c>
      <c r="G3061" s="17" t="str">
        <f>CONCATENATE("[td]",VLOOKUP(IF((COUNTA(E3046)&gt;0),E3046,VALUE(D3046)),'Lookup tables'!$A$2:$B$42,2,FALSE))</f>
        <v>[td]katastrofal</v>
      </c>
    </row>
    <row r="3062" spans="1:7" ht="14.4">
      <c r="A3062" s="17" t="s">
        <v>190</v>
      </c>
      <c r="B3062" s="17" t="str">
        <f t="shared" ref="B3062" si="3917">LEFT(A3062,16)</f>
        <v>specialityLabel=</v>
      </c>
      <c r="C3062" s="1" t="s">
        <v>189</v>
      </c>
      <c r="F3062" t="str">
        <f t="shared" si="3851"/>
        <v>specialityLabel=</v>
      </c>
      <c r="G3062" s="17" t="s">
        <v>140</v>
      </c>
    </row>
    <row r="3063" spans="1:7" ht="14.4">
      <c r="A3063" s="17" t="s">
        <v>329</v>
      </c>
      <c r="B3063" s="17" t="str">
        <f t="shared" ref="B3063" si="3918">LEFT(A3063,11)</f>
        <v>gentleness=</v>
      </c>
      <c r="C3063" s="1" t="s">
        <v>192</v>
      </c>
      <c r="D3063" t="str">
        <f t="shared" ref="D3063:D3126" si="3919">RIGHT(A3063,(LEN(A3063)-11))</f>
        <v>2</v>
      </c>
      <c r="F3063" t="str">
        <f t="shared" si="3851"/>
        <v>gentleness=2</v>
      </c>
      <c r="G3063" s="17" t="str">
        <f t="shared" ref="G3063" si="3920">CONCATENATE("[th]",C3048)</f>
        <v>[th]Försvar</v>
      </c>
    </row>
    <row r="3064" spans="1:7" ht="14.4">
      <c r="A3064" s="17" t="s">
        <v>330</v>
      </c>
      <c r="B3064" s="17" t="str">
        <f t="shared" ref="B3064" si="3921">LEFT(A3064,16)</f>
        <v>gentlenessLabel=</v>
      </c>
      <c r="C3064" s="1" t="s">
        <v>192</v>
      </c>
      <c r="D3064" t="str">
        <f t="shared" ref="D3064:D3127" si="3922">RIGHT(A3064,(LEN(A3064)-16))</f>
        <v>pleasant guy</v>
      </c>
      <c r="F3064" t="str">
        <f t="shared" si="3851"/>
        <v>gentlenessLabel=pleasant guy</v>
      </c>
      <c r="G3064" s="17" t="s">
        <v>150</v>
      </c>
    </row>
    <row r="3065" spans="1:7" ht="14.4">
      <c r="A3065" s="17" t="s">
        <v>234</v>
      </c>
      <c r="B3065" s="17" t="str">
        <f t="shared" ref="B3065" si="3923">LEFT(A3065,8)</f>
        <v>honesty=</v>
      </c>
      <c r="C3065" s="1" t="s">
        <v>195</v>
      </c>
      <c r="D3065" t="str">
        <f t="shared" ref="D3065:D3128" si="3924">RIGHT(A3065,(LEN(A3065)-8))</f>
        <v>3</v>
      </c>
      <c r="F3065" t="str">
        <f t="shared" si="3851"/>
        <v>honesty=3</v>
      </c>
      <c r="G3065" s="17" t="str">
        <f>CONCATENATE("[td]",VLOOKUP(IF((COUNTA(E3048)&gt;0),E3048,VALUE(D3048)),'Lookup tables'!$A$2:$B$42,2,FALSE))</f>
        <v>[td]enastående</v>
      </c>
    </row>
    <row r="3066" spans="1:7" ht="14.4">
      <c r="A3066" s="17" t="s">
        <v>235</v>
      </c>
      <c r="B3066" s="17" t="str">
        <f t="shared" ref="B3066" si="3925">LEFT(A3066,13)</f>
        <v>honestyLabel=</v>
      </c>
      <c r="C3066" s="1" t="s">
        <v>195</v>
      </c>
      <c r="D3066" t="str">
        <f t="shared" ref="D3066:D3129" si="3926">RIGHT(A3066,(LEN(A3066)-13))</f>
        <v>upright</v>
      </c>
      <c r="F3066" t="str">
        <f t="shared" ref="F3066:F3129" si="3927">IF(LEN(E3066)&gt;0,CONCATENATE(B3066,E3066),A3066)</f>
        <v>honestyLabel=upright</v>
      </c>
      <c r="G3066" s="17" t="s">
        <v>163</v>
      </c>
    </row>
    <row r="3067" spans="1:7" ht="14.4">
      <c r="A3067" s="17" t="s">
        <v>257</v>
      </c>
      <c r="B3067" s="17" t="str">
        <f t="shared" ref="B3067" si="3928">LEFT(A3067,15)</f>
        <v>Aggressiveness=</v>
      </c>
      <c r="C3067" s="1" t="s">
        <v>198</v>
      </c>
      <c r="D3067" t="str">
        <f t="shared" ref="D3067:D3130" si="3929">RIGHT(A3067,(LEN(A3067)-15))</f>
        <v>1</v>
      </c>
      <c r="F3067" t="str">
        <f t="shared" si="3927"/>
        <v>Aggressiveness=1</v>
      </c>
      <c r="G3067" s="17" t="s">
        <v>135</v>
      </c>
    </row>
    <row r="3068" spans="1:7" ht="14.4">
      <c r="A3068" s="17" t="s">
        <v>258</v>
      </c>
      <c r="B3068" s="17" t="str">
        <f t="shared" ref="B3068" si="3930">LEFT(A3068,20)</f>
        <v>AggressivenessLabel=</v>
      </c>
      <c r="C3068" s="1" t="s">
        <v>198</v>
      </c>
      <c r="D3068" t="str">
        <f t="shared" ref="D3068:D3131" si="3931">RIGHT(A3068,(LEN(A3068)-20))</f>
        <v>calm</v>
      </c>
      <c r="F3068" t="str">
        <f t="shared" si="3927"/>
        <v>AggressivenessLabel=calm</v>
      </c>
      <c r="G3068" s="17" t="str">
        <f t="shared" ref="G3068" si="3932">CONCATENATE("[th]",C3044)</f>
        <v>[th]Målgörare</v>
      </c>
    </row>
    <row r="3069" spans="1:7" ht="14.4">
      <c r="A3069" s="17" t="s">
        <v>200</v>
      </c>
      <c r="B3069" s="17" t="str">
        <f t="shared" ref="B3069" si="3933">LEFT(A3069,12)</f>
        <v>TrainerType=</v>
      </c>
      <c r="C3069" s="1" t="s">
        <v>201</v>
      </c>
      <c r="D3069" t="str">
        <f t="shared" ref="D3069:D3132" si="3934">RIGHT(A3069,(LEN(A3069)-12))</f>
        <v>1</v>
      </c>
      <c r="F3069" t="str">
        <f t="shared" si="3927"/>
        <v>TrainerType=1</v>
      </c>
      <c r="G3069" s="17" t="s">
        <v>150</v>
      </c>
    </row>
    <row r="3070" spans="1:7" ht="14.4">
      <c r="A3070" s="17" t="s">
        <v>297</v>
      </c>
      <c r="B3070" s="17" t="str">
        <f t="shared" ref="B3070" si="3935">LEFT(A3070,13)</f>
        <v>TrainerSkill=</v>
      </c>
      <c r="C3070" s="1" t="s">
        <v>203</v>
      </c>
      <c r="D3070" t="str">
        <f t="shared" ref="D3070:D3133" si="3936">RIGHT(A3070,(LEN(A3070)-13))</f>
        <v>7</v>
      </c>
      <c r="F3070" t="str">
        <f t="shared" si="3927"/>
        <v>TrainerSkill=7</v>
      </c>
      <c r="G3070" s="17" t="str">
        <f>CONCATENATE("[td]",VLOOKUP(IF((COUNTA(E3044)&gt;0),E3044,VALUE(D3044)),'Lookup tables'!$A$2:$B$42,2,FALSE))</f>
        <v>[td]dålig</v>
      </c>
    </row>
    <row r="3071" spans="1:7" ht="14.4">
      <c r="A3071" s="17" t="s">
        <v>204</v>
      </c>
      <c r="B3071" s="17" t="str">
        <f t="shared" ref="B3071" si="3937">LEFT(A3071,7)</f>
        <v>rating=</v>
      </c>
      <c r="C3071" s="1" t="s">
        <v>205</v>
      </c>
      <c r="D3071" t="str">
        <f t="shared" ref="D3071:D3134" si="3938">RIGHT(A3071,(LEN(A3071)-7))</f>
        <v>0</v>
      </c>
      <c r="F3071" t="str">
        <f t="shared" si="3927"/>
        <v>rating=0</v>
      </c>
      <c r="G3071" s="17" t="s">
        <v>140</v>
      </c>
    </row>
    <row r="3072" spans="1:7" ht="14.4">
      <c r="A3072" s="17" t="s">
        <v>458</v>
      </c>
      <c r="B3072" s="17" t="str">
        <f t="shared" ref="B3072" si="3939">LEFT(A3072,13)</f>
        <v>PlayerNumber=</v>
      </c>
      <c r="C3072" s="1" t="s">
        <v>207</v>
      </c>
      <c r="D3072" t="str">
        <f t="shared" ref="D3072:D3135" si="3940">RIGHT(A3072,(LEN(A3072)-13))</f>
        <v>6</v>
      </c>
      <c r="F3072" t="str">
        <f t="shared" si="3927"/>
        <v>PlayerNumber=6</v>
      </c>
      <c r="G3072" s="17" t="str">
        <f t="shared" ref="G3072" si="3941">CONCATENATE("[th]",C3047)</f>
        <v>[th]Fasta situationer</v>
      </c>
    </row>
    <row r="3073" spans="1:7" ht="14.4">
      <c r="A3073" s="17" t="s">
        <v>208</v>
      </c>
      <c r="B3073" s="17" t="str">
        <f t="shared" ref="B3073:B3074" si="3942">LEFT(A3073,15)</f>
        <v>TransferListed=</v>
      </c>
      <c r="C3073" s="1" t="s">
        <v>209</v>
      </c>
      <c r="D3073" t="str">
        <f t="shared" ref="D3073:D3136" si="3943">RIGHT(A3073,(LEN(A3073)-15))</f>
        <v>0</v>
      </c>
      <c r="F3073" t="str">
        <f t="shared" si="3927"/>
        <v>TransferListed=0</v>
      </c>
      <c r="G3073" s="17" t="s">
        <v>150</v>
      </c>
    </row>
    <row r="3074" spans="1:7" ht="14.4">
      <c r="A3074" s="17" t="s">
        <v>210</v>
      </c>
      <c r="B3074" s="17" t="str">
        <f t="shared" si="3942"/>
        <v>NationalTeamID=</v>
      </c>
      <c r="C3074" s="1" t="s">
        <v>211</v>
      </c>
      <c r="D3074" t="str">
        <f t="shared" si="3943"/>
        <v>3000</v>
      </c>
      <c r="F3074" t="str">
        <f t="shared" ref="F3074:F3137" si="3944">A3074</f>
        <v>NationalTeamID=3000</v>
      </c>
      <c r="G3074" s="17" t="str">
        <f>CONCATENATE("[td]",VLOOKUP(IF((COUNTA(E3047)&gt;0),E3047,VALUE(D3047)),'Lookup tables'!$A$2:$B$42,2,FALSE))</f>
        <v>[td]usel</v>
      </c>
    </row>
    <row r="3075" spans="1:7" ht="14.4">
      <c r="A3075" s="17" t="s">
        <v>622</v>
      </c>
      <c r="B3075" s="17" t="str">
        <f t="shared" ref="B3075" si="3945">LEFT(A3075,5)</f>
        <v>Caps=</v>
      </c>
      <c r="C3075" s="1" t="s">
        <v>213</v>
      </c>
      <c r="D3075" t="str">
        <f t="shared" ref="D3075:D3138" si="3946">RIGHT(A3075,(LEN(A3075)-5))</f>
        <v>23</v>
      </c>
      <c r="F3075" t="str">
        <f t="shared" si="3944"/>
        <v>Caps=23</v>
      </c>
      <c r="G3075" s="17" t="s">
        <v>214</v>
      </c>
    </row>
    <row r="3076" spans="1:7" ht="14.4">
      <c r="A3076" s="17" t="s">
        <v>650</v>
      </c>
      <c r="B3076" s="17" t="str">
        <f t="shared" ref="B3076" si="3947">LEFT(A3076,8)</f>
        <v>CapsU20=</v>
      </c>
      <c r="C3076" s="1" t="s">
        <v>216</v>
      </c>
      <c r="D3076" t="str">
        <f t="shared" ref="D3076:D3139" si="3948">RIGHT(A3076,(LEN(A3076)-8))</f>
        <v>11</v>
      </c>
      <c r="E3076" t="s">
        <v>1439</v>
      </c>
      <c r="F3076" t="str">
        <f t="shared" si="3944"/>
        <v>CapsU20=11</v>
      </c>
      <c r="G3076" t="str">
        <f t="shared" ref="G3076:G3139" si="3949">CONCATENATE("Extra info: ", E3076)</f>
        <v>Extra info: form pos</v>
      </c>
    </row>
    <row r="3077" spans="1:7" ht="14.4">
      <c r="A3077" s="17" t="s">
        <v>651</v>
      </c>
      <c r="B3077" s="17"/>
      <c r="C3077" s="10" t="s">
        <v>134</v>
      </c>
      <c r="D3077" s="17" t="str">
        <f t="shared" ref="D3077:D3140" si="3950">MID(A3077,8,(LEN(A3077)-8))</f>
        <v>210076828</v>
      </c>
      <c r="F3077" t="str">
        <f t="shared" si="3888"/>
        <v>[player210076828]</v>
      </c>
      <c r="G3077" s="17" t="str">
        <f t="shared" ref="G3077:G3140" si="3951">CONCATENATE("[hr][b]",D3078,"[/b] ","[playerid=",D3077,"]")</f>
        <v>[hr][b]Roland 'DubbelRolle' Paulsson[/b] [playerid=210076828]</v>
      </c>
    </row>
    <row r="3078" spans="1:7" ht="14.4">
      <c r="A3078" s="17" t="s">
        <v>652</v>
      </c>
      <c r="B3078" s="17" t="str">
        <f t="shared" ref="B3078" si="3952">LEFT(A3078,5)</f>
        <v>name=</v>
      </c>
      <c r="C3078" s="10" t="s">
        <v>137</v>
      </c>
      <c r="D3078" s="17" t="str">
        <f t="shared" ref="D3078:D3141" si="3953">RIGHT(A3078,(LEN(A3078)-5))</f>
        <v>Roland 'DubbelRolle' Paulsson</v>
      </c>
      <c r="F3078" t="str">
        <f t="shared" si="3888"/>
        <v>name=Roland 'DubbelRolle' Paulsson</v>
      </c>
      <c r="G3078" t="str">
        <f t="shared" ref="G3078" si="3954">CONCATENATE(D3079," år och ",D3080," dagar, TSI = ",D3094,", Lön = ",D3093)</f>
        <v>32 år och 95 dagar, TSI = 109090, Lön = 532800</v>
      </c>
    </row>
    <row r="3079" spans="1:7" ht="14.4">
      <c r="A3079" s="17" t="s">
        <v>277</v>
      </c>
      <c r="B3079" s="17" t="str">
        <f t="shared" ref="B3079" si="3955">LEFT(A3079,4)</f>
        <v>ald=</v>
      </c>
      <c r="C3079" s="1" t="s">
        <v>139</v>
      </c>
      <c r="D3079" t="str">
        <f t="shared" ref="D3079:D3142" si="3956">RIGHT(A3079,(LEN(A3079)-4))</f>
        <v>32</v>
      </c>
      <c r="F3079" t="str">
        <f t="shared" ref="F3079" si="3957">IF(LEN(E3079)&gt;0,CONCATENATE(B3079,E3079),A3079)</f>
        <v>ald=32</v>
      </c>
      <c r="G3079" t="str">
        <f>CONCATENATE(VLOOKUP(IF((COUNTA(E3082)&gt;0),E3082,VALUE(D3082)),'Lookup tables'!$A$2:$B$42,2,FALSE)," form, ",VLOOKUP(IF((COUNTA(E3083)&gt;0),E3083,VALUE(D3083)),'Lookup tables'!$A$2:$B$42,2,FALSE)," kondition, ",VLOOKUP(IF((COUNTA(E3091)&gt;0),E3091,VALUE(D3091)),'Lookup tables'!$A$2:$B$42,2,FALSE)," rutin")</f>
        <v>hyfsad form, enastående kondition, himmelsk rutin</v>
      </c>
    </row>
    <row r="3080" spans="1:7" ht="14.4">
      <c r="A3080" s="17" t="s">
        <v>1280</v>
      </c>
      <c r="B3080" s="17" t="str">
        <f t="shared" ref="B3080" si="3958">LEFT(A3080,8)</f>
        <v>agedays=</v>
      </c>
      <c r="C3080" s="1" t="s">
        <v>142</v>
      </c>
      <c r="D3080" t="str">
        <f t="shared" ref="D3080:D3143" si="3959">RIGHT(A3080,(LEN(A3080)-8))</f>
        <v>95</v>
      </c>
      <c r="F3080" t="str">
        <f t="shared" si="3927"/>
        <v>agedays=95</v>
      </c>
      <c r="G3080" t="str">
        <f>CONCATENATE(IF((COUNTA(D3103)&gt;0),CONCATENATE(D3103,", "),""),IF((LEN(D3110)&gt;0),CONCATENATE(VLOOKUP(VALUE(D3110),'Lookup tables'!$D$25:$E$27,2,FALSE),", "),""),CONCATENATE(VLOOKUP(VALUE(D3092),'Lookup tables'!$A$2:$B$42,2,FALSE)," ledarförmåga, "),CONCATENATE(VLOOKUP(D3105,'Lookup tables'!$D$29:$E$34,2,FALSE),", "),IF(AND((VALUE(D3081)&lt;0),(COUNTA(E3081)&lt;1)),"ingen skada",CONCATENATE("[b]skada +",IF((COUNTA(E3081)&gt;0),E3081,D3081),"[/b]")))</f>
        <v>bra ledarförmåga, otrevlig typ, [b]skada +1[/b]</v>
      </c>
    </row>
    <row r="3081" spans="1:7" ht="14.4">
      <c r="A3081" s="21" t="s">
        <v>502</v>
      </c>
      <c r="B3081" s="17" t="str">
        <f t="shared" ref="B3081:B3082" si="3960">LEFT(A3081,4)</f>
        <v>ska=</v>
      </c>
      <c r="C3081" s="1" t="s">
        <v>144</v>
      </c>
      <c r="D3081" t="str">
        <f t="shared" ref="D3081:D3144" si="3961">RIGHT(A3081,(LEN(A3081)-4))</f>
        <v>1</v>
      </c>
      <c r="F3081" t="str">
        <f t="shared" si="3927"/>
        <v>ska=1</v>
      </c>
      <c r="G3081" t="s">
        <v>145</v>
      </c>
    </row>
    <row r="3082" spans="1:7" ht="14.4">
      <c r="A3082" s="17" t="s">
        <v>221</v>
      </c>
      <c r="B3082" s="17" t="str">
        <f t="shared" si="3960"/>
        <v>for=</v>
      </c>
      <c r="C3082" s="1" t="s">
        <v>147</v>
      </c>
      <c r="D3082" t="str">
        <f t="shared" si="3961"/>
        <v>6</v>
      </c>
      <c r="E3082">
        <v>4</v>
      </c>
      <c r="F3082" t="str">
        <f t="shared" si="3927"/>
        <v>for=4</v>
      </c>
      <c r="G3082" s="17" t="str">
        <f t="shared" ref="G3082:G3145" si="3962">CONCATENATE("[th]",C3083)</f>
        <v>[th]Kondition</v>
      </c>
    </row>
    <row r="3083" spans="1:7" ht="14.4">
      <c r="A3083" s="17" t="s">
        <v>222</v>
      </c>
      <c r="B3083" s="17" t="str">
        <f t="shared" si="3904"/>
        <v>uth=</v>
      </c>
      <c r="C3083" s="1" t="s">
        <v>149</v>
      </c>
      <c r="D3083" t="str">
        <f t="shared" si="3961"/>
        <v>7</v>
      </c>
      <c r="F3083" t="str">
        <f t="shared" si="3927"/>
        <v>uth=7</v>
      </c>
      <c r="G3083" s="17" t="s">
        <v>150</v>
      </c>
    </row>
    <row r="3084" spans="1:7" ht="14.4">
      <c r="A3084" s="17" t="s">
        <v>280</v>
      </c>
      <c r="B3084" s="17" t="str">
        <f t="shared" si="3904"/>
        <v>spe=</v>
      </c>
      <c r="C3084" s="1" t="s">
        <v>152</v>
      </c>
      <c r="D3084" t="str">
        <f t="shared" si="3961"/>
        <v>18</v>
      </c>
      <c r="F3084" t="str">
        <f t="shared" si="3927"/>
        <v>spe=18</v>
      </c>
      <c r="G3084" s="17" t="str">
        <f>CONCATENATE("[td]",VLOOKUP(IF((COUNTA(E3083)&gt;0),E3083,VALUE(D3083)),'Lookup tables'!$A$2:$B$42,2,FALSE))</f>
        <v>[td]enastående</v>
      </c>
    </row>
    <row r="3085" spans="1:7" ht="14.4">
      <c r="A3085" s="17" t="s">
        <v>281</v>
      </c>
      <c r="B3085" s="17" t="str">
        <f t="shared" si="3904"/>
        <v>mal=</v>
      </c>
      <c r="C3085" s="1" t="s">
        <v>154</v>
      </c>
      <c r="D3085" t="str">
        <f t="shared" si="3961"/>
        <v>2</v>
      </c>
      <c r="F3085" t="str">
        <f t="shared" si="3927"/>
        <v>mal=2</v>
      </c>
      <c r="G3085" s="17" t="s">
        <v>140</v>
      </c>
    </row>
    <row r="3086" spans="1:7" ht="14.4">
      <c r="A3086" s="17" t="s">
        <v>425</v>
      </c>
      <c r="B3086" s="17" t="str">
        <f t="shared" si="3904"/>
        <v>fra=</v>
      </c>
      <c r="C3086" s="1" t="s">
        <v>156</v>
      </c>
      <c r="D3086" t="str">
        <f t="shared" si="3961"/>
        <v>9</v>
      </c>
      <c r="F3086" t="str">
        <f t="shared" si="3927"/>
        <v>fra=9</v>
      </c>
      <c r="G3086" s="17" t="str">
        <f t="shared" ref="G3086" si="3963">CONCATENATE("[th]",C3090)</f>
        <v>[th]Målvakt</v>
      </c>
    </row>
    <row r="3087" spans="1:7" ht="14.4">
      <c r="A3087" s="17" t="s">
        <v>283</v>
      </c>
      <c r="B3087" s="17" t="str">
        <f t="shared" si="3904"/>
        <v>ytt=</v>
      </c>
      <c r="C3087" s="1" t="s">
        <v>158</v>
      </c>
      <c r="D3087" t="str">
        <f t="shared" si="3961"/>
        <v>3</v>
      </c>
      <c r="F3087" t="str">
        <f t="shared" si="3927"/>
        <v>ytt=3</v>
      </c>
      <c r="G3087" s="17" t="s">
        <v>150</v>
      </c>
    </row>
    <row r="3088" spans="1:7" ht="14.4">
      <c r="A3088" s="17" t="s">
        <v>694</v>
      </c>
      <c r="B3088" s="17" t="str">
        <f t="shared" si="3904"/>
        <v>fas=</v>
      </c>
      <c r="C3088" s="1" t="s">
        <v>160</v>
      </c>
      <c r="D3088" t="str">
        <f t="shared" si="3961"/>
        <v>9</v>
      </c>
      <c r="F3088" t="str">
        <f t="shared" si="3927"/>
        <v>fas=9</v>
      </c>
      <c r="G3088" s="17" t="str">
        <f>CONCATENATE("[td]",VLOOKUP(IF((COUNTA(E3090)&gt;0),E3090,VALUE(D3090)),'Lookup tables'!$A$2:$B$42,2,FALSE))</f>
        <v>[td]obefintlig</v>
      </c>
    </row>
    <row r="3089" spans="1:7" ht="14.4">
      <c r="A3089" s="17" t="s">
        <v>226</v>
      </c>
      <c r="B3089" s="17" t="str">
        <f t="shared" si="3904"/>
        <v>bac=</v>
      </c>
      <c r="C3089" s="1" t="s">
        <v>162</v>
      </c>
      <c r="D3089" t="str">
        <f t="shared" si="3961"/>
        <v>12</v>
      </c>
      <c r="F3089" t="str">
        <f t="shared" si="3927"/>
        <v>bac=12</v>
      </c>
      <c r="G3089" s="17" t="s">
        <v>163</v>
      </c>
    </row>
    <row r="3090" spans="1:7" ht="14.4">
      <c r="A3090" s="17" t="s">
        <v>882</v>
      </c>
      <c r="B3090" s="17" t="str">
        <f t="shared" si="3904"/>
        <v>mlv=</v>
      </c>
      <c r="C3090" s="1" t="s">
        <v>165</v>
      </c>
      <c r="D3090" t="str">
        <f t="shared" si="3961"/>
        <v>0</v>
      </c>
      <c r="F3090" t="str">
        <f t="shared" si="3927"/>
        <v>mlv=0</v>
      </c>
      <c r="G3090" s="17" t="s">
        <v>135</v>
      </c>
    </row>
    <row r="3091" spans="1:7" ht="14.4">
      <c r="A3091" s="17" t="s">
        <v>576</v>
      </c>
      <c r="B3091" s="17" t="str">
        <f t="shared" si="3904"/>
        <v>rut=</v>
      </c>
      <c r="C3091" s="1" t="s">
        <v>167</v>
      </c>
      <c r="D3091" t="str">
        <f t="shared" si="3961"/>
        <v>14</v>
      </c>
      <c r="F3091" t="str">
        <f t="shared" si="3927"/>
        <v>rut=14</v>
      </c>
      <c r="G3091" s="17" t="str">
        <f t="shared" ref="G3091" si="3964">CONCATENATE("[th]",C3084)</f>
        <v>[th]Spelupplägg</v>
      </c>
    </row>
    <row r="3092" spans="1:7" ht="14.4">
      <c r="A3092" s="17" t="s">
        <v>337</v>
      </c>
      <c r="B3092" s="17" t="str">
        <f t="shared" si="3904"/>
        <v>led=</v>
      </c>
      <c r="C3092" s="1" t="s">
        <v>169</v>
      </c>
      <c r="D3092" t="str">
        <f t="shared" si="3961"/>
        <v>5</v>
      </c>
      <c r="F3092" t="str">
        <f t="shared" si="3927"/>
        <v>led=5</v>
      </c>
      <c r="G3092" s="17" t="s">
        <v>150</v>
      </c>
    </row>
    <row r="3093" spans="1:7" ht="14.4">
      <c r="A3093" s="17" t="s">
        <v>1334</v>
      </c>
      <c r="B3093" s="17" t="str">
        <f t="shared" si="3904"/>
        <v>sal=</v>
      </c>
      <c r="C3093" s="1" t="s">
        <v>171</v>
      </c>
      <c r="D3093" t="str">
        <f t="shared" si="3961"/>
        <v>532800</v>
      </c>
      <c r="F3093" t="str">
        <f t="shared" si="3927"/>
        <v>sal=532800</v>
      </c>
      <c r="G3093" s="17" t="str">
        <f>CONCATENATE("[td]",VLOOKUP(IF((COUNTA(E3084)&gt;0),E3084,VALUE(D3084)),'Lookup tables'!$A$2:$B$42,2,FALSE))</f>
        <v>[td]magisk</v>
      </c>
    </row>
    <row r="3094" spans="1:7" ht="14.4">
      <c r="A3094" s="17" t="s">
        <v>1335</v>
      </c>
      <c r="B3094" s="17" t="str">
        <f t="shared" si="3904"/>
        <v>mkt=</v>
      </c>
      <c r="C3094" s="1" t="s">
        <v>173</v>
      </c>
      <c r="D3094" t="str">
        <f t="shared" si="3961"/>
        <v>109090</v>
      </c>
      <c r="F3094" t="str">
        <f t="shared" si="3927"/>
        <v>mkt=109090</v>
      </c>
      <c r="G3094" s="17" t="s">
        <v>140</v>
      </c>
    </row>
    <row r="3095" spans="1:7" ht="14.4">
      <c r="A3095" s="17" t="s">
        <v>797</v>
      </c>
      <c r="B3095" s="17" t="str">
        <f t="shared" si="3904"/>
        <v>gev=</v>
      </c>
      <c r="C3095" s="1" t="s">
        <v>175</v>
      </c>
      <c r="D3095" t="str">
        <f t="shared" si="3961"/>
        <v>44</v>
      </c>
      <c r="F3095" t="str">
        <f t="shared" si="3927"/>
        <v>gev=44</v>
      </c>
      <c r="G3095" s="17" t="str">
        <f t="shared" ref="G3095" si="3965">CONCATENATE("[th]",C3086)</f>
        <v>[th]Framspel</v>
      </c>
    </row>
    <row r="3096" spans="1:7" ht="14.4">
      <c r="A3096" s="17" t="s">
        <v>176</v>
      </c>
      <c r="B3096" s="17" t="str">
        <f t="shared" si="3904"/>
        <v>gtl=</v>
      </c>
      <c r="C3096" s="1" t="s">
        <v>177</v>
      </c>
      <c r="D3096" t="str">
        <f t="shared" si="3961"/>
        <v>0</v>
      </c>
      <c r="F3096" t="str">
        <f t="shared" si="3927"/>
        <v>gtl=0</v>
      </c>
      <c r="G3096" s="17" t="s">
        <v>150</v>
      </c>
    </row>
    <row r="3097" spans="1:7" ht="14.4">
      <c r="A3097" s="17" t="s">
        <v>178</v>
      </c>
      <c r="B3097" s="17" t="str">
        <f t="shared" si="3904"/>
        <v>gtc=</v>
      </c>
      <c r="C3097" s="1" t="s">
        <v>179</v>
      </c>
      <c r="D3097" t="str">
        <f t="shared" si="3961"/>
        <v>0</v>
      </c>
      <c r="F3097" t="str">
        <f t="shared" si="3927"/>
        <v>gtc=0</v>
      </c>
      <c r="G3097" s="17" t="str">
        <f>CONCATENATE("[td]",VLOOKUP(IF((COUNTA(E3086)&gt;0),E3086,VALUE(D3086)),'Lookup tables'!$A$2:$B$42,2,FALSE))</f>
        <v>[td]unik</v>
      </c>
    </row>
    <row r="3098" spans="1:7" ht="14.4">
      <c r="A3098" s="17" t="s">
        <v>180</v>
      </c>
      <c r="B3098" s="17" t="str">
        <f t="shared" si="3904"/>
        <v>gtt=</v>
      </c>
      <c r="C3098" s="1" t="s">
        <v>181</v>
      </c>
      <c r="D3098" t="str">
        <f t="shared" si="3961"/>
        <v>0</v>
      </c>
      <c r="F3098" t="str">
        <f t="shared" si="3927"/>
        <v>gtt=0</v>
      </c>
      <c r="G3098" s="17" t="s">
        <v>163</v>
      </c>
    </row>
    <row r="3099" spans="1:7" ht="14.4">
      <c r="A3099" s="17" t="s">
        <v>404</v>
      </c>
      <c r="B3099" s="17" t="str">
        <f t="shared" si="3904"/>
        <v>hat=</v>
      </c>
      <c r="C3099" s="1" t="s">
        <v>183</v>
      </c>
      <c r="D3099" t="str">
        <f t="shared" si="3961"/>
        <v>1</v>
      </c>
      <c r="F3099" t="str">
        <f t="shared" si="3927"/>
        <v>hat=1</v>
      </c>
      <c r="G3099" s="17" t="s">
        <v>135</v>
      </c>
    </row>
    <row r="3100" spans="1:7" ht="14.4">
      <c r="A3100" s="17" t="s">
        <v>184</v>
      </c>
      <c r="B3100" s="17" t="str">
        <f t="shared" ref="B3100" si="3966">LEFT(A3100,10)</f>
        <v>CountryID=</v>
      </c>
      <c r="C3100" s="1" t="s">
        <v>185</v>
      </c>
      <c r="D3100" t="str">
        <f t="shared" ref="D3100:D3163" si="3967">RIGHT(A3100,(LEN(A3100)-10))</f>
        <v>1</v>
      </c>
      <c r="F3100" t="str">
        <f t="shared" si="3927"/>
        <v>CountryID=1</v>
      </c>
      <c r="G3100" s="17" t="str">
        <f t="shared" ref="G3100" si="3968">CONCATENATE("[th]",C3087)</f>
        <v>[th]Ytter</v>
      </c>
    </row>
    <row r="3101" spans="1:7" ht="14.4">
      <c r="A3101" s="17" t="s">
        <v>186</v>
      </c>
      <c r="B3101" s="17" t="str">
        <f t="shared" ref="B3101" si="3969">LEFT(A3101,9)</f>
        <v>warnings=</v>
      </c>
      <c r="C3101" s="1" t="s">
        <v>187</v>
      </c>
      <c r="D3101" t="str">
        <f t="shared" ref="D3101:D3164" si="3970">RIGHT(A3101,(LEN(A3101)-9))</f>
        <v>0</v>
      </c>
      <c r="F3101" t="str">
        <f t="shared" si="3927"/>
        <v>warnings=0</v>
      </c>
      <c r="G3101" s="17" t="s">
        <v>150</v>
      </c>
    </row>
    <row r="3102" spans="1:7" ht="14.4">
      <c r="A3102" s="17" t="s">
        <v>327</v>
      </c>
      <c r="B3102" s="17" t="str">
        <f t="shared" ref="B3102" si="3971">LEFT(A3102,11)</f>
        <v>speciality=</v>
      </c>
      <c r="C3102" s="1" t="s">
        <v>189</v>
      </c>
      <c r="D3102" t="str">
        <f t="shared" ref="D3102:D3165" si="3972">RIGHT(A3102,(LEN(A3102)-11))</f>
        <v>3</v>
      </c>
      <c r="F3102" t="str">
        <f t="shared" si="3927"/>
        <v>speciality=3</v>
      </c>
      <c r="G3102" s="17" t="str">
        <f>CONCATENATE("[td]",VLOOKUP(IF((COUNTA(E3087)&gt;0),E3087,VALUE(D3087)),'Lookup tables'!$A$2:$B$42,2,FALSE))</f>
        <v>[td]dålig</v>
      </c>
    </row>
    <row r="3103" spans="1:7" ht="14.4">
      <c r="A3103" s="17" t="s">
        <v>328</v>
      </c>
      <c r="B3103" s="17" t="str">
        <f t="shared" ref="B3103" si="3973">LEFT(A3103,16)</f>
        <v>specialityLabel=</v>
      </c>
      <c r="C3103" s="1" t="s">
        <v>189</v>
      </c>
      <c r="F3103" t="str">
        <f t="shared" si="3927"/>
        <v>specialityLabel=Powerful</v>
      </c>
      <c r="G3103" s="17" t="s">
        <v>140</v>
      </c>
    </row>
    <row r="3104" spans="1:7" ht="14.4">
      <c r="A3104" s="17" t="s">
        <v>232</v>
      </c>
      <c r="B3104" s="17" t="str">
        <f t="shared" ref="B3104" si="3974">LEFT(A3104,11)</f>
        <v>gentleness=</v>
      </c>
      <c r="C3104" s="1" t="s">
        <v>192</v>
      </c>
      <c r="D3104" t="str">
        <f t="shared" ref="D3104:D3167" si="3975">RIGHT(A3104,(LEN(A3104)-11))</f>
        <v>0</v>
      </c>
      <c r="F3104" t="str">
        <f t="shared" si="3927"/>
        <v>gentleness=0</v>
      </c>
      <c r="G3104" s="17" t="str">
        <f t="shared" ref="G3104" si="3976">CONCATENATE("[th]",C3089)</f>
        <v>[th]Försvar</v>
      </c>
    </row>
    <row r="3105" spans="1:7" ht="14.4">
      <c r="A3105" s="17" t="s">
        <v>233</v>
      </c>
      <c r="B3105" s="17" t="str">
        <f t="shared" ref="B3105" si="3977">LEFT(A3105,16)</f>
        <v>gentlenessLabel=</v>
      </c>
      <c r="C3105" s="1" t="s">
        <v>192</v>
      </c>
      <c r="D3105" t="str">
        <f t="shared" ref="D3105:D3168" si="3978">RIGHT(A3105,(LEN(A3105)-16))</f>
        <v>nasty fellow</v>
      </c>
      <c r="F3105" t="str">
        <f t="shared" si="3927"/>
        <v>gentlenessLabel=nasty fellow</v>
      </c>
      <c r="G3105" s="17" t="s">
        <v>150</v>
      </c>
    </row>
    <row r="3106" spans="1:7" ht="14.4">
      <c r="A3106" s="17" t="s">
        <v>194</v>
      </c>
      <c r="B3106" s="17" t="str">
        <f t="shared" ref="B3106" si="3979">LEFT(A3106,8)</f>
        <v>honesty=</v>
      </c>
      <c r="C3106" s="1" t="s">
        <v>195</v>
      </c>
      <c r="D3106" t="str">
        <f t="shared" ref="D3106:D3169" si="3980">RIGHT(A3106,(LEN(A3106)-8))</f>
        <v>2</v>
      </c>
      <c r="F3106" t="str">
        <f t="shared" si="3927"/>
        <v>honesty=2</v>
      </c>
      <c r="G3106" s="17" t="str">
        <f>CONCATENATE("[td]",VLOOKUP(IF((COUNTA(E3089)&gt;0),E3089,VALUE(D3089)),'Lookup tables'!$A$2:$B$42,2,FALSE))</f>
        <v>[td]övernaturlig</v>
      </c>
    </row>
    <row r="3107" spans="1:7" ht="14.4">
      <c r="A3107" s="17" t="s">
        <v>196</v>
      </c>
      <c r="B3107" s="17" t="str">
        <f t="shared" ref="B3107" si="3981">LEFT(A3107,13)</f>
        <v>honestyLabel=</v>
      </c>
      <c r="C3107" s="1" t="s">
        <v>195</v>
      </c>
      <c r="D3107" t="str">
        <f t="shared" ref="D3107:D3170" si="3982">RIGHT(A3107,(LEN(A3107)-13))</f>
        <v>honest</v>
      </c>
      <c r="F3107" t="str">
        <f t="shared" si="3927"/>
        <v>honestyLabel=honest</v>
      </c>
      <c r="G3107" s="17" t="s">
        <v>163</v>
      </c>
    </row>
    <row r="3108" spans="1:7" ht="14.4">
      <c r="A3108" s="17" t="s">
        <v>273</v>
      </c>
      <c r="B3108" s="17" t="str">
        <f t="shared" ref="B3108" si="3983">LEFT(A3108,15)</f>
        <v>Aggressiveness=</v>
      </c>
      <c r="C3108" s="1" t="s">
        <v>198</v>
      </c>
      <c r="D3108" t="str">
        <f t="shared" ref="D3108:D3171" si="3984">RIGHT(A3108,(LEN(A3108)-15))</f>
        <v>2</v>
      </c>
      <c r="F3108" t="str">
        <f t="shared" si="3927"/>
        <v>Aggressiveness=2</v>
      </c>
      <c r="G3108" s="17" t="s">
        <v>135</v>
      </c>
    </row>
    <row r="3109" spans="1:7" ht="14.4">
      <c r="A3109" s="17" t="s">
        <v>274</v>
      </c>
      <c r="B3109" s="17" t="str">
        <f t="shared" ref="B3109" si="3985">LEFT(A3109,20)</f>
        <v>AggressivenessLabel=</v>
      </c>
      <c r="C3109" s="1" t="s">
        <v>198</v>
      </c>
      <c r="D3109" t="str">
        <f t="shared" ref="D3109:D3172" si="3986">RIGHT(A3109,(LEN(A3109)-20))</f>
        <v>balanced</v>
      </c>
      <c r="F3109" t="str">
        <f t="shared" si="3927"/>
        <v>AggressivenessLabel=balanced</v>
      </c>
      <c r="G3109" s="17" t="str">
        <f t="shared" ref="G3109" si="3987">CONCATENATE("[th]",C3085)</f>
        <v>[th]Målgörare</v>
      </c>
    </row>
    <row r="3110" spans="1:7" ht="14.4">
      <c r="A3110" s="17" t="s">
        <v>236</v>
      </c>
      <c r="B3110" s="17" t="str">
        <f t="shared" ref="B3110" si="3988">LEFT(A3110,12)</f>
        <v>TrainerType=</v>
      </c>
      <c r="C3110" s="1" t="s">
        <v>201</v>
      </c>
      <c r="D3110" t="str">
        <f t="shared" ref="D3110:D3173" si="3989">RIGHT(A3110,(LEN(A3110)-12))</f>
        <v/>
      </c>
      <c r="F3110" t="str">
        <f t="shared" si="3927"/>
        <v>TrainerType=</v>
      </c>
      <c r="G3110" s="17" t="s">
        <v>150</v>
      </c>
    </row>
    <row r="3111" spans="1:7" ht="14.4">
      <c r="A3111" s="17" t="s">
        <v>237</v>
      </c>
      <c r="B3111" s="17" t="str">
        <f t="shared" ref="B3111" si="3990">LEFT(A3111,13)</f>
        <v>TrainerSkill=</v>
      </c>
      <c r="C3111" s="1" t="s">
        <v>203</v>
      </c>
      <c r="D3111" t="str">
        <f t="shared" ref="D3111:D3174" si="3991">RIGHT(A3111,(LEN(A3111)-13))</f>
        <v/>
      </c>
      <c r="F3111" t="str">
        <f t="shared" si="3927"/>
        <v>TrainerSkill=</v>
      </c>
      <c r="G3111" s="17" t="str">
        <f>CONCATENATE("[td]",VLOOKUP(IF((COUNTA(E3085)&gt;0),E3085,VALUE(D3085)),'Lookup tables'!$A$2:$B$42,2,FALSE))</f>
        <v>[td]usel</v>
      </c>
    </row>
    <row r="3112" spans="1:7" ht="14.4">
      <c r="A3112" s="17" t="s">
        <v>204</v>
      </c>
      <c r="B3112" s="17" t="str">
        <f t="shared" ref="B3112" si="3992">LEFT(A3112,7)</f>
        <v>rating=</v>
      </c>
      <c r="C3112" s="1" t="s">
        <v>205</v>
      </c>
      <c r="D3112" t="str">
        <f t="shared" ref="D3112:D3175" si="3993">RIGHT(A3112,(LEN(A3112)-7))</f>
        <v>0</v>
      </c>
      <c r="F3112" t="str">
        <f t="shared" si="3927"/>
        <v>rating=0</v>
      </c>
      <c r="G3112" s="17" t="s">
        <v>140</v>
      </c>
    </row>
    <row r="3113" spans="1:7" ht="14.4">
      <c r="A3113" s="17" t="s">
        <v>656</v>
      </c>
      <c r="B3113" s="17" t="str">
        <f t="shared" ref="B3113" si="3994">LEFT(A3113,13)</f>
        <v>PlayerNumber=</v>
      </c>
      <c r="C3113" s="1" t="s">
        <v>207</v>
      </c>
      <c r="D3113" t="str">
        <f t="shared" ref="D3113:D3176" si="3995">RIGHT(A3113,(LEN(A3113)-13))</f>
        <v>11</v>
      </c>
      <c r="F3113" t="str">
        <f t="shared" si="3927"/>
        <v>PlayerNumber=11</v>
      </c>
      <c r="G3113" s="17" t="str">
        <f t="shared" ref="G3113" si="3996">CONCATENATE("[th]",C3088)</f>
        <v>[th]Fasta situationer</v>
      </c>
    </row>
    <row r="3114" spans="1:7" ht="14.4">
      <c r="A3114" s="17" t="s">
        <v>208</v>
      </c>
      <c r="B3114" s="17" t="str">
        <f t="shared" ref="B3114:B3115" si="3997">LEFT(A3114,15)</f>
        <v>TransferListed=</v>
      </c>
      <c r="C3114" s="1" t="s">
        <v>209</v>
      </c>
      <c r="D3114" t="str">
        <f t="shared" ref="D3114:D3177" si="3998">RIGHT(A3114,(LEN(A3114)-15))</f>
        <v>0</v>
      </c>
      <c r="F3114" t="str">
        <f t="shared" si="3927"/>
        <v>TransferListed=0</v>
      </c>
      <c r="G3114" s="17" t="s">
        <v>150</v>
      </c>
    </row>
    <row r="3115" spans="1:7" ht="14.4">
      <c r="A3115" s="17" t="s">
        <v>210</v>
      </c>
      <c r="B3115" s="17" t="str">
        <f t="shared" si="3997"/>
        <v>NationalTeamID=</v>
      </c>
      <c r="C3115" s="1" t="s">
        <v>211</v>
      </c>
      <c r="D3115" t="str">
        <f t="shared" si="3998"/>
        <v>3000</v>
      </c>
      <c r="F3115" t="str">
        <f t="shared" ref="F3115:F3178" si="3999">A3115</f>
        <v>NationalTeamID=3000</v>
      </c>
      <c r="G3115" s="17" t="str">
        <f>CONCATENATE("[td]",VLOOKUP(IF((COUNTA(E3088)&gt;0),E3088,VALUE(D3088)),'Lookup tables'!$A$2:$B$42,2,FALSE))</f>
        <v>[td]unik</v>
      </c>
    </row>
    <row r="3116" spans="1:7" ht="14.4">
      <c r="A3116" s="17" t="s">
        <v>351</v>
      </c>
      <c r="B3116" s="17" t="str">
        <f t="shared" ref="B3116" si="4000">LEFT(A3116,5)</f>
        <v>Caps=</v>
      </c>
      <c r="C3116" s="1" t="s">
        <v>213</v>
      </c>
      <c r="D3116" t="str">
        <f t="shared" ref="D3116:D3179" si="4001">RIGHT(A3116,(LEN(A3116)-5))</f>
        <v>8</v>
      </c>
      <c r="F3116" t="str">
        <f t="shared" si="3999"/>
        <v>Caps=8</v>
      </c>
      <c r="G3116" s="17" t="s">
        <v>214</v>
      </c>
    </row>
    <row r="3117" spans="1:7" ht="14.4">
      <c r="A3117" s="17" t="s">
        <v>331</v>
      </c>
      <c r="B3117" s="17" t="str">
        <f t="shared" ref="B3117" si="4002">LEFT(A3117,8)</f>
        <v>CapsU20=</v>
      </c>
      <c r="C3117" s="1" t="s">
        <v>216</v>
      </c>
      <c r="D3117" t="str">
        <f t="shared" ref="D3117:D3180" si="4003">RIGHT(A3117,(LEN(A3117)-8))</f>
        <v>1</v>
      </c>
      <c r="E3117" t="s">
        <v>1440</v>
      </c>
      <c r="F3117" t="str">
        <f t="shared" si="3999"/>
        <v>CapsU20=1</v>
      </c>
      <c r="G3117" t="str">
        <f t="shared" ref="G3117:G3180" si="4004">CONCATENATE("Extra info: ", E3117)</f>
        <v>Extra info: form neg</v>
      </c>
    </row>
    <row r="3118" spans="1:7" ht="14.4">
      <c r="A3118" s="17" t="s">
        <v>668</v>
      </c>
      <c r="B3118" s="17"/>
      <c r="C3118" s="10" t="s">
        <v>134</v>
      </c>
      <c r="D3118" s="17" t="str">
        <f t="shared" ref="D3118:D3181" si="4005">MID(A3118,8,(LEN(A3118)-8))</f>
        <v>259580739</v>
      </c>
      <c r="F3118" t="str">
        <f t="shared" si="3999"/>
        <v>[player259580739]</v>
      </c>
      <c r="G3118" s="17" t="str">
        <f t="shared" ref="G3118:G3181" si="4006">CONCATENATE("[hr][b]",D3119,"[/b] ","[playerid=",D3118,"]")</f>
        <v>[hr][b]Stefan Killér[/b] [playerid=259580739]</v>
      </c>
    </row>
    <row r="3119" spans="1:7" ht="14.4">
      <c r="A3119" s="17" t="s">
        <v>669</v>
      </c>
      <c r="B3119" s="17" t="str">
        <f t="shared" ref="B3119" si="4007">LEFT(A3119,5)</f>
        <v>name=</v>
      </c>
      <c r="C3119" s="10" t="s">
        <v>137</v>
      </c>
      <c r="D3119" s="17" t="str">
        <f t="shared" ref="D3119:D3182" si="4008">RIGHT(A3119,(LEN(A3119)-5))</f>
        <v>Stefan Killér</v>
      </c>
      <c r="F3119" t="str">
        <f t="shared" si="3999"/>
        <v>name=Stefan Killér</v>
      </c>
      <c r="G3119" t="str">
        <f t="shared" ref="G3119" si="4009">CONCATENATE(D3120," år och ",D3121," dagar, TSI = ",D3135,", Lön = ",D3134)</f>
        <v>29 år och 5 dagar, TSI = 186500, Lön = 407100</v>
      </c>
    </row>
    <row r="3120" spans="1:7" ht="14.4">
      <c r="A3120" s="17" t="s">
        <v>302</v>
      </c>
      <c r="B3120" s="17" t="str">
        <f t="shared" ref="B3120" si="4010">LEFT(A3120,4)</f>
        <v>ald=</v>
      </c>
      <c r="C3120" s="1" t="s">
        <v>139</v>
      </c>
      <c r="D3120" t="str">
        <f t="shared" ref="D3120:D3183" si="4011">RIGHT(A3120,(LEN(A3120)-4))</f>
        <v>29</v>
      </c>
      <c r="F3120" t="str">
        <f t="shared" ref="F3120" si="4012">IF(LEN(E3120)&gt;0,CONCATENATE(B3120,E3120),A3120)</f>
        <v>ald=29</v>
      </c>
      <c r="G3120" t="str">
        <f>CONCATENATE(VLOOKUP(IF((COUNTA(E3123)&gt;0),E3123,VALUE(D3123)),'Lookup tables'!$A$2:$B$42,2,FALSE)," form, ",VLOOKUP(IF((COUNTA(E3124)&gt;0),E3124,VALUE(D3124)),'Lookup tables'!$A$2:$B$42,2,FALSE)," kondition, ",VLOOKUP(IF((COUNTA(E3132)&gt;0),E3132,VALUE(D3132)),'Lookup tables'!$A$2:$B$42,2,FALSE)," rutin")</f>
        <v>enastående form, fenomenal kondition, övernaturlig rutin</v>
      </c>
    </row>
    <row r="3121" spans="1:7" ht="14.4">
      <c r="A3121" s="17" t="s">
        <v>751</v>
      </c>
      <c r="B3121" s="17" t="str">
        <f t="shared" ref="B3121" si="4013">LEFT(A3121,8)</f>
        <v>agedays=</v>
      </c>
      <c r="C3121" s="1" t="s">
        <v>142</v>
      </c>
      <c r="D3121" t="str">
        <f t="shared" ref="D3121:D3184" si="4014">RIGHT(A3121,(LEN(A3121)-8))</f>
        <v>5</v>
      </c>
      <c r="F3121" t="str">
        <f t="shared" si="3927"/>
        <v>agedays=5</v>
      </c>
      <c r="G3121" t="str">
        <f>CONCATENATE(IF((COUNTA(D3144)&gt;0),CONCATENATE(D3144,", "),""),IF((LEN(D3151)&gt;0),CONCATENATE(VLOOKUP(VALUE(D3151),'Lookup tables'!$D$25:$E$27,2,FALSE),", "),""),CONCATENATE(VLOOKUP(VALUE(D3133),'Lookup tables'!$A$2:$B$42,2,FALSE)," ledarförmåga, "),CONCATENATE(VLOOKUP(D3146,'Lookup tables'!$D$29:$E$34,2,FALSE),", "),IF(AND((VALUE(D3122)&lt;0),(COUNTA(E3122)&lt;1)),"ingen skada",CONCATENATE("[b]skada +",IF((COUNTA(E3122)&gt;0),E3122,D3122),"[/b]")))</f>
        <v>bra ledarförmåga, otrevlig typ, ingen skada</v>
      </c>
    </row>
    <row r="3122" spans="1:7" ht="14.4">
      <c r="A3122" s="17" t="s">
        <v>143</v>
      </c>
      <c r="B3122" s="17" t="str">
        <f t="shared" ref="B3122:B3181" si="4015">LEFT(A3122,4)</f>
        <v>ska=</v>
      </c>
      <c r="C3122" s="1" t="s">
        <v>144</v>
      </c>
      <c r="D3122" t="str">
        <f t="shared" ref="D3122:D3185" si="4016">RIGHT(A3122,(LEN(A3122)-4))</f>
        <v>-1</v>
      </c>
      <c r="F3122" t="str">
        <f t="shared" si="3927"/>
        <v>ska=-1</v>
      </c>
      <c r="G3122" t="s">
        <v>145</v>
      </c>
    </row>
    <row r="3123" spans="1:7" ht="14.4">
      <c r="A3123" s="17" t="s">
        <v>244</v>
      </c>
      <c r="B3123" s="17" t="str">
        <f t="shared" si="4015"/>
        <v>for=</v>
      </c>
      <c r="C3123" s="1" t="s">
        <v>147</v>
      </c>
      <c r="D3123" t="str">
        <f t="shared" si="4016"/>
        <v>7</v>
      </c>
      <c r="F3123" t="str">
        <f t="shared" si="3927"/>
        <v>for=7</v>
      </c>
      <c r="G3123" s="17" t="str">
        <f t="shared" ref="G3123:G3186" si="4017">CONCATENATE("[th]",C3124)</f>
        <v>[th]Kondition</v>
      </c>
    </row>
    <row r="3124" spans="1:7" ht="14.4">
      <c r="A3124" s="17" t="s">
        <v>369</v>
      </c>
      <c r="B3124" s="17" t="str">
        <f t="shared" si="4015"/>
        <v>uth=</v>
      </c>
      <c r="C3124" s="1" t="s">
        <v>149</v>
      </c>
      <c r="D3124" t="str">
        <f t="shared" si="4016"/>
        <v>8</v>
      </c>
      <c r="F3124" t="str">
        <f t="shared" si="3927"/>
        <v>uth=8</v>
      </c>
      <c r="G3124" s="17" t="s">
        <v>150</v>
      </c>
    </row>
    <row r="3125" spans="1:7" ht="14.4">
      <c r="A3125" s="17" t="s">
        <v>831</v>
      </c>
      <c r="B3125" s="17" t="str">
        <f t="shared" si="4015"/>
        <v>spe=</v>
      </c>
      <c r="C3125" s="1" t="s">
        <v>152</v>
      </c>
      <c r="D3125" t="str">
        <f t="shared" si="4016"/>
        <v>16</v>
      </c>
      <c r="F3125" t="str">
        <f t="shared" si="3927"/>
        <v>spe=16</v>
      </c>
      <c r="G3125" s="17" t="str">
        <f>CONCATENATE("[td]",VLOOKUP(IF((COUNTA(E3124)&gt;0),E3124,VALUE(D3124)),'Lookup tables'!$A$2:$B$42,2,FALSE))</f>
        <v>[td]fenomenal</v>
      </c>
    </row>
    <row r="3126" spans="1:7" ht="14.4">
      <c r="A3126" s="17" t="s">
        <v>357</v>
      </c>
      <c r="B3126" s="17" t="str">
        <f t="shared" si="4015"/>
        <v>mal=</v>
      </c>
      <c r="C3126" s="1" t="s">
        <v>154</v>
      </c>
      <c r="D3126" t="str">
        <f t="shared" si="4016"/>
        <v>3</v>
      </c>
      <c r="F3126" t="str">
        <f t="shared" si="3927"/>
        <v>mal=3</v>
      </c>
      <c r="G3126" s="17" t="s">
        <v>140</v>
      </c>
    </row>
    <row r="3127" spans="1:7" ht="14.4">
      <c r="A3127" s="17" t="s">
        <v>534</v>
      </c>
      <c r="B3127" s="17" t="str">
        <f t="shared" si="4015"/>
        <v>fra=</v>
      </c>
      <c r="C3127" s="1" t="s">
        <v>156</v>
      </c>
      <c r="D3127" t="str">
        <f t="shared" si="4016"/>
        <v>11</v>
      </c>
      <c r="F3127" t="str">
        <f t="shared" si="3927"/>
        <v>fra=11</v>
      </c>
      <c r="G3127" s="17" t="str">
        <f t="shared" ref="G3127" si="4018">CONCATENATE("[th]",C3131)</f>
        <v>[th]Målvakt</v>
      </c>
    </row>
    <row r="3128" spans="1:7" ht="14.4">
      <c r="A3128" s="17" t="s">
        <v>224</v>
      </c>
      <c r="B3128" s="17" t="str">
        <f t="shared" si="4015"/>
        <v>ytt=</v>
      </c>
      <c r="C3128" s="1" t="s">
        <v>158</v>
      </c>
      <c r="D3128" t="str">
        <f t="shared" si="4016"/>
        <v>2</v>
      </c>
      <c r="F3128" t="str">
        <f t="shared" si="3927"/>
        <v>ytt=2</v>
      </c>
      <c r="G3128" s="17" t="s">
        <v>150</v>
      </c>
    </row>
    <row r="3129" spans="1:7" ht="14.4">
      <c r="A3129" s="17" t="s">
        <v>426</v>
      </c>
      <c r="B3129" s="17" t="str">
        <f t="shared" si="4015"/>
        <v>fas=</v>
      </c>
      <c r="C3129" s="1" t="s">
        <v>160</v>
      </c>
      <c r="D3129" t="str">
        <f t="shared" si="4016"/>
        <v>7</v>
      </c>
      <c r="F3129" t="str">
        <f t="shared" si="3927"/>
        <v>fas=7</v>
      </c>
      <c r="G3129" s="17" t="str">
        <f>CONCATENATE("[td]",VLOOKUP(IF((COUNTA(E3131)&gt;0),E3131,VALUE(D3131)),'Lookup tables'!$A$2:$B$42,2,FALSE))</f>
        <v>[td]katastrofal</v>
      </c>
    </row>
    <row r="3130" spans="1:7" ht="14.4">
      <c r="A3130" s="17" t="s">
        <v>346</v>
      </c>
      <c r="B3130" s="17" t="str">
        <f t="shared" si="4015"/>
        <v>bac=</v>
      </c>
      <c r="C3130" s="1" t="s">
        <v>162</v>
      </c>
      <c r="D3130" t="str">
        <f t="shared" si="4016"/>
        <v>10</v>
      </c>
      <c r="F3130" t="str">
        <f t="shared" ref="F3130:F3193" si="4019">IF(LEN(E3130)&gt;0,CONCATENATE(B3130,E3130),A3130)</f>
        <v>bac=10</v>
      </c>
      <c r="G3130" s="17" t="s">
        <v>163</v>
      </c>
    </row>
    <row r="3131" spans="1:7" ht="14.4">
      <c r="A3131" s="17" t="s">
        <v>286</v>
      </c>
      <c r="B3131" s="17" t="str">
        <f t="shared" si="4015"/>
        <v>mlv=</v>
      </c>
      <c r="C3131" s="1" t="s">
        <v>165</v>
      </c>
      <c r="D3131" t="str">
        <f t="shared" si="4016"/>
        <v>1</v>
      </c>
      <c r="F3131" t="str">
        <f t="shared" si="4019"/>
        <v>mlv=1</v>
      </c>
      <c r="G3131" s="17" t="s">
        <v>135</v>
      </c>
    </row>
    <row r="3132" spans="1:7" ht="14.4">
      <c r="A3132" s="17" t="s">
        <v>287</v>
      </c>
      <c r="B3132" s="17" t="str">
        <f t="shared" si="4015"/>
        <v>rut=</v>
      </c>
      <c r="C3132" s="1" t="s">
        <v>167</v>
      </c>
      <c r="D3132" t="str">
        <f t="shared" si="4016"/>
        <v>12</v>
      </c>
      <c r="F3132" t="str">
        <f t="shared" si="4019"/>
        <v>rut=12</v>
      </c>
      <c r="G3132" s="17" t="str">
        <f t="shared" ref="G3132" si="4020">CONCATENATE("[th]",C3125)</f>
        <v>[th]Spelupplägg</v>
      </c>
    </row>
    <row r="3133" spans="1:7" ht="14.4">
      <c r="A3133" s="17" t="s">
        <v>337</v>
      </c>
      <c r="B3133" s="17" t="str">
        <f t="shared" si="4015"/>
        <v>led=</v>
      </c>
      <c r="C3133" s="1" t="s">
        <v>169</v>
      </c>
      <c r="D3133" t="str">
        <f t="shared" si="4016"/>
        <v>5</v>
      </c>
      <c r="F3133" t="str">
        <f t="shared" si="4019"/>
        <v>led=5</v>
      </c>
      <c r="G3133" s="17" t="s">
        <v>150</v>
      </c>
    </row>
    <row r="3134" spans="1:7" ht="14.4">
      <c r="A3134" s="17" t="s">
        <v>1336</v>
      </c>
      <c r="B3134" s="17" t="str">
        <f t="shared" si="4015"/>
        <v>sal=</v>
      </c>
      <c r="C3134" s="1" t="s">
        <v>171</v>
      </c>
      <c r="D3134" t="str">
        <f t="shared" si="4016"/>
        <v>407100</v>
      </c>
      <c r="F3134" t="str">
        <f t="shared" si="4019"/>
        <v>sal=407100</v>
      </c>
      <c r="G3134" s="17" t="str">
        <f>CONCATENATE("[td]",VLOOKUP(IF((COUNTA(E3125)&gt;0),E3125,VALUE(D3125)),'Lookup tables'!$A$2:$B$42,2,FALSE))</f>
        <v>[td]utomjordisk</v>
      </c>
    </row>
    <row r="3135" spans="1:7" ht="14.4">
      <c r="A3135" s="17" t="s">
        <v>1337</v>
      </c>
      <c r="B3135" s="17" t="str">
        <f t="shared" si="4015"/>
        <v>mkt=</v>
      </c>
      <c r="C3135" s="1" t="s">
        <v>173</v>
      </c>
      <c r="D3135" t="str">
        <f t="shared" si="4016"/>
        <v>186500</v>
      </c>
      <c r="F3135" t="str">
        <f t="shared" si="4019"/>
        <v>mkt=186500</v>
      </c>
      <c r="G3135" s="17" t="s">
        <v>140</v>
      </c>
    </row>
    <row r="3136" spans="1:7" ht="14.4">
      <c r="A3136" s="17" t="s">
        <v>955</v>
      </c>
      <c r="B3136" s="17" t="str">
        <f t="shared" si="4015"/>
        <v>gev=</v>
      </c>
      <c r="C3136" s="1" t="s">
        <v>175</v>
      </c>
      <c r="D3136" t="str">
        <f t="shared" si="4016"/>
        <v>47</v>
      </c>
      <c r="F3136" t="str">
        <f t="shared" si="4019"/>
        <v>gev=47</v>
      </c>
      <c r="G3136" s="17" t="str">
        <f t="shared" ref="G3136" si="4021">CONCATENATE("[th]",C3127)</f>
        <v>[th]Framspel</v>
      </c>
    </row>
    <row r="3137" spans="1:7" ht="14.4">
      <c r="A3137" s="17" t="s">
        <v>571</v>
      </c>
      <c r="B3137" s="17" t="str">
        <f t="shared" si="4015"/>
        <v>gtl=</v>
      </c>
      <c r="C3137" s="1" t="s">
        <v>177</v>
      </c>
      <c r="D3137" t="str">
        <f t="shared" si="4016"/>
        <v>1</v>
      </c>
      <c r="F3137" t="str">
        <f t="shared" si="4019"/>
        <v>gtl=1</v>
      </c>
      <c r="G3137" s="17" t="s">
        <v>150</v>
      </c>
    </row>
    <row r="3138" spans="1:7" ht="14.4">
      <c r="A3138" s="17" t="s">
        <v>178</v>
      </c>
      <c r="B3138" s="17" t="str">
        <f t="shared" si="4015"/>
        <v>gtc=</v>
      </c>
      <c r="C3138" s="1" t="s">
        <v>179</v>
      </c>
      <c r="D3138" t="str">
        <f t="shared" si="4016"/>
        <v>0</v>
      </c>
      <c r="F3138" t="str">
        <f t="shared" si="4019"/>
        <v>gtc=0</v>
      </c>
      <c r="G3138" s="17" t="str">
        <f>CONCATENATE("[td]",VLOOKUP(IF((COUNTA(E3127)&gt;0),E3127,VALUE(D3127)),'Lookup tables'!$A$2:$B$42,2,FALSE))</f>
        <v>[td]gudabenådad</v>
      </c>
    </row>
    <row r="3139" spans="1:7" ht="14.4">
      <c r="A3139" s="17" t="s">
        <v>180</v>
      </c>
      <c r="B3139" s="17" t="str">
        <f t="shared" si="4015"/>
        <v>gtt=</v>
      </c>
      <c r="C3139" s="1" t="s">
        <v>181</v>
      </c>
      <c r="D3139" t="str">
        <f t="shared" si="4016"/>
        <v>0</v>
      </c>
      <c r="F3139" t="str">
        <f t="shared" si="4019"/>
        <v>gtt=0</v>
      </c>
      <c r="G3139" s="17" t="s">
        <v>163</v>
      </c>
    </row>
    <row r="3140" spans="1:7" ht="14.4">
      <c r="A3140" s="17" t="s">
        <v>404</v>
      </c>
      <c r="B3140" s="17" t="str">
        <f t="shared" si="4015"/>
        <v>hat=</v>
      </c>
      <c r="C3140" s="1" t="s">
        <v>183</v>
      </c>
      <c r="D3140" t="str">
        <f t="shared" si="4016"/>
        <v>1</v>
      </c>
      <c r="F3140" t="str">
        <f t="shared" si="4019"/>
        <v>hat=1</v>
      </c>
      <c r="G3140" s="17" t="s">
        <v>135</v>
      </c>
    </row>
    <row r="3141" spans="1:7" ht="14.4">
      <c r="A3141" s="17" t="s">
        <v>184</v>
      </c>
      <c r="B3141" s="17" t="str">
        <f t="shared" ref="B3141" si="4022">LEFT(A3141,10)</f>
        <v>CountryID=</v>
      </c>
      <c r="C3141" s="1" t="s">
        <v>185</v>
      </c>
      <c r="D3141" t="str">
        <f t="shared" ref="D3141:D3204" si="4023">RIGHT(A3141,(LEN(A3141)-10))</f>
        <v>1</v>
      </c>
      <c r="F3141" t="str">
        <f t="shared" si="4019"/>
        <v>CountryID=1</v>
      </c>
      <c r="G3141" s="17" t="str">
        <f t="shared" ref="G3141" si="4024">CONCATENATE("[th]",C3128)</f>
        <v>[th]Ytter</v>
      </c>
    </row>
    <row r="3142" spans="1:7" ht="14.4">
      <c r="A3142" s="17" t="s">
        <v>186</v>
      </c>
      <c r="B3142" s="17" t="str">
        <f t="shared" ref="B3142" si="4025">LEFT(A3142,9)</f>
        <v>warnings=</v>
      </c>
      <c r="C3142" s="1" t="s">
        <v>187</v>
      </c>
      <c r="D3142" t="str">
        <f t="shared" ref="D3142:D3205" si="4026">RIGHT(A3142,(LEN(A3142)-9))</f>
        <v>0</v>
      </c>
      <c r="F3142" t="str">
        <f t="shared" si="4019"/>
        <v>warnings=0</v>
      </c>
      <c r="G3142" s="17" t="s">
        <v>150</v>
      </c>
    </row>
    <row r="3143" spans="1:7" ht="14.4">
      <c r="A3143" s="17" t="s">
        <v>362</v>
      </c>
      <c r="B3143" s="17" t="str">
        <f t="shared" ref="B3143" si="4027">LEFT(A3143,11)</f>
        <v>speciality=</v>
      </c>
      <c r="C3143" s="1" t="s">
        <v>189</v>
      </c>
      <c r="D3143" t="str">
        <f t="shared" ref="D3143:D3206" si="4028">RIGHT(A3143,(LEN(A3143)-11))</f>
        <v>5</v>
      </c>
      <c r="F3143" t="str">
        <f t="shared" si="4019"/>
        <v>speciality=5</v>
      </c>
      <c r="G3143" s="17" t="str">
        <f>CONCATENATE("[td]",VLOOKUP(IF((COUNTA(E3128)&gt;0),E3128,VALUE(D3128)),'Lookup tables'!$A$2:$B$42,2,FALSE))</f>
        <v>[td]usel</v>
      </c>
    </row>
    <row r="3144" spans="1:7" ht="14.4">
      <c r="A3144" s="17" t="s">
        <v>363</v>
      </c>
      <c r="B3144" s="17" t="str">
        <f t="shared" ref="B3144" si="4029">LEFT(A3144,16)</f>
        <v>specialityLabel=</v>
      </c>
      <c r="C3144" s="1" t="s">
        <v>189</v>
      </c>
      <c r="F3144" t="str">
        <f t="shared" si="4019"/>
        <v>specialityLabel=Head</v>
      </c>
      <c r="G3144" s="17" t="s">
        <v>140</v>
      </c>
    </row>
    <row r="3145" spans="1:7" ht="14.4">
      <c r="A3145" s="17" t="s">
        <v>232</v>
      </c>
      <c r="B3145" s="17" t="str">
        <f t="shared" ref="B3145" si="4030">LEFT(A3145,11)</f>
        <v>gentleness=</v>
      </c>
      <c r="C3145" s="1" t="s">
        <v>192</v>
      </c>
      <c r="D3145" t="str">
        <f t="shared" ref="D3145:D3208" si="4031">RIGHT(A3145,(LEN(A3145)-11))</f>
        <v>0</v>
      </c>
      <c r="F3145" t="str">
        <f t="shared" si="4019"/>
        <v>gentleness=0</v>
      </c>
      <c r="G3145" s="17" t="str">
        <f t="shared" ref="G3145" si="4032">CONCATENATE("[th]",C3130)</f>
        <v>[th]Försvar</v>
      </c>
    </row>
    <row r="3146" spans="1:7" ht="14.4">
      <c r="A3146" s="17" t="s">
        <v>233</v>
      </c>
      <c r="B3146" s="17" t="str">
        <f t="shared" ref="B3146" si="4033">LEFT(A3146,16)</f>
        <v>gentlenessLabel=</v>
      </c>
      <c r="C3146" s="1" t="s">
        <v>192</v>
      </c>
      <c r="D3146" t="str">
        <f t="shared" ref="D3146:D3209" si="4034">RIGHT(A3146,(LEN(A3146)-16))</f>
        <v>nasty fellow</v>
      </c>
      <c r="F3146" t="str">
        <f t="shared" si="4019"/>
        <v>gentlenessLabel=nasty fellow</v>
      </c>
      <c r="G3146" s="17" t="s">
        <v>150</v>
      </c>
    </row>
    <row r="3147" spans="1:7" ht="14.4">
      <c r="A3147" s="17" t="s">
        <v>271</v>
      </c>
      <c r="B3147" s="17" t="str">
        <f t="shared" ref="B3147" si="4035">LEFT(A3147,8)</f>
        <v>honesty=</v>
      </c>
      <c r="C3147" s="1" t="s">
        <v>195</v>
      </c>
      <c r="D3147" t="str">
        <f t="shared" ref="D3147:D3210" si="4036">RIGHT(A3147,(LEN(A3147)-8))</f>
        <v>1</v>
      </c>
      <c r="F3147" t="str">
        <f t="shared" si="4019"/>
        <v>honesty=1</v>
      </c>
      <c r="G3147" s="17" t="str">
        <f>CONCATENATE("[td]",VLOOKUP(IF((COUNTA(E3130)&gt;0),E3130,VALUE(D3130)),'Lookup tables'!$A$2:$B$42,2,FALSE))</f>
        <v>[td]legendarisk</v>
      </c>
    </row>
    <row r="3148" spans="1:7" ht="14.4">
      <c r="A3148" s="17" t="s">
        <v>272</v>
      </c>
      <c r="B3148" s="17" t="str">
        <f t="shared" ref="B3148" si="4037">LEFT(A3148,13)</f>
        <v>honestyLabel=</v>
      </c>
      <c r="C3148" s="1" t="s">
        <v>195</v>
      </c>
      <c r="D3148" t="str">
        <f t="shared" ref="D3148:D3211" si="4038">RIGHT(A3148,(LEN(A3148)-13))</f>
        <v>dishonest</v>
      </c>
      <c r="F3148" t="str">
        <f t="shared" si="4019"/>
        <v>honestyLabel=dishonest</v>
      </c>
      <c r="G3148" s="17" t="s">
        <v>163</v>
      </c>
    </row>
    <row r="3149" spans="1:7" ht="14.4">
      <c r="A3149" s="17" t="s">
        <v>294</v>
      </c>
      <c r="B3149" s="17" t="str">
        <f t="shared" ref="B3149" si="4039">LEFT(A3149,15)</f>
        <v>Aggressiveness=</v>
      </c>
      <c r="C3149" s="1" t="s">
        <v>198</v>
      </c>
      <c r="D3149" t="str">
        <f t="shared" ref="D3149:D3212" si="4040">RIGHT(A3149,(LEN(A3149)-15))</f>
        <v>3</v>
      </c>
      <c r="F3149" t="str">
        <f t="shared" si="4019"/>
        <v>Aggressiveness=3</v>
      </c>
      <c r="G3149" s="17" t="s">
        <v>135</v>
      </c>
    </row>
    <row r="3150" spans="1:7" ht="14.4">
      <c r="A3150" s="17" t="s">
        <v>295</v>
      </c>
      <c r="B3150" s="17" t="str">
        <f t="shared" ref="B3150" si="4041">LEFT(A3150,20)</f>
        <v>AggressivenessLabel=</v>
      </c>
      <c r="C3150" s="1" t="s">
        <v>198</v>
      </c>
      <c r="D3150" t="str">
        <f t="shared" ref="D3150:D3213" si="4042">RIGHT(A3150,(LEN(A3150)-20))</f>
        <v>temperamental</v>
      </c>
      <c r="F3150" t="str">
        <f t="shared" si="4019"/>
        <v>AggressivenessLabel=temperamental</v>
      </c>
      <c r="G3150" s="17" t="str">
        <f t="shared" ref="G3150" si="4043">CONCATENATE("[th]",C3126)</f>
        <v>[th]Målgörare</v>
      </c>
    </row>
    <row r="3151" spans="1:7" ht="14.4">
      <c r="A3151" s="17" t="s">
        <v>236</v>
      </c>
      <c r="B3151" s="17" t="str">
        <f t="shared" ref="B3151" si="4044">LEFT(A3151,12)</f>
        <v>TrainerType=</v>
      </c>
      <c r="C3151" s="1" t="s">
        <v>201</v>
      </c>
      <c r="D3151" t="str">
        <f t="shared" ref="D3151:D3214" si="4045">RIGHT(A3151,(LEN(A3151)-12))</f>
        <v/>
      </c>
      <c r="F3151" t="str">
        <f t="shared" si="4019"/>
        <v>TrainerType=</v>
      </c>
      <c r="G3151" s="17" t="s">
        <v>150</v>
      </c>
    </row>
    <row r="3152" spans="1:7" ht="14.4">
      <c r="A3152" s="17" t="s">
        <v>237</v>
      </c>
      <c r="B3152" s="17" t="str">
        <f t="shared" ref="B3152" si="4046">LEFT(A3152,13)</f>
        <v>TrainerSkill=</v>
      </c>
      <c r="C3152" s="1" t="s">
        <v>203</v>
      </c>
      <c r="D3152" t="str">
        <f t="shared" ref="D3152:D3215" si="4047">RIGHT(A3152,(LEN(A3152)-13))</f>
        <v/>
      </c>
      <c r="F3152" t="str">
        <f t="shared" si="4019"/>
        <v>TrainerSkill=</v>
      </c>
      <c r="G3152" s="17" t="str">
        <f>CONCATENATE("[td]",VLOOKUP(IF((COUNTA(E3126)&gt;0),E3126,VALUE(D3126)),'Lookup tables'!$A$2:$B$42,2,FALSE))</f>
        <v>[td]dålig</v>
      </c>
    </row>
    <row r="3153" spans="1:7" ht="14.4">
      <c r="A3153" s="17" t="s">
        <v>204</v>
      </c>
      <c r="B3153" s="17" t="str">
        <f t="shared" ref="B3153" si="4048">LEFT(A3153,7)</f>
        <v>rating=</v>
      </c>
      <c r="C3153" s="1" t="s">
        <v>205</v>
      </c>
      <c r="D3153" t="str">
        <f t="shared" ref="D3153:D3216" si="4049">RIGHT(A3153,(LEN(A3153)-7))</f>
        <v>0</v>
      </c>
      <c r="F3153" t="str">
        <f t="shared" si="4019"/>
        <v>rating=0</v>
      </c>
      <c r="G3153" s="17" t="s">
        <v>140</v>
      </c>
    </row>
    <row r="3154" spans="1:7" ht="14.4">
      <c r="A3154" s="17" t="s">
        <v>350</v>
      </c>
      <c r="B3154" s="17" t="str">
        <f t="shared" ref="B3154" si="4050">LEFT(A3154,13)</f>
        <v>PlayerNumber=</v>
      </c>
      <c r="C3154" s="1" t="s">
        <v>207</v>
      </c>
      <c r="D3154" t="str">
        <f t="shared" ref="D3154:D3217" si="4051">RIGHT(A3154,(LEN(A3154)-13))</f>
        <v>100</v>
      </c>
      <c r="F3154" t="str">
        <f t="shared" si="4019"/>
        <v>PlayerNumber=100</v>
      </c>
      <c r="G3154" s="17" t="str">
        <f t="shared" ref="G3154" si="4052">CONCATENATE("[th]",C3129)</f>
        <v>[th]Fasta situationer</v>
      </c>
    </row>
    <row r="3155" spans="1:7" ht="14.4">
      <c r="A3155" s="17" t="s">
        <v>208</v>
      </c>
      <c r="B3155" s="17" t="str">
        <f t="shared" ref="B3155:B3156" si="4053">LEFT(A3155,15)</f>
        <v>TransferListed=</v>
      </c>
      <c r="C3155" s="1" t="s">
        <v>209</v>
      </c>
      <c r="D3155" t="str">
        <f t="shared" ref="D3155:D3218" si="4054">RIGHT(A3155,(LEN(A3155)-15))</f>
        <v>0</v>
      </c>
      <c r="F3155" t="str">
        <f t="shared" si="4019"/>
        <v>TransferListed=0</v>
      </c>
      <c r="G3155" s="17" t="s">
        <v>150</v>
      </c>
    </row>
    <row r="3156" spans="1:7" ht="14.4">
      <c r="A3156" s="17" t="s">
        <v>210</v>
      </c>
      <c r="B3156" s="17" t="str">
        <f t="shared" si="4053"/>
        <v>NationalTeamID=</v>
      </c>
      <c r="C3156" s="1" t="s">
        <v>211</v>
      </c>
      <c r="D3156" t="str">
        <f t="shared" si="4054"/>
        <v>3000</v>
      </c>
      <c r="F3156" t="str">
        <f t="shared" ref="F3156:F3219" si="4055">A3156</f>
        <v>NationalTeamID=3000</v>
      </c>
      <c r="G3156" s="17" t="str">
        <f>CONCATENATE("[td]",VLOOKUP(IF((COUNTA(E3129)&gt;0),E3129,VALUE(D3129)),'Lookup tables'!$A$2:$B$42,2,FALSE))</f>
        <v>[td]enastående</v>
      </c>
    </row>
    <row r="3157" spans="1:7" ht="14.4">
      <c r="A3157" s="17" t="s">
        <v>429</v>
      </c>
      <c r="B3157" s="17" t="str">
        <f t="shared" ref="B3157" si="4056">LEFT(A3157,5)</f>
        <v>Caps=</v>
      </c>
      <c r="C3157" s="1" t="s">
        <v>213</v>
      </c>
      <c r="D3157" t="str">
        <f t="shared" ref="D3157:D3220" si="4057">RIGHT(A3157,(LEN(A3157)-5))</f>
        <v>1</v>
      </c>
      <c r="F3157" t="str">
        <f t="shared" si="4055"/>
        <v>Caps=1</v>
      </c>
      <c r="G3157" s="17" t="s">
        <v>214</v>
      </c>
    </row>
    <row r="3158" spans="1:7" ht="14.4">
      <c r="A3158" s="17" t="s">
        <v>672</v>
      </c>
      <c r="B3158" s="17" t="str">
        <f t="shared" ref="B3158" si="4058">LEFT(A3158,8)</f>
        <v>CapsU20=</v>
      </c>
      <c r="C3158" s="1" t="s">
        <v>216</v>
      </c>
      <c r="D3158" t="str">
        <f t="shared" ref="D3158:D3221" si="4059">RIGHT(A3158,(LEN(A3158)-8))</f>
        <v>21</v>
      </c>
      <c r="F3158" t="str">
        <f t="shared" si="4055"/>
        <v>CapsU20=21</v>
      </c>
      <c r="G3158" t="str">
        <f t="shared" ref="G3158:G3221" si="4060">CONCATENATE("Extra info: ", E3158)</f>
        <v xml:space="preserve">Extra info: </v>
      </c>
    </row>
    <row r="3159" spans="1:7" ht="14.4">
      <c r="A3159" s="17" t="s">
        <v>673</v>
      </c>
      <c r="B3159" s="17"/>
      <c r="C3159" s="10" t="s">
        <v>134</v>
      </c>
      <c r="D3159" s="17" t="str">
        <f t="shared" ref="D3159:D3222" si="4061">MID(A3159,8,(LEN(A3159)-8))</f>
        <v>205015504</v>
      </c>
      <c r="F3159" t="str">
        <f t="shared" si="3999"/>
        <v>[player205015504]</v>
      </c>
      <c r="G3159" s="17" t="str">
        <f t="shared" ref="G3159:G3222" si="4062">CONCATENATE("[hr][b]",D3160,"[/b] ","[playerid=",D3159,"]")</f>
        <v>[hr][b]Stefan 'Opparn' Stensson[/b] [playerid=205015504]</v>
      </c>
    </row>
    <row r="3160" spans="1:7" ht="14.4">
      <c r="A3160" s="17" t="s">
        <v>674</v>
      </c>
      <c r="B3160" s="17" t="str">
        <f t="shared" ref="B3160" si="4063">LEFT(A3160,5)</f>
        <v>name=</v>
      </c>
      <c r="C3160" s="10" t="s">
        <v>137</v>
      </c>
      <c r="D3160" s="17" t="str">
        <f t="shared" ref="D3160:D3223" si="4064">RIGHT(A3160,(LEN(A3160)-5))</f>
        <v>Stefan 'Opparn' Stensson</v>
      </c>
      <c r="F3160" t="str">
        <f t="shared" si="3999"/>
        <v>name=Stefan 'Opparn' Stensson</v>
      </c>
      <c r="G3160" t="str">
        <f t="shared" ref="G3160" si="4065">CONCATENATE(D3161," år och ",D3162," dagar, TSI = ",D3176,", Lön = ",D3175)</f>
        <v>33 år och 22 dagar, TSI = 79850, Lön = 396600</v>
      </c>
    </row>
    <row r="3161" spans="1:7" ht="14.4">
      <c r="A3161" s="17" t="s">
        <v>617</v>
      </c>
      <c r="B3161" s="17" t="str">
        <f t="shared" ref="B3161" si="4066">LEFT(A3161,4)</f>
        <v>ald=</v>
      </c>
      <c r="C3161" s="1" t="s">
        <v>139</v>
      </c>
      <c r="D3161" t="str">
        <f t="shared" ref="D3161:D3224" si="4067">RIGHT(A3161,(LEN(A3161)-4))</f>
        <v>33</v>
      </c>
      <c r="F3161" t="str">
        <f t="shared" ref="F3161" si="4068">IF(LEN(E3161)&gt;0,CONCATENATE(B3161,E3161),A3161)</f>
        <v>ald=33</v>
      </c>
      <c r="G3161" t="str">
        <f>CONCATENATE(VLOOKUP(IF((COUNTA(E3164)&gt;0),E3164,VALUE(D3164)),'Lookup tables'!$A$2:$B$42,2,FALSE)," form, ",VLOOKUP(IF((COUNTA(E3165)&gt;0),E3165,VALUE(D3165)),'Lookup tables'!$A$2:$B$42,2,FALSE)," kondition, ",VLOOKUP(IF((COUNTA(E3173)&gt;0),E3173,VALUE(D3173)),'Lookup tables'!$A$2:$B$42,2,FALSE)," rutin")</f>
        <v>fenomenal form, ypperlig kondition, oförglömlig rutin</v>
      </c>
    </row>
    <row r="3162" spans="1:7" ht="14.4">
      <c r="A3162" s="17" t="s">
        <v>575</v>
      </c>
      <c r="B3162" s="17" t="str">
        <f t="shared" ref="B3162" si="4069">LEFT(A3162,8)</f>
        <v>agedays=</v>
      </c>
      <c r="C3162" s="1" t="s">
        <v>142</v>
      </c>
      <c r="D3162" t="str">
        <f t="shared" ref="D3162:D3225" si="4070">RIGHT(A3162,(LEN(A3162)-8))</f>
        <v>22</v>
      </c>
      <c r="F3162" t="str">
        <f t="shared" si="4019"/>
        <v>agedays=22</v>
      </c>
      <c r="G3162" t="str">
        <f>CONCATENATE(IF((COUNTA(D3185)&gt;0),CONCATENATE(D3185,", "),""),IF((LEN(D3192)&gt;0),CONCATENATE(VLOOKUP(VALUE(D3192),'Lookup tables'!$D$25:$E$27,2,FALSE),", "),""),CONCATENATE(VLOOKUP(VALUE(D3174),'Lookup tables'!$A$2:$B$42,2,FALSE)," ledarförmåga, "),CONCATENATE(VLOOKUP(D3187,'Lookup tables'!$D$29:$E$34,2,FALSE),", "),IF(AND((VALUE(D3163)&lt;0),(COUNTA(E3163)&lt;1)),"ingen skada",CONCATENATE("[b]skada +",IF((COUNTA(E3163)&gt;0),E3163,D3163),"[/b]")))</f>
        <v>katastrofal ledarförmåga, kontroversiell person, ingen skada</v>
      </c>
    </row>
    <row r="3163" spans="1:7" ht="14.4">
      <c r="A3163" s="17" t="s">
        <v>143</v>
      </c>
      <c r="B3163" s="17" t="str">
        <f t="shared" ref="B3163:B3164" si="4071">LEFT(A3163,4)</f>
        <v>ska=</v>
      </c>
      <c r="C3163" s="1" t="s">
        <v>144</v>
      </c>
      <c r="D3163" t="str">
        <f t="shared" ref="D3163:D3226" si="4072">RIGHT(A3163,(LEN(A3163)-4))</f>
        <v>-1</v>
      </c>
      <c r="F3163" t="str">
        <f t="shared" si="4019"/>
        <v>ska=-1</v>
      </c>
      <c r="G3163" t="s">
        <v>145</v>
      </c>
    </row>
    <row r="3164" spans="1:7" ht="14.4">
      <c r="A3164" s="17" t="s">
        <v>244</v>
      </c>
      <c r="B3164" s="17" t="str">
        <f t="shared" si="4071"/>
        <v>for=</v>
      </c>
      <c r="C3164" s="1" t="s">
        <v>147</v>
      </c>
      <c r="D3164" t="str">
        <f t="shared" si="4072"/>
        <v>7</v>
      </c>
      <c r="E3164">
        <v>8</v>
      </c>
      <c r="F3164" t="str">
        <f t="shared" si="4019"/>
        <v>for=8</v>
      </c>
      <c r="G3164" s="17" t="str">
        <f t="shared" ref="G3164:G3227" si="4073">CONCATENATE("[th]",C3165)</f>
        <v>[th]Kondition</v>
      </c>
    </row>
    <row r="3165" spans="1:7" ht="14.4">
      <c r="A3165" s="17" t="s">
        <v>148</v>
      </c>
      <c r="B3165" s="17" t="str">
        <f t="shared" si="4015"/>
        <v>uth=</v>
      </c>
      <c r="C3165" s="1" t="s">
        <v>149</v>
      </c>
      <c r="D3165" t="str">
        <f t="shared" si="4072"/>
        <v>6</v>
      </c>
      <c r="F3165" t="str">
        <f t="shared" si="4019"/>
        <v>uth=6</v>
      </c>
      <c r="G3165" s="17" t="s">
        <v>150</v>
      </c>
    </row>
    <row r="3166" spans="1:7" ht="14.4">
      <c r="A3166" s="17" t="s">
        <v>280</v>
      </c>
      <c r="B3166" s="17" t="str">
        <f t="shared" si="4015"/>
        <v>spe=</v>
      </c>
      <c r="C3166" s="1" t="s">
        <v>152</v>
      </c>
      <c r="D3166" t="str">
        <f t="shared" si="4072"/>
        <v>18</v>
      </c>
      <c r="F3166" t="str">
        <f t="shared" si="4019"/>
        <v>spe=18</v>
      </c>
      <c r="G3166" s="17" t="str">
        <f>CONCATENATE("[td]",VLOOKUP(IF((COUNTA(E3165)&gt;0),E3165,VALUE(D3165)),'Lookup tables'!$A$2:$B$42,2,FALSE))</f>
        <v>[td]ypperlig</v>
      </c>
    </row>
    <row r="3167" spans="1:7" ht="14.4">
      <c r="A3167" s="17" t="s">
        <v>319</v>
      </c>
      <c r="B3167" s="17" t="str">
        <f t="shared" si="4015"/>
        <v>mal=</v>
      </c>
      <c r="C3167" s="1" t="s">
        <v>154</v>
      </c>
      <c r="D3167" t="str">
        <f t="shared" si="4072"/>
        <v>4</v>
      </c>
      <c r="F3167" t="str">
        <f t="shared" si="4019"/>
        <v>mal=4</v>
      </c>
      <c r="G3167" s="17" t="s">
        <v>140</v>
      </c>
    </row>
    <row r="3168" spans="1:7" ht="14.4">
      <c r="A3168" s="17" t="s">
        <v>534</v>
      </c>
      <c r="B3168" s="17" t="str">
        <f t="shared" si="4015"/>
        <v>fra=</v>
      </c>
      <c r="C3168" s="1" t="s">
        <v>156</v>
      </c>
      <c r="D3168" t="str">
        <f t="shared" si="4072"/>
        <v>11</v>
      </c>
      <c r="F3168" t="str">
        <f t="shared" si="4019"/>
        <v>fra=11</v>
      </c>
      <c r="G3168" s="17" t="str">
        <f t="shared" ref="G3168" si="4074">CONCATENATE("[th]",C3172)</f>
        <v>[th]Målvakt</v>
      </c>
    </row>
    <row r="3169" spans="1:7" ht="14.4">
      <c r="A3169" s="17" t="s">
        <v>454</v>
      </c>
      <c r="B3169" s="17" t="str">
        <f t="shared" si="4015"/>
        <v>ytt=</v>
      </c>
      <c r="C3169" s="1" t="s">
        <v>158</v>
      </c>
      <c r="D3169" t="str">
        <f t="shared" si="4072"/>
        <v>6</v>
      </c>
      <c r="F3169" t="str">
        <f t="shared" si="4019"/>
        <v>ytt=6</v>
      </c>
      <c r="G3169" s="17" t="s">
        <v>150</v>
      </c>
    </row>
    <row r="3170" spans="1:7" ht="14.4">
      <c r="A3170" s="17" t="s">
        <v>358</v>
      </c>
      <c r="B3170" s="17" t="str">
        <f t="shared" si="4015"/>
        <v>fas=</v>
      </c>
      <c r="C3170" s="1" t="s">
        <v>160</v>
      </c>
      <c r="D3170" t="str">
        <f t="shared" si="4072"/>
        <v>3</v>
      </c>
      <c r="F3170" t="str">
        <f t="shared" si="4019"/>
        <v>fas=3</v>
      </c>
      <c r="G3170" s="17" t="str">
        <f>CONCATENATE("[td]",VLOOKUP(IF((COUNTA(E3172)&gt;0),E3172,VALUE(D3172)),'Lookup tables'!$A$2:$B$42,2,FALSE))</f>
        <v>[td]obefintlig</v>
      </c>
    </row>
    <row r="3171" spans="1:7" ht="14.4">
      <c r="A3171" s="17" t="s">
        <v>641</v>
      </c>
      <c r="B3171" s="17" t="str">
        <f t="shared" si="4015"/>
        <v>bac=</v>
      </c>
      <c r="C3171" s="1" t="s">
        <v>162</v>
      </c>
      <c r="D3171" t="str">
        <f t="shared" si="4072"/>
        <v>8</v>
      </c>
      <c r="F3171" t="str">
        <f t="shared" si="4019"/>
        <v>bac=8</v>
      </c>
      <c r="G3171" s="17" t="s">
        <v>163</v>
      </c>
    </row>
    <row r="3172" spans="1:7" ht="14.4">
      <c r="A3172" s="17" t="s">
        <v>882</v>
      </c>
      <c r="B3172" s="17" t="str">
        <f t="shared" si="4015"/>
        <v>mlv=</v>
      </c>
      <c r="C3172" s="1" t="s">
        <v>165</v>
      </c>
      <c r="D3172" t="str">
        <f t="shared" si="4072"/>
        <v>0</v>
      </c>
      <c r="F3172" t="str">
        <f t="shared" si="4019"/>
        <v>mlv=0</v>
      </c>
      <c r="G3172" s="17" t="s">
        <v>135</v>
      </c>
    </row>
    <row r="3173" spans="1:7" ht="14.4">
      <c r="A3173" s="17" t="s">
        <v>307</v>
      </c>
      <c r="B3173" s="17" t="str">
        <f t="shared" si="4015"/>
        <v>rut=</v>
      </c>
      <c r="C3173" s="1" t="s">
        <v>167</v>
      </c>
      <c r="D3173" t="str">
        <f t="shared" si="4072"/>
        <v>13</v>
      </c>
      <c r="F3173" t="str">
        <f t="shared" si="4019"/>
        <v>rut=13</v>
      </c>
      <c r="G3173" s="17" t="str">
        <f t="shared" ref="G3173" si="4075">CONCATENATE("[th]",C3166)</f>
        <v>[th]Spelupplägg</v>
      </c>
    </row>
    <row r="3174" spans="1:7" ht="14.4">
      <c r="A3174" s="17" t="s">
        <v>251</v>
      </c>
      <c r="B3174" s="17" t="str">
        <f t="shared" si="4015"/>
        <v>led=</v>
      </c>
      <c r="C3174" s="1" t="s">
        <v>169</v>
      </c>
      <c r="D3174" t="str">
        <f t="shared" si="4072"/>
        <v>1</v>
      </c>
      <c r="F3174" t="str">
        <f t="shared" si="4019"/>
        <v>led=1</v>
      </c>
      <c r="G3174" s="17" t="s">
        <v>150</v>
      </c>
    </row>
    <row r="3175" spans="1:7" ht="14.4">
      <c r="A3175" s="17" t="s">
        <v>1338</v>
      </c>
      <c r="B3175" s="17" t="str">
        <f t="shared" si="4015"/>
        <v>sal=</v>
      </c>
      <c r="C3175" s="1" t="s">
        <v>171</v>
      </c>
      <c r="D3175" t="str">
        <f t="shared" si="4072"/>
        <v>396600</v>
      </c>
      <c r="F3175" t="str">
        <f t="shared" si="4019"/>
        <v>sal=396600</v>
      </c>
      <c r="G3175" s="17" t="str">
        <f>CONCATENATE("[td]",VLOOKUP(IF((COUNTA(E3166)&gt;0),E3166,VALUE(D3166)),'Lookup tables'!$A$2:$B$42,2,FALSE))</f>
        <v>[td]magisk</v>
      </c>
    </row>
    <row r="3176" spans="1:7" ht="14.4">
      <c r="A3176" s="17" t="s">
        <v>1339</v>
      </c>
      <c r="B3176" s="17" t="str">
        <f t="shared" si="4015"/>
        <v>mkt=</v>
      </c>
      <c r="C3176" s="1" t="s">
        <v>173</v>
      </c>
      <c r="D3176" t="str">
        <f t="shared" si="4072"/>
        <v>79850</v>
      </c>
      <c r="F3176" t="str">
        <f t="shared" si="4019"/>
        <v>mkt=79850</v>
      </c>
      <c r="G3176" s="17" t="s">
        <v>140</v>
      </c>
    </row>
    <row r="3177" spans="1:7" ht="14.4">
      <c r="A3177" s="17" t="s">
        <v>1340</v>
      </c>
      <c r="B3177" s="17" t="str">
        <f t="shared" si="4015"/>
        <v>gev=</v>
      </c>
      <c r="C3177" s="1" t="s">
        <v>175</v>
      </c>
      <c r="D3177" t="str">
        <f t="shared" si="4072"/>
        <v>69</v>
      </c>
      <c r="F3177" t="str">
        <f t="shared" si="4019"/>
        <v>gev=69</v>
      </c>
      <c r="G3177" s="17" t="str">
        <f t="shared" ref="G3177" si="4076">CONCATENATE("[th]",C3168)</f>
        <v>[th]Framspel</v>
      </c>
    </row>
    <row r="3178" spans="1:7" ht="14.4">
      <c r="A3178" s="17" t="s">
        <v>571</v>
      </c>
      <c r="B3178" s="17" t="str">
        <f t="shared" si="4015"/>
        <v>gtl=</v>
      </c>
      <c r="C3178" s="1" t="s">
        <v>177</v>
      </c>
      <c r="D3178" t="str">
        <f t="shared" si="4072"/>
        <v>1</v>
      </c>
      <c r="F3178" t="str">
        <f t="shared" si="4019"/>
        <v>gtl=1</v>
      </c>
      <c r="G3178" s="17" t="s">
        <v>150</v>
      </c>
    </row>
    <row r="3179" spans="1:7" ht="14.4">
      <c r="A3179" s="17" t="s">
        <v>178</v>
      </c>
      <c r="B3179" s="17" t="str">
        <f t="shared" si="4015"/>
        <v>gtc=</v>
      </c>
      <c r="C3179" s="1" t="s">
        <v>179</v>
      </c>
      <c r="D3179" t="str">
        <f t="shared" si="4072"/>
        <v>0</v>
      </c>
      <c r="F3179" t="str">
        <f t="shared" si="4019"/>
        <v>gtc=0</v>
      </c>
      <c r="G3179" s="17" t="str">
        <f>CONCATENATE("[td]",VLOOKUP(IF((COUNTA(E3168)&gt;0),E3168,VALUE(D3168)),'Lookup tables'!$A$2:$B$42,2,FALSE))</f>
        <v>[td]gudabenådad</v>
      </c>
    </row>
    <row r="3180" spans="1:7" ht="14.4">
      <c r="A3180" s="17" t="s">
        <v>180</v>
      </c>
      <c r="B3180" s="17" t="str">
        <f t="shared" si="4015"/>
        <v>gtt=</v>
      </c>
      <c r="C3180" s="1" t="s">
        <v>181</v>
      </c>
      <c r="D3180" t="str">
        <f t="shared" si="4072"/>
        <v>0</v>
      </c>
      <c r="F3180" t="str">
        <f t="shared" si="4019"/>
        <v>gtt=0</v>
      </c>
      <c r="G3180" s="17" t="s">
        <v>163</v>
      </c>
    </row>
    <row r="3181" spans="1:7" ht="14.4">
      <c r="A3181" s="17" t="s">
        <v>644</v>
      </c>
      <c r="B3181" s="17" t="str">
        <f t="shared" si="4015"/>
        <v>hat=</v>
      </c>
      <c r="C3181" s="1" t="s">
        <v>183</v>
      </c>
      <c r="D3181" t="str">
        <f t="shared" si="4072"/>
        <v>2</v>
      </c>
      <c r="F3181" t="str">
        <f t="shared" si="4019"/>
        <v>hat=2</v>
      </c>
      <c r="G3181" s="17" t="s">
        <v>135</v>
      </c>
    </row>
    <row r="3182" spans="1:7" ht="14.4">
      <c r="A3182" s="17" t="s">
        <v>184</v>
      </c>
      <c r="B3182" s="17" t="str">
        <f t="shared" ref="B3182" si="4077">LEFT(A3182,10)</f>
        <v>CountryID=</v>
      </c>
      <c r="C3182" s="1" t="s">
        <v>185</v>
      </c>
      <c r="D3182" t="str">
        <f t="shared" ref="D3182:D3245" si="4078">RIGHT(A3182,(LEN(A3182)-10))</f>
        <v>1</v>
      </c>
      <c r="F3182" t="str">
        <f t="shared" si="4019"/>
        <v>CountryID=1</v>
      </c>
      <c r="G3182" s="17" t="str">
        <f t="shared" ref="G3182" si="4079">CONCATENATE("[th]",C3169)</f>
        <v>[th]Ytter</v>
      </c>
    </row>
    <row r="3183" spans="1:7" ht="14.4">
      <c r="A3183" s="17" t="s">
        <v>186</v>
      </c>
      <c r="B3183" s="17" t="str">
        <f t="shared" ref="B3183" si="4080">LEFT(A3183,9)</f>
        <v>warnings=</v>
      </c>
      <c r="C3183" s="1" t="s">
        <v>187</v>
      </c>
      <c r="D3183" t="str">
        <f t="shared" ref="D3183:D3246" si="4081">RIGHT(A3183,(LEN(A3183)-9))</f>
        <v>0</v>
      </c>
      <c r="F3183" t="str">
        <f t="shared" si="4019"/>
        <v>warnings=0</v>
      </c>
      <c r="G3183" s="17" t="s">
        <v>150</v>
      </c>
    </row>
    <row r="3184" spans="1:7" ht="14.4">
      <c r="A3184" s="17" t="s">
        <v>539</v>
      </c>
      <c r="B3184" s="17" t="str">
        <f t="shared" ref="B3184" si="4082">LEFT(A3184,11)</f>
        <v>speciality=</v>
      </c>
      <c r="C3184" s="1" t="s">
        <v>189</v>
      </c>
      <c r="D3184" t="str">
        <f t="shared" ref="D3184:D3247" si="4083">RIGHT(A3184,(LEN(A3184)-11))</f>
        <v>4</v>
      </c>
      <c r="F3184" t="str">
        <f t="shared" si="4019"/>
        <v>speciality=4</v>
      </c>
      <c r="G3184" s="17" t="str">
        <f>CONCATENATE("[td]",VLOOKUP(IF((COUNTA(E3169)&gt;0),E3169,VALUE(D3169)),'Lookup tables'!$A$2:$B$42,2,FALSE))</f>
        <v>[td]ypperlig</v>
      </c>
    </row>
    <row r="3185" spans="1:7" ht="14.4">
      <c r="A3185" s="17" t="s">
        <v>540</v>
      </c>
      <c r="B3185" s="17" t="str">
        <f t="shared" ref="B3185" si="4084">LEFT(A3185,16)</f>
        <v>specialityLabel=</v>
      </c>
      <c r="C3185" s="1" t="s">
        <v>189</v>
      </c>
      <c r="F3185" t="str">
        <f t="shared" si="4019"/>
        <v>specialityLabel=Unpredictable</v>
      </c>
      <c r="G3185" s="17" t="s">
        <v>140</v>
      </c>
    </row>
    <row r="3186" spans="1:7" ht="14.4">
      <c r="A3186" s="17" t="s">
        <v>292</v>
      </c>
      <c r="B3186" s="17" t="str">
        <f t="shared" ref="B3186" si="4085">LEFT(A3186,11)</f>
        <v>gentleness=</v>
      </c>
      <c r="C3186" s="1" t="s">
        <v>192</v>
      </c>
      <c r="D3186" t="str">
        <f t="shared" ref="D3186:D3249" si="4086">RIGHT(A3186,(LEN(A3186)-11))</f>
        <v>1</v>
      </c>
      <c r="F3186" t="str">
        <f t="shared" si="4019"/>
        <v>gentleness=1</v>
      </c>
      <c r="G3186" s="17" t="str">
        <f t="shared" ref="G3186" si="4087">CONCATENATE("[th]",C3171)</f>
        <v>[th]Försvar</v>
      </c>
    </row>
    <row r="3187" spans="1:7" ht="14.4">
      <c r="A3187" s="17" t="s">
        <v>293</v>
      </c>
      <c r="B3187" s="17" t="str">
        <f t="shared" ref="B3187" si="4088">LEFT(A3187,16)</f>
        <v>gentlenessLabel=</v>
      </c>
      <c r="C3187" s="1" t="s">
        <v>192</v>
      </c>
      <c r="D3187" t="str">
        <f t="shared" ref="D3187:D3250" si="4089">RIGHT(A3187,(LEN(A3187)-16))</f>
        <v>controversial person</v>
      </c>
      <c r="F3187" t="str">
        <f t="shared" si="4019"/>
        <v>gentlenessLabel=controversial person</v>
      </c>
      <c r="G3187" s="17" t="s">
        <v>150</v>
      </c>
    </row>
    <row r="3188" spans="1:7" ht="14.4">
      <c r="A3188" s="17" t="s">
        <v>271</v>
      </c>
      <c r="B3188" s="17" t="str">
        <f t="shared" ref="B3188" si="4090">LEFT(A3188,8)</f>
        <v>honesty=</v>
      </c>
      <c r="C3188" s="1" t="s">
        <v>195</v>
      </c>
      <c r="D3188" t="str">
        <f t="shared" ref="D3188:D3251" si="4091">RIGHT(A3188,(LEN(A3188)-8))</f>
        <v>1</v>
      </c>
      <c r="F3188" t="str">
        <f t="shared" si="4019"/>
        <v>honesty=1</v>
      </c>
      <c r="G3188" s="17" t="str">
        <f>CONCATENATE("[td]",VLOOKUP(IF((COUNTA(E3171)&gt;0),E3171,VALUE(D3171)),'Lookup tables'!$A$2:$B$42,2,FALSE))</f>
        <v>[td]fenomenal</v>
      </c>
    </row>
    <row r="3189" spans="1:7" ht="14.4">
      <c r="A3189" s="17" t="s">
        <v>272</v>
      </c>
      <c r="B3189" s="17" t="str">
        <f t="shared" ref="B3189" si="4092">LEFT(A3189,13)</f>
        <v>honestyLabel=</v>
      </c>
      <c r="C3189" s="1" t="s">
        <v>195</v>
      </c>
      <c r="D3189" t="str">
        <f t="shared" ref="D3189:D3252" si="4093">RIGHT(A3189,(LEN(A3189)-13))</f>
        <v>dishonest</v>
      </c>
      <c r="F3189" t="str">
        <f t="shared" si="4019"/>
        <v>honestyLabel=dishonest</v>
      </c>
      <c r="G3189" s="17" t="s">
        <v>163</v>
      </c>
    </row>
    <row r="3190" spans="1:7" ht="14.4">
      <c r="A3190" s="17" t="s">
        <v>197</v>
      </c>
      <c r="B3190" s="17" t="str">
        <f t="shared" ref="B3190" si="4094">LEFT(A3190,15)</f>
        <v>Aggressiveness=</v>
      </c>
      <c r="C3190" s="1" t="s">
        <v>198</v>
      </c>
      <c r="D3190" t="str">
        <f t="shared" ref="D3190:D3253" si="4095">RIGHT(A3190,(LEN(A3190)-15))</f>
        <v>0</v>
      </c>
      <c r="F3190" t="str">
        <f t="shared" si="4019"/>
        <v>Aggressiveness=0</v>
      </c>
      <c r="G3190" s="17" t="s">
        <v>135</v>
      </c>
    </row>
    <row r="3191" spans="1:7" ht="14.4">
      <c r="A3191" s="17" t="s">
        <v>199</v>
      </c>
      <c r="B3191" s="17" t="str">
        <f t="shared" ref="B3191" si="4096">LEFT(A3191,20)</f>
        <v>AggressivenessLabel=</v>
      </c>
      <c r="C3191" s="1" t="s">
        <v>198</v>
      </c>
      <c r="D3191" t="str">
        <f t="shared" ref="D3191:D3254" si="4097">RIGHT(A3191,(LEN(A3191)-20))</f>
        <v>tranquil</v>
      </c>
      <c r="F3191" t="str">
        <f t="shared" si="4019"/>
        <v>AggressivenessLabel=tranquil</v>
      </c>
      <c r="G3191" s="17" t="str">
        <f t="shared" ref="G3191" si="4098">CONCATENATE("[th]",C3167)</f>
        <v>[th]Målgörare</v>
      </c>
    </row>
    <row r="3192" spans="1:7" ht="14.4">
      <c r="A3192" s="17" t="s">
        <v>236</v>
      </c>
      <c r="B3192" s="17" t="str">
        <f t="shared" ref="B3192" si="4099">LEFT(A3192,12)</f>
        <v>TrainerType=</v>
      </c>
      <c r="C3192" s="1" t="s">
        <v>201</v>
      </c>
      <c r="D3192" t="str">
        <f t="shared" ref="D3192:D3255" si="4100">RIGHT(A3192,(LEN(A3192)-12))</f>
        <v/>
      </c>
      <c r="F3192" t="str">
        <f t="shared" si="4019"/>
        <v>TrainerType=</v>
      </c>
      <c r="G3192" s="17" t="s">
        <v>150</v>
      </c>
    </row>
    <row r="3193" spans="1:7" ht="14.4">
      <c r="A3193" s="17" t="s">
        <v>237</v>
      </c>
      <c r="B3193" s="17" t="str">
        <f t="shared" ref="B3193" si="4101">LEFT(A3193,13)</f>
        <v>TrainerSkill=</v>
      </c>
      <c r="C3193" s="1" t="s">
        <v>203</v>
      </c>
      <c r="D3193" t="str">
        <f t="shared" ref="D3193:D3256" si="4102">RIGHT(A3193,(LEN(A3193)-13))</f>
        <v/>
      </c>
      <c r="F3193" t="str">
        <f t="shared" si="4019"/>
        <v>TrainerSkill=</v>
      </c>
      <c r="G3193" s="17" t="str">
        <f>CONCATENATE("[td]",VLOOKUP(IF((COUNTA(E3167)&gt;0),E3167,VALUE(D3167)),'Lookup tables'!$A$2:$B$42,2,FALSE))</f>
        <v>[td]hyfsad</v>
      </c>
    </row>
    <row r="3194" spans="1:7" ht="14.4">
      <c r="A3194" s="17" t="s">
        <v>204</v>
      </c>
      <c r="B3194" s="17" t="str">
        <f t="shared" ref="B3194" si="4103">LEFT(A3194,7)</f>
        <v>rating=</v>
      </c>
      <c r="C3194" s="1" t="s">
        <v>205</v>
      </c>
      <c r="D3194" t="str">
        <f t="shared" ref="D3194:D3257" si="4104">RIGHT(A3194,(LEN(A3194)-7))</f>
        <v>0</v>
      </c>
      <c r="F3194" t="str">
        <f t="shared" ref="F3194:F3257" si="4105">IF(LEN(E3194)&gt;0,CONCATENATE(B3194,E3194),A3194)</f>
        <v>rating=0</v>
      </c>
      <c r="G3194" s="17" t="s">
        <v>140</v>
      </c>
    </row>
    <row r="3195" spans="1:7" ht="14.4">
      <c r="A3195" s="17" t="s">
        <v>589</v>
      </c>
      <c r="B3195" s="17" t="str">
        <f t="shared" ref="B3195" si="4106">LEFT(A3195,13)</f>
        <v>PlayerNumber=</v>
      </c>
      <c r="C3195" s="1" t="s">
        <v>207</v>
      </c>
      <c r="D3195" t="str">
        <f t="shared" ref="D3195:D3258" si="4107">RIGHT(A3195,(LEN(A3195)-13))</f>
        <v>9</v>
      </c>
      <c r="F3195" t="str">
        <f t="shared" si="4105"/>
        <v>PlayerNumber=9</v>
      </c>
      <c r="G3195" s="17" t="str">
        <f t="shared" ref="G3195" si="4108">CONCATENATE("[th]",C3170)</f>
        <v>[th]Fasta situationer</v>
      </c>
    </row>
    <row r="3196" spans="1:7" ht="14.4">
      <c r="A3196" s="17" t="s">
        <v>208</v>
      </c>
      <c r="B3196" s="17" t="str">
        <f t="shared" ref="B3196:B3197" si="4109">LEFT(A3196,15)</f>
        <v>TransferListed=</v>
      </c>
      <c r="C3196" s="1" t="s">
        <v>209</v>
      </c>
      <c r="D3196" t="str">
        <f t="shared" ref="D3196:D3259" si="4110">RIGHT(A3196,(LEN(A3196)-15))</f>
        <v>0</v>
      </c>
      <c r="F3196" t="str">
        <f t="shared" si="4105"/>
        <v>TransferListed=0</v>
      </c>
      <c r="G3196" s="17" t="s">
        <v>150</v>
      </c>
    </row>
    <row r="3197" spans="1:7" ht="14.4">
      <c r="A3197" s="17" t="s">
        <v>210</v>
      </c>
      <c r="B3197" s="17" t="str">
        <f t="shared" si="4109"/>
        <v>NationalTeamID=</v>
      </c>
      <c r="C3197" s="1" t="s">
        <v>211</v>
      </c>
      <c r="D3197" t="str">
        <f t="shared" si="4110"/>
        <v>3000</v>
      </c>
      <c r="F3197" t="str">
        <f t="shared" ref="F3197:F3260" si="4111">A3197</f>
        <v>NationalTeamID=3000</v>
      </c>
      <c r="G3197" s="17" t="str">
        <f>CONCATENATE("[td]",VLOOKUP(IF((COUNTA(E3170)&gt;0),E3170,VALUE(D3170)),'Lookup tables'!$A$2:$B$42,2,FALSE))</f>
        <v>[td]dålig</v>
      </c>
    </row>
    <row r="3198" spans="1:7" ht="14.4">
      <c r="A3198" s="17" t="s">
        <v>341</v>
      </c>
      <c r="B3198" s="17" t="str">
        <f t="shared" ref="B3198" si="4112">LEFT(A3198,5)</f>
        <v>Caps=</v>
      </c>
      <c r="C3198" s="1" t="s">
        <v>213</v>
      </c>
      <c r="D3198" t="str">
        <f t="shared" ref="D3198:D3261" si="4113">RIGHT(A3198,(LEN(A3198)-5))</f>
        <v>3</v>
      </c>
      <c r="F3198" t="str">
        <f t="shared" si="4111"/>
        <v>Caps=3</v>
      </c>
      <c r="G3198" s="17" t="s">
        <v>214</v>
      </c>
    </row>
    <row r="3199" spans="1:7" ht="14.4">
      <c r="A3199" s="17" t="s">
        <v>239</v>
      </c>
      <c r="B3199" s="17" t="str">
        <f t="shared" ref="B3199" si="4114">LEFT(A3199,8)</f>
        <v>CapsU20=</v>
      </c>
      <c r="C3199" s="1" t="s">
        <v>216</v>
      </c>
      <c r="D3199" t="str">
        <f t="shared" ref="D3199:D3262" si="4115">RIGHT(A3199,(LEN(A3199)-8))</f>
        <v>0</v>
      </c>
      <c r="E3199" t="s">
        <v>1439</v>
      </c>
      <c r="F3199" t="str">
        <f t="shared" si="4111"/>
        <v>CapsU20=0</v>
      </c>
      <c r="G3199" t="str">
        <f t="shared" ref="G3199:G3262" si="4116">CONCATENATE("Extra info: ", E3199)</f>
        <v>Extra info: form pos</v>
      </c>
    </row>
    <row r="3200" spans="1:7" ht="14.4">
      <c r="A3200" s="17" t="s">
        <v>1341</v>
      </c>
      <c r="B3200" s="17"/>
      <c r="C3200" s="10" t="s">
        <v>134</v>
      </c>
      <c r="D3200" s="17" t="str">
        <f t="shared" ref="D3200:D3263" si="4117">MID(A3200,8,(LEN(A3200)-8))</f>
        <v>247310921</v>
      </c>
      <c r="F3200" t="str">
        <f t="shared" si="4111"/>
        <v>[player247310921]</v>
      </c>
      <c r="G3200" s="17" t="str">
        <f t="shared" ref="G3200:G3263" si="4118">CONCATENATE("[hr][b]",D3201,"[/b] ","[playerid=",D3200,"]")</f>
        <v>[hr][b]Tobias Jacobsson[/b] [playerid=247310921]</v>
      </c>
    </row>
    <row r="3201" spans="1:7" ht="14.4">
      <c r="A3201" s="17" t="s">
        <v>1342</v>
      </c>
      <c r="B3201" s="17" t="str">
        <f t="shared" ref="B3201" si="4119">LEFT(A3201,5)</f>
        <v>name=</v>
      </c>
      <c r="C3201" s="10" t="s">
        <v>137</v>
      </c>
      <c r="D3201" s="17" t="str">
        <f t="shared" ref="D3201:D3264" si="4120">RIGHT(A3201,(LEN(A3201)-5))</f>
        <v>Tobias Jacobsson</v>
      </c>
      <c r="F3201" t="str">
        <f t="shared" si="4111"/>
        <v>name=Tobias Jacobsson</v>
      </c>
      <c r="G3201" t="str">
        <f t="shared" ref="G3201" si="4121">CONCATENATE(D3202," år och ",D3203," dagar, TSI = ",D3217,", Lön = ",D3216)</f>
        <v>30 år och 5 dagar, TSI = 228030, Lön = 542280</v>
      </c>
    </row>
    <row r="3202" spans="1:7" ht="14.4">
      <c r="A3202" s="17" t="s">
        <v>344</v>
      </c>
      <c r="B3202" s="17" t="str">
        <f t="shared" ref="B3202" si="4122">LEFT(A3202,4)</f>
        <v>ald=</v>
      </c>
      <c r="C3202" s="1" t="s">
        <v>139</v>
      </c>
      <c r="D3202" t="str">
        <f t="shared" ref="D3202:D3265" si="4123">RIGHT(A3202,(LEN(A3202)-4))</f>
        <v>30</v>
      </c>
      <c r="F3202" t="str">
        <f t="shared" ref="F3202" si="4124">IF(LEN(E3202)&gt;0,CONCATENATE(B3202,E3202),A3202)</f>
        <v>ald=30</v>
      </c>
      <c r="G3202" t="str">
        <f>CONCATENATE(VLOOKUP(IF((COUNTA(E3205)&gt;0),E3205,VALUE(D3205)),'Lookup tables'!$A$2:$B$42,2,FALSE)," form, ",VLOOKUP(IF((COUNTA(E3206)&gt;0),E3206,VALUE(D3206)),'Lookup tables'!$A$2:$B$42,2,FALSE)," kondition, ",VLOOKUP(IF((COUNTA(E3214)&gt;0),E3214,VALUE(D3214)),'Lookup tables'!$A$2:$B$42,2,FALSE)," rutin")</f>
        <v>ypperlig form, fenomenal kondition, oförglömlig rutin</v>
      </c>
    </row>
    <row r="3203" spans="1:7" ht="14.4">
      <c r="A3203" s="17" t="s">
        <v>751</v>
      </c>
      <c r="B3203" s="17" t="str">
        <f t="shared" ref="B3203" si="4125">LEFT(A3203,8)</f>
        <v>agedays=</v>
      </c>
      <c r="C3203" s="1" t="s">
        <v>142</v>
      </c>
      <c r="D3203" t="str">
        <f t="shared" ref="D3203:D3266" si="4126">RIGHT(A3203,(LEN(A3203)-8))</f>
        <v>5</v>
      </c>
      <c r="F3203" t="str">
        <f t="shared" si="4105"/>
        <v>agedays=5</v>
      </c>
      <c r="G3203" t="str">
        <f>CONCATENATE(IF((COUNTA(D3226)&gt;0),CONCATENATE(D3226,", "),""),IF((LEN(D3233)&gt;0),CONCATENATE(VLOOKUP(VALUE(D3233),'Lookup tables'!$D$25:$E$27,2,FALSE),", "),""),CONCATENATE(VLOOKUP(VALUE(D3215),'Lookup tables'!$A$2:$B$42,2,FALSE)," ledarförmåga, "),CONCATENATE(VLOOKUP(D3228,'Lookup tables'!$D$29:$E$34,2,FALSE),", "),IF(AND((VALUE(D3204)&lt;0),(COUNTA(E3204)&lt;1)),"ingen skada",CONCATENATE("[b]skada +",IF((COUNTA(E3204)&gt;0),E3204,D3204),"[/b]")))</f>
        <v>bra ledarförmåga, sympatisk kille, ingen skada</v>
      </c>
    </row>
    <row r="3204" spans="1:7" ht="14.4">
      <c r="A3204" s="17" t="s">
        <v>143</v>
      </c>
      <c r="B3204" s="17" t="str">
        <f t="shared" ref="B3204:B3263" si="4127">LEFT(A3204,4)</f>
        <v>ska=</v>
      </c>
      <c r="C3204" s="1" t="s">
        <v>144</v>
      </c>
      <c r="D3204" t="str">
        <f t="shared" ref="D3204:D3267" si="4128">RIGHT(A3204,(LEN(A3204)-4))</f>
        <v>-1</v>
      </c>
      <c r="F3204" t="str">
        <f t="shared" si="4105"/>
        <v>ska=-1</v>
      </c>
      <c r="G3204" t="s">
        <v>145</v>
      </c>
    </row>
    <row r="3205" spans="1:7" ht="14.4">
      <c r="A3205" s="17" t="s">
        <v>221</v>
      </c>
      <c r="B3205" s="17" t="str">
        <f t="shared" si="4127"/>
        <v>for=</v>
      </c>
      <c r="C3205" s="1" t="s">
        <v>147</v>
      </c>
      <c r="D3205" t="str">
        <f t="shared" si="4128"/>
        <v>6</v>
      </c>
      <c r="F3205" t="str">
        <f t="shared" si="4105"/>
        <v>for=6</v>
      </c>
      <c r="G3205" s="17" t="str">
        <f t="shared" ref="G3205:G3268" si="4129">CONCATENATE("[th]",C3206)</f>
        <v>[th]Kondition</v>
      </c>
    </row>
    <row r="3206" spans="1:7" ht="14.4">
      <c r="A3206" s="17" t="s">
        <v>369</v>
      </c>
      <c r="B3206" s="17" t="str">
        <f t="shared" si="4127"/>
        <v>uth=</v>
      </c>
      <c r="C3206" s="1" t="s">
        <v>149</v>
      </c>
      <c r="D3206" t="str">
        <f t="shared" si="4128"/>
        <v>8</v>
      </c>
      <c r="F3206" t="str">
        <f t="shared" si="4105"/>
        <v>uth=8</v>
      </c>
      <c r="G3206" s="17" t="s">
        <v>150</v>
      </c>
    </row>
    <row r="3207" spans="1:7" ht="14.4">
      <c r="A3207" s="17" t="s">
        <v>533</v>
      </c>
      <c r="B3207" s="17" t="str">
        <f t="shared" si="4127"/>
        <v>spe=</v>
      </c>
      <c r="C3207" s="1" t="s">
        <v>152</v>
      </c>
      <c r="D3207" t="str">
        <f t="shared" si="4128"/>
        <v>17</v>
      </c>
      <c r="F3207" t="str">
        <f t="shared" si="4105"/>
        <v>spe=17</v>
      </c>
      <c r="G3207" s="17" t="str">
        <f>CONCATENATE("[td]",VLOOKUP(IF((COUNTA(E3206)&gt;0),E3206,VALUE(D3206)),'Lookup tables'!$A$2:$B$42,2,FALSE))</f>
        <v>[td]fenomenal</v>
      </c>
    </row>
    <row r="3208" spans="1:7" ht="14.4">
      <c r="A3208" s="17" t="s">
        <v>223</v>
      </c>
      <c r="B3208" s="17" t="str">
        <f t="shared" si="4127"/>
        <v>mal=</v>
      </c>
      <c r="C3208" s="1" t="s">
        <v>154</v>
      </c>
      <c r="D3208" t="str">
        <f t="shared" si="4128"/>
        <v>1</v>
      </c>
      <c r="F3208" t="str">
        <f t="shared" si="4105"/>
        <v>mal=1</v>
      </c>
      <c r="G3208" s="17" t="s">
        <v>140</v>
      </c>
    </row>
    <row r="3209" spans="1:7" ht="14.4">
      <c r="A3209" s="17" t="s">
        <v>906</v>
      </c>
      <c r="B3209" s="17" t="str">
        <f t="shared" si="4127"/>
        <v>fra=</v>
      </c>
      <c r="C3209" s="1" t="s">
        <v>156</v>
      </c>
      <c r="D3209" t="str">
        <f t="shared" si="4128"/>
        <v>15</v>
      </c>
      <c r="F3209" t="str">
        <f t="shared" si="4105"/>
        <v>fra=15</v>
      </c>
      <c r="G3209" s="17" t="str">
        <f t="shared" ref="G3209" si="4130">CONCATENATE("[th]",C3213)</f>
        <v>[th]Målvakt</v>
      </c>
    </row>
    <row r="3210" spans="1:7" ht="14.4">
      <c r="A3210" s="17" t="s">
        <v>415</v>
      </c>
      <c r="B3210" s="17" t="str">
        <f t="shared" si="4127"/>
        <v>ytt=</v>
      </c>
      <c r="C3210" s="1" t="s">
        <v>158</v>
      </c>
      <c r="D3210" t="str">
        <f t="shared" si="4128"/>
        <v>5</v>
      </c>
      <c r="F3210" t="str">
        <f t="shared" si="4105"/>
        <v>ytt=5</v>
      </c>
      <c r="G3210" s="17" t="s">
        <v>150</v>
      </c>
    </row>
    <row r="3211" spans="1:7" ht="14.4">
      <c r="A3211" s="17" t="s">
        <v>265</v>
      </c>
      <c r="B3211" s="17" t="str">
        <f t="shared" si="4127"/>
        <v>fas=</v>
      </c>
      <c r="C3211" s="1" t="s">
        <v>160</v>
      </c>
      <c r="D3211" t="str">
        <f t="shared" si="4128"/>
        <v>15</v>
      </c>
      <c r="F3211" t="str">
        <f t="shared" si="4105"/>
        <v>fas=15</v>
      </c>
      <c r="G3211" s="17" t="str">
        <f>CONCATENATE("[td]",VLOOKUP(IF((COUNTA(E3213)&gt;0),E3213,VALUE(D3213)),'Lookup tables'!$A$2:$B$42,2,FALSE))</f>
        <v>[td]katastrofal</v>
      </c>
    </row>
    <row r="3212" spans="1:7" ht="14.4">
      <c r="A3212" s="17" t="s">
        <v>551</v>
      </c>
      <c r="B3212" s="17" t="str">
        <f t="shared" si="4127"/>
        <v>bac=</v>
      </c>
      <c r="C3212" s="1" t="s">
        <v>162</v>
      </c>
      <c r="D3212" t="str">
        <f t="shared" si="4128"/>
        <v>7</v>
      </c>
      <c r="F3212" t="str">
        <f t="shared" si="4105"/>
        <v>bac=7</v>
      </c>
      <c r="G3212" s="17" t="s">
        <v>163</v>
      </c>
    </row>
    <row r="3213" spans="1:7" ht="14.4">
      <c r="A3213" s="17" t="s">
        <v>286</v>
      </c>
      <c r="B3213" s="17" t="str">
        <f t="shared" si="4127"/>
        <v>mlv=</v>
      </c>
      <c r="C3213" s="1" t="s">
        <v>165</v>
      </c>
      <c r="D3213" t="str">
        <f t="shared" si="4128"/>
        <v>1</v>
      </c>
      <c r="F3213" t="str">
        <f t="shared" si="4105"/>
        <v>mlv=1</v>
      </c>
      <c r="G3213" s="17" t="s">
        <v>135</v>
      </c>
    </row>
    <row r="3214" spans="1:7" ht="14.4">
      <c r="A3214" s="17" t="s">
        <v>307</v>
      </c>
      <c r="B3214" s="17" t="str">
        <f t="shared" si="4127"/>
        <v>rut=</v>
      </c>
      <c r="C3214" s="1" t="s">
        <v>167</v>
      </c>
      <c r="D3214" t="str">
        <f t="shared" si="4128"/>
        <v>13</v>
      </c>
      <c r="F3214" t="str">
        <f t="shared" si="4105"/>
        <v>rut=13</v>
      </c>
      <c r="G3214" s="17" t="str">
        <f t="shared" ref="G3214" si="4131">CONCATENATE("[th]",C3207)</f>
        <v>[th]Spelupplägg</v>
      </c>
    </row>
    <row r="3215" spans="1:7" ht="14.4">
      <c r="A3215" s="17" t="s">
        <v>337</v>
      </c>
      <c r="B3215" s="17" t="str">
        <f t="shared" si="4127"/>
        <v>led=</v>
      </c>
      <c r="C3215" s="1" t="s">
        <v>169</v>
      </c>
      <c r="D3215" t="str">
        <f t="shared" si="4128"/>
        <v>5</v>
      </c>
      <c r="F3215" t="str">
        <f t="shared" si="4105"/>
        <v>led=5</v>
      </c>
      <c r="G3215" s="17" t="s">
        <v>150</v>
      </c>
    </row>
    <row r="3216" spans="1:7" ht="14.4">
      <c r="A3216" s="17" t="s">
        <v>1343</v>
      </c>
      <c r="B3216" s="17" t="str">
        <f t="shared" si="4127"/>
        <v>sal=</v>
      </c>
      <c r="C3216" s="1" t="s">
        <v>171</v>
      </c>
      <c r="D3216" t="str">
        <f t="shared" si="4128"/>
        <v>542280</v>
      </c>
      <c r="F3216" t="str">
        <f t="shared" si="4105"/>
        <v>sal=542280</v>
      </c>
      <c r="G3216" s="17" t="str">
        <f>CONCATENATE("[td]",VLOOKUP(IF((COUNTA(E3207)&gt;0),E3207,VALUE(D3207)),'Lookup tables'!$A$2:$B$42,2,FALSE))</f>
        <v>[td]mytomspunnen</v>
      </c>
    </row>
    <row r="3217" spans="1:7" ht="14.4">
      <c r="A3217" s="17" t="s">
        <v>1344</v>
      </c>
      <c r="B3217" s="17" t="str">
        <f t="shared" si="4127"/>
        <v>mkt=</v>
      </c>
      <c r="C3217" s="1" t="s">
        <v>173</v>
      </c>
      <c r="D3217" t="str">
        <f t="shared" si="4128"/>
        <v>228030</v>
      </c>
      <c r="F3217" t="str">
        <f t="shared" si="4105"/>
        <v>mkt=228030</v>
      </c>
      <c r="G3217" s="17" t="s">
        <v>140</v>
      </c>
    </row>
    <row r="3218" spans="1:7" ht="14.4">
      <c r="A3218" s="17" t="s">
        <v>835</v>
      </c>
      <c r="B3218" s="17" t="str">
        <f t="shared" si="4127"/>
        <v>gev=</v>
      </c>
      <c r="C3218" s="1" t="s">
        <v>175</v>
      </c>
      <c r="D3218" t="str">
        <f t="shared" si="4128"/>
        <v>63</v>
      </c>
      <c r="F3218" t="str">
        <f t="shared" si="4105"/>
        <v>gev=63</v>
      </c>
      <c r="G3218" s="17" t="str">
        <f t="shared" ref="G3218" si="4132">CONCATENATE("[th]",C3209)</f>
        <v>[th]Framspel</v>
      </c>
    </row>
    <row r="3219" spans="1:7" ht="14.4">
      <c r="A3219" s="17" t="s">
        <v>571</v>
      </c>
      <c r="B3219" s="17" t="str">
        <f t="shared" si="4127"/>
        <v>gtl=</v>
      </c>
      <c r="C3219" s="1" t="s">
        <v>177</v>
      </c>
      <c r="D3219" t="str">
        <f t="shared" si="4128"/>
        <v>1</v>
      </c>
      <c r="F3219" t="str">
        <f t="shared" si="4105"/>
        <v>gtl=1</v>
      </c>
      <c r="G3219" s="17" t="s">
        <v>150</v>
      </c>
    </row>
    <row r="3220" spans="1:7" ht="14.4">
      <c r="A3220" s="17" t="s">
        <v>178</v>
      </c>
      <c r="B3220" s="17" t="str">
        <f t="shared" si="4127"/>
        <v>gtc=</v>
      </c>
      <c r="C3220" s="1" t="s">
        <v>179</v>
      </c>
      <c r="D3220" t="str">
        <f t="shared" si="4128"/>
        <v>0</v>
      </c>
      <c r="F3220" t="str">
        <f t="shared" si="4105"/>
        <v>gtc=0</v>
      </c>
      <c r="G3220" s="17" t="str">
        <f>CONCATENATE("[td]",VLOOKUP(IF((COUNTA(E3209)&gt;0),E3209,VALUE(D3209)),'Lookup tables'!$A$2:$B$42,2,FALSE))</f>
        <v>[td]titanisk</v>
      </c>
    </row>
    <row r="3221" spans="1:7" ht="14.4">
      <c r="A3221" s="17" t="s">
        <v>180</v>
      </c>
      <c r="B3221" s="17" t="str">
        <f t="shared" si="4127"/>
        <v>gtt=</v>
      </c>
      <c r="C3221" s="1" t="s">
        <v>181</v>
      </c>
      <c r="D3221" t="str">
        <f t="shared" si="4128"/>
        <v>0</v>
      </c>
      <c r="F3221" t="str">
        <f t="shared" si="4105"/>
        <v>gtt=0</v>
      </c>
      <c r="G3221" s="17" t="s">
        <v>163</v>
      </c>
    </row>
    <row r="3222" spans="1:7" ht="14.4">
      <c r="A3222" s="17" t="s">
        <v>644</v>
      </c>
      <c r="B3222" s="17" t="str">
        <f t="shared" si="4127"/>
        <v>hat=</v>
      </c>
      <c r="C3222" s="1" t="s">
        <v>183</v>
      </c>
      <c r="D3222" t="str">
        <f t="shared" si="4128"/>
        <v>2</v>
      </c>
      <c r="F3222" t="str">
        <f t="shared" si="4105"/>
        <v>hat=2</v>
      </c>
      <c r="G3222" s="17" t="s">
        <v>135</v>
      </c>
    </row>
    <row r="3223" spans="1:7" ht="14.4">
      <c r="A3223" s="17" t="s">
        <v>184</v>
      </c>
      <c r="B3223" s="17" t="str">
        <f t="shared" ref="B3223" si="4133">LEFT(A3223,10)</f>
        <v>CountryID=</v>
      </c>
      <c r="C3223" s="1" t="s">
        <v>185</v>
      </c>
      <c r="D3223" t="str">
        <f t="shared" ref="D3223:D3286" si="4134">RIGHT(A3223,(LEN(A3223)-10))</f>
        <v>1</v>
      </c>
      <c r="F3223" t="str">
        <f t="shared" si="4105"/>
        <v>CountryID=1</v>
      </c>
      <c r="G3223" s="17" t="str">
        <f t="shared" ref="G3223" si="4135">CONCATENATE("[th]",C3210)</f>
        <v>[th]Ytter</v>
      </c>
    </row>
    <row r="3224" spans="1:7" ht="14.4">
      <c r="A3224" s="17" t="s">
        <v>186</v>
      </c>
      <c r="B3224" s="17" t="str">
        <f t="shared" ref="B3224" si="4136">LEFT(A3224,9)</f>
        <v>warnings=</v>
      </c>
      <c r="C3224" s="1" t="s">
        <v>187</v>
      </c>
      <c r="D3224" t="str">
        <f t="shared" ref="D3224:D3287" si="4137">RIGHT(A3224,(LEN(A3224)-9))</f>
        <v>0</v>
      </c>
      <c r="F3224" t="str">
        <f t="shared" si="4105"/>
        <v>warnings=0</v>
      </c>
      <c r="G3224" s="17" t="s">
        <v>150</v>
      </c>
    </row>
    <row r="3225" spans="1:7" ht="14.4">
      <c r="A3225" s="17" t="s">
        <v>362</v>
      </c>
      <c r="B3225" s="17" t="str">
        <f t="shared" ref="B3225" si="4138">LEFT(A3225,11)</f>
        <v>speciality=</v>
      </c>
      <c r="C3225" s="1" t="s">
        <v>189</v>
      </c>
      <c r="D3225" t="str">
        <f t="shared" ref="D3225:D3288" si="4139">RIGHT(A3225,(LEN(A3225)-11))</f>
        <v>5</v>
      </c>
      <c r="F3225" t="str">
        <f t="shared" si="4105"/>
        <v>speciality=5</v>
      </c>
      <c r="G3225" s="17" t="str">
        <f>CONCATENATE("[td]",VLOOKUP(IF((COUNTA(E3210)&gt;0),E3210,VALUE(D3210)),'Lookup tables'!$A$2:$B$42,2,FALSE))</f>
        <v>[td]bra</v>
      </c>
    </row>
    <row r="3226" spans="1:7" ht="14.4">
      <c r="A3226" s="17" t="s">
        <v>363</v>
      </c>
      <c r="B3226" s="17" t="str">
        <f t="shared" ref="B3226" si="4140">LEFT(A3226,16)</f>
        <v>specialityLabel=</v>
      </c>
      <c r="C3226" s="1" t="s">
        <v>189</v>
      </c>
      <c r="F3226" t="str">
        <f t="shared" si="4105"/>
        <v>specialityLabel=Head</v>
      </c>
      <c r="G3226" s="17" t="s">
        <v>140</v>
      </c>
    </row>
    <row r="3227" spans="1:7" ht="14.4">
      <c r="A3227" s="17" t="s">
        <v>329</v>
      </c>
      <c r="B3227" s="17" t="str">
        <f t="shared" ref="B3227" si="4141">LEFT(A3227,11)</f>
        <v>gentleness=</v>
      </c>
      <c r="C3227" s="1" t="s">
        <v>192</v>
      </c>
      <c r="D3227" t="str">
        <f t="shared" ref="D3227:D3290" si="4142">RIGHT(A3227,(LEN(A3227)-11))</f>
        <v>2</v>
      </c>
      <c r="F3227" t="str">
        <f t="shared" si="4105"/>
        <v>gentleness=2</v>
      </c>
      <c r="G3227" s="17" t="str">
        <f t="shared" ref="G3227" si="4143">CONCATENATE("[th]",C3212)</f>
        <v>[th]Försvar</v>
      </c>
    </row>
    <row r="3228" spans="1:7" ht="14.4">
      <c r="A3228" s="17" t="s">
        <v>330</v>
      </c>
      <c r="B3228" s="17" t="str">
        <f t="shared" ref="B3228" si="4144">LEFT(A3228,16)</f>
        <v>gentlenessLabel=</v>
      </c>
      <c r="C3228" s="1" t="s">
        <v>192</v>
      </c>
      <c r="D3228" t="str">
        <f t="shared" ref="D3228:D3291" si="4145">RIGHT(A3228,(LEN(A3228)-16))</f>
        <v>pleasant guy</v>
      </c>
      <c r="F3228" t="str">
        <f t="shared" si="4105"/>
        <v>gentlenessLabel=pleasant guy</v>
      </c>
      <c r="G3228" s="17" t="s">
        <v>150</v>
      </c>
    </row>
    <row r="3229" spans="1:7" ht="14.4">
      <c r="A3229" s="17" t="s">
        <v>194</v>
      </c>
      <c r="B3229" s="17" t="str">
        <f t="shared" ref="B3229" si="4146">LEFT(A3229,8)</f>
        <v>honesty=</v>
      </c>
      <c r="C3229" s="1" t="s">
        <v>195</v>
      </c>
      <c r="D3229" t="str">
        <f t="shared" ref="D3229:D3292" si="4147">RIGHT(A3229,(LEN(A3229)-8))</f>
        <v>2</v>
      </c>
      <c r="F3229" t="str">
        <f t="shared" si="4105"/>
        <v>honesty=2</v>
      </c>
      <c r="G3229" s="17" t="str">
        <f>CONCATENATE("[td]",VLOOKUP(IF((COUNTA(E3212)&gt;0),E3212,VALUE(D3212)),'Lookup tables'!$A$2:$B$42,2,FALSE))</f>
        <v>[td]enastående</v>
      </c>
    </row>
    <row r="3230" spans="1:7" ht="14.4">
      <c r="A3230" s="17" t="s">
        <v>196</v>
      </c>
      <c r="B3230" s="17" t="str">
        <f t="shared" ref="B3230" si="4148">LEFT(A3230,13)</f>
        <v>honestyLabel=</v>
      </c>
      <c r="C3230" s="1" t="s">
        <v>195</v>
      </c>
      <c r="D3230" t="str">
        <f t="shared" ref="D3230:D3293" si="4149">RIGHT(A3230,(LEN(A3230)-13))</f>
        <v>honest</v>
      </c>
      <c r="F3230" t="str">
        <f t="shared" si="4105"/>
        <v>honestyLabel=honest</v>
      </c>
      <c r="G3230" s="17" t="s">
        <v>163</v>
      </c>
    </row>
    <row r="3231" spans="1:7" ht="14.4">
      <c r="A3231" s="17" t="s">
        <v>273</v>
      </c>
      <c r="B3231" s="17" t="str">
        <f t="shared" ref="B3231" si="4150">LEFT(A3231,15)</f>
        <v>Aggressiveness=</v>
      </c>
      <c r="C3231" s="1" t="s">
        <v>198</v>
      </c>
      <c r="D3231" t="str">
        <f t="shared" ref="D3231:D3294" si="4151">RIGHT(A3231,(LEN(A3231)-15))</f>
        <v>2</v>
      </c>
      <c r="F3231" t="str">
        <f t="shared" si="4105"/>
        <v>Aggressiveness=2</v>
      </c>
      <c r="G3231" s="17" t="s">
        <v>135</v>
      </c>
    </row>
    <row r="3232" spans="1:7" ht="14.4">
      <c r="A3232" s="17" t="s">
        <v>274</v>
      </c>
      <c r="B3232" s="17" t="str">
        <f t="shared" ref="B3232" si="4152">LEFT(A3232,20)</f>
        <v>AggressivenessLabel=</v>
      </c>
      <c r="C3232" s="1" t="s">
        <v>198</v>
      </c>
      <c r="D3232" t="str">
        <f t="shared" ref="D3232:D3295" si="4153">RIGHT(A3232,(LEN(A3232)-20))</f>
        <v>balanced</v>
      </c>
      <c r="F3232" t="str">
        <f t="shared" si="4105"/>
        <v>AggressivenessLabel=balanced</v>
      </c>
      <c r="G3232" s="17" t="str">
        <f t="shared" ref="G3232" si="4154">CONCATENATE("[th]",C3208)</f>
        <v>[th]Målgörare</v>
      </c>
    </row>
    <row r="3233" spans="1:7" ht="14.4">
      <c r="A3233" s="17" t="s">
        <v>236</v>
      </c>
      <c r="B3233" s="17" t="str">
        <f t="shared" ref="B3233" si="4155">LEFT(A3233,12)</f>
        <v>TrainerType=</v>
      </c>
      <c r="C3233" s="1" t="s">
        <v>201</v>
      </c>
      <c r="D3233" t="str">
        <f t="shared" ref="D3233:D3296" si="4156">RIGHT(A3233,(LEN(A3233)-12))</f>
        <v/>
      </c>
      <c r="F3233" t="str">
        <f t="shared" si="4105"/>
        <v>TrainerType=</v>
      </c>
      <c r="G3233" s="17" t="s">
        <v>150</v>
      </c>
    </row>
    <row r="3234" spans="1:7" ht="14.4">
      <c r="A3234" s="17" t="s">
        <v>237</v>
      </c>
      <c r="B3234" s="17" t="str">
        <f t="shared" ref="B3234" si="4157">LEFT(A3234,13)</f>
        <v>TrainerSkill=</v>
      </c>
      <c r="C3234" s="1" t="s">
        <v>203</v>
      </c>
      <c r="D3234" t="str">
        <f t="shared" ref="D3234:D3297" si="4158">RIGHT(A3234,(LEN(A3234)-13))</f>
        <v/>
      </c>
      <c r="F3234" t="str">
        <f t="shared" si="4105"/>
        <v>TrainerSkill=</v>
      </c>
      <c r="G3234" s="17" t="str">
        <f>CONCATENATE("[td]",VLOOKUP(IF((COUNTA(E3208)&gt;0),E3208,VALUE(D3208)),'Lookup tables'!$A$2:$B$42,2,FALSE))</f>
        <v>[td]katastrofal</v>
      </c>
    </row>
    <row r="3235" spans="1:7" ht="14.4">
      <c r="A3235" s="17" t="s">
        <v>204</v>
      </c>
      <c r="B3235" s="17" t="str">
        <f t="shared" ref="B3235" si="4159">LEFT(A3235,7)</f>
        <v>rating=</v>
      </c>
      <c r="C3235" s="1" t="s">
        <v>205</v>
      </c>
      <c r="D3235" t="str">
        <f t="shared" ref="D3235:D3298" si="4160">RIGHT(A3235,(LEN(A3235)-7))</f>
        <v>0</v>
      </c>
      <c r="F3235" t="str">
        <f t="shared" si="4105"/>
        <v>rating=0</v>
      </c>
      <c r="G3235" s="17" t="s">
        <v>140</v>
      </c>
    </row>
    <row r="3236" spans="1:7" ht="14.4">
      <c r="A3236" s="17" t="s">
        <v>808</v>
      </c>
      <c r="B3236" s="17" t="str">
        <f t="shared" ref="B3236" si="4161">LEFT(A3236,13)</f>
        <v>PlayerNumber=</v>
      </c>
      <c r="C3236" s="1" t="s">
        <v>207</v>
      </c>
      <c r="D3236" t="str">
        <f t="shared" ref="D3236:D3299" si="4162">RIGHT(A3236,(LEN(A3236)-13))</f>
        <v>8</v>
      </c>
      <c r="F3236" t="str">
        <f t="shared" si="4105"/>
        <v>PlayerNumber=8</v>
      </c>
      <c r="G3236" s="17" t="str">
        <f t="shared" ref="G3236" si="4163">CONCATENATE("[th]",C3211)</f>
        <v>[th]Fasta situationer</v>
      </c>
    </row>
    <row r="3237" spans="1:7" ht="14.4">
      <c r="A3237" s="17" t="s">
        <v>208</v>
      </c>
      <c r="B3237" s="17" t="str">
        <f t="shared" ref="B3237:B3238" si="4164">LEFT(A3237,15)</f>
        <v>TransferListed=</v>
      </c>
      <c r="C3237" s="1" t="s">
        <v>209</v>
      </c>
      <c r="D3237" t="str">
        <f t="shared" ref="D3237:D3300" si="4165">RIGHT(A3237,(LEN(A3237)-15))</f>
        <v>0</v>
      </c>
      <c r="F3237" t="str">
        <f t="shared" si="4105"/>
        <v>TransferListed=0</v>
      </c>
      <c r="G3237" s="17" t="s">
        <v>150</v>
      </c>
    </row>
    <row r="3238" spans="1:7" ht="14.4">
      <c r="A3238" s="17" t="s">
        <v>210</v>
      </c>
      <c r="B3238" s="17" t="str">
        <f t="shared" si="4164"/>
        <v>NationalTeamID=</v>
      </c>
      <c r="C3238" s="1" t="s">
        <v>211</v>
      </c>
      <c r="D3238" t="str">
        <f t="shared" si="4165"/>
        <v>3000</v>
      </c>
      <c r="F3238" t="str">
        <f t="shared" ref="F3238:F3301" si="4166">A3238</f>
        <v>NationalTeamID=3000</v>
      </c>
      <c r="G3238" s="17" t="str">
        <f>CONCATENATE("[td]",VLOOKUP(IF((COUNTA(E3211)&gt;0),E3211,VALUE(D3211)),'Lookup tables'!$A$2:$B$42,2,FALSE))</f>
        <v>[td]titanisk</v>
      </c>
    </row>
    <row r="3239" spans="1:7" ht="14.4">
      <c r="A3239" s="17" t="s">
        <v>238</v>
      </c>
      <c r="B3239" s="17" t="str">
        <f t="shared" ref="B3239" si="4167">LEFT(A3239,5)</f>
        <v>Caps=</v>
      </c>
      <c r="C3239" s="1" t="s">
        <v>213</v>
      </c>
      <c r="D3239" t="str">
        <f t="shared" ref="D3239:D3302" si="4168">RIGHT(A3239,(LEN(A3239)-5))</f>
        <v>0</v>
      </c>
      <c r="F3239" t="str">
        <f t="shared" si="4166"/>
        <v>Caps=0</v>
      </c>
      <c r="G3239" s="17" t="s">
        <v>214</v>
      </c>
    </row>
    <row r="3240" spans="1:7" ht="14.4">
      <c r="A3240" s="17" t="s">
        <v>475</v>
      </c>
      <c r="B3240" s="17" t="str">
        <f t="shared" ref="B3240" si="4169">LEFT(A3240,8)</f>
        <v>CapsU20=</v>
      </c>
      <c r="C3240" s="1" t="s">
        <v>216</v>
      </c>
      <c r="D3240" t="str">
        <f t="shared" ref="D3240:D3303" si="4170">RIGHT(A3240,(LEN(A3240)-8))</f>
        <v>6</v>
      </c>
      <c r="F3240" t="str">
        <f t="shared" si="4166"/>
        <v>CapsU20=6</v>
      </c>
      <c r="G3240" t="str">
        <f t="shared" ref="G3240:G3303" si="4171">CONCATENATE("Extra info: ", E3240)</f>
        <v xml:space="preserve">Extra info: </v>
      </c>
    </row>
    <row r="3241" spans="1:7" ht="14.4">
      <c r="A3241" s="17" t="s">
        <v>686</v>
      </c>
      <c r="B3241" s="17"/>
      <c r="C3241" s="10" t="s">
        <v>134</v>
      </c>
      <c r="D3241" s="17" t="str">
        <f t="shared" ref="D3241:D3304" si="4172">MID(A3241,8,(LEN(A3241)-8))</f>
        <v>242373740</v>
      </c>
      <c r="F3241" t="str">
        <f t="shared" si="4111"/>
        <v>[player242373740]</v>
      </c>
      <c r="G3241" s="17" t="str">
        <f t="shared" ref="G3241:G3304" si="4173">CONCATENATE("[hr][b]",D3242,"[/b] ","[playerid=",D3241,"]")</f>
        <v>[hr][b]Tomas Oskarsson[/b] [playerid=242373740]</v>
      </c>
    </row>
    <row r="3242" spans="1:7" ht="14.4">
      <c r="A3242" s="17" t="s">
        <v>687</v>
      </c>
      <c r="B3242" s="17" t="str">
        <f t="shared" ref="B3242" si="4174">LEFT(A3242,5)</f>
        <v>name=</v>
      </c>
      <c r="C3242" s="10" t="s">
        <v>137</v>
      </c>
      <c r="D3242" s="17" t="str">
        <f t="shared" ref="D3242:D3305" si="4175">RIGHT(A3242,(LEN(A3242)-5))</f>
        <v>Tomas Oskarsson</v>
      </c>
      <c r="F3242" t="str">
        <f t="shared" si="4111"/>
        <v>name=Tomas Oskarsson</v>
      </c>
      <c r="G3242" t="str">
        <f t="shared" ref="G3242" si="4176">CONCATENATE(D3243," år och ",D3244," dagar, TSI = ",D3258,", Lön = ",D3257)</f>
        <v>30 år och 42 dagar, TSI = 229490, Lön = 553100</v>
      </c>
    </row>
    <row r="3243" spans="1:7" ht="14.4">
      <c r="A3243" s="17" t="s">
        <v>344</v>
      </c>
      <c r="B3243" s="17" t="str">
        <f t="shared" ref="B3243" si="4177">LEFT(A3243,4)</f>
        <v>ald=</v>
      </c>
      <c r="C3243" s="1" t="s">
        <v>139</v>
      </c>
      <c r="D3243" t="str">
        <f t="shared" ref="D3243:D3306" si="4178">RIGHT(A3243,(LEN(A3243)-4))</f>
        <v>30</v>
      </c>
      <c r="F3243" t="str">
        <f t="shared" ref="F3243" si="4179">IF(LEN(E3243)&gt;0,CONCATENATE(B3243,E3243),A3243)</f>
        <v>ald=30</v>
      </c>
      <c r="G3243" t="str">
        <f>CONCATENATE(VLOOKUP(IF((COUNTA(E3246)&gt;0),E3246,VALUE(D3246)),'Lookup tables'!$A$2:$B$42,2,FALSE)," form, ",VLOOKUP(IF((COUNTA(E3247)&gt;0),E3247,VALUE(D3247)),'Lookup tables'!$A$2:$B$42,2,FALSE)," kondition, ",VLOOKUP(IF((COUNTA(E3255)&gt;0),E3255,VALUE(D3255)),'Lookup tables'!$A$2:$B$42,2,FALSE)," rutin")</f>
        <v>enastående form, fenomenal kondition, övernaturlig rutin</v>
      </c>
    </row>
    <row r="3244" spans="1:7" ht="14.4">
      <c r="A3244" s="17" t="s">
        <v>471</v>
      </c>
      <c r="B3244" s="17" t="str">
        <f t="shared" ref="B3244" si="4180">LEFT(A3244,8)</f>
        <v>agedays=</v>
      </c>
      <c r="C3244" s="1" t="s">
        <v>142</v>
      </c>
      <c r="D3244" t="str">
        <f t="shared" ref="D3244:D3307" si="4181">RIGHT(A3244,(LEN(A3244)-8))</f>
        <v>42</v>
      </c>
      <c r="F3244" t="str">
        <f t="shared" si="4105"/>
        <v>agedays=42</v>
      </c>
      <c r="G3244" t="str">
        <f>CONCATENATE(IF((COUNTA(D3267)&gt;0),CONCATENATE(D3267,", "),""),IF((LEN(D3274)&gt;0),CONCATENATE(VLOOKUP(VALUE(D3274),'Lookup tables'!$D$25:$E$27,2,FALSE),", "),""),CONCATENATE(VLOOKUP(VALUE(D3256),'Lookup tables'!$A$2:$B$42,2,FALSE)," ledarförmåga, "),CONCATENATE(VLOOKUP(D3269,'Lookup tables'!$D$29:$E$34,2,FALSE),", "),IF(AND((VALUE(D3245)&lt;0),(COUNTA(E3245)&lt;1)),"ingen skada",CONCATENATE("[b]skada +",IF((COUNTA(E3245)&gt;0),E3245,D3245),"[/b]")))</f>
        <v>usel ledarförmåga, genomsympatisk kille, ingen skada</v>
      </c>
    </row>
    <row r="3245" spans="1:7" ht="14.4">
      <c r="A3245" s="17" t="s">
        <v>143</v>
      </c>
      <c r="B3245" s="17" t="str">
        <f t="shared" ref="B3245:B3246" si="4182">LEFT(A3245,4)</f>
        <v>ska=</v>
      </c>
      <c r="C3245" s="1" t="s">
        <v>144</v>
      </c>
      <c r="D3245" t="str">
        <f t="shared" ref="D3245:D3308" si="4183">RIGHT(A3245,(LEN(A3245)-4))</f>
        <v>-1</v>
      </c>
      <c r="F3245" t="str">
        <f t="shared" si="4105"/>
        <v>ska=-1</v>
      </c>
      <c r="G3245" t="s">
        <v>145</v>
      </c>
    </row>
    <row r="3246" spans="1:7" ht="14.4">
      <c r="A3246" s="17" t="s">
        <v>244</v>
      </c>
      <c r="B3246" s="17" t="str">
        <f t="shared" si="4182"/>
        <v>for=</v>
      </c>
      <c r="C3246" s="1" t="s">
        <v>147</v>
      </c>
      <c r="D3246" t="str">
        <f t="shared" si="4183"/>
        <v>7</v>
      </c>
      <c r="F3246" t="str">
        <f t="shared" si="4105"/>
        <v>for=7</v>
      </c>
      <c r="G3246" s="17" t="str">
        <f t="shared" ref="G3246:G3309" si="4184">CONCATENATE("[th]",C3247)</f>
        <v>[th]Kondition</v>
      </c>
    </row>
    <row r="3247" spans="1:7" ht="14.4">
      <c r="A3247" s="17" t="s">
        <v>369</v>
      </c>
      <c r="B3247" s="17" t="str">
        <f t="shared" si="4127"/>
        <v>uth=</v>
      </c>
      <c r="C3247" s="1" t="s">
        <v>149</v>
      </c>
      <c r="D3247" t="str">
        <f t="shared" si="4183"/>
        <v>8</v>
      </c>
      <c r="F3247" t="str">
        <f t="shared" si="4105"/>
        <v>uth=8</v>
      </c>
      <c r="G3247" s="17" t="s">
        <v>150</v>
      </c>
    </row>
    <row r="3248" spans="1:7" ht="14.4">
      <c r="A3248" s="17" t="s">
        <v>280</v>
      </c>
      <c r="B3248" s="17" t="str">
        <f t="shared" si="4127"/>
        <v>spe=</v>
      </c>
      <c r="C3248" s="1" t="s">
        <v>152</v>
      </c>
      <c r="D3248" t="str">
        <f t="shared" si="4183"/>
        <v>18</v>
      </c>
      <c r="F3248" t="str">
        <f t="shared" si="4105"/>
        <v>spe=18</v>
      </c>
      <c r="G3248" s="17" t="str">
        <f>CONCATENATE("[td]",VLOOKUP(IF((COUNTA(E3247)&gt;0),E3247,VALUE(D3247)),'Lookup tables'!$A$2:$B$42,2,FALSE))</f>
        <v>[td]fenomenal</v>
      </c>
    </row>
    <row r="3249" spans="1:7" ht="14.4">
      <c r="A3249" s="17" t="s">
        <v>319</v>
      </c>
      <c r="B3249" s="17" t="str">
        <f t="shared" si="4127"/>
        <v>mal=</v>
      </c>
      <c r="C3249" s="1" t="s">
        <v>154</v>
      </c>
      <c r="D3249" t="str">
        <f t="shared" si="4183"/>
        <v>4</v>
      </c>
      <c r="F3249" t="str">
        <f t="shared" si="4105"/>
        <v>mal=4</v>
      </c>
      <c r="G3249" s="17" t="s">
        <v>140</v>
      </c>
    </row>
    <row r="3250" spans="1:7" ht="14.4">
      <c r="A3250" s="17" t="s">
        <v>425</v>
      </c>
      <c r="B3250" s="17" t="str">
        <f t="shared" si="4127"/>
        <v>fra=</v>
      </c>
      <c r="C3250" s="1" t="s">
        <v>156</v>
      </c>
      <c r="D3250" t="str">
        <f t="shared" si="4183"/>
        <v>9</v>
      </c>
      <c r="F3250" t="str">
        <f t="shared" si="4105"/>
        <v>fra=9</v>
      </c>
      <c r="G3250" s="17" t="str">
        <f t="shared" ref="G3250" si="4185">CONCATENATE("[th]",C3254)</f>
        <v>[th]Målvakt</v>
      </c>
    </row>
    <row r="3251" spans="1:7" ht="14.4">
      <c r="A3251" s="17" t="s">
        <v>283</v>
      </c>
      <c r="B3251" s="17" t="str">
        <f t="shared" si="4127"/>
        <v>ytt=</v>
      </c>
      <c r="C3251" s="1" t="s">
        <v>158</v>
      </c>
      <c r="D3251" t="str">
        <f t="shared" si="4183"/>
        <v>3</v>
      </c>
      <c r="F3251" t="str">
        <f t="shared" si="4105"/>
        <v>ytt=3</v>
      </c>
      <c r="G3251" s="17" t="s">
        <v>150</v>
      </c>
    </row>
    <row r="3252" spans="1:7" ht="14.4">
      <c r="A3252" s="17" t="s">
        <v>284</v>
      </c>
      <c r="B3252" s="17" t="str">
        <f t="shared" si="4127"/>
        <v>fas=</v>
      </c>
      <c r="C3252" s="1" t="s">
        <v>160</v>
      </c>
      <c r="D3252" t="str">
        <f t="shared" si="4183"/>
        <v>8</v>
      </c>
      <c r="F3252" t="str">
        <f t="shared" si="4105"/>
        <v>fas=8</v>
      </c>
      <c r="G3252" s="17" t="str">
        <f>CONCATENATE("[td]",VLOOKUP(IF((COUNTA(E3254)&gt;0),E3254,VALUE(D3254)),'Lookup tables'!$A$2:$B$42,2,FALSE))</f>
        <v>[td]katastrofal</v>
      </c>
    </row>
    <row r="3253" spans="1:7" ht="14.4">
      <c r="A3253" s="17" t="s">
        <v>226</v>
      </c>
      <c r="B3253" s="17" t="str">
        <f t="shared" si="4127"/>
        <v>bac=</v>
      </c>
      <c r="C3253" s="1" t="s">
        <v>162</v>
      </c>
      <c r="D3253" t="str">
        <f t="shared" si="4183"/>
        <v>12</v>
      </c>
      <c r="F3253" t="str">
        <f t="shared" si="4105"/>
        <v>bac=12</v>
      </c>
      <c r="G3253" s="17" t="s">
        <v>163</v>
      </c>
    </row>
    <row r="3254" spans="1:7" ht="14.4">
      <c r="A3254" s="17" t="s">
        <v>286</v>
      </c>
      <c r="B3254" s="17" t="str">
        <f t="shared" si="4127"/>
        <v>mlv=</v>
      </c>
      <c r="C3254" s="1" t="s">
        <v>165</v>
      </c>
      <c r="D3254" t="str">
        <f t="shared" si="4183"/>
        <v>1</v>
      </c>
      <c r="F3254" t="str">
        <f t="shared" si="4105"/>
        <v>mlv=1</v>
      </c>
      <c r="G3254" s="17" t="s">
        <v>135</v>
      </c>
    </row>
    <row r="3255" spans="1:7" ht="14.4">
      <c r="A3255" s="17" t="s">
        <v>287</v>
      </c>
      <c r="B3255" s="17" t="str">
        <f t="shared" si="4127"/>
        <v>rut=</v>
      </c>
      <c r="C3255" s="1" t="s">
        <v>167</v>
      </c>
      <c r="D3255" t="str">
        <f t="shared" si="4183"/>
        <v>12</v>
      </c>
      <c r="F3255" t="str">
        <f t="shared" si="4105"/>
        <v>rut=12</v>
      </c>
      <c r="G3255" s="17" t="str">
        <f t="shared" ref="G3255" si="4186">CONCATENATE("[th]",C3248)</f>
        <v>[th]Spelupplägg</v>
      </c>
    </row>
    <row r="3256" spans="1:7" ht="14.4">
      <c r="A3256" s="17" t="s">
        <v>438</v>
      </c>
      <c r="B3256" s="17" t="str">
        <f t="shared" si="4127"/>
        <v>led=</v>
      </c>
      <c r="C3256" s="1" t="s">
        <v>169</v>
      </c>
      <c r="D3256" t="str">
        <f t="shared" si="4183"/>
        <v>2</v>
      </c>
      <c r="F3256" t="str">
        <f t="shared" si="4105"/>
        <v>led=2</v>
      </c>
      <c r="G3256" s="17" t="s">
        <v>150</v>
      </c>
    </row>
    <row r="3257" spans="1:7" ht="14.4">
      <c r="A3257" s="17" t="s">
        <v>1345</v>
      </c>
      <c r="B3257" s="17" t="str">
        <f t="shared" si="4127"/>
        <v>sal=</v>
      </c>
      <c r="C3257" s="1" t="s">
        <v>171</v>
      </c>
      <c r="D3257" t="str">
        <f t="shared" si="4183"/>
        <v>553100</v>
      </c>
      <c r="F3257" t="str">
        <f t="shared" si="4105"/>
        <v>sal=553100</v>
      </c>
      <c r="G3257" s="17" t="str">
        <f>CONCATENATE("[td]",VLOOKUP(IF((COUNTA(E3248)&gt;0),E3248,VALUE(D3248)),'Lookup tables'!$A$2:$B$42,2,FALSE))</f>
        <v>[td]magisk</v>
      </c>
    </row>
    <row r="3258" spans="1:7" ht="14.4">
      <c r="A3258" s="17" t="s">
        <v>1346</v>
      </c>
      <c r="B3258" s="17" t="str">
        <f t="shared" si="4127"/>
        <v>mkt=</v>
      </c>
      <c r="C3258" s="1" t="s">
        <v>173</v>
      </c>
      <c r="D3258" t="str">
        <f t="shared" si="4183"/>
        <v>229490</v>
      </c>
      <c r="F3258" t="str">
        <f t="shared" ref="F3258:F3319" si="4187">IF(LEN(E3258)&gt;0,CONCATENATE(B3258,E3258),A3258)</f>
        <v>mkt=229490</v>
      </c>
      <c r="G3258" s="17" t="s">
        <v>140</v>
      </c>
    </row>
    <row r="3259" spans="1:7" ht="14.4">
      <c r="A3259" s="17" t="s">
        <v>498</v>
      </c>
      <c r="B3259" s="17" t="str">
        <f t="shared" si="4127"/>
        <v>gev=</v>
      </c>
      <c r="C3259" s="1" t="s">
        <v>175</v>
      </c>
      <c r="D3259" t="str">
        <f t="shared" si="4183"/>
        <v>31</v>
      </c>
      <c r="F3259" t="str">
        <f t="shared" si="4187"/>
        <v>gev=31</v>
      </c>
      <c r="G3259" s="17" t="str">
        <f t="shared" ref="G3259" si="4188">CONCATENATE("[th]",C3250)</f>
        <v>[th]Framspel</v>
      </c>
    </row>
    <row r="3260" spans="1:7" ht="14.4">
      <c r="A3260" s="17" t="s">
        <v>176</v>
      </c>
      <c r="B3260" s="17" t="str">
        <f t="shared" si="4127"/>
        <v>gtl=</v>
      </c>
      <c r="C3260" s="1" t="s">
        <v>177</v>
      </c>
      <c r="D3260" t="str">
        <f t="shared" si="4183"/>
        <v>0</v>
      </c>
      <c r="F3260" t="str">
        <f t="shared" si="4187"/>
        <v>gtl=0</v>
      </c>
      <c r="G3260" s="17" t="s">
        <v>150</v>
      </c>
    </row>
    <row r="3261" spans="1:7" ht="14.4">
      <c r="A3261" s="17" t="s">
        <v>178</v>
      </c>
      <c r="B3261" s="17" t="str">
        <f t="shared" si="4127"/>
        <v>gtc=</v>
      </c>
      <c r="C3261" s="1" t="s">
        <v>179</v>
      </c>
      <c r="D3261" t="str">
        <f t="shared" si="4183"/>
        <v>0</v>
      </c>
      <c r="F3261" t="str">
        <f t="shared" si="4187"/>
        <v>gtc=0</v>
      </c>
      <c r="G3261" s="17" t="str">
        <f>CONCATENATE("[td]",VLOOKUP(IF((COUNTA(E3250)&gt;0),E3250,VALUE(D3250)),'Lookup tables'!$A$2:$B$42,2,FALSE))</f>
        <v>[td]unik</v>
      </c>
    </row>
    <row r="3262" spans="1:7" ht="14.4">
      <c r="A3262" s="17" t="s">
        <v>180</v>
      </c>
      <c r="B3262" s="17" t="str">
        <f t="shared" si="4127"/>
        <v>gtt=</v>
      </c>
      <c r="C3262" s="1" t="s">
        <v>181</v>
      </c>
      <c r="D3262" t="str">
        <f t="shared" si="4183"/>
        <v>0</v>
      </c>
      <c r="F3262" t="str">
        <f t="shared" si="4187"/>
        <v>gtt=0</v>
      </c>
      <c r="G3262" s="17" t="s">
        <v>163</v>
      </c>
    </row>
    <row r="3263" spans="1:7" ht="14.4">
      <c r="A3263" s="17" t="s">
        <v>182</v>
      </c>
      <c r="B3263" s="17" t="str">
        <f t="shared" si="4127"/>
        <v>hat=</v>
      </c>
      <c r="C3263" s="1" t="s">
        <v>183</v>
      </c>
      <c r="D3263" t="str">
        <f t="shared" si="4183"/>
        <v>0</v>
      </c>
      <c r="F3263" t="str">
        <f t="shared" si="4187"/>
        <v>hat=0</v>
      </c>
      <c r="G3263" s="17" t="s">
        <v>135</v>
      </c>
    </row>
    <row r="3264" spans="1:7" ht="14.4">
      <c r="A3264" s="17" t="s">
        <v>184</v>
      </c>
      <c r="B3264" s="17" t="str">
        <f t="shared" ref="B3264" si="4189">LEFT(A3264,10)</f>
        <v>CountryID=</v>
      </c>
      <c r="C3264" s="1" t="s">
        <v>185</v>
      </c>
      <c r="D3264" t="str">
        <f t="shared" ref="D3264:D3327" si="4190">RIGHT(A3264,(LEN(A3264)-10))</f>
        <v>1</v>
      </c>
      <c r="F3264" t="str">
        <f t="shared" si="4187"/>
        <v>CountryID=1</v>
      </c>
      <c r="G3264" s="17" t="str">
        <f t="shared" ref="G3264" si="4191">CONCATENATE("[th]",C3251)</f>
        <v>[th]Ytter</v>
      </c>
    </row>
    <row r="3265" spans="1:7" ht="14.4">
      <c r="A3265" s="17" t="s">
        <v>186</v>
      </c>
      <c r="B3265" s="17" t="str">
        <f t="shared" ref="B3265" si="4192">LEFT(A3265,9)</f>
        <v>warnings=</v>
      </c>
      <c r="C3265" s="1" t="s">
        <v>187</v>
      </c>
      <c r="D3265" t="str">
        <f t="shared" ref="D3265:D3328" si="4193">RIGHT(A3265,(LEN(A3265)-9))</f>
        <v>0</v>
      </c>
      <c r="F3265" t="str">
        <f t="shared" si="4187"/>
        <v>warnings=0</v>
      </c>
      <c r="G3265" s="17" t="s">
        <v>150</v>
      </c>
    </row>
    <row r="3266" spans="1:7" ht="14.4">
      <c r="A3266" s="17" t="s">
        <v>327</v>
      </c>
      <c r="B3266" s="17" t="str">
        <f t="shared" ref="B3266" si="4194">LEFT(A3266,11)</f>
        <v>speciality=</v>
      </c>
      <c r="C3266" s="1" t="s">
        <v>189</v>
      </c>
      <c r="D3266" t="str">
        <f t="shared" ref="D3266:D3329" si="4195">RIGHT(A3266,(LEN(A3266)-11))</f>
        <v>3</v>
      </c>
      <c r="F3266" t="str">
        <f t="shared" si="4187"/>
        <v>speciality=3</v>
      </c>
      <c r="G3266" s="17" t="str">
        <f>CONCATENATE("[td]",VLOOKUP(IF((COUNTA(E3251)&gt;0),E3251,VALUE(D3251)),'Lookup tables'!$A$2:$B$42,2,FALSE))</f>
        <v>[td]dålig</v>
      </c>
    </row>
    <row r="3267" spans="1:7" ht="14.4">
      <c r="A3267" s="17" t="s">
        <v>328</v>
      </c>
      <c r="B3267" s="17" t="str">
        <f t="shared" ref="B3267" si="4196">LEFT(A3267,16)</f>
        <v>specialityLabel=</v>
      </c>
      <c r="C3267" s="1" t="s">
        <v>189</v>
      </c>
      <c r="F3267" t="str">
        <f t="shared" si="4187"/>
        <v>specialityLabel=Powerful</v>
      </c>
      <c r="G3267" s="17" t="s">
        <v>140</v>
      </c>
    </row>
    <row r="3268" spans="1:7" ht="14.4">
      <c r="A3268" s="17" t="s">
        <v>255</v>
      </c>
      <c r="B3268" s="17" t="str">
        <f t="shared" ref="B3268" si="4197">LEFT(A3268,11)</f>
        <v>gentleness=</v>
      </c>
      <c r="C3268" s="1" t="s">
        <v>192</v>
      </c>
      <c r="D3268" t="str">
        <f t="shared" ref="D3268:D3331" si="4198">RIGHT(A3268,(LEN(A3268)-11))</f>
        <v>3</v>
      </c>
      <c r="F3268" t="str">
        <f t="shared" si="4187"/>
        <v>gentleness=3</v>
      </c>
      <c r="G3268" s="17" t="str">
        <f t="shared" ref="G3268" si="4199">CONCATENATE("[th]",C3253)</f>
        <v>[th]Försvar</v>
      </c>
    </row>
    <row r="3269" spans="1:7" ht="14.4">
      <c r="A3269" s="17" t="s">
        <v>256</v>
      </c>
      <c r="B3269" s="17" t="str">
        <f t="shared" ref="B3269" si="4200">LEFT(A3269,16)</f>
        <v>gentlenessLabel=</v>
      </c>
      <c r="C3269" s="1" t="s">
        <v>192</v>
      </c>
      <c r="D3269" t="str">
        <f t="shared" ref="D3269:D3332" si="4201">RIGHT(A3269,(LEN(A3269)-16))</f>
        <v>sympathetic guy</v>
      </c>
      <c r="F3269" t="str">
        <f t="shared" si="4187"/>
        <v>gentlenessLabel=sympathetic guy</v>
      </c>
      <c r="G3269" s="17" t="s">
        <v>150</v>
      </c>
    </row>
    <row r="3270" spans="1:7" ht="14.4">
      <c r="A3270" s="17" t="s">
        <v>234</v>
      </c>
      <c r="B3270" s="17" t="str">
        <f t="shared" ref="B3270" si="4202">LEFT(A3270,8)</f>
        <v>honesty=</v>
      </c>
      <c r="C3270" s="1" t="s">
        <v>195</v>
      </c>
      <c r="D3270" t="str">
        <f t="shared" ref="D3270:D3333" si="4203">RIGHT(A3270,(LEN(A3270)-8))</f>
        <v>3</v>
      </c>
      <c r="F3270" t="str">
        <f t="shared" si="4187"/>
        <v>honesty=3</v>
      </c>
      <c r="G3270" s="17" t="str">
        <f>CONCATENATE("[td]",VLOOKUP(IF((COUNTA(E3253)&gt;0),E3253,VALUE(D3253)),'Lookup tables'!$A$2:$B$42,2,FALSE))</f>
        <v>[td]övernaturlig</v>
      </c>
    </row>
    <row r="3271" spans="1:7" ht="14.4">
      <c r="A3271" s="17" t="s">
        <v>235</v>
      </c>
      <c r="B3271" s="17" t="str">
        <f t="shared" ref="B3271" si="4204">LEFT(A3271,13)</f>
        <v>honestyLabel=</v>
      </c>
      <c r="C3271" s="1" t="s">
        <v>195</v>
      </c>
      <c r="D3271" t="str">
        <f t="shared" ref="D3271:D3334" si="4205">RIGHT(A3271,(LEN(A3271)-13))</f>
        <v>upright</v>
      </c>
      <c r="F3271" t="str">
        <f t="shared" si="4187"/>
        <v>honestyLabel=upright</v>
      </c>
      <c r="G3271" s="17" t="s">
        <v>163</v>
      </c>
    </row>
    <row r="3272" spans="1:7" ht="14.4">
      <c r="A3272" s="17" t="s">
        <v>294</v>
      </c>
      <c r="B3272" s="17" t="str">
        <f t="shared" ref="B3272" si="4206">LEFT(A3272,15)</f>
        <v>Aggressiveness=</v>
      </c>
      <c r="C3272" s="1" t="s">
        <v>198</v>
      </c>
      <c r="D3272" t="str">
        <f t="shared" ref="D3272:D3335" si="4207">RIGHT(A3272,(LEN(A3272)-15))</f>
        <v>3</v>
      </c>
      <c r="F3272" t="str">
        <f t="shared" si="4187"/>
        <v>Aggressiveness=3</v>
      </c>
      <c r="G3272" s="17" t="s">
        <v>135</v>
      </c>
    </row>
    <row r="3273" spans="1:7" ht="14.4">
      <c r="A3273" s="17" t="s">
        <v>295</v>
      </c>
      <c r="B3273" s="17" t="str">
        <f t="shared" ref="B3273" si="4208">LEFT(A3273,20)</f>
        <v>AggressivenessLabel=</v>
      </c>
      <c r="C3273" s="1" t="s">
        <v>198</v>
      </c>
      <c r="D3273" t="str">
        <f t="shared" ref="D3273:D3336" si="4209">RIGHT(A3273,(LEN(A3273)-20))</f>
        <v>temperamental</v>
      </c>
      <c r="F3273" t="str">
        <f t="shared" si="4187"/>
        <v>AggressivenessLabel=temperamental</v>
      </c>
      <c r="G3273" s="17" t="str">
        <f t="shared" ref="G3273" si="4210">CONCATENATE("[th]",C3249)</f>
        <v>[th]Målgörare</v>
      </c>
    </row>
    <row r="3274" spans="1:7" ht="14.4">
      <c r="A3274" s="17" t="s">
        <v>236</v>
      </c>
      <c r="B3274" s="17" t="str">
        <f t="shared" ref="B3274" si="4211">LEFT(A3274,12)</f>
        <v>TrainerType=</v>
      </c>
      <c r="C3274" s="1" t="s">
        <v>201</v>
      </c>
      <c r="D3274" t="str">
        <f t="shared" ref="D3274:D3337" si="4212">RIGHT(A3274,(LEN(A3274)-12))</f>
        <v/>
      </c>
      <c r="F3274" t="str">
        <f t="shared" si="4187"/>
        <v>TrainerType=</v>
      </c>
      <c r="G3274" s="17" t="s">
        <v>150</v>
      </c>
    </row>
    <row r="3275" spans="1:7" ht="14.4">
      <c r="A3275" s="17" t="s">
        <v>237</v>
      </c>
      <c r="B3275" s="17" t="str">
        <f t="shared" ref="B3275" si="4213">LEFT(A3275,13)</f>
        <v>TrainerSkill=</v>
      </c>
      <c r="C3275" s="1" t="s">
        <v>203</v>
      </c>
      <c r="D3275" t="str">
        <f t="shared" ref="D3275:D3338" si="4214">RIGHT(A3275,(LEN(A3275)-13))</f>
        <v/>
      </c>
      <c r="F3275" t="str">
        <f t="shared" si="4187"/>
        <v>TrainerSkill=</v>
      </c>
      <c r="G3275" s="17" t="str">
        <f>CONCATENATE("[td]",VLOOKUP(IF((COUNTA(E3249)&gt;0),E3249,VALUE(D3249)),'Lookup tables'!$A$2:$B$42,2,FALSE))</f>
        <v>[td]hyfsad</v>
      </c>
    </row>
    <row r="3276" spans="1:7" ht="14.4">
      <c r="A3276" s="17" t="s">
        <v>204</v>
      </c>
      <c r="B3276" s="17" t="str">
        <f t="shared" ref="B3276" si="4215">LEFT(A3276,7)</f>
        <v>rating=</v>
      </c>
      <c r="C3276" s="1" t="s">
        <v>205</v>
      </c>
      <c r="D3276" t="str">
        <f t="shared" ref="D3276:D3339" si="4216">RIGHT(A3276,(LEN(A3276)-7))</f>
        <v>0</v>
      </c>
      <c r="F3276" t="str">
        <f t="shared" si="4187"/>
        <v>rating=0</v>
      </c>
      <c r="G3276" s="17" t="s">
        <v>140</v>
      </c>
    </row>
    <row r="3277" spans="1:7" ht="14.4">
      <c r="A3277" s="17" t="s">
        <v>350</v>
      </c>
      <c r="B3277" s="17" t="str">
        <f t="shared" ref="B3277" si="4217">LEFT(A3277,13)</f>
        <v>PlayerNumber=</v>
      </c>
      <c r="C3277" s="1" t="s">
        <v>207</v>
      </c>
      <c r="D3277" t="str">
        <f t="shared" ref="D3277:D3340" si="4218">RIGHT(A3277,(LEN(A3277)-13))</f>
        <v>100</v>
      </c>
      <c r="F3277" t="str">
        <f t="shared" si="4187"/>
        <v>PlayerNumber=100</v>
      </c>
      <c r="G3277" s="17" t="str">
        <f t="shared" ref="G3277" si="4219">CONCATENATE("[th]",C3252)</f>
        <v>[th]Fasta situationer</v>
      </c>
    </row>
    <row r="3278" spans="1:7" ht="14.4">
      <c r="A3278" s="17" t="s">
        <v>208</v>
      </c>
      <c r="B3278" s="17" t="str">
        <f t="shared" ref="B3278:B3279" si="4220">LEFT(A3278,15)</f>
        <v>TransferListed=</v>
      </c>
      <c r="C3278" s="1" t="s">
        <v>209</v>
      </c>
      <c r="D3278" t="str">
        <f t="shared" ref="D3278:D3341" si="4221">RIGHT(A3278,(LEN(A3278)-15))</f>
        <v>0</v>
      </c>
      <c r="F3278" t="str">
        <f t="shared" si="4187"/>
        <v>TransferListed=0</v>
      </c>
      <c r="G3278" s="17" t="s">
        <v>150</v>
      </c>
    </row>
    <row r="3279" spans="1:7" ht="14.4">
      <c r="A3279" s="17" t="s">
        <v>210</v>
      </c>
      <c r="B3279" s="17" t="str">
        <f t="shared" si="4220"/>
        <v>NationalTeamID=</v>
      </c>
      <c r="C3279" s="1" t="s">
        <v>211</v>
      </c>
      <c r="D3279" t="str">
        <f t="shared" si="4221"/>
        <v>3000</v>
      </c>
      <c r="F3279" t="str">
        <f t="shared" ref="F3279:F3342" si="4222">A3279</f>
        <v>NationalTeamID=3000</v>
      </c>
      <c r="G3279" s="17" t="str">
        <f>CONCATENATE("[td]",VLOOKUP(IF((COUNTA(E3252)&gt;0),E3252,VALUE(D3252)),'Lookup tables'!$A$2:$B$42,2,FALSE))</f>
        <v>[td]fenomenal</v>
      </c>
    </row>
    <row r="3280" spans="1:7" ht="14.4">
      <c r="A3280" s="17" t="s">
        <v>259</v>
      </c>
      <c r="B3280" s="17" t="str">
        <f t="shared" ref="B3280" si="4223">LEFT(A3280,5)</f>
        <v>Caps=</v>
      </c>
      <c r="C3280" s="1" t="s">
        <v>213</v>
      </c>
      <c r="D3280" t="str">
        <f t="shared" ref="D3280:D3343" si="4224">RIGHT(A3280,(LEN(A3280)-5))</f>
        <v>6</v>
      </c>
      <c r="F3280" t="str">
        <f t="shared" si="4222"/>
        <v>Caps=6</v>
      </c>
      <c r="G3280" s="17" t="s">
        <v>214</v>
      </c>
    </row>
    <row r="3281" spans="1:7" ht="14.4">
      <c r="A3281" s="17" t="s">
        <v>239</v>
      </c>
      <c r="B3281" s="17" t="str">
        <f t="shared" ref="B3281" si="4225">LEFT(A3281,8)</f>
        <v>CapsU20=</v>
      </c>
      <c r="C3281" s="1" t="s">
        <v>216</v>
      </c>
      <c r="D3281" t="str">
        <f t="shared" ref="D3281:D3344" si="4226">RIGHT(A3281,(LEN(A3281)-8))</f>
        <v>0</v>
      </c>
      <c r="F3281" t="str">
        <f t="shared" si="4222"/>
        <v>CapsU20=0</v>
      </c>
      <c r="G3281" t="str">
        <f t="shared" ref="G3281:G3344" si="4227">CONCATENATE("Extra info: ", E3281)</f>
        <v xml:space="preserve">Extra info: </v>
      </c>
    </row>
    <row r="3282" spans="1:7" ht="14.4">
      <c r="A3282" s="17" t="s">
        <v>1347</v>
      </c>
      <c r="B3282" s="17"/>
      <c r="C3282" s="10" t="s">
        <v>134</v>
      </c>
      <c r="D3282" s="17" t="str">
        <f t="shared" ref="D3282:D3345" si="4228">MID(A3282,8,(LEN(A3282)-8))</f>
        <v>258598478</v>
      </c>
      <c r="F3282" t="str">
        <f t="shared" si="4222"/>
        <v>[player258598478]</v>
      </c>
      <c r="G3282" s="17" t="str">
        <f t="shared" ref="G3282:G3345" si="4229">CONCATENATE("[hr][b]",D3283,"[/b] ","[playerid=",D3282,"]")</f>
        <v>[hr][b]Victor Andersson[/b] [playerid=258598478]</v>
      </c>
    </row>
    <row r="3283" spans="1:7" ht="14.4">
      <c r="A3283" s="21" t="s">
        <v>1348</v>
      </c>
      <c r="B3283" s="17" t="str">
        <f t="shared" ref="B3283" si="4230">LEFT(A3283,5)</f>
        <v>name=</v>
      </c>
      <c r="C3283" s="10" t="s">
        <v>137</v>
      </c>
      <c r="D3283" s="17" t="str">
        <f t="shared" ref="D3283:D3346" si="4231">RIGHT(A3283,(LEN(A3283)-5))</f>
        <v>Victor Andersson</v>
      </c>
      <c r="F3283" t="str">
        <f t="shared" si="4222"/>
        <v>name=Victor Andersson</v>
      </c>
      <c r="G3283" t="str">
        <f t="shared" ref="G3283" si="4232">CONCATENATE(D3284," år och ",D3285," dagar, TSI = ",D3299,", Lön = ",D3298)</f>
        <v>29 år och 36 dagar, TSI = 238020, Lön = 352400</v>
      </c>
    </row>
    <row r="3284" spans="1:7" ht="14.4">
      <c r="A3284" s="17" t="s">
        <v>302</v>
      </c>
      <c r="B3284" s="17" t="str">
        <f t="shared" ref="B3284" si="4233">LEFT(A3284,4)</f>
        <v>ald=</v>
      </c>
      <c r="C3284" s="1" t="s">
        <v>139</v>
      </c>
      <c r="D3284" t="str">
        <f t="shared" ref="D3284:D3347" si="4234">RIGHT(A3284,(LEN(A3284)-4))</f>
        <v>29</v>
      </c>
      <c r="F3284" t="str">
        <f t="shared" ref="F3284" si="4235">IF(LEN(E3284)&gt;0,CONCATENATE(B3284,E3284),A3284)</f>
        <v>ald=29</v>
      </c>
      <c r="G3284" t="str">
        <f>CONCATENATE(VLOOKUP(IF((COUNTA(E3287)&gt;0),E3287,VALUE(D3287)),'Lookup tables'!$A$2:$B$42,2,FALSE)," form, ",VLOOKUP(IF((COUNTA(E3288)&gt;0),E3288,VALUE(D3288)),'Lookup tables'!$A$2:$B$42,2,FALSE)," kondition, ",VLOOKUP(IF((COUNTA(E3296)&gt;0),E3296,VALUE(D3296)),'Lookup tables'!$A$2:$B$42,2,FALSE)," rutin")</f>
        <v>enastående form, fenomenal kondition, unik rutin</v>
      </c>
    </row>
    <row r="3285" spans="1:7" ht="14.4">
      <c r="A3285" s="17" t="s">
        <v>640</v>
      </c>
      <c r="B3285" s="17" t="str">
        <f t="shared" ref="B3285" si="4236">LEFT(A3285,8)</f>
        <v>agedays=</v>
      </c>
      <c r="C3285" s="1" t="s">
        <v>142</v>
      </c>
      <c r="D3285" t="str">
        <f t="shared" ref="D3285:D3348" si="4237">RIGHT(A3285,(LEN(A3285)-8))</f>
        <v>36</v>
      </c>
      <c r="F3285" t="str">
        <f t="shared" si="4187"/>
        <v>agedays=36</v>
      </c>
      <c r="G3285" t="str">
        <f>CONCATENATE(IF((COUNTA(D3308)&gt;0),CONCATENATE(D3308,", "),""),IF((LEN(D3315)&gt;0),CONCATENATE(VLOOKUP(VALUE(D3315),'Lookup tables'!$D$25:$E$27,2,FALSE),", "),""),CONCATENATE(VLOOKUP(VALUE(D3297),'Lookup tables'!$A$2:$B$42,2,FALSE)," ledarförmåga, "),CONCATENATE(VLOOKUP(D3310,'Lookup tables'!$D$29:$E$34,2,FALSE),", "),IF(AND((VALUE(D3286)&lt;0),(COUNTA(E3286)&lt;1)),"ingen skada",CONCATENATE("[b]skada +",IF((COUNTA(E3286)&gt;0),E3286,D3286),"[/b]")))</f>
        <v>bra ledarförmåga, otrevlig typ, ingen skada</v>
      </c>
    </row>
    <row r="3286" spans="1:7" ht="14.4">
      <c r="A3286" s="17" t="s">
        <v>143</v>
      </c>
      <c r="B3286" s="17" t="str">
        <f t="shared" ref="B3286:B3345" si="4238">LEFT(A3286,4)</f>
        <v>ska=</v>
      </c>
      <c r="C3286" s="1" t="s">
        <v>144</v>
      </c>
      <c r="D3286" t="str">
        <f t="shared" ref="D3286:D3349" si="4239">RIGHT(A3286,(LEN(A3286)-4))</f>
        <v>-1</v>
      </c>
      <c r="F3286" t="str">
        <f t="shared" si="4187"/>
        <v>ska=-1</v>
      </c>
      <c r="G3286" t="s">
        <v>145</v>
      </c>
    </row>
    <row r="3287" spans="1:7" ht="14.4">
      <c r="A3287" s="17" t="s">
        <v>244</v>
      </c>
      <c r="B3287" s="17" t="str">
        <f t="shared" si="4238"/>
        <v>for=</v>
      </c>
      <c r="C3287" s="1" t="s">
        <v>147</v>
      </c>
      <c r="D3287" t="str">
        <f t="shared" si="4239"/>
        <v>7</v>
      </c>
      <c r="F3287" t="str">
        <f t="shared" si="4187"/>
        <v>for=7</v>
      </c>
      <c r="G3287" s="17" t="str">
        <f t="shared" ref="G3287:G3350" si="4240">CONCATENATE("[th]",C3288)</f>
        <v>[th]Kondition</v>
      </c>
    </row>
    <row r="3288" spans="1:7" ht="14.4">
      <c r="A3288" s="17" t="s">
        <v>369</v>
      </c>
      <c r="B3288" s="17" t="str">
        <f t="shared" si="4238"/>
        <v>uth=</v>
      </c>
      <c r="C3288" s="1" t="s">
        <v>149</v>
      </c>
      <c r="D3288" t="str">
        <f t="shared" si="4239"/>
        <v>8</v>
      </c>
      <c r="F3288" t="str">
        <f t="shared" si="4187"/>
        <v>uth=8</v>
      </c>
      <c r="G3288" s="17" t="s">
        <v>150</v>
      </c>
    </row>
    <row r="3289" spans="1:7" ht="14.4">
      <c r="A3289" s="17" t="s">
        <v>336</v>
      </c>
      <c r="B3289" s="17" t="str">
        <f t="shared" si="4238"/>
        <v>spe=</v>
      </c>
      <c r="C3289" s="1" t="s">
        <v>152</v>
      </c>
      <c r="D3289" t="str">
        <f t="shared" si="4239"/>
        <v>2</v>
      </c>
      <c r="F3289" t="str">
        <f t="shared" si="4187"/>
        <v>spe=2</v>
      </c>
      <c r="G3289" s="17" t="str">
        <f>CONCATENATE("[td]",VLOOKUP(IF((COUNTA(E3288)&gt;0),E3288,VALUE(D3288)),'Lookup tables'!$A$2:$B$42,2,FALSE))</f>
        <v>[td]fenomenal</v>
      </c>
    </row>
    <row r="3290" spans="1:7" ht="14.4">
      <c r="A3290" s="17" t="s">
        <v>357</v>
      </c>
      <c r="B3290" s="17" t="str">
        <f t="shared" si="4238"/>
        <v>mal=</v>
      </c>
      <c r="C3290" s="1" t="s">
        <v>154</v>
      </c>
      <c r="D3290" t="str">
        <f t="shared" si="4239"/>
        <v>3</v>
      </c>
      <c r="F3290" t="str">
        <f t="shared" si="4187"/>
        <v>mal=3</v>
      </c>
      <c r="G3290" s="17" t="s">
        <v>140</v>
      </c>
    </row>
    <row r="3291" spans="1:7" ht="14.4">
      <c r="A3291" s="17" t="s">
        <v>320</v>
      </c>
      <c r="B3291" s="17" t="str">
        <f t="shared" si="4238"/>
        <v>fra=</v>
      </c>
      <c r="C3291" s="1" t="s">
        <v>156</v>
      </c>
      <c r="D3291" t="str">
        <f t="shared" si="4239"/>
        <v>7</v>
      </c>
      <c r="F3291" t="str">
        <f t="shared" si="4187"/>
        <v>fra=7</v>
      </c>
      <c r="G3291" s="17" t="str">
        <f t="shared" ref="G3291" si="4241">CONCATENATE("[th]",C3295)</f>
        <v>[th]Målvakt</v>
      </c>
    </row>
    <row r="3292" spans="1:7" ht="14.4">
      <c r="A3292" s="17" t="s">
        <v>380</v>
      </c>
      <c r="B3292" s="17" t="str">
        <f t="shared" si="4238"/>
        <v>ytt=</v>
      </c>
      <c r="C3292" s="1" t="s">
        <v>158</v>
      </c>
      <c r="D3292" t="str">
        <f t="shared" si="4239"/>
        <v>15</v>
      </c>
      <c r="F3292" t="str">
        <f t="shared" si="4187"/>
        <v>ytt=15</v>
      </c>
      <c r="G3292" s="17" t="s">
        <v>150</v>
      </c>
    </row>
    <row r="3293" spans="1:7" ht="14.4">
      <c r="A3293" s="17" t="s">
        <v>1297</v>
      </c>
      <c r="B3293" s="17" t="str">
        <f t="shared" si="4238"/>
        <v>fas=</v>
      </c>
      <c r="C3293" s="1" t="s">
        <v>160</v>
      </c>
      <c r="D3293" t="str">
        <f t="shared" si="4239"/>
        <v>12</v>
      </c>
      <c r="F3293" t="str">
        <f t="shared" si="4187"/>
        <v>fas=12</v>
      </c>
      <c r="G3293" s="17" t="str">
        <f>CONCATENATE("[td]",VLOOKUP(IF((COUNTA(E3295)&gt;0),E3295,VALUE(D3295)),'Lookup tables'!$A$2:$B$42,2,FALSE))</f>
        <v>[td]katastrofal</v>
      </c>
    </row>
    <row r="3294" spans="1:7" ht="14.4">
      <c r="A3294" s="17" t="s">
        <v>322</v>
      </c>
      <c r="B3294" s="17" t="str">
        <f t="shared" si="4238"/>
        <v>bac=</v>
      </c>
      <c r="C3294" s="1" t="s">
        <v>162</v>
      </c>
      <c r="D3294" t="str">
        <f t="shared" si="4239"/>
        <v>16</v>
      </c>
      <c r="F3294" t="str">
        <f t="shared" si="4187"/>
        <v>bac=16</v>
      </c>
      <c r="G3294" s="17" t="s">
        <v>163</v>
      </c>
    </row>
    <row r="3295" spans="1:7" ht="14.4">
      <c r="A3295" s="17" t="s">
        <v>286</v>
      </c>
      <c r="B3295" s="17" t="str">
        <f t="shared" si="4238"/>
        <v>mlv=</v>
      </c>
      <c r="C3295" s="1" t="s">
        <v>165</v>
      </c>
      <c r="D3295" t="str">
        <f t="shared" si="4239"/>
        <v>1</v>
      </c>
      <c r="F3295" t="str">
        <f t="shared" si="4187"/>
        <v>mlv=1</v>
      </c>
      <c r="G3295" s="17" t="s">
        <v>135</v>
      </c>
    </row>
    <row r="3296" spans="1:7" ht="14.4">
      <c r="A3296" s="17" t="s">
        <v>267</v>
      </c>
      <c r="B3296" s="17" t="str">
        <f t="shared" si="4238"/>
        <v>rut=</v>
      </c>
      <c r="C3296" s="1" t="s">
        <v>167</v>
      </c>
      <c r="D3296" t="str">
        <f t="shared" si="4239"/>
        <v>9</v>
      </c>
      <c r="F3296" t="str">
        <f t="shared" si="4187"/>
        <v>rut=9</v>
      </c>
      <c r="G3296" s="17" t="str">
        <f t="shared" ref="G3296" si="4242">CONCATENATE("[th]",C3289)</f>
        <v>[th]Spelupplägg</v>
      </c>
    </row>
    <row r="3297" spans="1:7" ht="14.4">
      <c r="A3297" s="17" t="s">
        <v>337</v>
      </c>
      <c r="B3297" s="17" t="str">
        <f t="shared" si="4238"/>
        <v>led=</v>
      </c>
      <c r="C3297" s="1" t="s">
        <v>169</v>
      </c>
      <c r="D3297" t="str">
        <f t="shared" si="4239"/>
        <v>5</v>
      </c>
      <c r="F3297" t="str">
        <f t="shared" si="4187"/>
        <v>led=5</v>
      </c>
      <c r="G3297" s="17" t="s">
        <v>150</v>
      </c>
    </row>
    <row r="3298" spans="1:7" ht="14.4">
      <c r="A3298" s="17" t="s">
        <v>1349</v>
      </c>
      <c r="B3298" s="17" t="str">
        <f t="shared" si="4238"/>
        <v>sal=</v>
      </c>
      <c r="C3298" s="1" t="s">
        <v>171</v>
      </c>
      <c r="D3298" t="str">
        <f t="shared" si="4239"/>
        <v>352400</v>
      </c>
      <c r="F3298" t="str">
        <f t="shared" si="4187"/>
        <v>sal=352400</v>
      </c>
      <c r="G3298" s="17" t="str">
        <f>CONCATENATE("[td]",VLOOKUP(IF((COUNTA(E3289)&gt;0),E3289,VALUE(D3289)),'Lookup tables'!$A$2:$B$42,2,FALSE))</f>
        <v>[td]usel</v>
      </c>
    </row>
    <row r="3299" spans="1:7" ht="14.4">
      <c r="A3299" s="17" t="s">
        <v>1350</v>
      </c>
      <c r="B3299" s="17" t="str">
        <f t="shared" si="4238"/>
        <v>mkt=</v>
      </c>
      <c r="C3299" s="1" t="s">
        <v>173</v>
      </c>
      <c r="D3299" t="str">
        <f t="shared" si="4239"/>
        <v>238020</v>
      </c>
      <c r="F3299" t="str">
        <f t="shared" si="4187"/>
        <v>mkt=238020</v>
      </c>
      <c r="G3299" s="17" t="s">
        <v>140</v>
      </c>
    </row>
    <row r="3300" spans="1:7" ht="14.4">
      <c r="A3300" s="17" t="s">
        <v>944</v>
      </c>
      <c r="B3300" s="17" t="str">
        <f t="shared" si="4238"/>
        <v>gev=</v>
      </c>
      <c r="C3300" s="1" t="s">
        <v>175</v>
      </c>
      <c r="D3300" t="str">
        <f t="shared" si="4239"/>
        <v>43</v>
      </c>
      <c r="F3300" t="str">
        <f t="shared" si="4187"/>
        <v>gev=43</v>
      </c>
      <c r="G3300" s="17" t="str">
        <f t="shared" ref="G3300" si="4243">CONCATENATE("[th]",C3291)</f>
        <v>[th]Framspel</v>
      </c>
    </row>
    <row r="3301" spans="1:7" ht="14.4">
      <c r="A3301" s="17" t="s">
        <v>176</v>
      </c>
      <c r="B3301" s="17" t="str">
        <f t="shared" si="4238"/>
        <v>gtl=</v>
      </c>
      <c r="C3301" s="1" t="s">
        <v>177</v>
      </c>
      <c r="D3301" t="str">
        <f t="shared" si="4239"/>
        <v>0</v>
      </c>
      <c r="F3301" t="str">
        <f t="shared" si="4187"/>
        <v>gtl=0</v>
      </c>
      <c r="G3301" s="17" t="s">
        <v>150</v>
      </c>
    </row>
    <row r="3302" spans="1:7" ht="14.4">
      <c r="A3302" s="17" t="s">
        <v>178</v>
      </c>
      <c r="B3302" s="17" t="str">
        <f t="shared" si="4238"/>
        <v>gtc=</v>
      </c>
      <c r="C3302" s="1" t="s">
        <v>179</v>
      </c>
      <c r="D3302" t="str">
        <f t="shared" si="4239"/>
        <v>0</v>
      </c>
      <c r="F3302" t="str">
        <f t="shared" si="4187"/>
        <v>gtc=0</v>
      </c>
      <c r="G3302" s="17" t="str">
        <f>CONCATENATE("[td]",VLOOKUP(IF((COUNTA(E3291)&gt;0),E3291,VALUE(D3291)),'Lookup tables'!$A$2:$B$42,2,FALSE))</f>
        <v>[td]enastående</v>
      </c>
    </row>
    <row r="3303" spans="1:7" ht="14.4">
      <c r="A3303" s="17" t="s">
        <v>180</v>
      </c>
      <c r="B3303" s="17" t="str">
        <f t="shared" si="4238"/>
        <v>gtt=</v>
      </c>
      <c r="C3303" s="1" t="s">
        <v>181</v>
      </c>
      <c r="D3303" t="str">
        <f t="shared" si="4239"/>
        <v>0</v>
      </c>
      <c r="F3303" t="str">
        <f t="shared" si="4187"/>
        <v>gtt=0</v>
      </c>
      <c r="G3303" s="17" t="s">
        <v>163</v>
      </c>
    </row>
    <row r="3304" spans="1:7" ht="14.4">
      <c r="A3304" s="17" t="s">
        <v>644</v>
      </c>
      <c r="B3304" s="17" t="str">
        <f t="shared" si="4238"/>
        <v>hat=</v>
      </c>
      <c r="C3304" s="1" t="s">
        <v>183</v>
      </c>
      <c r="D3304" t="str">
        <f t="shared" si="4239"/>
        <v>2</v>
      </c>
      <c r="F3304" t="str">
        <f t="shared" si="4187"/>
        <v>hat=2</v>
      </c>
      <c r="G3304" s="17" t="s">
        <v>135</v>
      </c>
    </row>
    <row r="3305" spans="1:7" ht="14.4">
      <c r="A3305" s="17" t="s">
        <v>184</v>
      </c>
      <c r="B3305" s="17" t="str">
        <f t="shared" ref="B3305" si="4244">LEFT(A3305,10)</f>
        <v>CountryID=</v>
      </c>
      <c r="C3305" s="1" t="s">
        <v>185</v>
      </c>
      <c r="D3305" t="str">
        <f t="shared" ref="D3305:D3368" si="4245">RIGHT(A3305,(LEN(A3305)-10))</f>
        <v>1</v>
      </c>
      <c r="F3305" t="str">
        <f t="shared" si="4187"/>
        <v>CountryID=1</v>
      </c>
      <c r="G3305" s="17" t="str">
        <f t="shared" ref="G3305" si="4246">CONCATENATE("[th]",C3292)</f>
        <v>[th]Ytter</v>
      </c>
    </row>
    <row r="3306" spans="1:7" ht="14.4">
      <c r="A3306" s="17" t="s">
        <v>186</v>
      </c>
      <c r="B3306" s="17" t="str">
        <f t="shared" ref="B3306" si="4247">LEFT(A3306,9)</f>
        <v>warnings=</v>
      </c>
      <c r="C3306" s="1" t="s">
        <v>187</v>
      </c>
      <c r="D3306" t="str">
        <f t="shared" ref="D3306:D3369" si="4248">RIGHT(A3306,(LEN(A3306)-9))</f>
        <v>0</v>
      </c>
      <c r="F3306" t="str">
        <f t="shared" si="4187"/>
        <v>warnings=0</v>
      </c>
      <c r="G3306" s="17" t="s">
        <v>150</v>
      </c>
    </row>
    <row r="3307" spans="1:7" ht="14.4">
      <c r="A3307" s="17" t="s">
        <v>362</v>
      </c>
      <c r="B3307" s="17" t="str">
        <f t="shared" ref="B3307" si="4249">LEFT(A3307,11)</f>
        <v>speciality=</v>
      </c>
      <c r="C3307" s="1" t="s">
        <v>189</v>
      </c>
      <c r="D3307" t="str">
        <f t="shared" ref="D3307:D3370" si="4250">RIGHT(A3307,(LEN(A3307)-11))</f>
        <v>5</v>
      </c>
      <c r="F3307" t="str">
        <f t="shared" si="4187"/>
        <v>speciality=5</v>
      </c>
      <c r="G3307" s="17" t="str">
        <f>CONCATENATE("[td]",VLOOKUP(IF((COUNTA(E3292)&gt;0),E3292,VALUE(D3292)),'Lookup tables'!$A$2:$B$42,2,FALSE))</f>
        <v>[td]titanisk</v>
      </c>
    </row>
    <row r="3308" spans="1:7" ht="14.4">
      <c r="A3308" s="17" t="s">
        <v>363</v>
      </c>
      <c r="B3308" s="17" t="str">
        <f t="shared" ref="B3308" si="4251">LEFT(A3308,16)</f>
        <v>specialityLabel=</v>
      </c>
      <c r="C3308" s="1" t="s">
        <v>189</v>
      </c>
      <c r="F3308" t="str">
        <f t="shared" si="4187"/>
        <v>specialityLabel=Head</v>
      </c>
      <c r="G3308" s="17" t="s">
        <v>140</v>
      </c>
    </row>
    <row r="3309" spans="1:7" ht="14.4">
      <c r="A3309" s="17" t="s">
        <v>232</v>
      </c>
      <c r="B3309" s="17" t="str">
        <f t="shared" ref="B3309" si="4252">LEFT(A3309,11)</f>
        <v>gentleness=</v>
      </c>
      <c r="C3309" s="1" t="s">
        <v>192</v>
      </c>
      <c r="D3309" t="str">
        <f t="shared" ref="D3309:D3372" si="4253">RIGHT(A3309,(LEN(A3309)-11))</f>
        <v>0</v>
      </c>
      <c r="F3309" t="str">
        <f t="shared" si="4187"/>
        <v>gentleness=0</v>
      </c>
      <c r="G3309" s="17" t="str">
        <f t="shared" ref="G3309" si="4254">CONCATENATE("[th]",C3294)</f>
        <v>[th]Försvar</v>
      </c>
    </row>
    <row r="3310" spans="1:7" ht="14.4">
      <c r="A3310" s="17" t="s">
        <v>233</v>
      </c>
      <c r="B3310" s="17" t="str">
        <f t="shared" ref="B3310" si="4255">LEFT(A3310,16)</f>
        <v>gentlenessLabel=</v>
      </c>
      <c r="C3310" s="1" t="s">
        <v>192</v>
      </c>
      <c r="D3310" t="str">
        <f t="shared" ref="D3310:D3373" si="4256">RIGHT(A3310,(LEN(A3310)-16))</f>
        <v>nasty fellow</v>
      </c>
      <c r="F3310" t="str">
        <f t="shared" si="4187"/>
        <v>gentlenessLabel=nasty fellow</v>
      </c>
      <c r="G3310" s="17" t="s">
        <v>150</v>
      </c>
    </row>
    <row r="3311" spans="1:7" ht="14.4">
      <c r="A3311" s="17" t="s">
        <v>194</v>
      </c>
      <c r="B3311" s="17" t="str">
        <f t="shared" ref="B3311" si="4257">LEFT(A3311,8)</f>
        <v>honesty=</v>
      </c>
      <c r="C3311" s="1" t="s">
        <v>195</v>
      </c>
      <c r="D3311" t="str">
        <f t="shared" ref="D3311:D3374" si="4258">RIGHT(A3311,(LEN(A3311)-8))</f>
        <v>2</v>
      </c>
      <c r="F3311" t="str">
        <f t="shared" si="4187"/>
        <v>honesty=2</v>
      </c>
      <c r="G3311" s="17" t="str">
        <f>CONCATENATE("[td]",VLOOKUP(IF((COUNTA(E3294)&gt;0),E3294,VALUE(D3294)),'Lookup tables'!$A$2:$B$42,2,FALSE))</f>
        <v>[td]utomjordisk</v>
      </c>
    </row>
    <row r="3312" spans="1:7" ht="14.4">
      <c r="A3312" s="17" t="s">
        <v>196</v>
      </c>
      <c r="B3312" s="17" t="str">
        <f t="shared" ref="B3312" si="4259">LEFT(A3312,13)</f>
        <v>honestyLabel=</v>
      </c>
      <c r="C3312" s="1" t="s">
        <v>195</v>
      </c>
      <c r="D3312" t="str">
        <f t="shared" ref="D3312:D3375" si="4260">RIGHT(A3312,(LEN(A3312)-13))</f>
        <v>honest</v>
      </c>
      <c r="F3312" t="str">
        <f t="shared" si="4187"/>
        <v>honestyLabel=honest</v>
      </c>
      <c r="G3312" s="17" t="s">
        <v>163</v>
      </c>
    </row>
    <row r="3313" spans="1:7" ht="14.4">
      <c r="A3313" s="17" t="s">
        <v>407</v>
      </c>
      <c r="B3313" s="17" t="str">
        <f t="shared" ref="B3313" si="4261">LEFT(A3313,15)</f>
        <v>Aggressiveness=</v>
      </c>
      <c r="C3313" s="1" t="s">
        <v>198</v>
      </c>
      <c r="D3313" t="str">
        <f t="shared" ref="D3313:D3376" si="4262">RIGHT(A3313,(LEN(A3313)-15))</f>
        <v>4</v>
      </c>
      <c r="F3313" t="str">
        <f t="shared" si="4187"/>
        <v>Aggressiveness=4</v>
      </c>
      <c r="G3313" s="17" t="s">
        <v>135</v>
      </c>
    </row>
    <row r="3314" spans="1:7" ht="14.4">
      <c r="A3314" s="17" t="s">
        <v>408</v>
      </c>
      <c r="B3314" s="17" t="str">
        <f t="shared" ref="B3314" si="4263">LEFT(A3314,20)</f>
        <v>AggressivenessLabel=</v>
      </c>
      <c r="C3314" s="1" t="s">
        <v>198</v>
      </c>
      <c r="D3314" t="str">
        <f t="shared" ref="D3314:D3377" si="4264">RIGHT(A3314,(LEN(A3314)-20))</f>
        <v>fiery</v>
      </c>
      <c r="F3314" t="str">
        <f t="shared" si="4187"/>
        <v>AggressivenessLabel=fiery</v>
      </c>
      <c r="G3314" s="17" t="str">
        <f t="shared" ref="G3314" si="4265">CONCATENATE("[th]",C3290)</f>
        <v>[th]Målgörare</v>
      </c>
    </row>
    <row r="3315" spans="1:7" ht="14.4">
      <c r="A3315" s="17" t="s">
        <v>236</v>
      </c>
      <c r="B3315" s="17" t="str">
        <f t="shared" ref="B3315" si="4266">LEFT(A3315,12)</f>
        <v>TrainerType=</v>
      </c>
      <c r="C3315" s="1" t="s">
        <v>201</v>
      </c>
      <c r="D3315" t="str">
        <f t="shared" ref="D3315:D3378" si="4267">RIGHT(A3315,(LEN(A3315)-12))</f>
        <v/>
      </c>
      <c r="F3315" t="str">
        <f t="shared" si="4187"/>
        <v>TrainerType=</v>
      </c>
      <c r="G3315" s="17" t="s">
        <v>150</v>
      </c>
    </row>
    <row r="3316" spans="1:7" ht="14.4">
      <c r="A3316" s="17" t="s">
        <v>237</v>
      </c>
      <c r="B3316" s="17" t="str">
        <f t="shared" ref="B3316" si="4268">LEFT(A3316,13)</f>
        <v>TrainerSkill=</v>
      </c>
      <c r="C3316" s="1" t="s">
        <v>203</v>
      </c>
      <c r="D3316" t="str">
        <f t="shared" ref="D3316:D3379" si="4269">RIGHT(A3316,(LEN(A3316)-13))</f>
        <v/>
      </c>
      <c r="F3316" t="str">
        <f t="shared" si="4187"/>
        <v>TrainerSkill=</v>
      </c>
      <c r="G3316" s="17" t="str">
        <f>CONCATENATE("[td]",VLOOKUP(IF((COUNTA(E3290)&gt;0),E3290,VALUE(D3290)),'Lookup tables'!$A$2:$B$42,2,FALSE))</f>
        <v>[td]dålig</v>
      </c>
    </row>
    <row r="3317" spans="1:7" ht="14.4">
      <c r="A3317" s="17" t="s">
        <v>204</v>
      </c>
      <c r="B3317" s="17" t="str">
        <f t="shared" ref="B3317" si="4270">LEFT(A3317,7)</f>
        <v>rating=</v>
      </c>
      <c r="C3317" s="1" t="s">
        <v>205</v>
      </c>
      <c r="D3317" t="str">
        <f t="shared" ref="D3317:D3380" si="4271">RIGHT(A3317,(LEN(A3317)-7))</f>
        <v>0</v>
      </c>
      <c r="F3317" t="str">
        <f t="shared" si="4187"/>
        <v>rating=0</v>
      </c>
      <c r="G3317" s="17" t="s">
        <v>140</v>
      </c>
    </row>
    <row r="3318" spans="1:7" ht="14.4">
      <c r="A3318" s="17" t="s">
        <v>840</v>
      </c>
      <c r="B3318" s="17" t="str">
        <f t="shared" ref="B3318" si="4272">LEFT(A3318,13)</f>
        <v>PlayerNumber=</v>
      </c>
      <c r="C3318" s="1" t="s">
        <v>207</v>
      </c>
      <c r="D3318" t="str">
        <f t="shared" ref="D3318:D3381" si="4273">RIGHT(A3318,(LEN(A3318)-13))</f>
        <v>7</v>
      </c>
      <c r="F3318" t="str">
        <f t="shared" si="4187"/>
        <v>PlayerNumber=7</v>
      </c>
      <c r="G3318" s="17" t="str">
        <f t="shared" ref="G3318" si="4274">CONCATENATE("[th]",C3293)</f>
        <v>[th]Fasta situationer</v>
      </c>
    </row>
    <row r="3319" spans="1:7" ht="14.4">
      <c r="A3319" s="17" t="s">
        <v>208</v>
      </c>
      <c r="B3319" s="17" t="str">
        <f t="shared" ref="B3319:B3320" si="4275">LEFT(A3319,15)</f>
        <v>TransferListed=</v>
      </c>
      <c r="C3319" s="1" t="s">
        <v>209</v>
      </c>
      <c r="D3319" t="str">
        <f t="shared" ref="D3319:D3382" si="4276">RIGHT(A3319,(LEN(A3319)-15))</f>
        <v>0</v>
      </c>
      <c r="F3319" t="str">
        <f t="shared" si="4187"/>
        <v>TransferListed=0</v>
      </c>
      <c r="G3319" s="17" t="s">
        <v>150</v>
      </c>
    </row>
    <row r="3320" spans="1:7" ht="14.4">
      <c r="A3320" s="17" t="s">
        <v>210</v>
      </c>
      <c r="B3320" s="17" t="str">
        <f t="shared" si="4275"/>
        <v>NationalTeamID=</v>
      </c>
      <c r="C3320" s="1" t="s">
        <v>211</v>
      </c>
      <c r="D3320" t="str">
        <f t="shared" si="4276"/>
        <v>3000</v>
      </c>
      <c r="F3320" t="str">
        <f t="shared" ref="F3320:F3383" si="4277">A3320</f>
        <v>NationalTeamID=3000</v>
      </c>
      <c r="G3320" s="17" t="str">
        <f>CONCATENATE("[td]",VLOOKUP(IF((COUNTA(E3293)&gt;0),E3293,VALUE(D3293)),'Lookup tables'!$A$2:$B$42,2,FALSE))</f>
        <v>[td]övernaturlig</v>
      </c>
    </row>
    <row r="3321" spans="1:7" ht="14.4">
      <c r="A3321" s="17" t="s">
        <v>341</v>
      </c>
      <c r="B3321" s="17" t="str">
        <f t="shared" ref="B3321" si="4278">LEFT(A3321,5)</f>
        <v>Caps=</v>
      </c>
      <c r="C3321" s="1" t="s">
        <v>213</v>
      </c>
      <c r="D3321" t="str">
        <f t="shared" ref="D3321:D3384" si="4279">RIGHT(A3321,(LEN(A3321)-5))</f>
        <v>3</v>
      </c>
      <c r="F3321" t="str">
        <f t="shared" si="4277"/>
        <v>Caps=3</v>
      </c>
      <c r="G3321" s="17" t="s">
        <v>214</v>
      </c>
    </row>
    <row r="3322" spans="1:7" ht="14.4">
      <c r="A3322" s="17" t="s">
        <v>239</v>
      </c>
      <c r="B3322" s="17" t="str">
        <f t="shared" ref="B3322" si="4280">LEFT(A3322,8)</f>
        <v>CapsU20=</v>
      </c>
      <c r="C3322" s="1" t="s">
        <v>216</v>
      </c>
      <c r="D3322" t="str">
        <f t="shared" ref="D3322:D3385" si="4281">RIGHT(A3322,(LEN(A3322)-8))</f>
        <v>0</v>
      </c>
      <c r="F3322" t="str">
        <f t="shared" si="4277"/>
        <v>CapsU20=0</v>
      </c>
      <c r="G3322" t="str">
        <f t="shared" ref="G3322:G3385" si="4282">CONCATENATE("Extra info: ", E3322)</f>
        <v xml:space="preserve">Extra info: </v>
      </c>
    </row>
    <row r="3323" spans="1:7" ht="14.4">
      <c r="A3323" s="17" t="s">
        <v>894</v>
      </c>
      <c r="B3323" s="17"/>
      <c r="C3323" s="10" t="s">
        <v>134</v>
      </c>
      <c r="D3323" s="17" t="str">
        <f t="shared" ref="D3323:D3386" si="4283">MID(A3323,8,(LEN(A3323)-8))</f>
        <v>268159628</v>
      </c>
      <c r="F3323" t="str">
        <f t="shared" si="4222"/>
        <v>[player268159628]</v>
      </c>
      <c r="G3323" s="17" t="str">
        <f t="shared" ref="G3323:G3386" si="4284">CONCATENATE("[hr][b]",D3324,"[/b] ","[playerid=",D3323,"]")</f>
        <v>[hr][b]Alexander Utterhult[/b] [playerid=268159628]</v>
      </c>
    </row>
    <row r="3324" spans="1:7" ht="14.4">
      <c r="A3324" s="17" t="s">
        <v>895</v>
      </c>
      <c r="B3324" s="17" t="str">
        <f t="shared" ref="B3324" si="4285">LEFT(A3324,5)</f>
        <v>name=</v>
      </c>
      <c r="C3324" s="10" t="s">
        <v>137</v>
      </c>
      <c r="D3324" s="17" t="str">
        <f t="shared" ref="D3324:D3387" si="4286">RIGHT(A3324,(LEN(A3324)-5))</f>
        <v>Alexander Utterhult</v>
      </c>
      <c r="F3324" t="str">
        <f t="shared" si="4222"/>
        <v>name=Alexander Utterhult</v>
      </c>
      <c r="G3324" t="str">
        <f t="shared" ref="G3324" si="4287">CONCATENATE(D3325," år och ",D3326," dagar, TSI = ",D3340,", Lön = ",D3339)</f>
        <v>28 år och 88 dagar, TSI = 168540, Lön = 287500</v>
      </c>
    </row>
    <row r="3325" spans="1:7" ht="14.4">
      <c r="A3325" s="17" t="s">
        <v>334</v>
      </c>
      <c r="B3325" s="17" t="str">
        <f t="shared" ref="B3325" si="4288">LEFT(A3325,4)</f>
        <v>ald=</v>
      </c>
      <c r="C3325" s="1" t="s">
        <v>139</v>
      </c>
      <c r="D3325" t="str">
        <f t="shared" ref="D3325:D3388" si="4289">RIGHT(A3325,(LEN(A3325)-4))</f>
        <v>28</v>
      </c>
      <c r="F3325" t="str">
        <f t="shared" ref="F3325:F3388" si="4290">IF(LEN(E3325)&gt;0,CONCATENATE(B3325,E3325),A3325)</f>
        <v>ald=28</v>
      </c>
      <c r="G3325" t="str">
        <f>CONCATENATE(VLOOKUP(IF((COUNTA(E3328)&gt;0),E3328,VALUE(D3328)),'Lookup tables'!$A$2:$B$42,2,FALSE)," form, ",VLOOKUP(IF((COUNTA(E3329)&gt;0),E3329,VALUE(D3329)),'Lookup tables'!$A$2:$B$42,2,FALSE)," kondition, ",VLOOKUP(IF((COUNTA(E3337)&gt;0),E3337,VALUE(D3337)),'Lookup tables'!$A$2:$B$42,2,FALSE)," rutin")</f>
        <v>usel form, enastående kondition, enastående rutin</v>
      </c>
    </row>
    <row r="3326" spans="1:7" ht="14.4">
      <c r="A3326" s="17" t="s">
        <v>1351</v>
      </c>
      <c r="B3326" s="17" t="str">
        <f t="shared" ref="B3326" si="4291">LEFT(A3326,8)</f>
        <v>agedays=</v>
      </c>
      <c r="C3326" s="1" t="s">
        <v>142</v>
      </c>
      <c r="D3326" t="str">
        <f t="shared" ref="D3326:D3389" si="4292">RIGHT(A3326,(LEN(A3326)-8))</f>
        <v>88</v>
      </c>
      <c r="F3326" t="str">
        <f t="shared" si="4290"/>
        <v>agedays=88</v>
      </c>
      <c r="G3326" t="str">
        <f>CONCATENATE(IF((COUNTA(D3349)&gt;0),CONCATENATE(D3349,", "),""),IF((LEN(D3356)&gt;0),CONCATENATE(VLOOKUP(VALUE(D3356),'Lookup tables'!$D$25:$E$27,2,FALSE),", "),""),CONCATENATE(VLOOKUP(VALUE(D3338),'Lookup tables'!$A$2:$B$42,2,FALSE)," ledarförmåga, "),CONCATENATE(VLOOKUP(D3351,'Lookup tables'!$D$29:$E$34,2,FALSE),", "),IF(AND((VALUE(D3327)&lt;0),(COUNTA(E3327)&lt;1)),"ingen skada",CONCATENATE("[b]skada +",IF((COUNTA(E3327)&gt;0),E3327,D3327),"[/b]")))</f>
        <v>bra ledarförmåga, sympatisk kille, ingen skada</v>
      </c>
    </row>
    <row r="3327" spans="1:7" ht="14.4">
      <c r="A3327" s="17" t="s">
        <v>143</v>
      </c>
      <c r="B3327" s="17" t="str">
        <f t="shared" ref="B3327:B3328" si="4293">LEFT(A3327,4)</f>
        <v>ska=</v>
      </c>
      <c r="C3327" s="1" t="s">
        <v>144</v>
      </c>
      <c r="D3327" t="str">
        <f t="shared" ref="D3327:D3390" si="4294">RIGHT(A3327,(LEN(A3327)-4))</f>
        <v>-1</v>
      </c>
      <c r="F3327" t="str">
        <f t="shared" si="4290"/>
        <v>ska=-1</v>
      </c>
      <c r="G3327" t="s">
        <v>145</v>
      </c>
    </row>
    <row r="3328" spans="1:7" ht="14.4">
      <c r="A3328" s="17" t="s">
        <v>511</v>
      </c>
      <c r="B3328" s="17" t="str">
        <f t="shared" si="4293"/>
        <v>for=</v>
      </c>
      <c r="C3328" s="1" t="s">
        <v>147</v>
      </c>
      <c r="D3328" t="str">
        <f t="shared" si="4294"/>
        <v>3</v>
      </c>
      <c r="E3328">
        <v>2</v>
      </c>
      <c r="F3328" t="str">
        <f t="shared" si="4290"/>
        <v>for=2</v>
      </c>
      <c r="G3328" s="17" t="str">
        <f t="shared" ref="G3328:G3391" si="4295">CONCATENATE("[th]",C3329)</f>
        <v>[th]Kondition</v>
      </c>
    </row>
    <row r="3329" spans="1:7" ht="14.4">
      <c r="A3329" s="17" t="s">
        <v>222</v>
      </c>
      <c r="B3329" s="17" t="str">
        <f t="shared" si="4238"/>
        <v>uth=</v>
      </c>
      <c r="C3329" s="1" t="s">
        <v>149</v>
      </c>
      <c r="D3329" t="str">
        <f t="shared" si="4294"/>
        <v>7</v>
      </c>
      <c r="F3329" t="str">
        <f t="shared" si="4290"/>
        <v>uth=7</v>
      </c>
      <c r="G3329" s="17" t="s">
        <v>150</v>
      </c>
    </row>
    <row r="3330" spans="1:7" ht="14.4">
      <c r="A3330" s="17" t="s">
        <v>318</v>
      </c>
      <c r="B3330" s="17" t="str">
        <f t="shared" si="4238"/>
        <v>spe=</v>
      </c>
      <c r="C3330" s="1" t="s">
        <v>152</v>
      </c>
      <c r="D3330" t="str">
        <f t="shared" si="4294"/>
        <v>10</v>
      </c>
      <c r="F3330" t="str">
        <f t="shared" si="4290"/>
        <v>spe=10</v>
      </c>
      <c r="G3330" s="17" t="str">
        <f>CONCATENATE("[td]",VLOOKUP(IF((COUNTA(E3329)&gt;0),E3329,VALUE(D3329)),'Lookup tables'!$A$2:$B$42,2,FALSE))</f>
        <v>[td]enastående</v>
      </c>
    </row>
    <row r="3331" spans="1:7" ht="14.4">
      <c r="A3331" s="17" t="s">
        <v>897</v>
      </c>
      <c r="B3331" s="17" t="str">
        <f t="shared" si="4238"/>
        <v>mal=</v>
      </c>
      <c r="C3331" s="1" t="s">
        <v>154</v>
      </c>
      <c r="D3331" t="str">
        <f t="shared" si="4294"/>
        <v>13</v>
      </c>
      <c r="F3331" t="str">
        <f t="shared" si="4290"/>
        <v>mal=13</v>
      </c>
      <c r="G3331" s="17" t="s">
        <v>140</v>
      </c>
    </row>
    <row r="3332" spans="1:7" ht="14.4">
      <c r="A3332" s="17" t="s">
        <v>898</v>
      </c>
      <c r="B3332" s="17" t="str">
        <f t="shared" si="4238"/>
        <v>fra=</v>
      </c>
      <c r="C3332" s="1" t="s">
        <v>156</v>
      </c>
      <c r="D3332" t="str">
        <f t="shared" si="4294"/>
        <v>16</v>
      </c>
      <c r="F3332" t="str">
        <f t="shared" si="4290"/>
        <v>fra=16</v>
      </c>
      <c r="G3332" s="17" t="str">
        <f t="shared" ref="G3332" si="4296">CONCATENATE("[th]",C3336)</f>
        <v>[th]Målvakt</v>
      </c>
    </row>
    <row r="3333" spans="1:7" ht="14.4">
      <c r="A3333" s="17" t="s">
        <v>415</v>
      </c>
      <c r="B3333" s="17" t="str">
        <f t="shared" si="4238"/>
        <v>ytt=</v>
      </c>
      <c r="C3333" s="1" t="s">
        <v>158</v>
      </c>
      <c r="D3333" t="str">
        <f t="shared" si="4294"/>
        <v>5</v>
      </c>
      <c r="F3333" t="str">
        <f t="shared" si="4290"/>
        <v>ytt=5</v>
      </c>
      <c r="G3333" s="17" t="s">
        <v>150</v>
      </c>
    </row>
    <row r="3334" spans="1:7" ht="14.4">
      <c r="A3334" s="17" t="s">
        <v>372</v>
      </c>
      <c r="B3334" s="17" t="str">
        <f t="shared" si="4238"/>
        <v>fas=</v>
      </c>
      <c r="C3334" s="1" t="s">
        <v>160</v>
      </c>
      <c r="D3334" t="str">
        <f t="shared" si="4294"/>
        <v>11</v>
      </c>
      <c r="F3334" t="str">
        <f t="shared" si="4290"/>
        <v>fas=11</v>
      </c>
      <c r="G3334" s="17" t="str">
        <f>CONCATENATE("[td]",VLOOKUP(IF((COUNTA(E3336)&gt;0),E3336,VALUE(D3336)),'Lookup tables'!$A$2:$B$42,2,FALSE))</f>
        <v>[td]katastrofal</v>
      </c>
    </row>
    <row r="3335" spans="1:7" ht="14.4">
      <c r="A3335" s="17" t="s">
        <v>715</v>
      </c>
      <c r="B3335" s="17" t="str">
        <f t="shared" si="4238"/>
        <v>bac=</v>
      </c>
      <c r="C3335" s="1" t="s">
        <v>162</v>
      </c>
      <c r="D3335" t="str">
        <f t="shared" si="4294"/>
        <v>3</v>
      </c>
      <c r="F3335" t="str">
        <f t="shared" si="4290"/>
        <v>bac=3</v>
      </c>
      <c r="G3335" s="17" t="s">
        <v>163</v>
      </c>
    </row>
    <row r="3336" spans="1:7" ht="14.4">
      <c r="A3336" s="17" t="s">
        <v>286</v>
      </c>
      <c r="B3336" s="17" t="str">
        <f t="shared" si="4238"/>
        <v>mlv=</v>
      </c>
      <c r="C3336" s="1" t="s">
        <v>165</v>
      </c>
      <c r="D3336" t="str">
        <f t="shared" si="4294"/>
        <v>1</v>
      </c>
      <c r="F3336" t="str">
        <f t="shared" si="4290"/>
        <v>mlv=1</v>
      </c>
      <c r="G3336" s="17" t="s">
        <v>135</v>
      </c>
    </row>
    <row r="3337" spans="1:7" ht="14.4">
      <c r="A3337" s="17" t="s">
        <v>323</v>
      </c>
      <c r="B3337" s="17" t="str">
        <f t="shared" si="4238"/>
        <v>rut=</v>
      </c>
      <c r="C3337" s="1" t="s">
        <v>167</v>
      </c>
      <c r="D3337" t="str">
        <f t="shared" si="4294"/>
        <v>7</v>
      </c>
      <c r="F3337" t="str">
        <f t="shared" si="4290"/>
        <v>rut=7</v>
      </c>
      <c r="G3337" s="17" t="str">
        <f t="shared" ref="G3337" si="4297">CONCATENATE("[th]",C3330)</f>
        <v>[th]Spelupplägg</v>
      </c>
    </row>
    <row r="3338" spans="1:7" ht="14.4">
      <c r="A3338" s="17" t="s">
        <v>337</v>
      </c>
      <c r="B3338" s="17" t="str">
        <f t="shared" si="4238"/>
        <v>led=</v>
      </c>
      <c r="C3338" s="1" t="s">
        <v>169</v>
      </c>
      <c r="D3338" t="str">
        <f t="shared" si="4294"/>
        <v>5</v>
      </c>
      <c r="F3338" t="str">
        <f t="shared" si="4290"/>
        <v>led=5</v>
      </c>
      <c r="G3338" s="17" t="s">
        <v>150</v>
      </c>
    </row>
    <row r="3339" spans="1:7" ht="14.4">
      <c r="A3339" s="17" t="s">
        <v>1352</v>
      </c>
      <c r="B3339" s="17" t="str">
        <f t="shared" si="4238"/>
        <v>sal=</v>
      </c>
      <c r="C3339" s="1" t="s">
        <v>171</v>
      </c>
      <c r="D3339" t="str">
        <f t="shared" si="4294"/>
        <v>287500</v>
      </c>
      <c r="F3339" t="str">
        <f t="shared" si="4290"/>
        <v>sal=287500</v>
      </c>
      <c r="G3339" s="17" t="str">
        <f>CONCATENATE("[td]",VLOOKUP(IF((COUNTA(E3330)&gt;0),E3330,VALUE(D3330)),'Lookup tables'!$A$2:$B$42,2,FALSE))</f>
        <v>[td]legendarisk</v>
      </c>
    </row>
    <row r="3340" spans="1:7" ht="14.4">
      <c r="A3340" s="17" t="s">
        <v>1353</v>
      </c>
      <c r="B3340" s="17" t="str">
        <f t="shared" si="4238"/>
        <v>mkt=</v>
      </c>
      <c r="C3340" s="1" t="s">
        <v>173</v>
      </c>
      <c r="D3340" t="str">
        <f t="shared" si="4294"/>
        <v>168540</v>
      </c>
      <c r="F3340" t="str">
        <f t="shared" si="4290"/>
        <v>mkt=168540</v>
      </c>
      <c r="G3340" s="17" t="s">
        <v>140</v>
      </c>
    </row>
    <row r="3341" spans="1:7" ht="14.4">
      <c r="A3341" s="17" t="s">
        <v>813</v>
      </c>
      <c r="B3341" s="17" t="str">
        <f t="shared" si="4238"/>
        <v>gev=</v>
      </c>
      <c r="C3341" s="1" t="s">
        <v>175</v>
      </c>
      <c r="D3341" t="str">
        <f t="shared" si="4294"/>
        <v>72</v>
      </c>
      <c r="F3341" t="str">
        <f t="shared" si="4290"/>
        <v>gev=72</v>
      </c>
      <c r="G3341" s="17" t="str">
        <f t="shared" ref="G3341" si="4298">CONCATENATE("[th]",C3332)</f>
        <v>[th]Framspel</v>
      </c>
    </row>
    <row r="3342" spans="1:7" ht="14.4">
      <c r="A3342" s="17" t="s">
        <v>176</v>
      </c>
      <c r="B3342" s="17" t="str">
        <f t="shared" si="4238"/>
        <v>gtl=</v>
      </c>
      <c r="C3342" s="1" t="s">
        <v>177</v>
      </c>
      <c r="D3342" t="str">
        <f t="shared" si="4294"/>
        <v>0</v>
      </c>
      <c r="F3342" t="str">
        <f t="shared" si="4290"/>
        <v>gtl=0</v>
      </c>
      <c r="G3342" s="17" t="s">
        <v>150</v>
      </c>
    </row>
    <row r="3343" spans="1:7" ht="14.4">
      <c r="A3343" s="17" t="s">
        <v>178</v>
      </c>
      <c r="B3343" s="17" t="str">
        <f t="shared" si="4238"/>
        <v>gtc=</v>
      </c>
      <c r="C3343" s="1" t="s">
        <v>179</v>
      </c>
      <c r="D3343" t="str">
        <f t="shared" si="4294"/>
        <v>0</v>
      </c>
      <c r="F3343" t="str">
        <f t="shared" si="4290"/>
        <v>gtc=0</v>
      </c>
      <c r="G3343" s="17" t="str">
        <f>CONCATENATE("[td]",VLOOKUP(IF((COUNTA(E3332)&gt;0),E3332,VALUE(D3332)),'Lookup tables'!$A$2:$B$42,2,FALSE))</f>
        <v>[td]utomjordisk</v>
      </c>
    </row>
    <row r="3344" spans="1:7" ht="14.4">
      <c r="A3344" s="17" t="s">
        <v>180</v>
      </c>
      <c r="B3344" s="17" t="str">
        <f t="shared" si="4238"/>
        <v>gtt=</v>
      </c>
      <c r="C3344" s="1" t="s">
        <v>181</v>
      </c>
      <c r="D3344" t="str">
        <f t="shared" si="4294"/>
        <v>0</v>
      </c>
      <c r="F3344" t="str">
        <f t="shared" si="4290"/>
        <v>gtt=0</v>
      </c>
      <c r="G3344" s="17" t="s">
        <v>163</v>
      </c>
    </row>
    <row r="3345" spans="1:7" ht="14.4">
      <c r="A3345" s="17" t="s">
        <v>730</v>
      </c>
      <c r="B3345" s="17" t="str">
        <f t="shared" si="4238"/>
        <v>hat=</v>
      </c>
      <c r="C3345" s="1" t="s">
        <v>183</v>
      </c>
      <c r="D3345" t="str">
        <f t="shared" si="4294"/>
        <v>4</v>
      </c>
      <c r="F3345" t="str">
        <f t="shared" si="4290"/>
        <v>hat=4</v>
      </c>
      <c r="G3345" s="17" t="s">
        <v>135</v>
      </c>
    </row>
    <row r="3346" spans="1:7" ht="14.4">
      <c r="A3346" s="17" t="s">
        <v>184</v>
      </c>
      <c r="B3346" s="17" t="str">
        <f t="shared" ref="B3346" si="4299">LEFT(A3346,10)</f>
        <v>CountryID=</v>
      </c>
      <c r="C3346" s="1" t="s">
        <v>185</v>
      </c>
      <c r="D3346" t="str">
        <f t="shared" ref="D3346:D3409" si="4300">RIGHT(A3346,(LEN(A3346)-10))</f>
        <v>1</v>
      </c>
      <c r="F3346" t="str">
        <f t="shared" si="4290"/>
        <v>CountryID=1</v>
      </c>
      <c r="G3346" s="17" t="str">
        <f t="shared" ref="G3346" si="4301">CONCATENATE("[th]",C3333)</f>
        <v>[th]Ytter</v>
      </c>
    </row>
    <row r="3347" spans="1:7" ht="14.4">
      <c r="A3347" s="17" t="s">
        <v>186</v>
      </c>
      <c r="B3347" s="17" t="str">
        <f t="shared" ref="B3347" si="4302">LEFT(A3347,9)</f>
        <v>warnings=</v>
      </c>
      <c r="C3347" s="1" t="s">
        <v>187</v>
      </c>
      <c r="D3347" t="str">
        <f t="shared" ref="D3347:D3410" si="4303">RIGHT(A3347,(LEN(A3347)-9))</f>
        <v>0</v>
      </c>
      <c r="F3347" t="str">
        <f t="shared" si="4290"/>
        <v>warnings=0</v>
      </c>
      <c r="G3347" s="17" t="s">
        <v>150</v>
      </c>
    </row>
    <row r="3348" spans="1:7" ht="14.4">
      <c r="A3348" s="17" t="s">
        <v>610</v>
      </c>
      <c r="B3348" s="17" t="str">
        <f t="shared" ref="B3348" si="4304">LEFT(A3348,11)</f>
        <v>speciality=</v>
      </c>
      <c r="C3348" s="1" t="s">
        <v>189</v>
      </c>
      <c r="D3348" t="str">
        <f t="shared" ref="D3348:D3411" si="4305">RIGHT(A3348,(LEN(A3348)-11))</f>
        <v>1</v>
      </c>
      <c r="F3348" t="str">
        <f t="shared" si="4290"/>
        <v>speciality=1</v>
      </c>
      <c r="G3348" s="17" t="str">
        <f>CONCATENATE("[td]",VLOOKUP(IF((COUNTA(E3333)&gt;0),E3333,VALUE(D3333)),'Lookup tables'!$A$2:$B$42,2,FALSE))</f>
        <v>[td]bra</v>
      </c>
    </row>
    <row r="3349" spans="1:7" ht="14.4">
      <c r="A3349" s="17" t="s">
        <v>611</v>
      </c>
      <c r="B3349" s="17" t="str">
        <f t="shared" ref="B3349" si="4306">LEFT(A3349,16)</f>
        <v>specialityLabel=</v>
      </c>
      <c r="C3349" s="1" t="s">
        <v>189</v>
      </c>
      <c r="F3349" t="str">
        <f t="shared" si="4290"/>
        <v>specialityLabel=Technical</v>
      </c>
      <c r="G3349" s="17" t="s">
        <v>140</v>
      </c>
    </row>
    <row r="3350" spans="1:7" ht="14.4">
      <c r="A3350" s="17" t="s">
        <v>329</v>
      </c>
      <c r="B3350" s="17" t="str">
        <f t="shared" ref="B3350" si="4307">LEFT(A3350,11)</f>
        <v>gentleness=</v>
      </c>
      <c r="C3350" s="1" t="s">
        <v>192</v>
      </c>
      <c r="D3350" t="str">
        <f t="shared" ref="D3350:D3413" si="4308">RIGHT(A3350,(LEN(A3350)-11))</f>
        <v>2</v>
      </c>
      <c r="F3350" t="str">
        <f t="shared" si="4290"/>
        <v>gentleness=2</v>
      </c>
      <c r="G3350" s="17" t="str">
        <f t="shared" ref="G3350" si="4309">CONCATENATE("[th]",C3335)</f>
        <v>[th]Försvar</v>
      </c>
    </row>
    <row r="3351" spans="1:7" ht="14.4">
      <c r="A3351" s="17" t="s">
        <v>330</v>
      </c>
      <c r="B3351" s="17" t="str">
        <f t="shared" ref="B3351" si="4310">LEFT(A3351,16)</f>
        <v>gentlenessLabel=</v>
      </c>
      <c r="C3351" s="1" t="s">
        <v>192</v>
      </c>
      <c r="D3351" t="str">
        <f t="shared" ref="D3351:D3414" si="4311">RIGHT(A3351,(LEN(A3351)-16))</f>
        <v>pleasant guy</v>
      </c>
      <c r="F3351" t="str">
        <f t="shared" si="4290"/>
        <v>gentlenessLabel=pleasant guy</v>
      </c>
      <c r="G3351" s="17" t="s">
        <v>150</v>
      </c>
    </row>
    <row r="3352" spans="1:7" ht="14.4">
      <c r="A3352" s="17" t="s">
        <v>271</v>
      </c>
      <c r="B3352" s="17" t="str">
        <f t="shared" ref="B3352" si="4312">LEFT(A3352,8)</f>
        <v>honesty=</v>
      </c>
      <c r="C3352" s="1" t="s">
        <v>195</v>
      </c>
      <c r="D3352" t="str">
        <f t="shared" ref="D3352:D3415" si="4313">RIGHT(A3352,(LEN(A3352)-8))</f>
        <v>1</v>
      </c>
      <c r="F3352" t="str">
        <f t="shared" si="4290"/>
        <v>honesty=1</v>
      </c>
      <c r="G3352" s="17" t="str">
        <f>CONCATENATE("[td]",VLOOKUP(IF((COUNTA(E3335)&gt;0),E3335,VALUE(D3335)),'Lookup tables'!$A$2:$B$42,2,FALSE))</f>
        <v>[td]dålig</v>
      </c>
    </row>
    <row r="3353" spans="1:7" ht="14.4">
      <c r="A3353" s="17" t="s">
        <v>272</v>
      </c>
      <c r="B3353" s="17" t="str">
        <f t="shared" ref="B3353" si="4314">LEFT(A3353,13)</f>
        <v>honestyLabel=</v>
      </c>
      <c r="C3353" s="1" t="s">
        <v>195</v>
      </c>
      <c r="D3353" t="str">
        <f t="shared" ref="D3353:D3416" si="4315">RIGHT(A3353,(LEN(A3353)-13))</f>
        <v>dishonest</v>
      </c>
      <c r="F3353" t="str">
        <f t="shared" si="4290"/>
        <v>honestyLabel=dishonest</v>
      </c>
      <c r="G3353" s="17" t="s">
        <v>163</v>
      </c>
    </row>
    <row r="3354" spans="1:7" ht="14.4">
      <c r="A3354" s="17" t="s">
        <v>407</v>
      </c>
      <c r="B3354" s="17" t="str">
        <f t="shared" ref="B3354" si="4316">LEFT(A3354,15)</f>
        <v>Aggressiveness=</v>
      </c>
      <c r="C3354" s="1" t="s">
        <v>198</v>
      </c>
      <c r="D3354" t="str">
        <f t="shared" ref="D3354:D3417" si="4317">RIGHT(A3354,(LEN(A3354)-15))</f>
        <v>4</v>
      </c>
      <c r="F3354" t="str">
        <f t="shared" si="4290"/>
        <v>Aggressiveness=4</v>
      </c>
      <c r="G3354" s="17" t="s">
        <v>135</v>
      </c>
    </row>
    <row r="3355" spans="1:7" ht="14.4">
      <c r="A3355" s="17" t="s">
        <v>408</v>
      </c>
      <c r="B3355" s="17" t="str">
        <f t="shared" ref="B3355" si="4318">LEFT(A3355,20)</f>
        <v>AggressivenessLabel=</v>
      </c>
      <c r="C3355" s="1" t="s">
        <v>198</v>
      </c>
      <c r="D3355" t="str">
        <f t="shared" ref="D3355:D3418" si="4319">RIGHT(A3355,(LEN(A3355)-20))</f>
        <v>fiery</v>
      </c>
      <c r="F3355" t="str">
        <f t="shared" si="4290"/>
        <v>AggressivenessLabel=fiery</v>
      </c>
      <c r="G3355" s="17" t="str">
        <f t="shared" ref="G3355" si="4320">CONCATENATE("[th]",C3331)</f>
        <v>[th]Målgörare</v>
      </c>
    </row>
    <row r="3356" spans="1:7" ht="14.4">
      <c r="A3356" s="17" t="s">
        <v>236</v>
      </c>
      <c r="B3356" s="17" t="str">
        <f t="shared" ref="B3356" si="4321">LEFT(A3356,12)</f>
        <v>TrainerType=</v>
      </c>
      <c r="C3356" s="1" t="s">
        <v>201</v>
      </c>
      <c r="D3356" t="str">
        <f t="shared" ref="D3356:D3419" si="4322">RIGHT(A3356,(LEN(A3356)-12))</f>
        <v/>
      </c>
      <c r="F3356" t="str">
        <f t="shared" si="4290"/>
        <v>TrainerType=</v>
      </c>
      <c r="G3356" s="17" t="s">
        <v>150</v>
      </c>
    </row>
    <row r="3357" spans="1:7" ht="14.4">
      <c r="A3357" s="17" t="s">
        <v>237</v>
      </c>
      <c r="B3357" s="17" t="str">
        <f t="shared" ref="B3357" si="4323">LEFT(A3357,13)</f>
        <v>TrainerSkill=</v>
      </c>
      <c r="C3357" s="1" t="s">
        <v>203</v>
      </c>
      <c r="D3357" t="str">
        <f t="shared" ref="D3357:D3420" si="4324">RIGHT(A3357,(LEN(A3357)-13))</f>
        <v/>
      </c>
      <c r="F3357" t="str">
        <f t="shared" si="4290"/>
        <v>TrainerSkill=</v>
      </c>
      <c r="G3357" s="17" t="str">
        <f>CONCATENATE("[td]",VLOOKUP(IF((COUNTA(E3331)&gt;0),E3331,VALUE(D3331)),'Lookup tables'!$A$2:$B$42,2,FALSE))</f>
        <v>[td]oförglömlig</v>
      </c>
    </row>
    <row r="3358" spans="1:7" ht="14.4">
      <c r="A3358" s="17" t="s">
        <v>204</v>
      </c>
      <c r="B3358" s="17" t="str">
        <f t="shared" ref="B3358" si="4325">LEFT(A3358,7)</f>
        <v>rating=</v>
      </c>
      <c r="C3358" s="1" t="s">
        <v>205</v>
      </c>
      <c r="D3358" t="str">
        <f t="shared" ref="D3358:D3421" si="4326">RIGHT(A3358,(LEN(A3358)-7))</f>
        <v>0</v>
      </c>
      <c r="F3358" t="str">
        <f t="shared" si="4290"/>
        <v>rating=0</v>
      </c>
      <c r="G3358" s="17" t="s">
        <v>140</v>
      </c>
    </row>
    <row r="3359" spans="1:7" ht="14.4">
      <c r="A3359" s="17" t="s">
        <v>298</v>
      </c>
      <c r="B3359" s="17" t="str">
        <f t="shared" ref="B3359" si="4327">LEFT(A3359,13)</f>
        <v>PlayerNumber=</v>
      </c>
      <c r="C3359" s="1" t="s">
        <v>207</v>
      </c>
      <c r="D3359" t="str">
        <f t="shared" ref="D3359:D3422" si="4328">RIGHT(A3359,(LEN(A3359)-13))</f>
        <v>10</v>
      </c>
      <c r="F3359" t="str">
        <f t="shared" si="4290"/>
        <v>PlayerNumber=10</v>
      </c>
      <c r="G3359" s="17" t="str">
        <f t="shared" ref="G3359" si="4329">CONCATENATE("[th]",C3334)</f>
        <v>[th]Fasta situationer</v>
      </c>
    </row>
    <row r="3360" spans="1:7" ht="14.4">
      <c r="A3360" s="17" t="s">
        <v>208</v>
      </c>
      <c r="B3360" s="17" t="str">
        <f t="shared" ref="B3360:B3361" si="4330">LEFT(A3360,15)</f>
        <v>TransferListed=</v>
      </c>
      <c r="C3360" s="1" t="s">
        <v>209</v>
      </c>
      <c r="D3360" t="str">
        <f t="shared" ref="D3360:D3423" si="4331">RIGHT(A3360,(LEN(A3360)-15))</f>
        <v>0</v>
      </c>
      <c r="F3360" t="str">
        <f t="shared" si="4290"/>
        <v>TransferListed=0</v>
      </c>
      <c r="G3360" s="17" t="s">
        <v>150</v>
      </c>
    </row>
    <row r="3361" spans="1:7" ht="14.4">
      <c r="A3361" s="17" t="s">
        <v>210</v>
      </c>
      <c r="B3361" s="17" t="str">
        <f t="shared" si="4330"/>
        <v>NationalTeamID=</v>
      </c>
      <c r="C3361" s="1" t="s">
        <v>211</v>
      </c>
      <c r="D3361" t="str">
        <f t="shared" si="4331"/>
        <v>3000</v>
      </c>
      <c r="F3361" t="str">
        <f t="shared" ref="F3361:F3424" si="4332">A3361</f>
        <v>NationalTeamID=3000</v>
      </c>
      <c r="G3361" s="17" t="str">
        <f>CONCATENATE("[td]",VLOOKUP(IF((COUNTA(E3334)&gt;0),E3334,VALUE(D3334)),'Lookup tables'!$A$2:$B$42,2,FALSE))</f>
        <v>[td]gudabenådad</v>
      </c>
    </row>
    <row r="3362" spans="1:7" ht="14.4">
      <c r="A3362" s="17" t="s">
        <v>238</v>
      </c>
      <c r="B3362" s="17" t="str">
        <f t="shared" ref="B3362" si="4333">LEFT(A3362,5)</f>
        <v>Caps=</v>
      </c>
      <c r="C3362" s="1" t="s">
        <v>213</v>
      </c>
      <c r="D3362" t="str">
        <f t="shared" ref="D3362:D3425" si="4334">RIGHT(A3362,(LEN(A3362)-5))</f>
        <v>0</v>
      </c>
      <c r="F3362" t="str">
        <f t="shared" si="4332"/>
        <v>Caps=0</v>
      </c>
      <c r="G3362" s="17" t="s">
        <v>214</v>
      </c>
    </row>
    <row r="3363" spans="1:7" ht="14.4">
      <c r="A3363" s="17" t="s">
        <v>239</v>
      </c>
      <c r="B3363" s="17" t="str">
        <f t="shared" ref="B3363" si="4335">LEFT(A3363,8)</f>
        <v>CapsU20=</v>
      </c>
      <c r="C3363" s="1" t="s">
        <v>216</v>
      </c>
      <c r="D3363" t="str">
        <f t="shared" ref="D3363:D3426" si="4336">RIGHT(A3363,(LEN(A3363)-8))</f>
        <v>0</v>
      </c>
      <c r="E3363" t="s">
        <v>1440</v>
      </c>
      <c r="F3363" t="str">
        <f t="shared" si="4332"/>
        <v>CapsU20=0</v>
      </c>
      <c r="G3363" t="str">
        <f t="shared" ref="G3363:G3426" si="4337">CONCATENATE("Extra info: ", E3363)</f>
        <v>Extra info: form neg</v>
      </c>
    </row>
    <row r="3364" spans="1:7" ht="14.4">
      <c r="A3364" s="17" t="s">
        <v>1354</v>
      </c>
      <c r="B3364" s="17"/>
      <c r="C3364" s="10" t="s">
        <v>134</v>
      </c>
      <c r="D3364" s="17" t="str">
        <f t="shared" ref="D3364:D3427" si="4338">MID(A3364,8,(LEN(A3364)-8))</f>
        <v>303555741</v>
      </c>
      <c r="F3364" t="str">
        <f t="shared" si="4332"/>
        <v>[player303555741]</v>
      </c>
      <c r="G3364" s="17" t="str">
        <f t="shared" ref="G3364:G3427" si="4339">CONCATENATE("[hr][b]",D3365,"[/b] ","[playerid=",D3364,"]")</f>
        <v>[hr][b]Anders Falkenmo[/b] [playerid=303555741]</v>
      </c>
    </row>
    <row r="3365" spans="1:7" ht="14.4">
      <c r="A3365" s="17" t="s">
        <v>1355</v>
      </c>
      <c r="B3365" s="17" t="str">
        <f t="shared" ref="B3365" si="4340">LEFT(A3365,5)</f>
        <v>name=</v>
      </c>
      <c r="C3365" s="10" t="s">
        <v>137</v>
      </c>
      <c r="D3365" s="17" t="str">
        <f t="shared" ref="D3365:D3428" si="4341">RIGHT(A3365,(LEN(A3365)-5))</f>
        <v>Anders Falkenmo</v>
      </c>
      <c r="F3365" t="str">
        <f t="shared" si="4332"/>
        <v>name=Anders Falkenmo</v>
      </c>
      <c r="G3365" t="str">
        <f t="shared" ref="G3365" si="4342">CONCATENATE(D3366," år och ",D3367," dagar, TSI = ",D3381,", Lön = ",D3380)</f>
        <v>25 år och 46 dagar, TSI = 365420, Lön = 400080</v>
      </c>
    </row>
    <row r="3366" spans="1:7" ht="14.4">
      <c r="A3366" s="17" t="s">
        <v>397</v>
      </c>
      <c r="B3366" s="17" t="str">
        <f t="shared" ref="B3366" si="4343">LEFT(A3366,4)</f>
        <v>ald=</v>
      </c>
      <c r="C3366" s="1" t="s">
        <v>139</v>
      </c>
      <c r="D3366" t="str">
        <f t="shared" ref="D3366:D3429" si="4344">RIGHT(A3366,(LEN(A3366)-4))</f>
        <v>25</v>
      </c>
      <c r="F3366" t="str">
        <f t="shared" ref="F3366" si="4345">IF(LEN(E3366)&gt;0,CONCATENATE(B3366,E3366),A3366)</f>
        <v>ald=25</v>
      </c>
      <c r="G3366" t="str">
        <f>CONCATENATE(VLOOKUP(IF((COUNTA(E3369)&gt;0),E3369,VALUE(D3369)),'Lookup tables'!$A$2:$B$42,2,FALSE)," form, ",VLOOKUP(IF((COUNTA(E3370)&gt;0),E3370,VALUE(D3370)),'Lookup tables'!$A$2:$B$42,2,FALSE)," kondition, ",VLOOKUP(IF((COUNTA(E3378)&gt;0),E3378,VALUE(D3378)),'Lookup tables'!$A$2:$B$42,2,FALSE)," rutin")</f>
        <v>enastående form, enastående kondition, enastående rutin</v>
      </c>
    </row>
    <row r="3367" spans="1:7" ht="14.4">
      <c r="A3367" s="17" t="s">
        <v>1356</v>
      </c>
      <c r="B3367" s="17" t="str">
        <f t="shared" ref="B3367" si="4346">LEFT(A3367,8)</f>
        <v>agedays=</v>
      </c>
      <c r="C3367" s="1" t="s">
        <v>142</v>
      </c>
      <c r="D3367" t="str">
        <f t="shared" ref="D3367:D3430" si="4347">RIGHT(A3367,(LEN(A3367)-8))</f>
        <v>46</v>
      </c>
      <c r="F3367" t="str">
        <f t="shared" si="4290"/>
        <v>agedays=46</v>
      </c>
      <c r="G3367" t="str">
        <f>CONCATENATE(IF((COUNTA(D3390)&gt;0),CONCATENATE(D3390,", "),""),IF((LEN(D3397)&gt;0),CONCATENATE(VLOOKUP(VALUE(D3397),'Lookup tables'!$D$25:$E$27,2,FALSE),", "),""),CONCATENATE(VLOOKUP(VALUE(D3379),'Lookup tables'!$A$2:$B$42,2,FALSE)," ledarförmåga, "),CONCATENATE(VLOOKUP(D3392,'Lookup tables'!$D$29:$E$34,2,FALSE),", "),IF(AND((VALUE(D3368)&lt;0),(COUNTA(E3368)&lt;1)),"ingen skada",CONCATENATE("[b]skada +",IF((COUNTA(E3368)&gt;0),E3368,D3368),"[/b]")))</f>
        <v>hyfsad ledarförmåga, sympatisk kille, ingen skada</v>
      </c>
    </row>
    <row r="3368" spans="1:7" ht="14.4">
      <c r="A3368" s="17" t="s">
        <v>143</v>
      </c>
      <c r="B3368" s="17" t="str">
        <f t="shared" ref="B3368:B3427" si="4348">LEFT(A3368,4)</f>
        <v>ska=</v>
      </c>
      <c r="C3368" s="1" t="s">
        <v>144</v>
      </c>
      <c r="D3368" t="str">
        <f t="shared" ref="D3368:D3431" si="4349">RIGHT(A3368,(LEN(A3368)-4))</f>
        <v>-1</v>
      </c>
      <c r="F3368" t="str">
        <f t="shared" si="4290"/>
        <v>ska=-1</v>
      </c>
      <c r="G3368" t="s">
        <v>145</v>
      </c>
    </row>
    <row r="3369" spans="1:7" ht="14.4">
      <c r="A3369" s="17" t="s">
        <v>146</v>
      </c>
      <c r="B3369" s="17" t="str">
        <f t="shared" si="4348"/>
        <v>for=</v>
      </c>
      <c r="C3369" s="1" t="s">
        <v>147</v>
      </c>
      <c r="D3369" t="str">
        <f t="shared" si="4349"/>
        <v>8</v>
      </c>
      <c r="E3369">
        <v>7</v>
      </c>
      <c r="F3369" t="str">
        <f t="shared" si="4290"/>
        <v>for=7</v>
      </c>
      <c r="G3369" s="17" t="str">
        <f t="shared" ref="G3369:G3432" si="4350">CONCATENATE("[th]",C3370)</f>
        <v>[th]Kondition</v>
      </c>
    </row>
    <row r="3370" spans="1:7" ht="14.4">
      <c r="A3370" s="17" t="s">
        <v>222</v>
      </c>
      <c r="B3370" s="17" t="str">
        <f t="shared" si="4348"/>
        <v>uth=</v>
      </c>
      <c r="C3370" s="1" t="s">
        <v>149</v>
      </c>
      <c r="D3370" t="str">
        <f t="shared" si="4349"/>
        <v>7</v>
      </c>
      <c r="F3370" t="str">
        <f t="shared" si="4290"/>
        <v>uth=7</v>
      </c>
      <c r="G3370" s="17" t="s">
        <v>150</v>
      </c>
    </row>
    <row r="3371" spans="1:7" ht="14.4">
      <c r="A3371" s="17" t="s">
        <v>462</v>
      </c>
      <c r="B3371" s="17" t="str">
        <f t="shared" si="4348"/>
        <v>spe=</v>
      </c>
      <c r="C3371" s="1" t="s">
        <v>152</v>
      </c>
      <c r="D3371" t="str">
        <f t="shared" si="4349"/>
        <v>14</v>
      </c>
      <c r="F3371" t="str">
        <f t="shared" si="4290"/>
        <v>spe=14</v>
      </c>
      <c r="G3371" s="17" t="str">
        <f>CONCATENATE("[td]",VLOOKUP(IF((COUNTA(E3370)&gt;0),E3370,VALUE(D3370)),'Lookup tables'!$A$2:$B$42,2,FALSE))</f>
        <v>[td]enastående</v>
      </c>
    </row>
    <row r="3372" spans="1:7" ht="14.4">
      <c r="A3372" s="17" t="s">
        <v>1357</v>
      </c>
      <c r="B3372" s="17" t="str">
        <f t="shared" si="4348"/>
        <v>mal=</v>
      </c>
      <c r="C3372" s="1" t="s">
        <v>154</v>
      </c>
      <c r="D3372" t="str">
        <f t="shared" si="4349"/>
        <v>8</v>
      </c>
      <c r="F3372" t="str">
        <f t="shared" si="4290"/>
        <v>mal=8</v>
      </c>
      <c r="G3372" s="17" t="s">
        <v>140</v>
      </c>
    </row>
    <row r="3373" spans="1:7" ht="14.4">
      <c r="A3373" s="17" t="s">
        <v>898</v>
      </c>
      <c r="B3373" s="17" t="str">
        <f t="shared" si="4348"/>
        <v>fra=</v>
      </c>
      <c r="C3373" s="1" t="s">
        <v>156</v>
      </c>
      <c r="D3373" t="str">
        <f t="shared" si="4349"/>
        <v>16</v>
      </c>
      <c r="F3373" t="str">
        <f t="shared" si="4290"/>
        <v>fra=16</v>
      </c>
      <c r="G3373" s="17" t="str">
        <f t="shared" ref="G3373" si="4351">CONCATENATE("[th]",C3377)</f>
        <v>[th]Målvakt</v>
      </c>
    </row>
    <row r="3374" spans="1:7" ht="14.4">
      <c r="A3374" s="17" t="s">
        <v>283</v>
      </c>
      <c r="B3374" s="17" t="str">
        <f t="shared" si="4348"/>
        <v>ytt=</v>
      </c>
      <c r="C3374" s="1" t="s">
        <v>158</v>
      </c>
      <c r="D3374" t="str">
        <f t="shared" si="4349"/>
        <v>3</v>
      </c>
      <c r="F3374" t="str">
        <f t="shared" si="4290"/>
        <v>ytt=3</v>
      </c>
      <c r="G3374" s="17" t="s">
        <v>150</v>
      </c>
    </row>
    <row r="3375" spans="1:7" ht="14.4">
      <c r="A3375" s="17" t="s">
        <v>416</v>
      </c>
      <c r="B3375" s="17" t="str">
        <f t="shared" si="4348"/>
        <v>fas=</v>
      </c>
      <c r="C3375" s="1" t="s">
        <v>160</v>
      </c>
      <c r="D3375" t="str">
        <f t="shared" si="4349"/>
        <v>2</v>
      </c>
      <c r="F3375" t="str">
        <f t="shared" si="4290"/>
        <v>fas=2</v>
      </c>
      <c r="G3375" s="17" t="str">
        <f>CONCATENATE("[td]",VLOOKUP(IF((COUNTA(E3377)&gt;0),E3377,VALUE(D3377)),'Lookup tables'!$A$2:$B$42,2,FALSE))</f>
        <v>[td]katastrofal</v>
      </c>
    </row>
    <row r="3376" spans="1:7" ht="14.4">
      <c r="A3376" s="17" t="s">
        <v>285</v>
      </c>
      <c r="B3376" s="17" t="str">
        <f t="shared" si="4348"/>
        <v>bac=</v>
      </c>
      <c r="C3376" s="1" t="s">
        <v>162</v>
      </c>
      <c r="D3376" t="str">
        <f t="shared" si="4349"/>
        <v>4</v>
      </c>
      <c r="F3376" t="str">
        <f t="shared" si="4290"/>
        <v>bac=4</v>
      </c>
      <c r="G3376" s="17" t="s">
        <v>163</v>
      </c>
    </row>
    <row r="3377" spans="1:7" ht="14.4">
      <c r="A3377" s="17" t="s">
        <v>286</v>
      </c>
      <c r="B3377" s="17" t="str">
        <f t="shared" si="4348"/>
        <v>mlv=</v>
      </c>
      <c r="C3377" s="1" t="s">
        <v>165</v>
      </c>
      <c r="D3377" t="str">
        <f t="shared" si="4349"/>
        <v>1</v>
      </c>
      <c r="F3377" t="str">
        <f t="shared" si="4290"/>
        <v>mlv=1</v>
      </c>
      <c r="G3377" s="17" t="s">
        <v>135</v>
      </c>
    </row>
    <row r="3378" spans="1:7" ht="14.4">
      <c r="A3378" s="17" t="s">
        <v>323</v>
      </c>
      <c r="B3378" s="17" t="str">
        <f t="shared" si="4348"/>
        <v>rut=</v>
      </c>
      <c r="C3378" s="1" t="s">
        <v>167</v>
      </c>
      <c r="D3378" t="str">
        <f t="shared" si="4349"/>
        <v>7</v>
      </c>
      <c r="F3378" t="str">
        <f t="shared" si="4290"/>
        <v>rut=7</v>
      </c>
      <c r="G3378" s="17" t="str">
        <f t="shared" ref="G3378" si="4352">CONCATENATE("[th]",C3371)</f>
        <v>[th]Spelupplägg</v>
      </c>
    </row>
    <row r="3379" spans="1:7" ht="14.4">
      <c r="A3379" s="17" t="s">
        <v>400</v>
      </c>
      <c r="B3379" s="17" t="str">
        <f t="shared" si="4348"/>
        <v>led=</v>
      </c>
      <c r="C3379" s="1" t="s">
        <v>169</v>
      </c>
      <c r="D3379" t="str">
        <f t="shared" si="4349"/>
        <v>4</v>
      </c>
      <c r="F3379" t="str">
        <f t="shared" si="4290"/>
        <v>led=4</v>
      </c>
      <c r="G3379" s="17" t="s">
        <v>150</v>
      </c>
    </row>
    <row r="3380" spans="1:7" ht="14.4">
      <c r="A3380" s="17" t="s">
        <v>1358</v>
      </c>
      <c r="B3380" s="17" t="str">
        <f t="shared" si="4348"/>
        <v>sal=</v>
      </c>
      <c r="C3380" s="1" t="s">
        <v>171</v>
      </c>
      <c r="D3380" t="str">
        <f t="shared" si="4349"/>
        <v>400080</v>
      </c>
      <c r="F3380" t="str">
        <f t="shared" si="4290"/>
        <v>sal=400080</v>
      </c>
      <c r="G3380" s="17" t="str">
        <f>CONCATENATE("[td]",VLOOKUP(IF((COUNTA(E3371)&gt;0),E3371,VALUE(D3371)),'Lookup tables'!$A$2:$B$42,2,FALSE))</f>
        <v>[td]himmelsk</v>
      </c>
    </row>
    <row r="3381" spans="1:7" ht="14.4">
      <c r="A3381" s="17" t="s">
        <v>1359</v>
      </c>
      <c r="B3381" s="17" t="str">
        <f t="shared" si="4348"/>
        <v>mkt=</v>
      </c>
      <c r="C3381" s="1" t="s">
        <v>173</v>
      </c>
      <c r="D3381" t="str">
        <f t="shared" si="4349"/>
        <v>365420</v>
      </c>
      <c r="F3381" t="str">
        <f t="shared" si="4290"/>
        <v>mkt=365420</v>
      </c>
      <c r="G3381" s="17" t="s">
        <v>140</v>
      </c>
    </row>
    <row r="3382" spans="1:7" ht="14.4">
      <c r="A3382" s="17" t="s">
        <v>1193</v>
      </c>
      <c r="B3382" s="17" t="str">
        <f t="shared" si="4348"/>
        <v>gev=</v>
      </c>
      <c r="C3382" s="1" t="s">
        <v>175</v>
      </c>
      <c r="D3382" t="str">
        <f t="shared" si="4349"/>
        <v>30</v>
      </c>
      <c r="F3382" t="str">
        <f t="shared" si="4290"/>
        <v>gev=30</v>
      </c>
      <c r="G3382" s="17" t="str">
        <f t="shared" ref="G3382" si="4353">CONCATENATE("[th]",C3373)</f>
        <v>[th]Framspel</v>
      </c>
    </row>
    <row r="3383" spans="1:7" ht="14.4">
      <c r="A3383" s="17" t="s">
        <v>176</v>
      </c>
      <c r="B3383" s="17" t="str">
        <f t="shared" si="4348"/>
        <v>gtl=</v>
      </c>
      <c r="C3383" s="1" t="s">
        <v>177</v>
      </c>
      <c r="D3383" t="str">
        <f t="shared" si="4349"/>
        <v>0</v>
      </c>
      <c r="F3383" t="str">
        <f t="shared" si="4290"/>
        <v>gtl=0</v>
      </c>
      <c r="G3383" s="17" t="s">
        <v>150</v>
      </c>
    </row>
    <row r="3384" spans="1:7" ht="14.4">
      <c r="A3384" s="17" t="s">
        <v>178</v>
      </c>
      <c r="B3384" s="17" t="str">
        <f t="shared" si="4348"/>
        <v>gtc=</v>
      </c>
      <c r="C3384" s="1" t="s">
        <v>179</v>
      </c>
      <c r="D3384" t="str">
        <f t="shared" si="4349"/>
        <v>0</v>
      </c>
      <c r="F3384" t="str">
        <f t="shared" si="4290"/>
        <v>gtc=0</v>
      </c>
      <c r="G3384" s="17" t="str">
        <f>CONCATENATE("[td]",VLOOKUP(IF((COUNTA(E3373)&gt;0),E3373,VALUE(D3373)),'Lookup tables'!$A$2:$B$42,2,FALSE))</f>
        <v>[td]utomjordisk</v>
      </c>
    </row>
    <row r="3385" spans="1:7" ht="14.4">
      <c r="A3385" s="17" t="s">
        <v>180</v>
      </c>
      <c r="B3385" s="17" t="str">
        <f t="shared" si="4348"/>
        <v>gtt=</v>
      </c>
      <c r="C3385" s="1" t="s">
        <v>181</v>
      </c>
      <c r="D3385" t="str">
        <f t="shared" si="4349"/>
        <v>0</v>
      </c>
      <c r="F3385" t="str">
        <f t="shared" si="4290"/>
        <v>gtt=0</v>
      </c>
      <c r="G3385" s="17" t="s">
        <v>163</v>
      </c>
    </row>
    <row r="3386" spans="1:7" ht="14.4">
      <c r="A3386" s="17" t="s">
        <v>644</v>
      </c>
      <c r="B3386" s="17" t="str">
        <f t="shared" si="4348"/>
        <v>hat=</v>
      </c>
      <c r="C3386" s="1" t="s">
        <v>183</v>
      </c>
      <c r="D3386" t="str">
        <f t="shared" si="4349"/>
        <v>2</v>
      </c>
      <c r="F3386" t="str">
        <f t="shared" si="4290"/>
        <v>hat=2</v>
      </c>
      <c r="G3386" s="17" t="s">
        <v>135</v>
      </c>
    </row>
    <row r="3387" spans="1:7" ht="14.4">
      <c r="A3387" s="17" t="s">
        <v>184</v>
      </c>
      <c r="B3387" s="17" t="str">
        <f t="shared" ref="B3387" si="4354">LEFT(A3387,10)</f>
        <v>CountryID=</v>
      </c>
      <c r="C3387" s="1" t="s">
        <v>185</v>
      </c>
      <c r="D3387" t="str">
        <f t="shared" ref="D3387:D3450" si="4355">RIGHT(A3387,(LEN(A3387)-10))</f>
        <v>1</v>
      </c>
      <c r="F3387" t="str">
        <f t="shared" si="4290"/>
        <v>CountryID=1</v>
      </c>
      <c r="G3387" s="17" t="str">
        <f t="shared" ref="G3387" si="4356">CONCATENATE("[th]",C3374)</f>
        <v>[th]Ytter</v>
      </c>
    </row>
    <row r="3388" spans="1:7" ht="14.4">
      <c r="A3388" s="17" t="s">
        <v>186</v>
      </c>
      <c r="B3388" s="17" t="str">
        <f t="shared" ref="B3388" si="4357">LEFT(A3388,9)</f>
        <v>warnings=</v>
      </c>
      <c r="C3388" s="1" t="s">
        <v>187</v>
      </c>
      <c r="D3388" t="str">
        <f t="shared" ref="D3388:D3451" si="4358">RIGHT(A3388,(LEN(A3388)-9))</f>
        <v>0</v>
      </c>
      <c r="F3388" t="str">
        <f t="shared" si="4290"/>
        <v>warnings=0</v>
      </c>
      <c r="G3388" s="17" t="s">
        <v>150</v>
      </c>
    </row>
    <row r="3389" spans="1:7" ht="14.4">
      <c r="A3389" s="17" t="s">
        <v>610</v>
      </c>
      <c r="B3389" s="17" t="str">
        <f t="shared" ref="B3389" si="4359">LEFT(A3389,11)</f>
        <v>speciality=</v>
      </c>
      <c r="C3389" s="1" t="s">
        <v>189</v>
      </c>
      <c r="D3389" t="str">
        <f t="shared" ref="D3389:D3452" si="4360">RIGHT(A3389,(LEN(A3389)-11))</f>
        <v>1</v>
      </c>
      <c r="F3389" t="str">
        <f t="shared" ref="F3389:F3452" si="4361">IF(LEN(E3389)&gt;0,CONCATENATE(B3389,E3389),A3389)</f>
        <v>speciality=1</v>
      </c>
      <c r="G3389" s="17" t="str">
        <f>CONCATENATE("[td]",VLOOKUP(IF((COUNTA(E3374)&gt;0),E3374,VALUE(D3374)),'Lookup tables'!$A$2:$B$42,2,FALSE))</f>
        <v>[td]dålig</v>
      </c>
    </row>
    <row r="3390" spans="1:7" ht="14.4">
      <c r="A3390" s="17" t="s">
        <v>611</v>
      </c>
      <c r="B3390" s="17" t="str">
        <f t="shared" ref="B3390" si="4362">LEFT(A3390,16)</f>
        <v>specialityLabel=</v>
      </c>
      <c r="C3390" s="1" t="s">
        <v>189</v>
      </c>
      <c r="F3390" t="str">
        <f t="shared" si="4361"/>
        <v>specialityLabel=Technical</v>
      </c>
      <c r="G3390" s="17" t="s">
        <v>140</v>
      </c>
    </row>
    <row r="3391" spans="1:7" ht="14.4">
      <c r="A3391" s="17" t="s">
        <v>329</v>
      </c>
      <c r="B3391" s="17" t="str">
        <f t="shared" ref="B3391" si="4363">LEFT(A3391,11)</f>
        <v>gentleness=</v>
      </c>
      <c r="C3391" s="1" t="s">
        <v>192</v>
      </c>
      <c r="D3391" t="str">
        <f t="shared" ref="D3391:D3454" si="4364">RIGHT(A3391,(LEN(A3391)-11))</f>
        <v>2</v>
      </c>
      <c r="F3391" t="str">
        <f t="shared" si="4361"/>
        <v>gentleness=2</v>
      </c>
      <c r="G3391" s="17" t="str">
        <f t="shared" ref="G3391" si="4365">CONCATENATE("[th]",C3376)</f>
        <v>[th]Försvar</v>
      </c>
    </row>
    <row r="3392" spans="1:7" ht="14.4">
      <c r="A3392" s="17" t="s">
        <v>330</v>
      </c>
      <c r="B3392" s="17" t="str">
        <f t="shared" ref="B3392" si="4366">LEFT(A3392,16)</f>
        <v>gentlenessLabel=</v>
      </c>
      <c r="C3392" s="1" t="s">
        <v>192</v>
      </c>
      <c r="D3392" t="str">
        <f t="shared" ref="D3392:D3455" si="4367">RIGHT(A3392,(LEN(A3392)-16))</f>
        <v>pleasant guy</v>
      </c>
      <c r="F3392" t="str">
        <f t="shared" si="4361"/>
        <v>gentlenessLabel=pleasant guy</v>
      </c>
      <c r="G3392" s="17" t="s">
        <v>150</v>
      </c>
    </row>
    <row r="3393" spans="1:7" ht="14.4">
      <c r="A3393" s="17" t="s">
        <v>271</v>
      </c>
      <c r="B3393" s="17" t="str">
        <f t="shared" ref="B3393" si="4368">LEFT(A3393,8)</f>
        <v>honesty=</v>
      </c>
      <c r="C3393" s="1" t="s">
        <v>195</v>
      </c>
      <c r="D3393" t="str">
        <f t="shared" ref="D3393:D3456" si="4369">RIGHT(A3393,(LEN(A3393)-8))</f>
        <v>1</v>
      </c>
      <c r="F3393" t="str">
        <f t="shared" si="4361"/>
        <v>honesty=1</v>
      </c>
      <c r="G3393" s="17" t="str">
        <f>CONCATENATE("[td]",VLOOKUP(IF((COUNTA(E3376)&gt;0),E3376,VALUE(D3376)),'Lookup tables'!$A$2:$B$42,2,FALSE))</f>
        <v>[td]hyfsad</v>
      </c>
    </row>
    <row r="3394" spans="1:7" ht="14.4">
      <c r="A3394" s="17" t="s">
        <v>272</v>
      </c>
      <c r="B3394" s="17" t="str">
        <f t="shared" ref="B3394" si="4370">LEFT(A3394,13)</f>
        <v>honestyLabel=</v>
      </c>
      <c r="C3394" s="1" t="s">
        <v>195</v>
      </c>
      <c r="D3394" t="str">
        <f t="shared" ref="D3394:D3457" si="4371">RIGHT(A3394,(LEN(A3394)-13))</f>
        <v>dishonest</v>
      </c>
      <c r="F3394" t="str">
        <f t="shared" si="4361"/>
        <v>honestyLabel=dishonest</v>
      </c>
      <c r="G3394" s="17" t="s">
        <v>163</v>
      </c>
    </row>
    <row r="3395" spans="1:7" ht="14.4">
      <c r="A3395" s="17" t="s">
        <v>257</v>
      </c>
      <c r="B3395" s="17" t="str">
        <f t="shared" ref="B3395" si="4372">LEFT(A3395,15)</f>
        <v>Aggressiveness=</v>
      </c>
      <c r="C3395" s="1" t="s">
        <v>198</v>
      </c>
      <c r="D3395" t="str">
        <f t="shared" ref="D3395:D3458" si="4373">RIGHT(A3395,(LEN(A3395)-15))</f>
        <v>1</v>
      </c>
      <c r="F3395" t="str">
        <f t="shared" si="4361"/>
        <v>Aggressiveness=1</v>
      </c>
      <c r="G3395" s="17" t="s">
        <v>135</v>
      </c>
    </row>
    <row r="3396" spans="1:7" ht="14.4">
      <c r="A3396" s="17" t="s">
        <v>258</v>
      </c>
      <c r="B3396" s="17" t="str">
        <f t="shared" ref="B3396" si="4374">LEFT(A3396,20)</f>
        <v>AggressivenessLabel=</v>
      </c>
      <c r="C3396" s="1" t="s">
        <v>198</v>
      </c>
      <c r="D3396" t="str">
        <f t="shared" ref="D3396:D3459" si="4375">RIGHT(A3396,(LEN(A3396)-20))</f>
        <v>calm</v>
      </c>
      <c r="F3396" t="str">
        <f t="shared" si="4361"/>
        <v>AggressivenessLabel=calm</v>
      </c>
      <c r="G3396" s="17" t="str">
        <f t="shared" ref="G3396" si="4376">CONCATENATE("[th]",C3372)</f>
        <v>[th]Målgörare</v>
      </c>
    </row>
    <row r="3397" spans="1:7" ht="14.4">
      <c r="A3397" s="17" t="s">
        <v>236</v>
      </c>
      <c r="B3397" s="17" t="str">
        <f t="shared" ref="B3397" si="4377">LEFT(A3397,12)</f>
        <v>TrainerType=</v>
      </c>
      <c r="C3397" s="1" t="s">
        <v>201</v>
      </c>
      <c r="D3397" t="str">
        <f t="shared" ref="D3397:D3460" si="4378">RIGHT(A3397,(LEN(A3397)-12))</f>
        <v/>
      </c>
      <c r="F3397" t="str">
        <f t="shared" si="4361"/>
        <v>TrainerType=</v>
      </c>
      <c r="G3397" s="17" t="s">
        <v>150</v>
      </c>
    </row>
    <row r="3398" spans="1:7" ht="14.4">
      <c r="A3398" s="17" t="s">
        <v>237</v>
      </c>
      <c r="B3398" s="17" t="str">
        <f t="shared" ref="B3398" si="4379">LEFT(A3398,13)</f>
        <v>TrainerSkill=</v>
      </c>
      <c r="C3398" s="1" t="s">
        <v>203</v>
      </c>
      <c r="D3398" t="str">
        <f t="shared" ref="D3398:D3461" si="4380">RIGHT(A3398,(LEN(A3398)-13))</f>
        <v/>
      </c>
      <c r="F3398" t="str">
        <f t="shared" si="4361"/>
        <v>TrainerSkill=</v>
      </c>
      <c r="G3398" s="17" t="str">
        <f>CONCATENATE("[td]",VLOOKUP(IF((COUNTA(E3372)&gt;0),E3372,VALUE(D3372)),'Lookup tables'!$A$2:$B$42,2,FALSE))</f>
        <v>[td]fenomenal</v>
      </c>
    </row>
    <row r="3399" spans="1:7" ht="14.4">
      <c r="A3399" s="17" t="s">
        <v>204</v>
      </c>
      <c r="B3399" s="17" t="str">
        <f t="shared" ref="B3399" si="4381">LEFT(A3399,7)</f>
        <v>rating=</v>
      </c>
      <c r="C3399" s="1" t="s">
        <v>205</v>
      </c>
      <c r="D3399" t="str">
        <f t="shared" ref="D3399:D3462" si="4382">RIGHT(A3399,(LEN(A3399)-7))</f>
        <v>0</v>
      </c>
      <c r="F3399" t="str">
        <f t="shared" si="4361"/>
        <v>rating=0</v>
      </c>
      <c r="G3399" s="17" t="s">
        <v>140</v>
      </c>
    </row>
    <row r="3400" spans="1:7" ht="14.4">
      <c r="A3400" s="17" t="s">
        <v>298</v>
      </c>
      <c r="B3400" s="17" t="str">
        <f t="shared" ref="B3400" si="4383">LEFT(A3400,13)</f>
        <v>PlayerNumber=</v>
      </c>
      <c r="C3400" s="1" t="s">
        <v>207</v>
      </c>
      <c r="D3400" t="str">
        <f t="shared" ref="D3400:D3463" si="4384">RIGHT(A3400,(LEN(A3400)-13))</f>
        <v>10</v>
      </c>
      <c r="F3400" t="str">
        <f t="shared" si="4361"/>
        <v>PlayerNumber=10</v>
      </c>
      <c r="G3400" s="17" t="str">
        <f t="shared" ref="G3400" si="4385">CONCATENATE("[th]",C3375)</f>
        <v>[th]Fasta situationer</v>
      </c>
    </row>
    <row r="3401" spans="1:7" ht="14.4">
      <c r="A3401" s="17" t="s">
        <v>208</v>
      </c>
      <c r="B3401" s="17" t="str">
        <f t="shared" ref="B3401:B3402" si="4386">LEFT(A3401,15)</f>
        <v>TransferListed=</v>
      </c>
      <c r="C3401" s="1" t="s">
        <v>209</v>
      </c>
      <c r="D3401" t="str">
        <f t="shared" ref="D3401:D3464" si="4387">RIGHT(A3401,(LEN(A3401)-15))</f>
        <v>0</v>
      </c>
      <c r="F3401" t="str">
        <f t="shared" si="4361"/>
        <v>TransferListed=0</v>
      </c>
      <c r="G3401" s="17" t="s">
        <v>150</v>
      </c>
    </row>
    <row r="3402" spans="1:7" ht="14.4">
      <c r="A3402" s="17" t="s">
        <v>210</v>
      </c>
      <c r="B3402" s="17" t="str">
        <f t="shared" si="4386"/>
        <v>NationalTeamID=</v>
      </c>
      <c r="C3402" s="1" t="s">
        <v>211</v>
      </c>
      <c r="D3402" t="str">
        <f t="shared" si="4387"/>
        <v>3000</v>
      </c>
      <c r="F3402" t="str">
        <f t="shared" ref="F3402:F3465" si="4388">A3402</f>
        <v>NationalTeamID=3000</v>
      </c>
      <c r="G3402" s="17" t="str">
        <f>CONCATENATE("[td]",VLOOKUP(IF((COUNTA(E3375)&gt;0),E3375,VALUE(D3375)),'Lookup tables'!$A$2:$B$42,2,FALSE))</f>
        <v>[td]usel</v>
      </c>
    </row>
    <row r="3403" spans="1:7" ht="14.4">
      <c r="A3403" s="17" t="s">
        <v>238</v>
      </c>
      <c r="B3403" s="17" t="str">
        <f t="shared" ref="B3403" si="4389">LEFT(A3403,5)</f>
        <v>Caps=</v>
      </c>
      <c r="C3403" s="1" t="s">
        <v>213</v>
      </c>
      <c r="D3403" t="str">
        <f t="shared" ref="D3403:D3466" si="4390">RIGHT(A3403,(LEN(A3403)-5))</f>
        <v>0</v>
      </c>
      <c r="F3403" t="str">
        <f t="shared" si="4388"/>
        <v>Caps=0</v>
      </c>
      <c r="G3403" s="17" t="s">
        <v>214</v>
      </c>
    </row>
    <row r="3404" spans="1:7" ht="14.4">
      <c r="A3404" s="17" t="s">
        <v>475</v>
      </c>
      <c r="B3404" s="17" t="str">
        <f t="shared" ref="B3404" si="4391">LEFT(A3404,8)</f>
        <v>CapsU20=</v>
      </c>
      <c r="C3404" s="1" t="s">
        <v>216</v>
      </c>
      <c r="D3404" t="str">
        <f t="shared" ref="D3404:D3467" si="4392">RIGHT(A3404,(LEN(A3404)-8))</f>
        <v>6</v>
      </c>
      <c r="E3404" t="s">
        <v>1440</v>
      </c>
      <c r="F3404" t="str">
        <f t="shared" si="4388"/>
        <v>CapsU20=6</v>
      </c>
      <c r="G3404" t="str">
        <f t="shared" ref="G3404:G3467" si="4393">CONCATENATE("Extra info: ", E3404)</f>
        <v>Extra info: form neg</v>
      </c>
    </row>
    <row r="3405" spans="1:7" ht="14.4">
      <c r="A3405" s="17" t="s">
        <v>902</v>
      </c>
      <c r="B3405" s="17"/>
      <c r="C3405" s="10" t="s">
        <v>134</v>
      </c>
      <c r="D3405" s="17" t="str">
        <f t="shared" ref="D3405:D3468" si="4394">MID(A3405,8,(LEN(A3405)-8))</f>
        <v>243551699</v>
      </c>
      <c r="F3405" t="str">
        <f t="shared" si="4332"/>
        <v>[player243551699]</v>
      </c>
      <c r="G3405" s="17" t="str">
        <f t="shared" ref="G3405:G3468" si="4395">CONCATENATE("[hr][b]",D3406,"[/b] ","[playerid=",D3405,"]")</f>
        <v>[hr][b]Anders Jonasson[/b] [playerid=243551699]</v>
      </c>
    </row>
    <row r="3406" spans="1:7" ht="14.4">
      <c r="A3406" s="17" t="s">
        <v>903</v>
      </c>
      <c r="B3406" s="17" t="str">
        <f t="shared" ref="B3406" si="4396">LEFT(A3406,5)</f>
        <v>name=</v>
      </c>
      <c r="C3406" s="10" t="s">
        <v>137</v>
      </c>
      <c r="D3406" s="17" t="str">
        <f t="shared" ref="D3406:D3469" si="4397">RIGHT(A3406,(LEN(A3406)-5))</f>
        <v>Anders Jonasson</v>
      </c>
      <c r="F3406" t="str">
        <f t="shared" si="4332"/>
        <v>name=Anders Jonasson</v>
      </c>
      <c r="G3406" t="str">
        <f t="shared" ref="G3406" si="4398">CONCATENATE(D3407," år och ",D3408," dagar, TSI = ",D3422,", Lön = ",D3421)</f>
        <v>30 år och 27 dagar, TSI = 262920, Lön = 326640</v>
      </c>
    </row>
    <row r="3407" spans="1:7" ht="14.4">
      <c r="A3407" s="17" t="s">
        <v>344</v>
      </c>
      <c r="B3407" s="17" t="str">
        <f t="shared" ref="B3407" si="4399">LEFT(A3407,4)</f>
        <v>ald=</v>
      </c>
      <c r="C3407" s="1" t="s">
        <v>139</v>
      </c>
      <c r="D3407" t="str">
        <f t="shared" ref="D3407:D3470" si="4400">RIGHT(A3407,(LEN(A3407)-4))</f>
        <v>30</v>
      </c>
      <c r="F3407" t="str">
        <f t="shared" ref="F3407" si="4401">IF(LEN(E3407)&gt;0,CONCATENATE(B3407,E3407),A3407)</f>
        <v>ald=30</v>
      </c>
      <c r="G3407" t="str">
        <f>CONCATENATE(VLOOKUP(IF((COUNTA(E3410)&gt;0),E3410,VALUE(D3410)),'Lookup tables'!$A$2:$B$42,2,FALSE)," form, ",VLOOKUP(IF((COUNTA(E3411)&gt;0),E3411,VALUE(D3411)),'Lookup tables'!$A$2:$B$42,2,FALSE)," kondition, ",VLOOKUP(IF((COUNTA(E3419)&gt;0),E3419,VALUE(D3419)),'Lookup tables'!$A$2:$B$42,2,FALSE)," rutin")</f>
        <v>enastående form, fenomenal kondition, legendarisk rutin</v>
      </c>
    </row>
    <row r="3408" spans="1:7" ht="14.4">
      <c r="A3408" s="17" t="s">
        <v>969</v>
      </c>
      <c r="B3408" s="17" t="str">
        <f t="shared" ref="B3408" si="4402">LEFT(A3408,8)</f>
        <v>agedays=</v>
      </c>
      <c r="C3408" s="1" t="s">
        <v>142</v>
      </c>
      <c r="D3408" t="str">
        <f t="shared" ref="D3408:D3471" si="4403">RIGHT(A3408,(LEN(A3408)-8))</f>
        <v>27</v>
      </c>
      <c r="F3408" t="str">
        <f t="shared" si="4361"/>
        <v>agedays=27</v>
      </c>
      <c r="G3408" t="str">
        <f>CONCATENATE(IF((COUNTA(D3431)&gt;0),CONCATENATE(D3431,", "),""),IF((LEN(D3438)&gt;0),CONCATENATE(VLOOKUP(VALUE(D3438),'Lookup tables'!$D$25:$E$27,2,FALSE),", "),""),CONCATENATE(VLOOKUP(VALUE(D3420),'Lookup tables'!$A$2:$B$42,2,FALSE)," ledarförmåga, "),CONCATENATE(VLOOKUP(D3433,'Lookup tables'!$D$29:$E$34,2,FALSE),", "),IF(AND((VALUE(D3409)&lt;0),(COUNTA(E3409)&lt;1)),"ingen skada",CONCATENATE("[b]skada +",IF((COUNTA(E3409)&gt;0),E3409,D3409),"[/b]")))</f>
        <v>hyfsad ledarförmåga, kontroversiell person, ingen skada</v>
      </c>
    </row>
    <row r="3409" spans="1:7" ht="14.4">
      <c r="A3409" s="17" t="s">
        <v>143</v>
      </c>
      <c r="B3409" s="17" t="str">
        <f t="shared" ref="B3409:B3410" si="4404">LEFT(A3409,4)</f>
        <v>ska=</v>
      </c>
      <c r="C3409" s="1" t="s">
        <v>144</v>
      </c>
      <c r="D3409" t="str">
        <f t="shared" ref="D3409:D3472" si="4405">RIGHT(A3409,(LEN(A3409)-4))</f>
        <v>-1</v>
      </c>
      <c r="F3409" t="str">
        <f t="shared" si="4361"/>
        <v>ska=-1</v>
      </c>
      <c r="G3409" t="s">
        <v>145</v>
      </c>
    </row>
    <row r="3410" spans="1:7" ht="14.4">
      <c r="A3410" s="17" t="s">
        <v>244</v>
      </c>
      <c r="B3410" s="17" t="str">
        <f t="shared" si="4404"/>
        <v>for=</v>
      </c>
      <c r="C3410" s="1" t="s">
        <v>147</v>
      </c>
      <c r="D3410" t="str">
        <f t="shared" si="4405"/>
        <v>7</v>
      </c>
      <c r="F3410" t="str">
        <f t="shared" si="4361"/>
        <v>for=7</v>
      </c>
      <c r="G3410" s="17" t="str">
        <f t="shared" ref="G3410:G3473" si="4406">CONCATENATE("[th]",C3411)</f>
        <v>[th]Kondition</v>
      </c>
    </row>
    <row r="3411" spans="1:7" ht="14.4">
      <c r="A3411" s="17" t="s">
        <v>369</v>
      </c>
      <c r="B3411" s="17" t="str">
        <f t="shared" si="4348"/>
        <v>uth=</v>
      </c>
      <c r="C3411" s="1" t="s">
        <v>149</v>
      </c>
      <c r="D3411" t="str">
        <f t="shared" si="4405"/>
        <v>8</v>
      </c>
      <c r="F3411" t="str">
        <f t="shared" si="4361"/>
        <v>uth=8</v>
      </c>
      <c r="G3411" s="17" t="s">
        <v>150</v>
      </c>
    </row>
    <row r="3412" spans="1:7" ht="14.4">
      <c r="A3412" s="17" t="s">
        <v>472</v>
      </c>
      <c r="B3412" s="17" t="str">
        <f t="shared" si="4348"/>
        <v>spe=</v>
      </c>
      <c r="C3412" s="1" t="s">
        <v>152</v>
      </c>
      <c r="D3412" t="str">
        <f t="shared" si="4405"/>
        <v>15</v>
      </c>
      <c r="F3412" t="str">
        <f t="shared" si="4361"/>
        <v>spe=15</v>
      </c>
      <c r="G3412" s="17" t="str">
        <f>CONCATENATE("[td]",VLOOKUP(IF((COUNTA(E3411)&gt;0),E3411,VALUE(D3411)),'Lookup tables'!$A$2:$B$42,2,FALSE))</f>
        <v>[td]fenomenal</v>
      </c>
    </row>
    <row r="3413" spans="1:7" ht="14.4">
      <c r="A3413" s="17" t="s">
        <v>905</v>
      </c>
      <c r="B3413" s="17" t="str">
        <f t="shared" si="4348"/>
        <v>mal=</v>
      </c>
      <c r="C3413" s="1" t="s">
        <v>154</v>
      </c>
      <c r="D3413" t="str">
        <f t="shared" si="4405"/>
        <v>9</v>
      </c>
      <c r="F3413" t="str">
        <f t="shared" si="4361"/>
        <v>mal=9</v>
      </c>
      <c r="G3413" s="17" t="s">
        <v>140</v>
      </c>
    </row>
    <row r="3414" spans="1:7" ht="14.4">
      <c r="A3414" s="17" t="s">
        <v>906</v>
      </c>
      <c r="B3414" s="17" t="str">
        <f t="shared" si="4348"/>
        <v>fra=</v>
      </c>
      <c r="C3414" s="1" t="s">
        <v>156</v>
      </c>
      <c r="D3414" t="str">
        <f t="shared" si="4405"/>
        <v>15</v>
      </c>
      <c r="F3414" t="str">
        <f t="shared" si="4361"/>
        <v>fra=15</v>
      </c>
      <c r="G3414" s="17" t="str">
        <f t="shared" ref="G3414" si="4407">CONCATENATE("[th]",C3418)</f>
        <v>[th]Målvakt</v>
      </c>
    </row>
    <row r="3415" spans="1:7" ht="14.4">
      <c r="A3415" s="17" t="s">
        <v>445</v>
      </c>
      <c r="B3415" s="17" t="str">
        <f t="shared" si="4348"/>
        <v>ytt=</v>
      </c>
      <c r="C3415" s="1" t="s">
        <v>158</v>
      </c>
      <c r="D3415" t="str">
        <f t="shared" si="4405"/>
        <v>11</v>
      </c>
      <c r="F3415" t="str">
        <f t="shared" si="4361"/>
        <v>ytt=11</v>
      </c>
      <c r="G3415" s="17" t="s">
        <v>150</v>
      </c>
    </row>
    <row r="3416" spans="1:7" ht="14.4">
      <c r="A3416" s="17" t="s">
        <v>372</v>
      </c>
      <c r="B3416" s="17" t="str">
        <f t="shared" si="4348"/>
        <v>fas=</v>
      </c>
      <c r="C3416" s="1" t="s">
        <v>160</v>
      </c>
      <c r="D3416" t="str">
        <f t="shared" si="4405"/>
        <v>11</v>
      </c>
      <c r="F3416" t="str">
        <f t="shared" si="4361"/>
        <v>fas=11</v>
      </c>
      <c r="G3416" s="17" t="str">
        <f>CONCATENATE("[td]",VLOOKUP(IF((COUNTA(E3418)&gt;0),E3418,VALUE(D3418)),'Lookup tables'!$A$2:$B$42,2,FALSE))</f>
        <v>[td]katastrofal</v>
      </c>
    </row>
    <row r="3417" spans="1:7" ht="14.4">
      <c r="A3417" s="17" t="s">
        <v>285</v>
      </c>
      <c r="B3417" s="17" t="str">
        <f t="shared" si="4348"/>
        <v>bac=</v>
      </c>
      <c r="C3417" s="1" t="s">
        <v>162</v>
      </c>
      <c r="D3417" t="str">
        <f t="shared" si="4405"/>
        <v>4</v>
      </c>
      <c r="F3417" t="str">
        <f t="shared" si="4361"/>
        <v>bac=4</v>
      </c>
      <c r="G3417" s="17" t="s">
        <v>163</v>
      </c>
    </row>
    <row r="3418" spans="1:7" ht="14.4">
      <c r="A3418" s="17" t="s">
        <v>286</v>
      </c>
      <c r="B3418" s="17" t="str">
        <f t="shared" si="4348"/>
        <v>mlv=</v>
      </c>
      <c r="C3418" s="1" t="s">
        <v>165</v>
      </c>
      <c r="D3418" t="str">
        <f t="shared" si="4405"/>
        <v>1</v>
      </c>
      <c r="F3418" t="str">
        <f t="shared" si="4361"/>
        <v>mlv=1</v>
      </c>
      <c r="G3418" s="17" t="s">
        <v>135</v>
      </c>
    </row>
    <row r="3419" spans="1:7" ht="14.4">
      <c r="A3419" s="17" t="s">
        <v>381</v>
      </c>
      <c r="B3419" s="17" t="str">
        <f t="shared" si="4348"/>
        <v>rut=</v>
      </c>
      <c r="C3419" s="1" t="s">
        <v>167</v>
      </c>
      <c r="D3419" t="str">
        <f t="shared" si="4405"/>
        <v>10</v>
      </c>
      <c r="F3419" t="str">
        <f t="shared" si="4361"/>
        <v>rut=10</v>
      </c>
      <c r="G3419" s="17" t="str">
        <f t="shared" ref="G3419" si="4408">CONCATENATE("[th]",C3412)</f>
        <v>[th]Spelupplägg</v>
      </c>
    </row>
    <row r="3420" spans="1:7" ht="14.4">
      <c r="A3420" s="17" t="s">
        <v>400</v>
      </c>
      <c r="B3420" s="17" t="str">
        <f t="shared" si="4348"/>
        <v>led=</v>
      </c>
      <c r="C3420" s="1" t="s">
        <v>169</v>
      </c>
      <c r="D3420" t="str">
        <f t="shared" si="4405"/>
        <v>4</v>
      </c>
      <c r="F3420" t="str">
        <f t="shared" si="4361"/>
        <v>led=4</v>
      </c>
      <c r="G3420" s="17" t="s">
        <v>150</v>
      </c>
    </row>
    <row r="3421" spans="1:7" ht="14.4">
      <c r="A3421" s="17" t="s">
        <v>1360</v>
      </c>
      <c r="B3421" s="17" t="str">
        <f t="shared" si="4348"/>
        <v>sal=</v>
      </c>
      <c r="C3421" s="1" t="s">
        <v>171</v>
      </c>
      <c r="D3421" t="str">
        <f t="shared" si="4405"/>
        <v>326640</v>
      </c>
      <c r="F3421" t="str">
        <f t="shared" si="4361"/>
        <v>sal=326640</v>
      </c>
      <c r="G3421" s="17" t="str">
        <f>CONCATENATE("[td]",VLOOKUP(IF((COUNTA(E3412)&gt;0),E3412,VALUE(D3412)),'Lookup tables'!$A$2:$B$42,2,FALSE))</f>
        <v>[td]titanisk</v>
      </c>
    </row>
    <row r="3422" spans="1:7" ht="14.4">
      <c r="A3422" s="17" t="s">
        <v>1361</v>
      </c>
      <c r="B3422" s="17" t="str">
        <f t="shared" si="4348"/>
        <v>mkt=</v>
      </c>
      <c r="C3422" s="1" t="s">
        <v>173</v>
      </c>
      <c r="D3422" t="str">
        <f t="shared" si="4405"/>
        <v>262920</v>
      </c>
      <c r="F3422" t="str">
        <f t="shared" si="4361"/>
        <v>mkt=262920</v>
      </c>
      <c r="G3422" s="17" t="s">
        <v>140</v>
      </c>
    </row>
    <row r="3423" spans="1:7" ht="14.4">
      <c r="A3423" s="17" t="s">
        <v>1362</v>
      </c>
      <c r="B3423" s="17" t="str">
        <f t="shared" si="4348"/>
        <v>gev=</v>
      </c>
      <c r="C3423" s="1" t="s">
        <v>175</v>
      </c>
      <c r="D3423" t="str">
        <f t="shared" si="4405"/>
        <v>77</v>
      </c>
      <c r="F3423" t="str">
        <f t="shared" si="4361"/>
        <v>gev=77</v>
      </c>
      <c r="G3423" s="17" t="str">
        <f t="shared" ref="G3423" si="4409">CONCATENATE("[th]",C3414)</f>
        <v>[th]Framspel</v>
      </c>
    </row>
    <row r="3424" spans="1:7" ht="14.4">
      <c r="A3424" s="17" t="s">
        <v>571</v>
      </c>
      <c r="B3424" s="17" t="str">
        <f t="shared" si="4348"/>
        <v>gtl=</v>
      </c>
      <c r="C3424" s="1" t="s">
        <v>177</v>
      </c>
      <c r="D3424" t="str">
        <f t="shared" si="4405"/>
        <v>1</v>
      </c>
      <c r="F3424" t="str">
        <f t="shared" si="4361"/>
        <v>gtl=1</v>
      </c>
      <c r="G3424" s="17" t="s">
        <v>150</v>
      </c>
    </row>
    <row r="3425" spans="1:7" ht="14.4">
      <c r="A3425" s="17" t="s">
        <v>178</v>
      </c>
      <c r="B3425" s="17" t="str">
        <f t="shared" si="4348"/>
        <v>gtc=</v>
      </c>
      <c r="C3425" s="1" t="s">
        <v>179</v>
      </c>
      <c r="D3425" t="str">
        <f t="shared" si="4405"/>
        <v>0</v>
      </c>
      <c r="F3425" t="str">
        <f t="shared" si="4361"/>
        <v>gtc=0</v>
      </c>
      <c r="G3425" s="17" t="str">
        <f>CONCATENATE("[td]",VLOOKUP(IF((COUNTA(E3414)&gt;0),E3414,VALUE(D3414)),'Lookup tables'!$A$2:$B$42,2,FALSE))</f>
        <v>[td]titanisk</v>
      </c>
    </row>
    <row r="3426" spans="1:7" ht="14.4">
      <c r="A3426" s="17" t="s">
        <v>180</v>
      </c>
      <c r="B3426" s="17" t="str">
        <f t="shared" si="4348"/>
        <v>gtt=</v>
      </c>
      <c r="C3426" s="1" t="s">
        <v>181</v>
      </c>
      <c r="D3426" t="str">
        <f t="shared" si="4405"/>
        <v>0</v>
      </c>
      <c r="F3426" t="str">
        <f t="shared" si="4361"/>
        <v>gtt=0</v>
      </c>
      <c r="G3426" s="17" t="s">
        <v>163</v>
      </c>
    </row>
    <row r="3427" spans="1:7" ht="14.4">
      <c r="A3427" s="17" t="s">
        <v>182</v>
      </c>
      <c r="B3427" s="17" t="str">
        <f t="shared" si="4348"/>
        <v>hat=</v>
      </c>
      <c r="C3427" s="1" t="s">
        <v>183</v>
      </c>
      <c r="D3427" t="str">
        <f t="shared" si="4405"/>
        <v>0</v>
      </c>
      <c r="F3427" t="str">
        <f t="shared" si="4361"/>
        <v>hat=0</v>
      </c>
      <c r="G3427" s="17" t="s">
        <v>135</v>
      </c>
    </row>
    <row r="3428" spans="1:7" ht="14.4">
      <c r="A3428" s="17" t="s">
        <v>184</v>
      </c>
      <c r="B3428" s="17" t="str">
        <f t="shared" ref="B3428" si="4410">LEFT(A3428,10)</f>
        <v>CountryID=</v>
      </c>
      <c r="C3428" s="1" t="s">
        <v>185</v>
      </c>
      <c r="D3428" t="str">
        <f t="shared" ref="D3428:D3491" si="4411">RIGHT(A3428,(LEN(A3428)-10))</f>
        <v>1</v>
      </c>
      <c r="F3428" t="str">
        <f t="shared" si="4361"/>
        <v>CountryID=1</v>
      </c>
      <c r="G3428" s="17" t="str">
        <f t="shared" ref="G3428" si="4412">CONCATENATE("[th]",C3415)</f>
        <v>[th]Ytter</v>
      </c>
    </row>
    <row r="3429" spans="1:7" ht="14.4">
      <c r="A3429" s="17" t="s">
        <v>186</v>
      </c>
      <c r="B3429" s="17" t="str">
        <f t="shared" ref="B3429" si="4413">LEFT(A3429,9)</f>
        <v>warnings=</v>
      </c>
      <c r="C3429" s="1" t="s">
        <v>187</v>
      </c>
      <c r="D3429" t="str">
        <f t="shared" ref="D3429:D3492" si="4414">RIGHT(A3429,(LEN(A3429)-9))</f>
        <v>0</v>
      </c>
      <c r="F3429" t="str">
        <f t="shared" si="4361"/>
        <v>warnings=0</v>
      </c>
      <c r="G3429" s="17" t="s">
        <v>150</v>
      </c>
    </row>
    <row r="3430" spans="1:7" ht="14.4">
      <c r="A3430" s="17" t="s">
        <v>610</v>
      </c>
      <c r="B3430" s="17" t="str">
        <f t="shared" ref="B3430" si="4415">LEFT(A3430,11)</f>
        <v>speciality=</v>
      </c>
      <c r="C3430" s="1" t="s">
        <v>189</v>
      </c>
      <c r="D3430" t="str">
        <f t="shared" ref="D3430:D3493" si="4416">RIGHT(A3430,(LEN(A3430)-11))</f>
        <v>1</v>
      </c>
      <c r="F3430" t="str">
        <f t="shared" si="4361"/>
        <v>speciality=1</v>
      </c>
      <c r="G3430" s="17" t="str">
        <f>CONCATENATE("[td]",VLOOKUP(IF((COUNTA(E3415)&gt;0),E3415,VALUE(D3415)),'Lookup tables'!$A$2:$B$42,2,FALSE))</f>
        <v>[td]gudabenådad</v>
      </c>
    </row>
    <row r="3431" spans="1:7" ht="14.4">
      <c r="A3431" s="17" t="s">
        <v>611</v>
      </c>
      <c r="B3431" s="17" t="str">
        <f t="shared" ref="B3431" si="4417">LEFT(A3431,16)</f>
        <v>specialityLabel=</v>
      </c>
      <c r="C3431" s="1" t="s">
        <v>189</v>
      </c>
      <c r="F3431" t="str">
        <f t="shared" si="4361"/>
        <v>specialityLabel=Technical</v>
      </c>
      <c r="G3431" s="17" t="s">
        <v>140</v>
      </c>
    </row>
    <row r="3432" spans="1:7" ht="14.4">
      <c r="A3432" s="17" t="s">
        <v>292</v>
      </c>
      <c r="B3432" s="17" t="str">
        <f t="shared" ref="B3432" si="4418">LEFT(A3432,11)</f>
        <v>gentleness=</v>
      </c>
      <c r="C3432" s="1" t="s">
        <v>192</v>
      </c>
      <c r="D3432" t="str">
        <f t="shared" ref="D3432:D3495" si="4419">RIGHT(A3432,(LEN(A3432)-11))</f>
        <v>1</v>
      </c>
      <c r="F3432" t="str">
        <f t="shared" si="4361"/>
        <v>gentleness=1</v>
      </c>
      <c r="G3432" s="17" t="str">
        <f t="shared" ref="G3432" si="4420">CONCATENATE("[th]",C3417)</f>
        <v>[th]Försvar</v>
      </c>
    </row>
    <row r="3433" spans="1:7" ht="14.4">
      <c r="A3433" s="17" t="s">
        <v>293</v>
      </c>
      <c r="B3433" s="17" t="str">
        <f t="shared" ref="B3433" si="4421">LEFT(A3433,16)</f>
        <v>gentlenessLabel=</v>
      </c>
      <c r="C3433" s="1" t="s">
        <v>192</v>
      </c>
      <c r="D3433" t="str">
        <f t="shared" ref="D3433:D3496" si="4422">RIGHT(A3433,(LEN(A3433)-16))</f>
        <v>controversial person</v>
      </c>
      <c r="F3433" t="str">
        <f t="shared" si="4361"/>
        <v>gentlenessLabel=controversial person</v>
      </c>
      <c r="G3433" s="17" t="s">
        <v>150</v>
      </c>
    </row>
    <row r="3434" spans="1:7" ht="14.4">
      <c r="A3434" s="17" t="s">
        <v>271</v>
      </c>
      <c r="B3434" s="17" t="str">
        <f t="shared" ref="B3434" si="4423">LEFT(A3434,8)</f>
        <v>honesty=</v>
      </c>
      <c r="C3434" s="1" t="s">
        <v>195</v>
      </c>
      <c r="D3434" t="str">
        <f t="shared" ref="D3434:D3497" si="4424">RIGHT(A3434,(LEN(A3434)-8))</f>
        <v>1</v>
      </c>
      <c r="F3434" t="str">
        <f t="shared" si="4361"/>
        <v>honesty=1</v>
      </c>
      <c r="G3434" s="17" t="str">
        <f>CONCATENATE("[td]",VLOOKUP(IF((COUNTA(E3417)&gt;0),E3417,VALUE(D3417)),'Lookup tables'!$A$2:$B$42,2,FALSE))</f>
        <v>[td]hyfsad</v>
      </c>
    </row>
    <row r="3435" spans="1:7" ht="14.4">
      <c r="A3435" s="17" t="s">
        <v>272</v>
      </c>
      <c r="B3435" s="17" t="str">
        <f t="shared" ref="B3435" si="4425">LEFT(A3435,13)</f>
        <v>honestyLabel=</v>
      </c>
      <c r="C3435" s="1" t="s">
        <v>195</v>
      </c>
      <c r="D3435" t="str">
        <f t="shared" ref="D3435:D3498" si="4426">RIGHT(A3435,(LEN(A3435)-13))</f>
        <v>dishonest</v>
      </c>
      <c r="F3435" t="str">
        <f t="shared" si="4361"/>
        <v>honestyLabel=dishonest</v>
      </c>
      <c r="G3435" s="17" t="s">
        <v>163</v>
      </c>
    </row>
    <row r="3436" spans="1:7" ht="14.4">
      <c r="A3436" s="17" t="s">
        <v>197</v>
      </c>
      <c r="B3436" s="17" t="str">
        <f t="shared" ref="B3436" si="4427">LEFT(A3436,15)</f>
        <v>Aggressiveness=</v>
      </c>
      <c r="C3436" s="1" t="s">
        <v>198</v>
      </c>
      <c r="D3436" t="str">
        <f t="shared" ref="D3436:D3499" si="4428">RIGHT(A3436,(LEN(A3436)-15))</f>
        <v>0</v>
      </c>
      <c r="F3436" t="str">
        <f t="shared" si="4361"/>
        <v>Aggressiveness=0</v>
      </c>
      <c r="G3436" s="17" t="s">
        <v>135</v>
      </c>
    </row>
    <row r="3437" spans="1:7" ht="14.4">
      <c r="A3437" s="17" t="s">
        <v>199</v>
      </c>
      <c r="B3437" s="17" t="str">
        <f t="shared" ref="B3437" si="4429">LEFT(A3437,20)</f>
        <v>AggressivenessLabel=</v>
      </c>
      <c r="C3437" s="1" t="s">
        <v>198</v>
      </c>
      <c r="D3437" t="str">
        <f t="shared" ref="D3437:D3500" si="4430">RIGHT(A3437,(LEN(A3437)-20))</f>
        <v>tranquil</v>
      </c>
      <c r="F3437" t="str">
        <f t="shared" si="4361"/>
        <v>AggressivenessLabel=tranquil</v>
      </c>
      <c r="G3437" s="17" t="str">
        <f t="shared" ref="G3437" si="4431">CONCATENATE("[th]",C3413)</f>
        <v>[th]Målgörare</v>
      </c>
    </row>
    <row r="3438" spans="1:7" ht="14.4">
      <c r="A3438" s="17" t="s">
        <v>236</v>
      </c>
      <c r="B3438" s="17" t="str">
        <f t="shared" ref="B3438" si="4432">LEFT(A3438,12)</f>
        <v>TrainerType=</v>
      </c>
      <c r="C3438" s="1" t="s">
        <v>201</v>
      </c>
      <c r="D3438" t="str">
        <f t="shared" ref="D3438:D3501" si="4433">RIGHT(A3438,(LEN(A3438)-12))</f>
        <v/>
      </c>
      <c r="F3438" t="str">
        <f t="shared" si="4361"/>
        <v>TrainerType=</v>
      </c>
      <c r="G3438" s="17" t="s">
        <v>150</v>
      </c>
    </row>
    <row r="3439" spans="1:7" ht="14.4">
      <c r="A3439" s="17" t="s">
        <v>237</v>
      </c>
      <c r="B3439" s="17" t="str">
        <f t="shared" ref="B3439" si="4434">LEFT(A3439,13)</f>
        <v>TrainerSkill=</v>
      </c>
      <c r="C3439" s="1" t="s">
        <v>203</v>
      </c>
      <c r="D3439" t="str">
        <f t="shared" ref="D3439:D3502" si="4435">RIGHT(A3439,(LEN(A3439)-13))</f>
        <v/>
      </c>
      <c r="F3439" t="str">
        <f t="shared" si="4361"/>
        <v>TrainerSkill=</v>
      </c>
      <c r="G3439" s="17" t="str">
        <f>CONCATENATE("[td]",VLOOKUP(IF((COUNTA(E3413)&gt;0),E3413,VALUE(D3413)),'Lookup tables'!$A$2:$B$42,2,FALSE))</f>
        <v>[td]unik</v>
      </c>
    </row>
    <row r="3440" spans="1:7" ht="14.4">
      <c r="A3440" s="17" t="s">
        <v>204</v>
      </c>
      <c r="B3440" s="17" t="str">
        <f t="shared" ref="B3440" si="4436">LEFT(A3440,7)</f>
        <v>rating=</v>
      </c>
      <c r="C3440" s="1" t="s">
        <v>205</v>
      </c>
      <c r="D3440" t="str">
        <f t="shared" ref="D3440:D3503" si="4437">RIGHT(A3440,(LEN(A3440)-7))</f>
        <v>0</v>
      </c>
      <c r="F3440" t="str">
        <f t="shared" si="4361"/>
        <v>rating=0</v>
      </c>
      <c r="G3440" s="17" t="s">
        <v>140</v>
      </c>
    </row>
    <row r="3441" spans="1:7" ht="14.4">
      <c r="A3441" s="17" t="s">
        <v>589</v>
      </c>
      <c r="B3441" s="17" t="str">
        <f t="shared" ref="B3441" si="4438">LEFT(A3441,13)</f>
        <v>PlayerNumber=</v>
      </c>
      <c r="C3441" s="1" t="s">
        <v>207</v>
      </c>
      <c r="D3441" t="str">
        <f t="shared" ref="D3441:D3504" si="4439">RIGHT(A3441,(LEN(A3441)-13))</f>
        <v>9</v>
      </c>
      <c r="F3441" t="str">
        <f t="shared" si="4361"/>
        <v>PlayerNumber=9</v>
      </c>
      <c r="G3441" s="17" t="str">
        <f t="shared" ref="G3441" si="4440">CONCATENATE("[th]",C3416)</f>
        <v>[th]Fasta situationer</v>
      </c>
    </row>
    <row r="3442" spans="1:7" ht="14.4">
      <c r="A3442" s="17" t="s">
        <v>208</v>
      </c>
      <c r="B3442" s="17" t="str">
        <f t="shared" ref="B3442:B3443" si="4441">LEFT(A3442,15)</f>
        <v>TransferListed=</v>
      </c>
      <c r="C3442" s="1" t="s">
        <v>209</v>
      </c>
      <c r="D3442" t="str">
        <f t="shared" ref="D3442:D3505" si="4442">RIGHT(A3442,(LEN(A3442)-15))</f>
        <v>0</v>
      </c>
      <c r="F3442" t="str">
        <f t="shared" si="4361"/>
        <v>TransferListed=0</v>
      </c>
      <c r="G3442" s="17" t="s">
        <v>150</v>
      </c>
    </row>
    <row r="3443" spans="1:7" ht="14.4">
      <c r="A3443" s="17" t="s">
        <v>210</v>
      </c>
      <c r="B3443" s="17" t="str">
        <f t="shared" si="4441"/>
        <v>NationalTeamID=</v>
      </c>
      <c r="C3443" s="1" t="s">
        <v>211</v>
      </c>
      <c r="D3443" t="str">
        <f t="shared" si="4442"/>
        <v>3000</v>
      </c>
      <c r="F3443" t="str">
        <f t="shared" ref="F3443:F3506" si="4443">A3443</f>
        <v>NationalTeamID=3000</v>
      </c>
      <c r="G3443" s="17" t="str">
        <f>CONCATENATE("[td]",VLOOKUP(IF((COUNTA(E3416)&gt;0),E3416,VALUE(D3416)),'Lookup tables'!$A$2:$B$42,2,FALSE))</f>
        <v>[td]gudabenådad</v>
      </c>
    </row>
    <row r="3444" spans="1:7" ht="14.4">
      <c r="A3444" s="17" t="s">
        <v>546</v>
      </c>
      <c r="B3444" s="17" t="str">
        <f t="shared" ref="B3444" si="4444">LEFT(A3444,5)</f>
        <v>Caps=</v>
      </c>
      <c r="C3444" s="1" t="s">
        <v>213</v>
      </c>
      <c r="D3444" t="str">
        <f t="shared" ref="D3444:D3507" si="4445">RIGHT(A3444,(LEN(A3444)-5))</f>
        <v>4</v>
      </c>
      <c r="F3444" t="str">
        <f t="shared" si="4443"/>
        <v>Caps=4</v>
      </c>
      <c r="G3444" s="17" t="s">
        <v>214</v>
      </c>
    </row>
    <row r="3445" spans="1:7" ht="14.4">
      <c r="A3445" s="17" t="s">
        <v>239</v>
      </c>
      <c r="B3445" s="17" t="str">
        <f t="shared" ref="B3445" si="4446">LEFT(A3445,8)</f>
        <v>CapsU20=</v>
      </c>
      <c r="C3445" s="1" t="s">
        <v>216</v>
      </c>
      <c r="D3445" t="str">
        <f t="shared" ref="D3445:D3508" si="4447">RIGHT(A3445,(LEN(A3445)-8))</f>
        <v>0</v>
      </c>
      <c r="E3445" t="s">
        <v>1442</v>
      </c>
      <c r="F3445" t="str">
        <f t="shared" si="4443"/>
        <v>CapsU20=0</v>
      </c>
      <c r="G3445" t="str">
        <f t="shared" ref="G3445:G3508" si="4448">CONCATENATE("Extra info: ", E3445)</f>
        <v>Extra info: Form stabil</v>
      </c>
    </row>
    <row r="3446" spans="1:7" ht="14.4">
      <c r="A3446" s="17" t="s">
        <v>909</v>
      </c>
      <c r="B3446" s="17"/>
      <c r="C3446" s="10" t="s">
        <v>134</v>
      </c>
      <c r="D3446" s="17" t="str">
        <f t="shared" ref="D3446:D3509" si="4449">MID(A3446,8,(LEN(A3446)-8))</f>
        <v>223956812</v>
      </c>
      <c r="F3446" t="str">
        <f t="shared" si="4443"/>
        <v>[player223956812]</v>
      </c>
      <c r="G3446" s="17" t="str">
        <f t="shared" ref="G3446:G3509" si="4450">CONCATENATE("[hr][b]",D3447,"[/b] ","[playerid=",D3446,"]")</f>
        <v>[hr][b]Calle Åhkvist[/b] [playerid=223956812]</v>
      </c>
    </row>
    <row r="3447" spans="1:7" ht="14.4">
      <c r="A3447" s="17" t="s">
        <v>910</v>
      </c>
      <c r="B3447" s="17" t="str">
        <f t="shared" ref="B3447" si="4451">LEFT(A3447,5)</f>
        <v>name=</v>
      </c>
      <c r="C3447" s="10" t="s">
        <v>137</v>
      </c>
      <c r="D3447" s="17" t="str">
        <f t="shared" ref="D3447:D3510" si="4452">RIGHT(A3447,(LEN(A3447)-5))</f>
        <v>Calle Åhkvist</v>
      </c>
      <c r="F3447" t="str">
        <f t="shared" si="4443"/>
        <v>name=Calle Åhkvist</v>
      </c>
      <c r="G3447" t="str">
        <f t="shared" ref="G3447" si="4453">CONCATENATE(D3448," år och ",D3449," dagar, TSI = ",D3463,", Lön = ",D3462)</f>
        <v>31 år och 93 dagar, TSI = 168740, Lön = 209600</v>
      </c>
    </row>
    <row r="3448" spans="1:7" ht="14.4">
      <c r="A3448" s="17" t="s">
        <v>138</v>
      </c>
      <c r="B3448" s="17" t="str">
        <f t="shared" ref="B3448" si="4454">LEFT(A3448,4)</f>
        <v>ald=</v>
      </c>
      <c r="C3448" s="1" t="s">
        <v>139</v>
      </c>
      <c r="D3448" t="str">
        <f t="shared" ref="D3448:D3511" si="4455">RIGHT(A3448,(LEN(A3448)-4))</f>
        <v>31</v>
      </c>
      <c r="F3448" t="str">
        <f t="shared" ref="F3448" si="4456">IF(LEN(E3448)&gt;0,CONCATENATE(B3448,E3448),A3448)</f>
        <v>ald=31</v>
      </c>
      <c r="G3448" t="str">
        <f>CONCATENATE(VLOOKUP(IF((COUNTA(E3451)&gt;0),E3451,VALUE(D3451)),'Lookup tables'!$A$2:$B$42,2,FALSE)," form, ",VLOOKUP(IF((COUNTA(E3452)&gt;0),E3452,VALUE(D3452)),'Lookup tables'!$A$2:$B$42,2,FALSE)," kondition, ",VLOOKUP(IF((COUNTA(E3460)&gt;0),E3460,VALUE(D3460)),'Lookup tables'!$A$2:$B$42,2,FALSE)," rutin")</f>
        <v>ypperlig form, fenomenal kondition, mytomspunnen rutin</v>
      </c>
    </row>
    <row r="3449" spans="1:7" ht="14.4">
      <c r="A3449" s="17" t="s">
        <v>653</v>
      </c>
      <c r="B3449" s="17" t="str">
        <f t="shared" ref="B3449" si="4457">LEFT(A3449,8)</f>
        <v>agedays=</v>
      </c>
      <c r="C3449" s="1" t="s">
        <v>142</v>
      </c>
      <c r="D3449" t="str">
        <f t="shared" ref="D3449:D3512" si="4458">RIGHT(A3449,(LEN(A3449)-8))</f>
        <v>93</v>
      </c>
      <c r="F3449" t="str">
        <f t="shared" si="4361"/>
        <v>agedays=93</v>
      </c>
      <c r="G3449" t="str">
        <f>CONCATENATE(IF((COUNTA(D3472)&gt;0),CONCATENATE(D3472,", "),""),IF((LEN(D3479)&gt;0),CONCATENATE(VLOOKUP(VALUE(D3479),'Lookup tables'!$D$25:$E$27,2,FALSE),", "),""),CONCATENATE(VLOOKUP(VALUE(D3461),'Lookup tables'!$A$2:$B$42,2,FALSE)," ledarförmåga, "),CONCATENATE(VLOOKUP(D3474,'Lookup tables'!$D$29:$E$34,2,FALSE),", "),IF(AND((VALUE(D3450)&lt;0),(COUNTA(E3450)&lt;1)),"ingen skada",CONCATENATE("[b]skada +",IF((COUNTA(E3450)&gt;0),E3450,D3450),"[/b]")))</f>
        <v>balanserad tränare, hyfsad ledarförmåga, sympatisk kille, ingen skada</v>
      </c>
    </row>
    <row r="3450" spans="1:7" ht="14.4">
      <c r="A3450" s="17" t="s">
        <v>143</v>
      </c>
      <c r="B3450" s="17" t="str">
        <f t="shared" ref="B3450:B3509" si="4459">LEFT(A3450,4)</f>
        <v>ska=</v>
      </c>
      <c r="C3450" s="1" t="s">
        <v>144</v>
      </c>
      <c r="D3450" t="str">
        <f t="shared" ref="D3450:D3513" si="4460">RIGHT(A3450,(LEN(A3450)-4))</f>
        <v>-1</v>
      </c>
      <c r="F3450" t="str">
        <f t="shared" si="4361"/>
        <v>ska=-1</v>
      </c>
      <c r="G3450" t="s">
        <v>145</v>
      </c>
    </row>
    <row r="3451" spans="1:7" ht="14.4">
      <c r="A3451" s="17" t="s">
        <v>279</v>
      </c>
      <c r="B3451" s="17" t="str">
        <f t="shared" si="4459"/>
        <v>for=</v>
      </c>
      <c r="C3451" s="1" t="s">
        <v>147</v>
      </c>
      <c r="D3451" t="str">
        <f t="shared" si="4460"/>
        <v>5</v>
      </c>
      <c r="E3451">
        <v>6</v>
      </c>
      <c r="F3451" t="str">
        <f t="shared" si="4361"/>
        <v>for=6</v>
      </c>
      <c r="G3451" s="17" t="str">
        <f t="shared" ref="G3451:G3514" si="4461">CONCATENATE("[th]",C3452)</f>
        <v>[th]Kondition</v>
      </c>
    </row>
    <row r="3452" spans="1:7" ht="14.4">
      <c r="A3452" s="17" t="s">
        <v>369</v>
      </c>
      <c r="B3452" s="17" t="str">
        <f t="shared" si="4459"/>
        <v>uth=</v>
      </c>
      <c r="C3452" s="1" t="s">
        <v>149</v>
      </c>
      <c r="D3452" t="str">
        <f t="shared" si="4460"/>
        <v>8</v>
      </c>
      <c r="F3452" t="str">
        <f t="shared" si="4361"/>
        <v>uth=8</v>
      </c>
      <c r="G3452" s="17" t="s">
        <v>150</v>
      </c>
    </row>
    <row r="3453" spans="1:7" ht="14.4">
      <c r="A3453" s="17" t="s">
        <v>462</v>
      </c>
      <c r="B3453" s="17" t="str">
        <f t="shared" si="4459"/>
        <v>spe=</v>
      </c>
      <c r="C3453" s="1" t="s">
        <v>152</v>
      </c>
      <c r="D3453" t="str">
        <f t="shared" si="4460"/>
        <v>14</v>
      </c>
      <c r="F3453" t="str">
        <f t="shared" ref="F3453:F3516" si="4462">IF(LEN(E3453)&gt;0,CONCATENATE(B3453,E3453),A3453)</f>
        <v>spe=14</v>
      </c>
      <c r="G3453" s="17" t="str">
        <f>CONCATENATE("[td]",VLOOKUP(IF((COUNTA(E3452)&gt;0),E3452,VALUE(D3452)),'Lookup tables'!$A$2:$B$42,2,FALSE))</f>
        <v>[td]fenomenal</v>
      </c>
    </row>
    <row r="3454" spans="1:7" ht="14.4">
      <c r="A3454" s="17" t="s">
        <v>905</v>
      </c>
      <c r="B3454" s="17" t="str">
        <f t="shared" si="4459"/>
        <v>mal=</v>
      </c>
      <c r="C3454" s="1" t="s">
        <v>154</v>
      </c>
      <c r="D3454" t="str">
        <f t="shared" si="4460"/>
        <v>9</v>
      </c>
      <c r="F3454" t="str">
        <f t="shared" si="4462"/>
        <v>mal=9</v>
      </c>
      <c r="G3454" s="17" t="s">
        <v>140</v>
      </c>
    </row>
    <row r="3455" spans="1:7" ht="14.4">
      <c r="A3455" s="17" t="s">
        <v>898</v>
      </c>
      <c r="B3455" s="17" t="str">
        <f t="shared" si="4459"/>
        <v>fra=</v>
      </c>
      <c r="C3455" s="1" t="s">
        <v>156</v>
      </c>
      <c r="D3455" t="str">
        <f t="shared" si="4460"/>
        <v>16</v>
      </c>
      <c r="F3455" t="str">
        <f t="shared" si="4462"/>
        <v>fra=16</v>
      </c>
      <c r="G3455" s="17" t="str">
        <f t="shared" ref="G3455" si="4463">CONCATENATE("[th]",C3459)</f>
        <v>[th]Målvakt</v>
      </c>
    </row>
    <row r="3456" spans="1:7" ht="14.4">
      <c r="A3456" s="17" t="s">
        <v>321</v>
      </c>
      <c r="B3456" s="17" t="str">
        <f t="shared" si="4459"/>
        <v>ytt=</v>
      </c>
      <c r="C3456" s="1" t="s">
        <v>158</v>
      </c>
      <c r="D3456" t="str">
        <f t="shared" si="4460"/>
        <v>10</v>
      </c>
      <c r="F3456" t="str">
        <f t="shared" si="4462"/>
        <v>ytt=10</v>
      </c>
      <c r="G3456" s="17" t="s">
        <v>150</v>
      </c>
    </row>
    <row r="3457" spans="1:7" ht="14.4">
      <c r="A3457" s="17" t="s">
        <v>1297</v>
      </c>
      <c r="B3457" s="17" t="str">
        <f t="shared" si="4459"/>
        <v>fas=</v>
      </c>
      <c r="C3457" s="1" t="s">
        <v>160</v>
      </c>
      <c r="D3457" t="str">
        <f t="shared" si="4460"/>
        <v>12</v>
      </c>
      <c r="F3457" t="str">
        <f t="shared" si="4462"/>
        <v>fas=12</v>
      </c>
      <c r="G3457" s="17" t="str">
        <f>CONCATENATE("[td]",VLOOKUP(IF((COUNTA(E3459)&gt;0),E3459,VALUE(D3459)),'Lookup tables'!$A$2:$B$42,2,FALSE))</f>
        <v>[td]katastrofal</v>
      </c>
    </row>
    <row r="3458" spans="1:7" ht="14.4">
      <c r="A3458" s="17" t="s">
        <v>285</v>
      </c>
      <c r="B3458" s="17" t="str">
        <f t="shared" si="4459"/>
        <v>bac=</v>
      </c>
      <c r="C3458" s="1" t="s">
        <v>162</v>
      </c>
      <c r="D3458" t="str">
        <f t="shared" si="4460"/>
        <v>4</v>
      </c>
      <c r="F3458" t="str">
        <f t="shared" si="4462"/>
        <v>bac=4</v>
      </c>
      <c r="G3458" s="17" t="s">
        <v>163</v>
      </c>
    </row>
    <row r="3459" spans="1:7" ht="14.4">
      <c r="A3459" s="17" t="s">
        <v>286</v>
      </c>
      <c r="B3459" s="17" t="str">
        <f t="shared" si="4459"/>
        <v>mlv=</v>
      </c>
      <c r="C3459" s="1" t="s">
        <v>165</v>
      </c>
      <c r="D3459" t="str">
        <f t="shared" si="4460"/>
        <v>1</v>
      </c>
      <c r="F3459" t="str">
        <f t="shared" si="4462"/>
        <v>mlv=1</v>
      </c>
      <c r="G3459" s="17" t="s">
        <v>135</v>
      </c>
    </row>
    <row r="3460" spans="1:7" ht="14.4">
      <c r="A3460" s="17" t="s">
        <v>585</v>
      </c>
      <c r="B3460" s="17" t="str">
        <f t="shared" si="4459"/>
        <v>rut=</v>
      </c>
      <c r="C3460" s="1" t="s">
        <v>167</v>
      </c>
      <c r="D3460" t="str">
        <f t="shared" si="4460"/>
        <v>17</v>
      </c>
      <c r="F3460" t="str">
        <f t="shared" si="4462"/>
        <v>rut=17</v>
      </c>
      <c r="G3460" s="17" t="str">
        <f t="shared" ref="G3460" si="4464">CONCATENATE("[th]",C3453)</f>
        <v>[th]Spelupplägg</v>
      </c>
    </row>
    <row r="3461" spans="1:7" ht="14.4">
      <c r="A3461" s="17" t="s">
        <v>400</v>
      </c>
      <c r="B3461" s="17" t="str">
        <f t="shared" si="4459"/>
        <v>led=</v>
      </c>
      <c r="C3461" s="1" t="s">
        <v>169</v>
      </c>
      <c r="D3461" t="str">
        <f t="shared" si="4460"/>
        <v>4</v>
      </c>
      <c r="F3461" t="str">
        <f t="shared" si="4462"/>
        <v>led=4</v>
      </c>
      <c r="G3461" s="17" t="s">
        <v>150</v>
      </c>
    </row>
    <row r="3462" spans="1:7" ht="14.4">
      <c r="A3462" s="17" t="s">
        <v>1363</v>
      </c>
      <c r="B3462" s="17" t="str">
        <f t="shared" si="4459"/>
        <v>sal=</v>
      </c>
      <c r="C3462" s="1" t="s">
        <v>171</v>
      </c>
      <c r="D3462" t="str">
        <f t="shared" si="4460"/>
        <v>209600</v>
      </c>
      <c r="F3462" t="str">
        <f t="shared" si="4462"/>
        <v>sal=209600</v>
      </c>
      <c r="G3462" s="17" t="str">
        <f>CONCATENATE("[td]",VLOOKUP(IF((COUNTA(E3453)&gt;0),E3453,VALUE(D3453)),'Lookup tables'!$A$2:$B$42,2,FALSE))</f>
        <v>[td]himmelsk</v>
      </c>
    </row>
    <row r="3463" spans="1:7" ht="14.4">
      <c r="A3463" s="17" t="s">
        <v>1364</v>
      </c>
      <c r="B3463" s="17" t="str">
        <f t="shared" si="4459"/>
        <v>mkt=</v>
      </c>
      <c r="C3463" s="1" t="s">
        <v>173</v>
      </c>
      <c r="D3463" t="str">
        <f t="shared" si="4460"/>
        <v>168740</v>
      </c>
      <c r="F3463" t="str">
        <f t="shared" si="4462"/>
        <v>mkt=168740</v>
      </c>
      <c r="G3463" s="17" t="s">
        <v>140</v>
      </c>
    </row>
    <row r="3464" spans="1:7" ht="14.4">
      <c r="A3464" s="17" t="s">
        <v>1365</v>
      </c>
      <c r="B3464" s="17" t="str">
        <f t="shared" si="4459"/>
        <v>gev=</v>
      </c>
      <c r="C3464" s="1" t="s">
        <v>175</v>
      </c>
      <c r="D3464" t="str">
        <f t="shared" si="4460"/>
        <v>165</v>
      </c>
      <c r="F3464" t="str">
        <f t="shared" si="4462"/>
        <v>gev=165</v>
      </c>
      <c r="G3464" s="17" t="str">
        <f t="shared" ref="G3464" si="4465">CONCATENATE("[th]",C3455)</f>
        <v>[th]Framspel</v>
      </c>
    </row>
    <row r="3465" spans="1:7" ht="14.4">
      <c r="A3465" s="17" t="s">
        <v>176</v>
      </c>
      <c r="B3465" s="17" t="str">
        <f t="shared" si="4459"/>
        <v>gtl=</v>
      </c>
      <c r="C3465" s="1" t="s">
        <v>177</v>
      </c>
      <c r="D3465" t="str">
        <f t="shared" si="4460"/>
        <v>0</v>
      </c>
      <c r="F3465" t="str">
        <f t="shared" si="4462"/>
        <v>gtl=0</v>
      </c>
      <c r="G3465" s="17" t="s">
        <v>150</v>
      </c>
    </row>
    <row r="3466" spans="1:7" ht="14.4">
      <c r="A3466" s="17" t="s">
        <v>178</v>
      </c>
      <c r="B3466" s="17" t="str">
        <f t="shared" si="4459"/>
        <v>gtc=</v>
      </c>
      <c r="C3466" s="1" t="s">
        <v>179</v>
      </c>
      <c r="D3466" t="str">
        <f t="shared" si="4460"/>
        <v>0</v>
      </c>
      <c r="F3466" t="str">
        <f t="shared" si="4462"/>
        <v>gtc=0</v>
      </c>
      <c r="G3466" s="17" t="str">
        <f>CONCATENATE("[td]",VLOOKUP(IF((COUNTA(E3455)&gt;0),E3455,VALUE(D3455)),'Lookup tables'!$A$2:$B$42,2,FALSE))</f>
        <v>[td]utomjordisk</v>
      </c>
    </row>
    <row r="3467" spans="1:7" ht="14.4">
      <c r="A3467" s="17" t="s">
        <v>180</v>
      </c>
      <c r="B3467" s="17" t="str">
        <f t="shared" si="4459"/>
        <v>gtt=</v>
      </c>
      <c r="C3467" s="1" t="s">
        <v>181</v>
      </c>
      <c r="D3467" t="str">
        <f t="shared" si="4460"/>
        <v>0</v>
      </c>
      <c r="F3467" t="str">
        <f t="shared" si="4462"/>
        <v>gtt=0</v>
      </c>
      <c r="G3467" s="17" t="s">
        <v>163</v>
      </c>
    </row>
    <row r="3468" spans="1:7" ht="14.4">
      <c r="A3468" s="17" t="s">
        <v>916</v>
      </c>
      <c r="B3468" s="17" t="str">
        <f t="shared" si="4459"/>
        <v>hat=</v>
      </c>
      <c r="C3468" s="1" t="s">
        <v>183</v>
      </c>
      <c r="D3468" t="str">
        <f t="shared" si="4460"/>
        <v>11</v>
      </c>
      <c r="F3468" t="str">
        <f t="shared" si="4462"/>
        <v>hat=11</v>
      </c>
      <c r="G3468" s="17" t="s">
        <v>135</v>
      </c>
    </row>
    <row r="3469" spans="1:7" ht="14.4">
      <c r="A3469" s="17" t="s">
        <v>184</v>
      </c>
      <c r="B3469" s="17" t="str">
        <f t="shared" ref="B3469" si="4466">LEFT(A3469,10)</f>
        <v>CountryID=</v>
      </c>
      <c r="C3469" s="1" t="s">
        <v>185</v>
      </c>
      <c r="D3469" t="str">
        <f t="shared" ref="D3469:D3532" si="4467">RIGHT(A3469,(LEN(A3469)-10))</f>
        <v>1</v>
      </c>
      <c r="F3469" t="str">
        <f t="shared" si="4462"/>
        <v>CountryID=1</v>
      </c>
      <c r="G3469" s="17" t="str">
        <f t="shared" ref="G3469" si="4468">CONCATENATE("[th]",C3456)</f>
        <v>[th]Ytter</v>
      </c>
    </row>
    <row r="3470" spans="1:7" ht="14.4">
      <c r="A3470" s="17" t="s">
        <v>186</v>
      </c>
      <c r="B3470" s="17" t="str">
        <f t="shared" ref="B3470" si="4469">LEFT(A3470,9)</f>
        <v>warnings=</v>
      </c>
      <c r="C3470" s="1" t="s">
        <v>187</v>
      </c>
      <c r="D3470" t="str">
        <f t="shared" ref="D3470:D3533" si="4470">RIGHT(A3470,(LEN(A3470)-9))</f>
        <v>0</v>
      </c>
      <c r="F3470" t="str">
        <f t="shared" si="4462"/>
        <v>warnings=0</v>
      </c>
      <c r="G3470" s="17" t="s">
        <v>150</v>
      </c>
    </row>
    <row r="3471" spans="1:7" ht="14.4">
      <c r="A3471" s="17" t="s">
        <v>610</v>
      </c>
      <c r="B3471" s="17" t="str">
        <f t="shared" ref="B3471" si="4471">LEFT(A3471,11)</f>
        <v>speciality=</v>
      </c>
      <c r="C3471" s="1" t="s">
        <v>189</v>
      </c>
      <c r="D3471" t="str">
        <f t="shared" ref="D3471:D3534" si="4472">RIGHT(A3471,(LEN(A3471)-11))</f>
        <v>1</v>
      </c>
      <c r="F3471" t="str">
        <f t="shared" si="4462"/>
        <v>speciality=1</v>
      </c>
      <c r="G3471" s="17" t="str">
        <f>CONCATENATE("[td]",VLOOKUP(IF((COUNTA(E3456)&gt;0),E3456,VALUE(D3456)),'Lookup tables'!$A$2:$B$42,2,FALSE))</f>
        <v>[td]legendarisk</v>
      </c>
    </row>
    <row r="3472" spans="1:7" ht="14.4">
      <c r="A3472" s="17" t="s">
        <v>611</v>
      </c>
      <c r="B3472" s="17" t="str">
        <f t="shared" ref="B3472" si="4473">LEFT(A3472,16)</f>
        <v>specialityLabel=</v>
      </c>
      <c r="C3472" s="1" t="s">
        <v>189</v>
      </c>
      <c r="F3472" t="str">
        <f t="shared" si="4462"/>
        <v>specialityLabel=Technical</v>
      </c>
      <c r="G3472" s="17" t="s">
        <v>140</v>
      </c>
    </row>
    <row r="3473" spans="1:7" ht="14.4">
      <c r="A3473" s="17" t="s">
        <v>329</v>
      </c>
      <c r="B3473" s="17" t="str">
        <f t="shared" ref="B3473" si="4474">LEFT(A3473,11)</f>
        <v>gentleness=</v>
      </c>
      <c r="C3473" s="1" t="s">
        <v>192</v>
      </c>
      <c r="D3473" t="str">
        <f t="shared" ref="D3473:D3536" si="4475">RIGHT(A3473,(LEN(A3473)-11))</f>
        <v>2</v>
      </c>
      <c r="F3473" t="str">
        <f t="shared" si="4462"/>
        <v>gentleness=2</v>
      </c>
      <c r="G3473" s="17" t="str">
        <f t="shared" ref="G3473" si="4476">CONCATENATE("[th]",C3458)</f>
        <v>[th]Försvar</v>
      </c>
    </row>
    <row r="3474" spans="1:7" ht="14.4">
      <c r="A3474" s="17" t="s">
        <v>330</v>
      </c>
      <c r="B3474" s="17" t="str">
        <f t="shared" ref="B3474" si="4477">LEFT(A3474,16)</f>
        <v>gentlenessLabel=</v>
      </c>
      <c r="C3474" s="1" t="s">
        <v>192</v>
      </c>
      <c r="D3474" t="str">
        <f t="shared" ref="D3474:D3537" si="4478">RIGHT(A3474,(LEN(A3474)-16))</f>
        <v>pleasant guy</v>
      </c>
      <c r="F3474" t="str">
        <f t="shared" si="4462"/>
        <v>gentlenessLabel=pleasant guy</v>
      </c>
      <c r="G3474" s="17" t="s">
        <v>150</v>
      </c>
    </row>
    <row r="3475" spans="1:7" ht="14.4">
      <c r="A3475" s="17" t="s">
        <v>234</v>
      </c>
      <c r="B3475" s="17" t="str">
        <f t="shared" ref="B3475" si="4479">LEFT(A3475,8)</f>
        <v>honesty=</v>
      </c>
      <c r="C3475" s="1" t="s">
        <v>195</v>
      </c>
      <c r="D3475" t="str">
        <f t="shared" ref="D3475:D3538" si="4480">RIGHT(A3475,(LEN(A3475)-8))</f>
        <v>3</v>
      </c>
      <c r="F3475" t="str">
        <f t="shared" si="4462"/>
        <v>honesty=3</v>
      </c>
      <c r="G3475" s="17" t="str">
        <f>CONCATENATE("[td]",VLOOKUP(IF((COUNTA(E3458)&gt;0),E3458,VALUE(D3458)),'Lookup tables'!$A$2:$B$42,2,FALSE))</f>
        <v>[td]hyfsad</v>
      </c>
    </row>
    <row r="3476" spans="1:7" ht="14.4">
      <c r="A3476" s="17" t="s">
        <v>235</v>
      </c>
      <c r="B3476" s="17" t="str">
        <f t="shared" ref="B3476" si="4481">LEFT(A3476,13)</f>
        <v>honestyLabel=</v>
      </c>
      <c r="C3476" s="1" t="s">
        <v>195</v>
      </c>
      <c r="D3476" t="str">
        <f t="shared" ref="D3476:D3539" si="4482">RIGHT(A3476,(LEN(A3476)-13))</f>
        <v>upright</v>
      </c>
      <c r="F3476" t="str">
        <f t="shared" si="4462"/>
        <v>honestyLabel=upright</v>
      </c>
      <c r="G3476" s="17" t="s">
        <v>163</v>
      </c>
    </row>
    <row r="3477" spans="1:7" ht="14.4">
      <c r="A3477" s="17" t="s">
        <v>273</v>
      </c>
      <c r="B3477" s="17" t="str">
        <f t="shared" ref="B3477" si="4483">LEFT(A3477,15)</f>
        <v>Aggressiveness=</v>
      </c>
      <c r="C3477" s="1" t="s">
        <v>198</v>
      </c>
      <c r="D3477" t="str">
        <f t="shared" ref="D3477:D3540" si="4484">RIGHT(A3477,(LEN(A3477)-15))</f>
        <v>2</v>
      </c>
      <c r="F3477" t="str">
        <f t="shared" si="4462"/>
        <v>Aggressiveness=2</v>
      </c>
      <c r="G3477" s="17" t="s">
        <v>135</v>
      </c>
    </row>
    <row r="3478" spans="1:7" ht="14.4">
      <c r="A3478" s="17" t="s">
        <v>274</v>
      </c>
      <c r="B3478" s="17" t="str">
        <f t="shared" ref="B3478" si="4485">LEFT(A3478,20)</f>
        <v>AggressivenessLabel=</v>
      </c>
      <c r="C3478" s="1" t="s">
        <v>198</v>
      </c>
      <c r="D3478" t="str">
        <f t="shared" ref="D3478:D3541" si="4486">RIGHT(A3478,(LEN(A3478)-20))</f>
        <v>balanced</v>
      </c>
      <c r="F3478" t="str">
        <f t="shared" si="4462"/>
        <v>AggressivenessLabel=balanced</v>
      </c>
      <c r="G3478" s="17" t="str">
        <f t="shared" ref="G3478" si="4487">CONCATENATE("[th]",C3454)</f>
        <v>[th]Målgörare</v>
      </c>
    </row>
    <row r="3479" spans="1:7" ht="14.4">
      <c r="A3479" s="17" t="s">
        <v>296</v>
      </c>
      <c r="B3479" s="17" t="str">
        <f t="shared" ref="B3479" si="4488">LEFT(A3479,12)</f>
        <v>TrainerType=</v>
      </c>
      <c r="C3479" s="1" t="s">
        <v>201</v>
      </c>
      <c r="D3479" t="str">
        <f t="shared" ref="D3479:D3542" si="4489">RIGHT(A3479,(LEN(A3479)-12))</f>
        <v>2</v>
      </c>
      <c r="F3479" t="str">
        <f t="shared" si="4462"/>
        <v>TrainerType=2</v>
      </c>
      <c r="G3479" s="17" t="s">
        <v>150</v>
      </c>
    </row>
    <row r="3480" spans="1:7" ht="14.4">
      <c r="A3480" s="17" t="s">
        <v>297</v>
      </c>
      <c r="B3480" s="17" t="str">
        <f t="shared" ref="B3480" si="4490">LEFT(A3480,13)</f>
        <v>TrainerSkill=</v>
      </c>
      <c r="C3480" s="1" t="s">
        <v>203</v>
      </c>
      <c r="D3480" t="str">
        <f t="shared" ref="D3480:D3543" si="4491">RIGHT(A3480,(LEN(A3480)-13))</f>
        <v>7</v>
      </c>
      <c r="F3480" t="str">
        <f t="shared" si="4462"/>
        <v>TrainerSkill=7</v>
      </c>
      <c r="G3480" s="17" t="str">
        <f>CONCATENATE("[td]",VLOOKUP(IF((COUNTA(E3454)&gt;0),E3454,VALUE(D3454)),'Lookup tables'!$A$2:$B$42,2,FALSE))</f>
        <v>[td]unik</v>
      </c>
    </row>
    <row r="3481" spans="1:7" ht="14.4">
      <c r="A3481" s="17" t="s">
        <v>204</v>
      </c>
      <c r="B3481" s="17" t="str">
        <f t="shared" ref="B3481" si="4492">LEFT(A3481,7)</f>
        <v>rating=</v>
      </c>
      <c r="C3481" s="1" t="s">
        <v>205</v>
      </c>
      <c r="D3481" t="str">
        <f t="shared" ref="D3481:D3544" si="4493">RIGHT(A3481,(LEN(A3481)-7))</f>
        <v>0</v>
      </c>
      <c r="F3481" t="str">
        <f t="shared" si="4462"/>
        <v>rating=0</v>
      </c>
      <c r="G3481" s="17" t="s">
        <v>140</v>
      </c>
    </row>
    <row r="3482" spans="1:7" ht="14.4">
      <c r="A3482" s="17" t="s">
        <v>350</v>
      </c>
      <c r="B3482" s="17" t="str">
        <f t="shared" ref="B3482" si="4494">LEFT(A3482,13)</f>
        <v>PlayerNumber=</v>
      </c>
      <c r="C3482" s="1" t="s">
        <v>207</v>
      </c>
      <c r="D3482" t="str">
        <f t="shared" ref="D3482:D3545" si="4495">RIGHT(A3482,(LEN(A3482)-13))</f>
        <v>100</v>
      </c>
      <c r="F3482" t="str">
        <f t="shared" si="4462"/>
        <v>PlayerNumber=100</v>
      </c>
      <c r="G3482" s="17" t="str">
        <f t="shared" ref="G3482" si="4496">CONCATENATE("[th]",C3457)</f>
        <v>[th]Fasta situationer</v>
      </c>
    </row>
    <row r="3483" spans="1:7" ht="14.4">
      <c r="A3483" s="17" t="s">
        <v>208</v>
      </c>
      <c r="B3483" s="17" t="str">
        <f t="shared" ref="B3483:B3484" si="4497">LEFT(A3483,15)</f>
        <v>TransferListed=</v>
      </c>
      <c r="C3483" s="1" t="s">
        <v>209</v>
      </c>
      <c r="D3483" t="str">
        <f t="shared" ref="D3483:D3546" si="4498">RIGHT(A3483,(LEN(A3483)-15))</f>
        <v>0</v>
      </c>
      <c r="F3483" t="str">
        <f t="shared" si="4462"/>
        <v>TransferListed=0</v>
      </c>
      <c r="G3483" s="17" t="s">
        <v>150</v>
      </c>
    </row>
    <row r="3484" spans="1:7" ht="14.4">
      <c r="A3484" s="17" t="s">
        <v>210</v>
      </c>
      <c r="B3484" s="17" t="str">
        <f t="shared" si="4497"/>
        <v>NationalTeamID=</v>
      </c>
      <c r="C3484" s="1" t="s">
        <v>211</v>
      </c>
      <c r="D3484" t="str">
        <f t="shared" si="4498"/>
        <v>3000</v>
      </c>
      <c r="F3484" t="str">
        <f t="shared" ref="F3484:F3547" si="4499">A3484</f>
        <v>NationalTeamID=3000</v>
      </c>
      <c r="G3484" s="17" t="str">
        <f>CONCATENATE("[td]",VLOOKUP(IF((COUNTA(E3457)&gt;0),E3457,VALUE(D3457)),'Lookup tables'!$A$2:$B$42,2,FALSE))</f>
        <v>[td]övernaturlig</v>
      </c>
    </row>
    <row r="3485" spans="1:7" ht="14.4">
      <c r="A3485" s="17" t="s">
        <v>299</v>
      </c>
      <c r="B3485" s="17" t="str">
        <f t="shared" ref="B3485" si="4500">LEFT(A3485,5)</f>
        <v>Caps=</v>
      </c>
      <c r="C3485" s="1" t="s">
        <v>213</v>
      </c>
      <c r="D3485" t="str">
        <f t="shared" ref="D3485:D3548" si="4501">RIGHT(A3485,(LEN(A3485)-5))</f>
        <v>10</v>
      </c>
      <c r="F3485" t="str">
        <f t="shared" si="4499"/>
        <v>Caps=10</v>
      </c>
      <c r="G3485" s="17" t="s">
        <v>214</v>
      </c>
    </row>
    <row r="3486" spans="1:7" ht="14.4">
      <c r="A3486" s="17" t="s">
        <v>239</v>
      </c>
      <c r="B3486" s="17" t="str">
        <f t="shared" ref="B3486" si="4502">LEFT(A3486,8)</f>
        <v>CapsU20=</v>
      </c>
      <c r="C3486" s="1" t="s">
        <v>216</v>
      </c>
      <c r="D3486" t="str">
        <f t="shared" ref="D3486:D3549" si="4503">RIGHT(A3486,(LEN(A3486)-8))</f>
        <v>0</v>
      </c>
      <c r="E3486" t="s">
        <v>1439</v>
      </c>
      <c r="F3486" t="str">
        <f t="shared" si="4499"/>
        <v>CapsU20=0</v>
      </c>
      <c r="G3486" t="str">
        <f t="shared" ref="G3486:G3549" si="4504">CONCATENATE("Extra info: ", E3486)</f>
        <v>Extra info: form pos</v>
      </c>
    </row>
    <row r="3487" spans="1:7" ht="14.4">
      <c r="A3487" s="17" t="s">
        <v>836</v>
      </c>
      <c r="B3487" s="17"/>
      <c r="C3487" s="10" t="s">
        <v>134</v>
      </c>
      <c r="D3487" s="17" t="str">
        <f t="shared" ref="D3487:D3550" si="4505">MID(A3487,8,(LEN(A3487)-8))</f>
        <v>228553134</v>
      </c>
      <c r="F3487" t="str">
        <f t="shared" si="4443"/>
        <v>[player228553134]</v>
      </c>
      <c r="G3487" s="17" t="str">
        <f t="shared" ref="G3487:G3550" si="4506">CONCATENATE("[hr][b]",D3488,"[/b] ","[playerid=",D3487,"]")</f>
        <v>[hr][b]Claes Oskarsson[/b] [playerid=228553134]</v>
      </c>
    </row>
    <row r="3488" spans="1:7" ht="14.4">
      <c r="A3488" s="17" t="s">
        <v>837</v>
      </c>
      <c r="B3488" s="17" t="str">
        <f t="shared" ref="B3488" si="4507">LEFT(A3488,5)</f>
        <v>name=</v>
      </c>
      <c r="C3488" s="10" t="s">
        <v>137</v>
      </c>
      <c r="D3488" s="17" t="str">
        <f t="shared" ref="D3488:D3551" si="4508">RIGHT(A3488,(LEN(A3488)-5))</f>
        <v>Claes Oskarsson</v>
      </c>
      <c r="F3488" t="str">
        <f t="shared" si="4443"/>
        <v>name=Claes Oskarsson</v>
      </c>
      <c r="G3488" t="str">
        <f t="shared" ref="G3488" si="4509">CONCATENATE(D3489," år och ",D3490," dagar, TSI = ",D3504,", Lön = ",D3503)</f>
        <v>31 år och 58 dagar, TSI = 190780, Lön = 289440</v>
      </c>
    </row>
    <row r="3489" spans="1:7" ht="14.4">
      <c r="A3489" s="17" t="s">
        <v>138</v>
      </c>
      <c r="B3489" s="17" t="str">
        <f t="shared" ref="B3489" si="4510">LEFT(A3489,4)</f>
        <v>ald=</v>
      </c>
      <c r="C3489" s="1" t="s">
        <v>139</v>
      </c>
      <c r="D3489" t="str">
        <f t="shared" ref="D3489:D3552" si="4511">RIGHT(A3489,(LEN(A3489)-4))</f>
        <v>31</v>
      </c>
      <c r="F3489" t="str">
        <f t="shared" ref="F3489" si="4512">IF(LEN(E3489)&gt;0,CONCATENATE(B3489,E3489),A3489)</f>
        <v>ald=31</v>
      </c>
      <c r="G3489" t="str">
        <f>CONCATENATE(VLOOKUP(IF((COUNTA(E3492)&gt;0),E3492,VALUE(D3492)),'Lookup tables'!$A$2:$B$42,2,FALSE)," form, ",VLOOKUP(IF((COUNTA(E3493)&gt;0),E3493,VALUE(D3493)),'Lookup tables'!$A$2:$B$42,2,FALSE)," kondition, ",VLOOKUP(IF((COUNTA(E3501)&gt;0),E3501,VALUE(D3501)),'Lookup tables'!$A$2:$B$42,2,FALSE)," rutin")</f>
        <v>enastående form, fenomenal kondition, utomjordisk rutin</v>
      </c>
    </row>
    <row r="3490" spans="1:7" ht="14.4">
      <c r="A3490" s="17" t="s">
        <v>1129</v>
      </c>
      <c r="B3490" s="17" t="str">
        <f t="shared" ref="B3490" si="4513">LEFT(A3490,8)</f>
        <v>agedays=</v>
      </c>
      <c r="C3490" s="1" t="s">
        <v>142</v>
      </c>
      <c r="D3490" t="str">
        <f t="shared" ref="D3490:D3553" si="4514">RIGHT(A3490,(LEN(A3490)-8))</f>
        <v>58</v>
      </c>
      <c r="F3490" t="str">
        <f t="shared" si="4462"/>
        <v>agedays=58</v>
      </c>
      <c r="G3490" t="str">
        <f>CONCATENATE(IF((COUNTA(D3513)&gt;0),CONCATENATE(D3513,", "),""),IF((LEN(D3520)&gt;0),CONCATENATE(VLOOKUP(VALUE(D3520),'Lookup tables'!$D$25:$E$27,2,FALSE),", "),""),CONCATENATE(VLOOKUP(VALUE(D3502),'Lookup tables'!$A$2:$B$42,2,FALSE)," ledarförmåga, "),CONCATENATE(VLOOKUP(D3515,'Lookup tables'!$D$29:$E$34,2,FALSE),", "),IF(AND((VALUE(D3491)&lt;0),(COUNTA(E3491)&lt;1)),"ingen skada",CONCATENATE("[b]skada +",IF((COUNTA(E3491)&gt;0),E3491,D3491),"[/b]")))</f>
        <v>enastående ledarförmåga, otrevlig typ, [b]skada +3[/b]</v>
      </c>
    </row>
    <row r="3491" spans="1:7" ht="14.4">
      <c r="A3491" s="21" t="s">
        <v>1441</v>
      </c>
      <c r="B3491" s="17" t="str">
        <f t="shared" ref="B3491:B3492" si="4515">LEFT(A3491,4)</f>
        <v>ska=</v>
      </c>
      <c r="C3491" s="1" t="s">
        <v>144</v>
      </c>
      <c r="D3491" t="str">
        <f t="shared" ref="D3491:D3554" si="4516">RIGHT(A3491,(LEN(A3491)-4))</f>
        <v>3</v>
      </c>
      <c r="F3491" t="str">
        <f t="shared" si="4462"/>
        <v>ska=3</v>
      </c>
      <c r="G3491" t="s">
        <v>145</v>
      </c>
    </row>
    <row r="3492" spans="1:7" ht="14.4">
      <c r="A3492" s="17" t="s">
        <v>244</v>
      </c>
      <c r="B3492" s="17" t="str">
        <f t="shared" si="4515"/>
        <v>for=</v>
      </c>
      <c r="C3492" s="1" t="s">
        <v>147</v>
      </c>
      <c r="D3492" t="str">
        <f t="shared" si="4516"/>
        <v>7</v>
      </c>
      <c r="F3492" t="str">
        <f t="shared" si="4462"/>
        <v>for=7</v>
      </c>
      <c r="G3492" s="17" t="str">
        <f t="shared" ref="G3492:G3555" si="4517">CONCATENATE("[th]",C3493)</f>
        <v>[th]Kondition</v>
      </c>
    </row>
    <row r="3493" spans="1:7" ht="14.4">
      <c r="A3493" s="17" t="s">
        <v>369</v>
      </c>
      <c r="B3493" s="17" t="str">
        <f t="shared" si="4459"/>
        <v>uth=</v>
      </c>
      <c r="C3493" s="1" t="s">
        <v>149</v>
      </c>
      <c r="D3493" t="str">
        <f t="shared" si="4516"/>
        <v>8</v>
      </c>
      <c r="F3493" t="str">
        <f t="shared" si="4462"/>
        <v>uth=8</v>
      </c>
      <c r="G3493" s="17" t="s">
        <v>150</v>
      </c>
    </row>
    <row r="3494" spans="1:7" ht="14.4">
      <c r="A3494" s="17" t="s">
        <v>472</v>
      </c>
      <c r="B3494" s="17" t="str">
        <f t="shared" si="4459"/>
        <v>spe=</v>
      </c>
      <c r="C3494" s="1" t="s">
        <v>152</v>
      </c>
      <c r="D3494" t="str">
        <f t="shared" si="4516"/>
        <v>15</v>
      </c>
      <c r="F3494" t="str">
        <f t="shared" si="4462"/>
        <v>spe=15</v>
      </c>
      <c r="G3494" s="17" t="str">
        <f>CONCATENATE("[td]",VLOOKUP(IF((COUNTA(E3493)&gt;0),E3493,VALUE(D3493)),'Lookup tables'!$A$2:$B$42,2,FALSE))</f>
        <v>[td]fenomenal</v>
      </c>
    </row>
    <row r="3495" spans="1:7" ht="14.4">
      <c r="A3495" s="17" t="s">
        <v>357</v>
      </c>
      <c r="B3495" s="17" t="str">
        <f t="shared" si="4459"/>
        <v>mal=</v>
      </c>
      <c r="C3495" s="1" t="s">
        <v>154</v>
      </c>
      <c r="D3495" t="str">
        <f t="shared" si="4516"/>
        <v>3</v>
      </c>
      <c r="F3495" t="str">
        <f t="shared" si="4462"/>
        <v>mal=3</v>
      </c>
      <c r="G3495" s="17" t="s">
        <v>140</v>
      </c>
    </row>
    <row r="3496" spans="1:7" ht="14.4">
      <c r="A3496" s="17" t="s">
        <v>534</v>
      </c>
      <c r="B3496" s="17" t="str">
        <f t="shared" si="4459"/>
        <v>fra=</v>
      </c>
      <c r="C3496" s="1" t="s">
        <v>156</v>
      </c>
      <c r="D3496" t="str">
        <f t="shared" si="4516"/>
        <v>11</v>
      </c>
      <c r="F3496" t="str">
        <f t="shared" si="4462"/>
        <v>fra=11</v>
      </c>
      <c r="G3496" s="17" t="str">
        <f t="shared" ref="G3496" si="4518">CONCATENATE("[th]",C3500)</f>
        <v>[th]Målvakt</v>
      </c>
    </row>
    <row r="3497" spans="1:7" ht="14.4">
      <c r="A3497" s="17" t="s">
        <v>371</v>
      </c>
      <c r="B3497" s="17" t="str">
        <f t="shared" si="4459"/>
        <v>ytt=</v>
      </c>
      <c r="C3497" s="1" t="s">
        <v>158</v>
      </c>
      <c r="D3497" t="str">
        <f t="shared" si="4516"/>
        <v>16</v>
      </c>
      <c r="F3497" t="str">
        <f t="shared" si="4462"/>
        <v>ytt=16</v>
      </c>
      <c r="G3497" s="17" t="s">
        <v>150</v>
      </c>
    </row>
    <row r="3498" spans="1:7" ht="14.4">
      <c r="A3498" s="17" t="s">
        <v>426</v>
      </c>
      <c r="B3498" s="17" t="str">
        <f t="shared" si="4459"/>
        <v>fas=</v>
      </c>
      <c r="C3498" s="1" t="s">
        <v>160</v>
      </c>
      <c r="D3498" t="str">
        <f t="shared" si="4516"/>
        <v>7</v>
      </c>
      <c r="F3498" t="str">
        <f t="shared" si="4462"/>
        <v>fas=7</v>
      </c>
      <c r="G3498" s="17" t="str">
        <f>CONCATENATE("[td]",VLOOKUP(IF((COUNTA(E3500)&gt;0),E3500,VALUE(D3500)),'Lookup tables'!$A$2:$B$42,2,FALSE))</f>
        <v>[td]katastrofal</v>
      </c>
    </row>
    <row r="3499" spans="1:7" ht="14.4">
      <c r="A3499" s="17" t="s">
        <v>641</v>
      </c>
      <c r="B3499" s="17" t="str">
        <f t="shared" si="4459"/>
        <v>bac=</v>
      </c>
      <c r="C3499" s="1" t="s">
        <v>162</v>
      </c>
      <c r="D3499" t="str">
        <f t="shared" si="4516"/>
        <v>8</v>
      </c>
      <c r="F3499" t="str">
        <f t="shared" si="4462"/>
        <v>bac=8</v>
      </c>
      <c r="G3499" s="17" t="s">
        <v>163</v>
      </c>
    </row>
    <row r="3500" spans="1:7" ht="14.4">
      <c r="A3500" s="17" t="s">
        <v>286</v>
      </c>
      <c r="B3500" s="17" t="str">
        <f t="shared" si="4459"/>
        <v>mlv=</v>
      </c>
      <c r="C3500" s="1" t="s">
        <v>165</v>
      </c>
      <c r="D3500" t="str">
        <f t="shared" si="4516"/>
        <v>1</v>
      </c>
      <c r="F3500" t="str">
        <f t="shared" si="4462"/>
        <v>mlv=1</v>
      </c>
      <c r="G3500" s="17" t="s">
        <v>135</v>
      </c>
    </row>
    <row r="3501" spans="1:7" ht="14.4">
      <c r="A3501" s="17" t="s">
        <v>250</v>
      </c>
      <c r="B3501" s="17" t="str">
        <f t="shared" si="4459"/>
        <v>rut=</v>
      </c>
      <c r="C3501" s="1" t="s">
        <v>167</v>
      </c>
      <c r="D3501" t="str">
        <f t="shared" si="4516"/>
        <v>16</v>
      </c>
      <c r="F3501" t="str">
        <f t="shared" si="4462"/>
        <v>rut=16</v>
      </c>
      <c r="G3501" s="17" t="str">
        <f t="shared" ref="G3501" si="4519">CONCATENATE("[th]",C3494)</f>
        <v>[th]Spelupplägg</v>
      </c>
    </row>
    <row r="3502" spans="1:7" ht="14.4">
      <c r="A3502" s="17" t="s">
        <v>288</v>
      </c>
      <c r="B3502" s="17" t="str">
        <f t="shared" si="4459"/>
        <v>led=</v>
      </c>
      <c r="C3502" s="1" t="s">
        <v>169</v>
      </c>
      <c r="D3502" t="str">
        <f t="shared" si="4516"/>
        <v>7</v>
      </c>
      <c r="F3502" t="str">
        <f t="shared" si="4462"/>
        <v>led=7</v>
      </c>
      <c r="G3502" s="17" t="s">
        <v>150</v>
      </c>
    </row>
    <row r="3503" spans="1:7" ht="14.4">
      <c r="A3503" s="17" t="s">
        <v>1366</v>
      </c>
      <c r="B3503" s="17" t="str">
        <f t="shared" si="4459"/>
        <v>sal=</v>
      </c>
      <c r="C3503" s="1" t="s">
        <v>171</v>
      </c>
      <c r="D3503" t="str">
        <f t="shared" si="4516"/>
        <v>289440</v>
      </c>
      <c r="F3503" t="str">
        <f t="shared" si="4462"/>
        <v>sal=289440</v>
      </c>
      <c r="G3503" s="17" t="str">
        <f>CONCATENATE("[td]",VLOOKUP(IF((COUNTA(E3494)&gt;0),E3494,VALUE(D3494)),'Lookup tables'!$A$2:$B$42,2,FALSE))</f>
        <v>[td]titanisk</v>
      </c>
    </row>
    <row r="3504" spans="1:7" ht="14.4">
      <c r="A3504" s="17" t="s">
        <v>1367</v>
      </c>
      <c r="B3504" s="17" t="str">
        <f t="shared" si="4459"/>
        <v>mkt=</v>
      </c>
      <c r="C3504" s="1" t="s">
        <v>173</v>
      </c>
      <c r="D3504" t="str">
        <f t="shared" si="4516"/>
        <v>190780</v>
      </c>
      <c r="F3504" t="str">
        <f t="shared" si="4462"/>
        <v>mkt=190780</v>
      </c>
      <c r="G3504" s="17" t="s">
        <v>140</v>
      </c>
    </row>
    <row r="3505" spans="1:7" ht="14.4">
      <c r="A3505" s="17" t="s">
        <v>1230</v>
      </c>
      <c r="B3505" s="17" t="str">
        <f t="shared" si="4459"/>
        <v>gev=</v>
      </c>
      <c r="C3505" s="1" t="s">
        <v>175</v>
      </c>
      <c r="D3505" t="str">
        <f t="shared" si="4516"/>
        <v>54</v>
      </c>
      <c r="F3505" t="str">
        <f t="shared" si="4462"/>
        <v>gev=54</v>
      </c>
      <c r="G3505" s="17" t="str">
        <f t="shared" ref="G3505" si="4520">CONCATENATE("[th]",C3496)</f>
        <v>[th]Framspel</v>
      </c>
    </row>
    <row r="3506" spans="1:7" ht="14.4">
      <c r="A3506" s="17" t="s">
        <v>176</v>
      </c>
      <c r="B3506" s="17" t="str">
        <f t="shared" si="4459"/>
        <v>gtl=</v>
      </c>
      <c r="C3506" s="1" t="s">
        <v>177</v>
      </c>
      <c r="D3506" t="str">
        <f t="shared" si="4516"/>
        <v>0</v>
      </c>
      <c r="F3506" t="str">
        <f t="shared" si="4462"/>
        <v>gtl=0</v>
      </c>
      <c r="G3506" s="17" t="s">
        <v>150</v>
      </c>
    </row>
    <row r="3507" spans="1:7" ht="14.4">
      <c r="A3507" s="17" t="s">
        <v>178</v>
      </c>
      <c r="B3507" s="17" t="str">
        <f t="shared" si="4459"/>
        <v>gtc=</v>
      </c>
      <c r="C3507" s="1" t="s">
        <v>179</v>
      </c>
      <c r="D3507" t="str">
        <f t="shared" si="4516"/>
        <v>0</v>
      </c>
      <c r="F3507" t="str">
        <f t="shared" si="4462"/>
        <v>gtc=0</v>
      </c>
      <c r="G3507" s="17" t="str">
        <f>CONCATENATE("[td]",VLOOKUP(IF((COUNTA(E3496)&gt;0),E3496,VALUE(D3496)),'Lookup tables'!$A$2:$B$42,2,FALSE))</f>
        <v>[td]gudabenådad</v>
      </c>
    </row>
    <row r="3508" spans="1:7" ht="14.4">
      <c r="A3508" s="17" t="s">
        <v>180</v>
      </c>
      <c r="B3508" s="17" t="str">
        <f t="shared" si="4459"/>
        <v>gtt=</v>
      </c>
      <c r="C3508" s="1" t="s">
        <v>181</v>
      </c>
      <c r="D3508" t="str">
        <f t="shared" si="4516"/>
        <v>0</v>
      </c>
      <c r="F3508" t="str">
        <f t="shared" si="4462"/>
        <v>gtt=0</v>
      </c>
      <c r="G3508" s="17" t="s">
        <v>163</v>
      </c>
    </row>
    <row r="3509" spans="1:7" ht="14.4">
      <c r="A3509" s="17" t="s">
        <v>182</v>
      </c>
      <c r="B3509" s="17" t="str">
        <f t="shared" si="4459"/>
        <v>hat=</v>
      </c>
      <c r="C3509" s="1" t="s">
        <v>183</v>
      </c>
      <c r="D3509" t="str">
        <f t="shared" si="4516"/>
        <v>0</v>
      </c>
      <c r="F3509" t="str">
        <f t="shared" si="4462"/>
        <v>hat=0</v>
      </c>
      <c r="G3509" s="17" t="s">
        <v>135</v>
      </c>
    </row>
    <row r="3510" spans="1:7" ht="14.4">
      <c r="A3510" s="17" t="s">
        <v>184</v>
      </c>
      <c r="B3510" s="17" t="str">
        <f t="shared" ref="B3510" si="4521">LEFT(A3510,10)</f>
        <v>CountryID=</v>
      </c>
      <c r="C3510" s="1" t="s">
        <v>185</v>
      </c>
      <c r="D3510" t="str">
        <f t="shared" ref="D3510:D3573" si="4522">RIGHT(A3510,(LEN(A3510)-10))</f>
        <v>1</v>
      </c>
      <c r="F3510" t="str">
        <f t="shared" si="4462"/>
        <v>CountryID=1</v>
      </c>
      <c r="G3510" s="17" t="str">
        <f t="shared" ref="G3510" si="4523">CONCATENATE("[th]",C3497)</f>
        <v>[th]Ytter</v>
      </c>
    </row>
    <row r="3511" spans="1:7" ht="14.4">
      <c r="A3511" s="17" t="s">
        <v>186</v>
      </c>
      <c r="B3511" s="17" t="str">
        <f t="shared" ref="B3511" si="4524">LEFT(A3511,9)</f>
        <v>warnings=</v>
      </c>
      <c r="C3511" s="1" t="s">
        <v>187</v>
      </c>
      <c r="D3511" t="str">
        <f t="shared" ref="D3511:D3574" si="4525">RIGHT(A3511,(LEN(A3511)-9))</f>
        <v>0</v>
      </c>
      <c r="F3511" t="str">
        <f t="shared" si="4462"/>
        <v>warnings=0</v>
      </c>
      <c r="G3511" s="17" t="s">
        <v>150</v>
      </c>
    </row>
    <row r="3512" spans="1:7" ht="14.4">
      <c r="A3512" s="17" t="s">
        <v>405</v>
      </c>
      <c r="B3512" s="17" t="str">
        <f t="shared" ref="B3512" si="4526">LEFT(A3512,11)</f>
        <v>speciality=</v>
      </c>
      <c r="C3512" s="1" t="s">
        <v>189</v>
      </c>
      <c r="D3512" t="str">
        <f t="shared" ref="D3512:D3575" si="4527">RIGHT(A3512,(LEN(A3512)-11))</f>
        <v>2</v>
      </c>
      <c r="F3512" t="str">
        <f t="shared" si="4462"/>
        <v>speciality=2</v>
      </c>
      <c r="G3512" s="17" t="str">
        <f>CONCATENATE("[td]",VLOOKUP(IF((COUNTA(E3497)&gt;0),E3497,VALUE(D3497)),'Lookup tables'!$A$2:$B$42,2,FALSE))</f>
        <v>[td]utomjordisk</v>
      </c>
    </row>
    <row r="3513" spans="1:7" ht="14.4">
      <c r="A3513" s="17" t="s">
        <v>406</v>
      </c>
      <c r="B3513" s="17" t="str">
        <f t="shared" ref="B3513" si="4528">LEFT(A3513,16)</f>
        <v>specialityLabel=</v>
      </c>
      <c r="C3513" s="1" t="s">
        <v>189</v>
      </c>
      <c r="F3513" t="str">
        <f t="shared" si="4462"/>
        <v>specialityLabel=Quick</v>
      </c>
      <c r="G3513" s="17" t="s">
        <v>140</v>
      </c>
    </row>
    <row r="3514" spans="1:7" ht="14.4">
      <c r="A3514" s="17" t="s">
        <v>232</v>
      </c>
      <c r="B3514" s="17" t="str">
        <f t="shared" ref="B3514" si="4529">LEFT(A3514,11)</f>
        <v>gentleness=</v>
      </c>
      <c r="C3514" s="1" t="s">
        <v>192</v>
      </c>
      <c r="D3514" t="str">
        <f t="shared" ref="D3514:D3577" si="4530">RIGHT(A3514,(LEN(A3514)-11))</f>
        <v>0</v>
      </c>
      <c r="F3514" t="str">
        <f t="shared" si="4462"/>
        <v>gentleness=0</v>
      </c>
      <c r="G3514" s="17" t="str">
        <f t="shared" ref="G3514" si="4531">CONCATENATE("[th]",C3499)</f>
        <v>[th]Försvar</v>
      </c>
    </row>
    <row r="3515" spans="1:7" ht="14.4">
      <c r="A3515" s="17" t="s">
        <v>233</v>
      </c>
      <c r="B3515" s="17" t="str">
        <f t="shared" ref="B3515" si="4532">LEFT(A3515,16)</f>
        <v>gentlenessLabel=</v>
      </c>
      <c r="C3515" s="1" t="s">
        <v>192</v>
      </c>
      <c r="D3515" t="str">
        <f t="shared" ref="D3515:D3578" si="4533">RIGHT(A3515,(LEN(A3515)-16))</f>
        <v>nasty fellow</v>
      </c>
      <c r="F3515" t="str">
        <f t="shared" si="4462"/>
        <v>gentlenessLabel=nasty fellow</v>
      </c>
      <c r="G3515" s="17" t="s">
        <v>150</v>
      </c>
    </row>
    <row r="3516" spans="1:7" ht="14.4">
      <c r="A3516" s="17" t="s">
        <v>234</v>
      </c>
      <c r="B3516" s="17" t="str">
        <f t="shared" ref="B3516" si="4534">LEFT(A3516,8)</f>
        <v>honesty=</v>
      </c>
      <c r="C3516" s="1" t="s">
        <v>195</v>
      </c>
      <c r="D3516" t="str">
        <f t="shared" ref="D3516:D3579" si="4535">RIGHT(A3516,(LEN(A3516)-8))</f>
        <v>3</v>
      </c>
      <c r="F3516" t="str">
        <f t="shared" si="4462"/>
        <v>honesty=3</v>
      </c>
      <c r="G3516" s="17" t="str">
        <f>CONCATENATE("[td]",VLOOKUP(IF((COUNTA(E3499)&gt;0),E3499,VALUE(D3499)),'Lookup tables'!$A$2:$B$42,2,FALSE))</f>
        <v>[td]fenomenal</v>
      </c>
    </row>
    <row r="3517" spans="1:7" ht="14.4">
      <c r="A3517" s="17" t="s">
        <v>235</v>
      </c>
      <c r="B3517" s="17" t="str">
        <f t="shared" ref="B3517" si="4536">LEFT(A3517,13)</f>
        <v>honestyLabel=</v>
      </c>
      <c r="C3517" s="1" t="s">
        <v>195</v>
      </c>
      <c r="D3517" t="str">
        <f t="shared" ref="D3517:D3580" si="4537">RIGHT(A3517,(LEN(A3517)-13))</f>
        <v>upright</v>
      </c>
      <c r="F3517" t="str">
        <f t="shared" ref="F3517:F3580" si="4538">IF(LEN(E3517)&gt;0,CONCATENATE(B3517,E3517),A3517)</f>
        <v>honestyLabel=upright</v>
      </c>
      <c r="G3517" s="17" t="s">
        <v>163</v>
      </c>
    </row>
    <row r="3518" spans="1:7" ht="14.4">
      <c r="A3518" s="17" t="s">
        <v>273</v>
      </c>
      <c r="B3518" s="17" t="str">
        <f t="shared" ref="B3518" si="4539">LEFT(A3518,15)</f>
        <v>Aggressiveness=</v>
      </c>
      <c r="C3518" s="1" t="s">
        <v>198</v>
      </c>
      <c r="D3518" t="str">
        <f t="shared" ref="D3518:D3581" si="4540">RIGHT(A3518,(LEN(A3518)-15))</f>
        <v>2</v>
      </c>
      <c r="F3518" t="str">
        <f t="shared" si="4538"/>
        <v>Aggressiveness=2</v>
      </c>
      <c r="G3518" s="17" t="s">
        <v>135</v>
      </c>
    </row>
    <row r="3519" spans="1:7" ht="14.4">
      <c r="A3519" s="17" t="s">
        <v>274</v>
      </c>
      <c r="B3519" s="17" t="str">
        <f t="shared" ref="B3519" si="4541">LEFT(A3519,20)</f>
        <v>AggressivenessLabel=</v>
      </c>
      <c r="C3519" s="1" t="s">
        <v>198</v>
      </c>
      <c r="D3519" t="str">
        <f t="shared" ref="D3519:D3582" si="4542">RIGHT(A3519,(LEN(A3519)-20))</f>
        <v>balanced</v>
      </c>
      <c r="F3519" t="str">
        <f t="shared" si="4538"/>
        <v>AggressivenessLabel=balanced</v>
      </c>
      <c r="G3519" s="17" t="str">
        <f t="shared" ref="G3519" si="4543">CONCATENATE("[th]",C3495)</f>
        <v>[th]Målgörare</v>
      </c>
    </row>
    <row r="3520" spans="1:7" ht="14.4">
      <c r="A3520" s="17" t="s">
        <v>236</v>
      </c>
      <c r="B3520" s="17" t="str">
        <f t="shared" ref="B3520" si="4544">LEFT(A3520,12)</f>
        <v>TrainerType=</v>
      </c>
      <c r="C3520" s="1" t="s">
        <v>201</v>
      </c>
      <c r="D3520" t="str">
        <f t="shared" ref="D3520:D3583" si="4545">RIGHT(A3520,(LEN(A3520)-12))</f>
        <v/>
      </c>
      <c r="F3520" t="str">
        <f t="shared" si="4538"/>
        <v>TrainerType=</v>
      </c>
      <c r="G3520" s="17" t="s">
        <v>150</v>
      </c>
    </row>
    <row r="3521" spans="1:7" ht="14.4">
      <c r="A3521" s="17" t="s">
        <v>237</v>
      </c>
      <c r="B3521" s="17" t="str">
        <f t="shared" ref="B3521" si="4546">LEFT(A3521,13)</f>
        <v>TrainerSkill=</v>
      </c>
      <c r="C3521" s="1" t="s">
        <v>203</v>
      </c>
      <c r="D3521" t="str">
        <f t="shared" ref="D3521:D3584" si="4547">RIGHT(A3521,(LEN(A3521)-13))</f>
        <v/>
      </c>
      <c r="F3521" t="str">
        <f t="shared" si="4538"/>
        <v>TrainerSkill=</v>
      </c>
      <c r="G3521" s="17" t="str">
        <f>CONCATENATE("[td]",VLOOKUP(IF((COUNTA(E3495)&gt;0),E3495,VALUE(D3495)),'Lookup tables'!$A$2:$B$42,2,FALSE))</f>
        <v>[td]dålig</v>
      </c>
    </row>
    <row r="3522" spans="1:7" ht="14.4">
      <c r="A3522" s="17" t="s">
        <v>204</v>
      </c>
      <c r="B3522" s="17" t="str">
        <f t="shared" ref="B3522" si="4548">LEFT(A3522,7)</f>
        <v>rating=</v>
      </c>
      <c r="C3522" s="1" t="s">
        <v>205</v>
      </c>
      <c r="D3522" t="str">
        <f t="shared" ref="D3522:D3585" si="4549">RIGHT(A3522,(LEN(A3522)-7))</f>
        <v>0</v>
      </c>
      <c r="F3522" t="str">
        <f t="shared" si="4538"/>
        <v>rating=0</v>
      </c>
      <c r="G3522" s="17" t="s">
        <v>140</v>
      </c>
    </row>
    <row r="3523" spans="1:7" ht="14.4">
      <c r="A3523" s="17" t="s">
        <v>840</v>
      </c>
      <c r="B3523" s="17" t="str">
        <f t="shared" ref="B3523" si="4550">LEFT(A3523,13)</f>
        <v>PlayerNumber=</v>
      </c>
      <c r="C3523" s="1" t="s">
        <v>207</v>
      </c>
      <c r="D3523" t="str">
        <f t="shared" ref="D3523:D3586" si="4551">RIGHT(A3523,(LEN(A3523)-13))</f>
        <v>7</v>
      </c>
      <c r="F3523" t="str">
        <f t="shared" si="4538"/>
        <v>PlayerNumber=7</v>
      </c>
      <c r="G3523" s="17" t="str">
        <f t="shared" ref="G3523" si="4552">CONCATENATE("[th]",C3498)</f>
        <v>[th]Fasta situationer</v>
      </c>
    </row>
    <row r="3524" spans="1:7" ht="14.4">
      <c r="A3524" s="17" t="s">
        <v>208</v>
      </c>
      <c r="B3524" s="17" t="str">
        <f t="shared" ref="B3524:B3525" si="4553">LEFT(A3524,15)</f>
        <v>TransferListed=</v>
      </c>
      <c r="C3524" s="1" t="s">
        <v>209</v>
      </c>
      <c r="D3524" t="str">
        <f t="shared" ref="D3524:D3587" si="4554">RIGHT(A3524,(LEN(A3524)-15))</f>
        <v>0</v>
      </c>
      <c r="F3524" t="str">
        <f t="shared" si="4538"/>
        <v>TransferListed=0</v>
      </c>
      <c r="G3524" s="17" t="s">
        <v>150</v>
      </c>
    </row>
    <row r="3525" spans="1:7" ht="14.4">
      <c r="A3525" s="17" t="s">
        <v>210</v>
      </c>
      <c r="B3525" s="17" t="str">
        <f t="shared" si="4553"/>
        <v>NationalTeamID=</v>
      </c>
      <c r="C3525" s="1" t="s">
        <v>211</v>
      </c>
      <c r="D3525" t="str">
        <f t="shared" si="4554"/>
        <v>3000</v>
      </c>
      <c r="F3525" t="str">
        <f t="shared" ref="F3525:F3588" si="4555">A3525</f>
        <v>NationalTeamID=3000</v>
      </c>
      <c r="G3525" s="17" t="str">
        <f>CONCATENATE("[td]",VLOOKUP(IF((COUNTA(E3498)&gt;0),E3498,VALUE(D3498)),'Lookup tables'!$A$2:$B$42,2,FALSE))</f>
        <v>[td]enastående</v>
      </c>
    </row>
    <row r="3526" spans="1:7" ht="14.4">
      <c r="A3526" s="17" t="s">
        <v>1231</v>
      </c>
      <c r="B3526" s="17" t="str">
        <f t="shared" ref="B3526" si="4556">LEFT(A3526,5)</f>
        <v>Caps=</v>
      </c>
      <c r="C3526" s="1" t="s">
        <v>213</v>
      </c>
      <c r="D3526" t="str">
        <f t="shared" ref="D3526:D3589" si="4557">RIGHT(A3526,(LEN(A3526)-5))</f>
        <v>21</v>
      </c>
      <c r="F3526" t="str">
        <f t="shared" si="4555"/>
        <v>Caps=21</v>
      </c>
      <c r="G3526" s="17" t="s">
        <v>214</v>
      </c>
    </row>
    <row r="3527" spans="1:7" ht="14.4">
      <c r="A3527" s="17" t="s">
        <v>239</v>
      </c>
      <c r="B3527" s="17" t="str">
        <f t="shared" ref="B3527" si="4558">LEFT(A3527,8)</f>
        <v>CapsU20=</v>
      </c>
      <c r="C3527" s="1" t="s">
        <v>216</v>
      </c>
      <c r="D3527" t="str">
        <f t="shared" ref="D3527:D3590" si="4559">RIGHT(A3527,(LEN(A3527)-8))</f>
        <v>0</v>
      </c>
      <c r="F3527" t="str">
        <f t="shared" si="4555"/>
        <v>CapsU20=0</v>
      </c>
      <c r="G3527" t="str">
        <f t="shared" ref="G3527:G3590" si="4560">CONCATENATE("Extra info: ", E3527)</f>
        <v xml:space="preserve">Extra info: </v>
      </c>
    </row>
    <row r="3528" spans="1:7" ht="14.4">
      <c r="A3528" s="17" t="s">
        <v>841</v>
      </c>
      <c r="B3528" s="17"/>
      <c r="C3528" s="10" t="s">
        <v>134</v>
      </c>
      <c r="D3528" s="17" t="str">
        <f t="shared" ref="D3528:D3591" si="4561">MID(A3528,8,(LEN(A3528)-8))</f>
        <v>226923909</v>
      </c>
      <c r="F3528" t="str">
        <f t="shared" si="4555"/>
        <v>[player226923909]</v>
      </c>
      <c r="G3528" s="17" t="str">
        <f t="shared" ref="G3528:G3591" si="4562">CONCATENATE("[hr][b]",D3529,"[/b] ","[playerid=",D3528,"]")</f>
        <v>[hr][b]Johan Josefsson[/b] [playerid=226923909]</v>
      </c>
    </row>
    <row r="3529" spans="1:7" ht="14.4">
      <c r="A3529" s="17" t="s">
        <v>842</v>
      </c>
      <c r="B3529" s="17" t="str">
        <f t="shared" ref="B3529" si="4563">LEFT(A3529,5)</f>
        <v>name=</v>
      </c>
      <c r="C3529" s="10" t="s">
        <v>137</v>
      </c>
      <c r="D3529" s="17" t="str">
        <f t="shared" ref="D3529:D3592" si="4564">RIGHT(A3529,(LEN(A3529)-5))</f>
        <v>Johan Josefsson</v>
      </c>
      <c r="F3529" t="str">
        <f t="shared" si="4555"/>
        <v>name=Johan Josefsson</v>
      </c>
      <c r="G3529" t="str">
        <f t="shared" ref="G3529" si="4565">CONCATENATE(D3530," år och ",D3531," dagar, TSI = ",D3545,", Lön = ",D3544)</f>
        <v>31 år och 73 dagar, TSI = 136730, Lön = 458200</v>
      </c>
    </row>
    <row r="3530" spans="1:7" ht="14.4">
      <c r="A3530" s="17" t="s">
        <v>138</v>
      </c>
      <c r="B3530" s="17" t="str">
        <f t="shared" ref="B3530" si="4566">LEFT(A3530,4)</f>
        <v>ald=</v>
      </c>
      <c r="C3530" s="1" t="s">
        <v>139</v>
      </c>
      <c r="D3530" t="str">
        <f t="shared" ref="D3530:D3593" si="4567">RIGHT(A3530,(LEN(A3530)-4))</f>
        <v>31</v>
      </c>
      <c r="F3530" t="str">
        <f t="shared" ref="F3530" si="4568">IF(LEN(E3530)&gt;0,CONCATENATE(B3530,E3530),A3530)</f>
        <v>ald=31</v>
      </c>
      <c r="G3530" t="str">
        <f>CONCATENATE(VLOOKUP(IF((COUNTA(E3533)&gt;0),E3533,VALUE(D3533)),'Lookup tables'!$A$2:$B$42,2,FALSE)," form, ",VLOOKUP(IF((COUNTA(E3534)&gt;0),E3534,VALUE(D3534)),'Lookup tables'!$A$2:$B$42,2,FALSE)," kondition, ",VLOOKUP(IF((COUNTA(E3542)&gt;0),E3542,VALUE(D3542)),'Lookup tables'!$A$2:$B$42,2,FALSE)," rutin")</f>
        <v>enastående form, enastående kondition, unik rutin</v>
      </c>
    </row>
    <row r="3531" spans="1:7" ht="14.4">
      <c r="A3531" s="17" t="s">
        <v>495</v>
      </c>
      <c r="B3531" s="17" t="str">
        <f t="shared" ref="B3531" si="4569">LEFT(A3531,8)</f>
        <v>agedays=</v>
      </c>
      <c r="C3531" s="1" t="s">
        <v>142</v>
      </c>
      <c r="D3531" t="str">
        <f t="shared" ref="D3531:D3594" si="4570">RIGHT(A3531,(LEN(A3531)-8))</f>
        <v>73</v>
      </c>
      <c r="F3531" t="str">
        <f t="shared" si="4538"/>
        <v>agedays=73</v>
      </c>
      <c r="G3531" t="str">
        <f>CONCATENATE(IF((COUNTA(D3554)&gt;0),CONCATENATE(D3554,", "),""),IF((LEN(D3561)&gt;0),CONCATENATE(VLOOKUP(VALUE(D3561),'Lookup tables'!$D$25:$E$27,2,FALSE),", "),""),CONCATENATE(VLOOKUP(VALUE(D3543),'Lookup tables'!$A$2:$B$42,2,FALSE)," ledarförmåga, "),CONCATENATE(VLOOKUP(D3556,'Lookup tables'!$D$29:$E$34,2,FALSE),", "),IF(AND((VALUE(D3532)&lt;0),(COUNTA(E3532)&lt;1)),"ingen skada",CONCATENATE("[b]skada +",IF((COUNTA(E3532)&gt;0),E3532,D3532),"[/b]")))</f>
        <v>hyfsad ledarförmåga, kontroversiell person, ingen skada</v>
      </c>
    </row>
    <row r="3532" spans="1:7" ht="14.4">
      <c r="A3532" s="17" t="s">
        <v>143</v>
      </c>
      <c r="B3532" s="17" t="str">
        <f t="shared" ref="B3532:B3591" si="4571">LEFT(A3532,4)</f>
        <v>ska=</v>
      </c>
      <c r="C3532" s="1" t="s">
        <v>144</v>
      </c>
      <c r="D3532" t="str">
        <f t="shared" ref="D3532:D3595" si="4572">RIGHT(A3532,(LEN(A3532)-4))</f>
        <v>-1</v>
      </c>
      <c r="F3532" t="str">
        <f t="shared" si="4538"/>
        <v>ska=-1</v>
      </c>
      <c r="G3532" t="s">
        <v>145</v>
      </c>
    </row>
    <row r="3533" spans="1:7" ht="14.4">
      <c r="A3533" s="17" t="s">
        <v>244</v>
      </c>
      <c r="B3533" s="17" t="str">
        <f t="shared" si="4571"/>
        <v>for=</v>
      </c>
      <c r="C3533" s="1" t="s">
        <v>147</v>
      </c>
      <c r="D3533" t="str">
        <f t="shared" si="4572"/>
        <v>7</v>
      </c>
      <c r="F3533" t="str">
        <f t="shared" si="4538"/>
        <v>for=7</v>
      </c>
      <c r="G3533" s="17" t="str">
        <f t="shared" ref="G3533:G3596" si="4573">CONCATENATE("[th]",C3534)</f>
        <v>[th]Kondition</v>
      </c>
    </row>
    <row r="3534" spans="1:7" ht="14.4">
      <c r="A3534" s="17" t="s">
        <v>222</v>
      </c>
      <c r="B3534" s="17" t="str">
        <f t="shared" si="4571"/>
        <v>uth=</v>
      </c>
      <c r="C3534" s="1" t="s">
        <v>149</v>
      </c>
      <c r="D3534" t="str">
        <f t="shared" si="4572"/>
        <v>7</v>
      </c>
      <c r="F3534" t="str">
        <f t="shared" si="4538"/>
        <v>uth=7</v>
      </c>
      <c r="G3534" s="17" t="s">
        <v>150</v>
      </c>
    </row>
    <row r="3535" spans="1:7" ht="14.4">
      <c r="A3535" s="17" t="s">
        <v>533</v>
      </c>
      <c r="B3535" s="17" t="str">
        <f t="shared" si="4571"/>
        <v>spe=</v>
      </c>
      <c r="C3535" s="1" t="s">
        <v>152</v>
      </c>
      <c r="D3535" t="str">
        <f t="shared" si="4572"/>
        <v>17</v>
      </c>
      <c r="F3535" t="str">
        <f t="shared" si="4538"/>
        <v>spe=17</v>
      </c>
      <c r="G3535" s="17" t="str">
        <f>CONCATENATE("[td]",VLOOKUP(IF((COUNTA(E3534)&gt;0),E3534,VALUE(D3534)),'Lookup tables'!$A$2:$B$42,2,FALSE))</f>
        <v>[td]enastående</v>
      </c>
    </row>
    <row r="3536" spans="1:7" ht="14.4">
      <c r="A3536" s="17" t="s">
        <v>281</v>
      </c>
      <c r="B3536" s="17" t="str">
        <f t="shared" si="4571"/>
        <v>mal=</v>
      </c>
      <c r="C3536" s="1" t="s">
        <v>154</v>
      </c>
      <c r="D3536" t="str">
        <f t="shared" si="4572"/>
        <v>2</v>
      </c>
      <c r="F3536" t="str">
        <f t="shared" si="4538"/>
        <v>mal=2</v>
      </c>
      <c r="G3536" s="17" t="s">
        <v>140</v>
      </c>
    </row>
    <row r="3537" spans="1:7" ht="14.4">
      <c r="A3537" s="17" t="s">
        <v>379</v>
      </c>
      <c r="B3537" s="17" t="str">
        <f t="shared" si="4571"/>
        <v>fra=</v>
      </c>
      <c r="C3537" s="1" t="s">
        <v>156</v>
      </c>
      <c r="D3537" t="str">
        <f t="shared" si="4572"/>
        <v>8</v>
      </c>
      <c r="F3537" t="str">
        <f t="shared" si="4538"/>
        <v>fra=8</v>
      </c>
      <c r="G3537" s="17" t="str">
        <f t="shared" ref="G3537" si="4574">CONCATENATE("[th]",C3541)</f>
        <v>[th]Målvakt</v>
      </c>
    </row>
    <row r="3538" spans="1:7" ht="14.4">
      <c r="A3538" s="17" t="s">
        <v>445</v>
      </c>
      <c r="B3538" s="17" t="str">
        <f t="shared" si="4571"/>
        <v>ytt=</v>
      </c>
      <c r="C3538" s="1" t="s">
        <v>158</v>
      </c>
      <c r="D3538" t="str">
        <f t="shared" si="4572"/>
        <v>11</v>
      </c>
      <c r="F3538" t="str">
        <f t="shared" si="4538"/>
        <v>ytt=11</v>
      </c>
      <c r="G3538" s="17" t="s">
        <v>150</v>
      </c>
    </row>
    <row r="3539" spans="1:7" ht="14.4">
      <c r="A3539" s="17" t="s">
        <v>584</v>
      </c>
      <c r="B3539" s="17" t="str">
        <f t="shared" si="4571"/>
        <v>fas=</v>
      </c>
      <c r="C3539" s="1" t="s">
        <v>160</v>
      </c>
      <c r="D3539" t="str">
        <f t="shared" si="4572"/>
        <v>5</v>
      </c>
      <c r="F3539" t="str">
        <f t="shared" si="4538"/>
        <v>fas=5</v>
      </c>
      <c r="G3539" s="17" t="str">
        <f>CONCATENATE("[td]",VLOOKUP(IF((COUNTA(E3541)&gt;0),E3541,VALUE(D3541)),'Lookup tables'!$A$2:$B$42,2,FALSE))</f>
        <v>[td]katastrofal</v>
      </c>
    </row>
    <row r="3540" spans="1:7" ht="14.4">
      <c r="A3540" s="17" t="s">
        <v>285</v>
      </c>
      <c r="B3540" s="17" t="str">
        <f t="shared" si="4571"/>
        <v>bac=</v>
      </c>
      <c r="C3540" s="1" t="s">
        <v>162</v>
      </c>
      <c r="D3540" t="str">
        <f t="shared" si="4572"/>
        <v>4</v>
      </c>
      <c r="F3540" t="str">
        <f t="shared" si="4538"/>
        <v>bac=4</v>
      </c>
      <c r="G3540" s="17" t="s">
        <v>163</v>
      </c>
    </row>
    <row r="3541" spans="1:7" ht="14.4">
      <c r="A3541" s="17" t="s">
        <v>286</v>
      </c>
      <c r="B3541" s="17" t="str">
        <f t="shared" si="4571"/>
        <v>mlv=</v>
      </c>
      <c r="C3541" s="1" t="s">
        <v>165</v>
      </c>
      <c r="D3541" t="str">
        <f t="shared" si="4572"/>
        <v>1</v>
      </c>
      <c r="F3541" t="str">
        <f t="shared" si="4538"/>
        <v>mlv=1</v>
      </c>
      <c r="G3541" s="17" t="s">
        <v>135</v>
      </c>
    </row>
    <row r="3542" spans="1:7" ht="14.4">
      <c r="A3542" s="17" t="s">
        <v>267</v>
      </c>
      <c r="B3542" s="17" t="str">
        <f t="shared" si="4571"/>
        <v>rut=</v>
      </c>
      <c r="C3542" s="1" t="s">
        <v>167</v>
      </c>
      <c r="D3542" t="str">
        <f t="shared" si="4572"/>
        <v>9</v>
      </c>
      <c r="F3542" t="str">
        <f t="shared" si="4538"/>
        <v>rut=9</v>
      </c>
      <c r="G3542" s="17" t="str">
        <f t="shared" ref="G3542" si="4575">CONCATENATE("[th]",C3535)</f>
        <v>[th]Spelupplägg</v>
      </c>
    </row>
    <row r="3543" spans="1:7" ht="14.4">
      <c r="A3543" s="17" t="s">
        <v>400</v>
      </c>
      <c r="B3543" s="17" t="str">
        <f t="shared" si="4571"/>
        <v>led=</v>
      </c>
      <c r="C3543" s="1" t="s">
        <v>169</v>
      </c>
      <c r="D3543" t="str">
        <f t="shared" si="4572"/>
        <v>4</v>
      </c>
      <c r="F3543" t="str">
        <f t="shared" si="4538"/>
        <v>led=4</v>
      </c>
      <c r="G3543" s="17" t="s">
        <v>150</v>
      </c>
    </row>
    <row r="3544" spans="1:7" ht="14.4">
      <c r="A3544" s="17" t="s">
        <v>1368</v>
      </c>
      <c r="B3544" s="17" t="str">
        <f t="shared" si="4571"/>
        <v>sal=</v>
      </c>
      <c r="C3544" s="1" t="s">
        <v>171</v>
      </c>
      <c r="D3544" t="str">
        <f t="shared" si="4572"/>
        <v>458200</v>
      </c>
      <c r="F3544" t="str">
        <f t="shared" si="4538"/>
        <v>sal=458200</v>
      </c>
      <c r="G3544" s="17" t="str">
        <f>CONCATENATE("[td]",VLOOKUP(IF((COUNTA(E3535)&gt;0),E3535,VALUE(D3535)),'Lookup tables'!$A$2:$B$42,2,FALSE))</f>
        <v>[td]mytomspunnen</v>
      </c>
    </row>
    <row r="3545" spans="1:7" ht="14.4">
      <c r="A3545" s="17" t="s">
        <v>1369</v>
      </c>
      <c r="B3545" s="17" t="str">
        <f t="shared" si="4571"/>
        <v>mkt=</v>
      </c>
      <c r="C3545" s="1" t="s">
        <v>173</v>
      </c>
      <c r="D3545" t="str">
        <f t="shared" si="4572"/>
        <v>136730</v>
      </c>
      <c r="F3545" t="str">
        <f t="shared" si="4538"/>
        <v>mkt=136730</v>
      </c>
      <c r="G3545" s="17" t="s">
        <v>140</v>
      </c>
    </row>
    <row r="3546" spans="1:7" ht="14.4">
      <c r="A3546" s="17" t="s">
        <v>1329</v>
      </c>
      <c r="B3546" s="17" t="str">
        <f t="shared" si="4571"/>
        <v>gev=</v>
      </c>
      <c r="C3546" s="1" t="s">
        <v>175</v>
      </c>
      <c r="D3546" t="str">
        <f t="shared" si="4572"/>
        <v>28</v>
      </c>
      <c r="F3546" t="str">
        <f t="shared" si="4538"/>
        <v>gev=28</v>
      </c>
      <c r="G3546" s="17" t="str">
        <f t="shared" ref="G3546" si="4576">CONCATENATE("[th]",C3537)</f>
        <v>[th]Framspel</v>
      </c>
    </row>
    <row r="3547" spans="1:7" ht="14.4">
      <c r="A3547" s="17" t="s">
        <v>176</v>
      </c>
      <c r="B3547" s="17" t="str">
        <f t="shared" si="4571"/>
        <v>gtl=</v>
      </c>
      <c r="C3547" s="1" t="s">
        <v>177</v>
      </c>
      <c r="D3547" t="str">
        <f t="shared" si="4572"/>
        <v>0</v>
      </c>
      <c r="F3547" t="str">
        <f t="shared" si="4538"/>
        <v>gtl=0</v>
      </c>
      <c r="G3547" s="17" t="s">
        <v>150</v>
      </c>
    </row>
    <row r="3548" spans="1:7" ht="14.4">
      <c r="A3548" s="17" t="s">
        <v>178</v>
      </c>
      <c r="B3548" s="17" t="str">
        <f t="shared" si="4571"/>
        <v>gtc=</v>
      </c>
      <c r="C3548" s="1" t="s">
        <v>179</v>
      </c>
      <c r="D3548" t="str">
        <f t="shared" si="4572"/>
        <v>0</v>
      </c>
      <c r="F3548" t="str">
        <f t="shared" si="4538"/>
        <v>gtc=0</v>
      </c>
      <c r="G3548" s="17" t="str">
        <f>CONCATENATE("[td]",VLOOKUP(IF((COUNTA(E3537)&gt;0),E3537,VALUE(D3537)),'Lookup tables'!$A$2:$B$42,2,FALSE))</f>
        <v>[td]fenomenal</v>
      </c>
    </row>
    <row r="3549" spans="1:7" ht="14.4">
      <c r="A3549" s="17" t="s">
        <v>180</v>
      </c>
      <c r="B3549" s="17" t="str">
        <f t="shared" si="4571"/>
        <v>gtt=</v>
      </c>
      <c r="C3549" s="1" t="s">
        <v>181</v>
      </c>
      <c r="D3549" t="str">
        <f t="shared" si="4572"/>
        <v>0</v>
      </c>
      <c r="F3549" t="str">
        <f t="shared" si="4538"/>
        <v>gtt=0</v>
      </c>
      <c r="G3549" s="17" t="s">
        <v>163</v>
      </c>
    </row>
    <row r="3550" spans="1:7" ht="14.4">
      <c r="A3550" s="17" t="s">
        <v>182</v>
      </c>
      <c r="B3550" s="17" t="str">
        <f t="shared" si="4571"/>
        <v>hat=</v>
      </c>
      <c r="C3550" s="1" t="s">
        <v>183</v>
      </c>
      <c r="D3550" t="str">
        <f t="shared" si="4572"/>
        <v>0</v>
      </c>
      <c r="F3550" t="str">
        <f t="shared" si="4538"/>
        <v>hat=0</v>
      </c>
      <c r="G3550" s="17" t="s">
        <v>135</v>
      </c>
    </row>
    <row r="3551" spans="1:7" ht="14.4">
      <c r="A3551" s="17" t="s">
        <v>184</v>
      </c>
      <c r="B3551" s="17" t="str">
        <f t="shared" ref="B3551" si="4577">LEFT(A3551,10)</f>
        <v>CountryID=</v>
      </c>
      <c r="C3551" s="1" t="s">
        <v>185</v>
      </c>
      <c r="D3551" t="str">
        <f t="shared" ref="D3551:D3614" si="4578">RIGHT(A3551,(LEN(A3551)-10))</f>
        <v>1</v>
      </c>
      <c r="F3551" t="str">
        <f t="shared" si="4538"/>
        <v>CountryID=1</v>
      </c>
      <c r="G3551" s="17" t="str">
        <f t="shared" ref="G3551" si="4579">CONCATENATE("[th]",C3538)</f>
        <v>[th]Ytter</v>
      </c>
    </row>
    <row r="3552" spans="1:7" ht="14.4">
      <c r="A3552" s="17" t="s">
        <v>186</v>
      </c>
      <c r="B3552" s="17" t="str">
        <f t="shared" ref="B3552" si="4580">LEFT(A3552,9)</f>
        <v>warnings=</v>
      </c>
      <c r="C3552" s="1" t="s">
        <v>187</v>
      </c>
      <c r="D3552" t="str">
        <f t="shared" ref="D3552:D3615" si="4581">RIGHT(A3552,(LEN(A3552)-9))</f>
        <v>0</v>
      </c>
      <c r="F3552" t="str">
        <f t="shared" si="4538"/>
        <v>warnings=0</v>
      </c>
      <c r="G3552" s="17" t="s">
        <v>150</v>
      </c>
    </row>
    <row r="3553" spans="1:7" ht="14.4">
      <c r="A3553" s="17" t="s">
        <v>188</v>
      </c>
      <c r="B3553" s="17" t="str">
        <f t="shared" ref="B3553" si="4582">LEFT(A3553,11)</f>
        <v>speciality=</v>
      </c>
      <c r="C3553" s="1" t="s">
        <v>189</v>
      </c>
      <c r="D3553" t="str">
        <f t="shared" ref="D3553:D3616" si="4583">RIGHT(A3553,(LEN(A3553)-11))</f>
        <v>0</v>
      </c>
      <c r="F3553" t="str">
        <f t="shared" si="4538"/>
        <v>speciality=0</v>
      </c>
      <c r="G3553" s="17" t="str">
        <f>CONCATENATE("[td]",VLOOKUP(IF((COUNTA(E3538)&gt;0),E3538,VALUE(D3538)),'Lookup tables'!$A$2:$B$42,2,FALSE))</f>
        <v>[td]gudabenådad</v>
      </c>
    </row>
    <row r="3554" spans="1:7" ht="14.4">
      <c r="A3554" s="17" t="s">
        <v>190</v>
      </c>
      <c r="B3554" s="17" t="str">
        <f t="shared" ref="B3554" si="4584">LEFT(A3554,16)</f>
        <v>specialityLabel=</v>
      </c>
      <c r="C3554" s="1" t="s">
        <v>189</v>
      </c>
      <c r="F3554" t="str">
        <f t="shared" si="4538"/>
        <v>specialityLabel=</v>
      </c>
      <c r="G3554" s="17" t="s">
        <v>140</v>
      </c>
    </row>
    <row r="3555" spans="1:7" ht="14.4">
      <c r="A3555" s="17" t="s">
        <v>292</v>
      </c>
      <c r="B3555" s="17" t="str">
        <f t="shared" ref="B3555" si="4585">LEFT(A3555,11)</f>
        <v>gentleness=</v>
      </c>
      <c r="C3555" s="1" t="s">
        <v>192</v>
      </c>
      <c r="D3555" t="str">
        <f t="shared" ref="D3555:D3618" si="4586">RIGHT(A3555,(LEN(A3555)-11))</f>
        <v>1</v>
      </c>
      <c r="F3555" t="str">
        <f t="shared" si="4538"/>
        <v>gentleness=1</v>
      </c>
      <c r="G3555" s="17" t="str">
        <f t="shared" ref="G3555" si="4587">CONCATENATE("[th]",C3540)</f>
        <v>[th]Försvar</v>
      </c>
    </row>
    <row r="3556" spans="1:7" ht="14.4">
      <c r="A3556" s="17" t="s">
        <v>293</v>
      </c>
      <c r="B3556" s="17" t="str">
        <f t="shared" ref="B3556" si="4588">LEFT(A3556,16)</f>
        <v>gentlenessLabel=</v>
      </c>
      <c r="C3556" s="1" t="s">
        <v>192</v>
      </c>
      <c r="D3556" t="str">
        <f t="shared" ref="D3556:D3619" si="4589">RIGHT(A3556,(LEN(A3556)-16))</f>
        <v>controversial person</v>
      </c>
      <c r="F3556" t="str">
        <f t="shared" si="4538"/>
        <v>gentlenessLabel=controversial person</v>
      </c>
      <c r="G3556" s="17" t="s">
        <v>150</v>
      </c>
    </row>
    <row r="3557" spans="1:7" ht="14.4">
      <c r="A3557" s="17" t="s">
        <v>194</v>
      </c>
      <c r="B3557" s="17" t="str">
        <f t="shared" ref="B3557" si="4590">LEFT(A3557,8)</f>
        <v>honesty=</v>
      </c>
      <c r="C3557" s="1" t="s">
        <v>195</v>
      </c>
      <c r="D3557" t="str">
        <f t="shared" ref="D3557:D3620" si="4591">RIGHT(A3557,(LEN(A3557)-8))</f>
        <v>2</v>
      </c>
      <c r="F3557" t="str">
        <f t="shared" si="4538"/>
        <v>honesty=2</v>
      </c>
      <c r="G3557" s="17" t="str">
        <f>CONCATENATE("[td]",VLOOKUP(IF((COUNTA(E3540)&gt;0),E3540,VALUE(D3540)),'Lookup tables'!$A$2:$B$42,2,FALSE))</f>
        <v>[td]hyfsad</v>
      </c>
    </row>
    <row r="3558" spans="1:7" ht="14.4">
      <c r="A3558" s="17" t="s">
        <v>196</v>
      </c>
      <c r="B3558" s="17" t="str">
        <f t="shared" ref="B3558" si="4592">LEFT(A3558,13)</f>
        <v>honestyLabel=</v>
      </c>
      <c r="C3558" s="1" t="s">
        <v>195</v>
      </c>
      <c r="D3558" t="str">
        <f t="shared" ref="D3558:D3621" si="4593">RIGHT(A3558,(LEN(A3558)-13))</f>
        <v>honest</v>
      </c>
      <c r="F3558" t="str">
        <f t="shared" si="4538"/>
        <v>honestyLabel=honest</v>
      </c>
      <c r="G3558" s="17" t="s">
        <v>163</v>
      </c>
    </row>
    <row r="3559" spans="1:7" ht="14.4">
      <c r="A3559" s="17" t="s">
        <v>273</v>
      </c>
      <c r="B3559" s="17" t="str">
        <f t="shared" ref="B3559" si="4594">LEFT(A3559,15)</f>
        <v>Aggressiveness=</v>
      </c>
      <c r="C3559" s="1" t="s">
        <v>198</v>
      </c>
      <c r="D3559" t="str">
        <f t="shared" ref="D3559:D3622" si="4595">RIGHT(A3559,(LEN(A3559)-15))</f>
        <v>2</v>
      </c>
      <c r="F3559" t="str">
        <f t="shared" si="4538"/>
        <v>Aggressiveness=2</v>
      </c>
      <c r="G3559" s="17" t="s">
        <v>135</v>
      </c>
    </row>
    <row r="3560" spans="1:7" ht="14.4">
      <c r="A3560" s="17" t="s">
        <v>274</v>
      </c>
      <c r="B3560" s="17" t="str">
        <f t="shared" ref="B3560" si="4596">LEFT(A3560,20)</f>
        <v>AggressivenessLabel=</v>
      </c>
      <c r="C3560" s="1" t="s">
        <v>198</v>
      </c>
      <c r="D3560" t="str">
        <f t="shared" ref="D3560:D3623" si="4597">RIGHT(A3560,(LEN(A3560)-20))</f>
        <v>balanced</v>
      </c>
      <c r="F3560" t="str">
        <f t="shared" si="4538"/>
        <v>AggressivenessLabel=balanced</v>
      </c>
      <c r="G3560" s="17" t="str">
        <f t="shared" ref="G3560" si="4598">CONCATENATE("[th]",C3536)</f>
        <v>[th]Målgörare</v>
      </c>
    </row>
    <row r="3561" spans="1:7" ht="14.4">
      <c r="A3561" s="17" t="s">
        <v>236</v>
      </c>
      <c r="B3561" s="17" t="str">
        <f t="shared" ref="B3561" si="4599">LEFT(A3561,12)</f>
        <v>TrainerType=</v>
      </c>
      <c r="C3561" s="1" t="s">
        <v>201</v>
      </c>
      <c r="D3561" t="str">
        <f t="shared" ref="D3561:D3624" si="4600">RIGHT(A3561,(LEN(A3561)-12))</f>
        <v/>
      </c>
      <c r="F3561" t="str">
        <f t="shared" si="4538"/>
        <v>TrainerType=</v>
      </c>
      <c r="G3561" s="17" t="s">
        <v>150</v>
      </c>
    </row>
    <row r="3562" spans="1:7" ht="14.4">
      <c r="A3562" s="17" t="s">
        <v>237</v>
      </c>
      <c r="B3562" s="17" t="str">
        <f t="shared" ref="B3562" si="4601">LEFT(A3562,13)</f>
        <v>TrainerSkill=</v>
      </c>
      <c r="C3562" s="1" t="s">
        <v>203</v>
      </c>
      <c r="D3562" t="str">
        <f t="shared" ref="D3562:D3625" si="4602">RIGHT(A3562,(LEN(A3562)-13))</f>
        <v/>
      </c>
      <c r="F3562" t="str">
        <f t="shared" si="4538"/>
        <v>TrainerSkill=</v>
      </c>
      <c r="G3562" s="17" t="str">
        <f>CONCATENATE("[td]",VLOOKUP(IF((COUNTA(E3536)&gt;0),E3536,VALUE(D3536)),'Lookup tables'!$A$2:$B$42,2,FALSE))</f>
        <v>[td]usel</v>
      </c>
    </row>
    <row r="3563" spans="1:7" ht="14.4">
      <c r="A3563" s="17" t="s">
        <v>204</v>
      </c>
      <c r="B3563" s="17" t="str">
        <f t="shared" ref="B3563" si="4603">LEFT(A3563,7)</f>
        <v>rating=</v>
      </c>
      <c r="C3563" s="1" t="s">
        <v>205</v>
      </c>
      <c r="D3563" t="str">
        <f t="shared" ref="D3563:D3626" si="4604">RIGHT(A3563,(LEN(A3563)-7))</f>
        <v>0</v>
      </c>
      <c r="F3563" t="str">
        <f t="shared" si="4538"/>
        <v>rating=0</v>
      </c>
      <c r="G3563" s="17" t="s">
        <v>140</v>
      </c>
    </row>
    <row r="3564" spans="1:7" ht="14.4">
      <c r="A3564" s="17" t="s">
        <v>845</v>
      </c>
      <c r="B3564" s="17" t="str">
        <f t="shared" ref="B3564" si="4605">LEFT(A3564,13)</f>
        <v>PlayerNumber=</v>
      </c>
      <c r="C3564" s="1" t="s">
        <v>207</v>
      </c>
      <c r="D3564" t="str">
        <f t="shared" ref="D3564:D3627" si="4606">RIGHT(A3564,(LEN(A3564)-13))</f>
        <v>16</v>
      </c>
      <c r="F3564" t="str">
        <f t="shared" si="4538"/>
        <v>PlayerNumber=16</v>
      </c>
      <c r="G3564" s="17" t="str">
        <f t="shared" ref="G3564" si="4607">CONCATENATE("[th]",C3539)</f>
        <v>[th]Fasta situationer</v>
      </c>
    </row>
    <row r="3565" spans="1:7" ht="14.4">
      <c r="A3565" s="17" t="s">
        <v>208</v>
      </c>
      <c r="B3565" s="17" t="str">
        <f t="shared" ref="B3565:B3566" si="4608">LEFT(A3565,15)</f>
        <v>TransferListed=</v>
      </c>
      <c r="C3565" s="1" t="s">
        <v>209</v>
      </c>
      <c r="D3565" t="str">
        <f t="shared" ref="D3565:D3628" si="4609">RIGHT(A3565,(LEN(A3565)-15))</f>
        <v>0</v>
      </c>
      <c r="F3565" t="str">
        <f t="shared" si="4538"/>
        <v>TransferListed=0</v>
      </c>
      <c r="G3565" s="17" t="s">
        <v>150</v>
      </c>
    </row>
    <row r="3566" spans="1:7" ht="14.4">
      <c r="A3566" s="17" t="s">
        <v>210</v>
      </c>
      <c r="B3566" s="17" t="str">
        <f t="shared" si="4608"/>
        <v>NationalTeamID=</v>
      </c>
      <c r="C3566" s="1" t="s">
        <v>211</v>
      </c>
      <c r="D3566" t="str">
        <f t="shared" si="4609"/>
        <v>3000</v>
      </c>
      <c r="F3566" t="str">
        <f t="shared" ref="F3566:F3629" si="4610">A3566</f>
        <v>NationalTeamID=3000</v>
      </c>
      <c r="G3566" s="17" t="str">
        <f>CONCATENATE("[td]",VLOOKUP(IF((COUNTA(E3539)&gt;0),E3539,VALUE(D3539)),'Lookup tables'!$A$2:$B$42,2,FALSE))</f>
        <v>[td]bra</v>
      </c>
    </row>
    <row r="3567" spans="1:7" ht="14.4">
      <c r="A3567" s="17" t="s">
        <v>238</v>
      </c>
      <c r="B3567" s="17" t="str">
        <f t="shared" ref="B3567" si="4611">LEFT(A3567,5)</f>
        <v>Caps=</v>
      </c>
      <c r="C3567" s="1" t="s">
        <v>213</v>
      </c>
      <c r="D3567" t="str">
        <f t="shared" ref="D3567:D3630" si="4612">RIGHT(A3567,(LEN(A3567)-5))</f>
        <v>0</v>
      </c>
      <c r="F3567" t="str">
        <f t="shared" si="4610"/>
        <v>Caps=0</v>
      </c>
      <c r="G3567" s="17" t="s">
        <v>214</v>
      </c>
    </row>
    <row r="3568" spans="1:7" ht="14.4">
      <c r="A3568" s="17" t="s">
        <v>239</v>
      </c>
      <c r="B3568" s="17" t="str">
        <f t="shared" ref="B3568" si="4613">LEFT(A3568,8)</f>
        <v>CapsU20=</v>
      </c>
      <c r="C3568" s="1" t="s">
        <v>216</v>
      </c>
      <c r="D3568" t="str">
        <f t="shared" ref="D3568:D3631" si="4614">RIGHT(A3568,(LEN(A3568)-8))</f>
        <v>0</v>
      </c>
      <c r="F3568" t="str">
        <f t="shared" si="4610"/>
        <v>CapsU20=0</v>
      </c>
      <c r="G3568" t="str">
        <f t="shared" ref="G3568:G3631" si="4615">CONCATENATE("Extra info: ", E3568)</f>
        <v xml:space="preserve">Extra info: </v>
      </c>
    </row>
    <row r="3569" spans="1:7" ht="14.4">
      <c r="A3569" s="17" t="s">
        <v>1370</v>
      </c>
      <c r="B3569" s="17"/>
      <c r="C3569" s="10" t="s">
        <v>134</v>
      </c>
      <c r="D3569" s="17" t="str">
        <f t="shared" ref="D3569:D3632" si="4616">MID(A3569,8,(LEN(A3569)-8))</f>
        <v>194713426</v>
      </c>
      <c r="F3569" t="str">
        <f t="shared" si="4555"/>
        <v>[player194713426]</v>
      </c>
      <c r="G3569" s="17" t="str">
        <f t="shared" ref="G3569:G3632" si="4617">CONCATENATE("[hr][b]",D3570,"[/b] ","[playerid=",D3569,"]")</f>
        <v>[hr][b]Johan Kullenhall[/b] [playerid=194713426]</v>
      </c>
    </row>
    <row r="3570" spans="1:7" ht="14.4">
      <c r="A3570" s="17" t="s">
        <v>1371</v>
      </c>
      <c r="B3570" s="17" t="str">
        <f t="shared" ref="B3570" si="4618">LEFT(A3570,5)</f>
        <v>name=</v>
      </c>
      <c r="C3570" s="10" t="s">
        <v>137</v>
      </c>
      <c r="D3570" s="17" t="str">
        <f t="shared" ref="D3570:D3633" si="4619">RIGHT(A3570,(LEN(A3570)-5))</f>
        <v>Johan Kullenhall</v>
      </c>
      <c r="F3570" t="str">
        <f t="shared" si="4555"/>
        <v>name=Johan Kullenhall</v>
      </c>
      <c r="G3570" t="str">
        <f t="shared" ref="G3570" si="4620">CONCATENATE(D3571," år och ",D3572," dagar, TSI = ",D3586,", Lön = ",D3585)</f>
        <v>34 år och 0 dagar, TSI = 82860, Lön = 146760</v>
      </c>
    </row>
    <row r="3571" spans="1:7" ht="14.4">
      <c r="A3571" s="17" t="s">
        <v>1207</v>
      </c>
      <c r="B3571" s="17" t="str">
        <f t="shared" ref="B3571" si="4621">LEFT(A3571,4)</f>
        <v>ald=</v>
      </c>
      <c r="C3571" s="1" t="s">
        <v>139</v>
      </c>
      <c r="D3571" t="str">
        <f t="shared" ref="D3571:D3634" si="4622">RIGHT(A3571,(LEN(A3571)-4))</f>
        <v>34</v>
      </c>
      <c r="F3571" t="str">
        <f t="shared" ref="F3571" si="4623">IF(LEN(E3571)&gt;0,CONCATENATE(B3571,E3571),A3571)</f>
        <v>ald=34</v>
      </c>
      <c r="G3571" t="str">
        <f>CONCATENATE(VLOOKUP(IF((COUNTA(E3574)&gt;0),E3574,VALUE(D3574)),'Lookup tables'!$A$2:$B$42,2,FALSE)," form, ",VLOOKUP(IF((COUNTA(E3575)&gt;0),E3575,VALUE(D3575)),'Lookup tables'!$A$2:$B$42,2,FALSE)," kondition, ",VLOOKUP(IF((COUNTA(E3583)&gt;0),E3583,VALUE(D3583)),'Lookup tables'!$A$2:$B$42,2,FALSE)," rutin")</f>
        <v>hyfsad form, enastående kondition, gudomlig rutin</v>
      </c>
    </row>
    <row r="3572" spans="1:7" ht="14.4">
      <c r="A3572" s="17" t="s">
        <v>1312</v>
      </c>
      <c r="B3572" s="17" t="str">
        <f t="shared" ref="B3572" si="4624">LEFT(A3572,8)</f>
        <v>agedays=</v>
      </c>
      <c r="C3572" s="1" t="s">
        <v>142</v>
      </c>
      <c r="D3572" t="str">
        <f t="shared" ref="D3572:D3635" si="4625">RIGHT(A3572,(LEN(A3572)-8))</f>
        <v>0</v>
      </c>
      <c r="F3572" t="str">
        <f t="shared" si="4538"/>
        <v>agedays=0</v>
      </c>
      <c r="G3572" t="str">
        <f>CONCATENATE(IF((COUNTA(D3595)&gt;0),CONCATENATE(D3595,", "),""),IF((LEN(D3602)&gt;0),CONCATENATE(VLOOKUP(VALUE(D3602),'Lookup tables'!$D$25:$E$27,2,FALSE),", "),""),CONCATENATE(VLOOKUP(VALUE(D3584),'Lookup tables'!$A$2:$B$42,2,FALSE)," ledarförmåga, "),CONCATENATE(VLOOKUP(D3597,'Lookup tables'!$D$29:$E$34,2,FALSE),", "),IF(AND((VALUE(D3573)&lt;0),(COUNTA(E3573)&lt;1)),"ingen skada",CONCATENATE("[b]skada +",IF((COUNTA(E3573)&gt;0),E3573,D3573),"[/b]")))</f>
        <v>ypperlig ledarförmåga, kontroversiell person, ingen skada</v>
      </c>
    </row>
    <row r="3573" spans="1:7" ht="14.4">
      <c r="A3573" s="17" t="s">
        <v>143</v>
      </c>
      <c r="B3573" s="17" t="str">
        <f t="shared" ref="B3573:B3574" si="4626">LEFT(A3573,4)</f>
        <v>ska=</v>
      </c>
      <c r="C3573" s="1" t="s">
        <v>144</v>
      </c>
      <c r="D3573" t="str">
        <f t="shared" ref="D3573:D3636" si="4627">RIGHT(A3573,(LEN(A3573)-4))</f>
        <v>-1</v>
      </c>
      <c r="F3573" t="str">
        <f t="shared" si="4538"/>
        <v>ska=-1</v>
      </c>
      <c r="G3573" t="s">
        <v>145</v>
      </c>
    </row>
    <row r="3574" spans="1:7" ht="14.4">
      <c r="A3574" s="17" t="s">
        <v>221</v>
      </c>
      <c r="B3574" s="17" t="str">
        <f t="shared" si="4626"/>
        <v>for=</v>
      </c>
      <c r="C3574" s="1" t="s">
        <v>147</v>
      </c>
      <c r="D3574" t="str">
        <f t="shared" si="4627"/>
        <v>6</v>
      </c>
      <c r="E3574">
        <v>4</v>
      </c>
      <c r="F3574" t="str">
        <f t="shared" si="4538"/>
        <v>for=4</v>
      </c>
      <c r="G3574" s="17" t="str">
        <f t="shared" ref="G3574:G3637" si="4628">CONCATENATE("[th]",C3575)</f>
        <v>[th]Kondition</v>
      </c>
    </row>
    <row r="3575" spans="1:7" ht="14.4">
      <c r="A3575" s="17" t="s">
        <v>222</v>
      </c>
      <c r="B3575" s="17" t="str">
        <f t="shared" si="4571"/>
        <v>uth=</v>
      </c>
      <c r="C3575" s="1" t="s">
        <v>149</v>
      </c>
      <c r="D3575" t="str">
        <f t="shared" si="4627"/>
        <v>7</v>
      </c>
      <c r="F3575" t="str">
        <f t="shared" si="4538"/>
        <v>uth=7</v>
      </c>
      <c r="G3575" s="17" t="s">
        <v>150</v>
      </c>
    </row>
    <row r="3576" spans="1:7" ht="14.4">
      <c r="A3576" s="17" t="s">
        <v>462</v>
      </c>
      <c r="B3576" s="17" t="str">
        <f t="shared" si="4571"/>
        <v>spe=</v>
      </c>
      <c r="C3576" s="1" t="s">
        <v>152</v>
      </c>
      <c r="D3576" t="str">
        <f t="shared" si="4627"/>
        <v>14</v>
      </c>
      <c r="F3576" t="str">
        <f t="shared" si="4538"/>
        <v>spe=14</v>
      </c>
      <c r="G3576" s="17" t="str">
        <f>CONCATENATE("[td]",VLOOKUP(IF((COUNTA(E3575)&gt;0),E3575,VALUE(D3575)),'Lookup tables'!$A$2:$B$42,2,FALSE))</f>
        <v>[td]enastående</v>
      </c>
    </row>
    <row r="3577" spans="1:7" ht="14.4">
      <c r="A3577" s="17" t="s">
        <v>1357</v>
      </c>
      <c r="B3577" s="17" t="str">
        <f t="shared" si="4571"/>
        <v>mal=</v>
      </c>
      <c r="C3577" s="1" t="s">
        <v>154</v>
      </c>
      <c r="D3577" t="str">
        <f t="shared" si="4627"/>
        <v>8</v>
      </c>
      <c r="F3577" t="str">
        <f t="shared" si="4538"/>
        <v>mal=8</v>
      </c>
      <c r="G3577" s="17" t="s">
        <v>140</v>
      </c>
    </row>
    <row r="3578" spans="1:7" ht="14.4">
      <c r="A3578" s="17" t="s">
        <v>906</v>
      </c>
      <c r="B3578" s="17" t="str">
        <f t="shared" si="4571"/>
        <v>fra=</v>
      </c>
      <c r="C3578" s="1" t="s">
        <v>156</v>
      </c>
      <c r="D3578" t="str">
        <f t="shared" si="4627"/>
        <v>15</v>
      </c>
      <c r="F3578" t="str">
        <f t="shared" si="4538"/>
        <v>fra=15</v>
      </c>
      <c r="G3578" s="17" t="str">
        <f t="shared" ref="G3578" si="4629">CONCATENATE("[th]",C3582)</f>
        <v>[th]Målvakt</v>
      </c>
    </row>
    <row r="3579" spans="1:7" ht="14.4">
      <c r="A3579" s="17" t="s">
        <v>321</v>
      </c>
      <c r="B3579" s="17" t="str">
        <f t="shared" si="4571"/>
        <v>ytt=</v>
      </c>
      <c r="C3579" s="1" t="s">
        <v>158</v>
      </c>
      <c r="D3579" t="str">
        <f t="shared" si="4627"/>
        <v>10</v>
      </c>
      <c r="F3579" t="str">
        <f t="shared" si="4538"/>
        <v>ytt=10</v>
      </c>
      <c r="G3579" s="17" t="s">
        <v>150</v>
      </c>
    </row>
    <row r="3580" spans="1:7" ht="14.4">
      <c r="A3580" s="17" t="s">
        <v>358</v>
      </c>
      <c r="B3580" s="17" t="str">
        <f t="shared" si="4571"/>
        <v>fas=</v>
      </c>
      <c r="C3580" s="1" t="s">
        <v>160</v>
      </c>
      <c r="D3580" t="str">
        <f t="shared" si="4627"/>
        <v>3</v>
      </c>
      <c r="F3580" t="str">
        <f t="shared" si="4538"/>
        <v>fas=3</v>
      </c>
      <c r="G3580" s="17" t="str">
        <f>CONCATENATE("[td]",VLOOKUP(IF((COUNTA(E3582)&gt;0),E3582,VALUE(D3582)),'Lookup tables'!$A$2:$B$42,2,FALSE))</f>
        <v>[td]katastrofal</v>
      </c>
    </row>
    <row r="3581" spans="1:7" ht="14.4">
      <c r="A3581" s="17" t="s">
        <v>285</v>
      </c>
      <c r="B3581" s="17" t="str">
        <f t="shared" si="4571"/>
        <v>bac=</v>
      </c>
      <c r="C3581" s="1" t="s">
        <v>162</v>
      </c>
      <c r="D3581" t="str">
        <f t="shared" si="4627"/>
        <v>4</v>
      </c>
      <c r="F3581" t="str">
        <f t="shared" ref="F3581:F3644" si="4630">IF(LEN(E3581)&gt;0,CONCATENATE(B3581,E3581),A3581)</f>
        <v>bac=4</v>
      </c>
      <c r="G3581" s="17" t="s">
        <v>163</v>
      </c>
    </row>
    <row r="3582" spans="1:7" ht="14.4">
      <c r="A3582" s="17" t="s">
        <v>286</v>
      </c>
      <c r="B3582" s="17" t="str">
        <f t="shared" si="4571"/>
        <v>mlv=</v>
      </c>
      <c r="C3582" s="1" t="s">
        <v>165</v>
      </c>
      <c r="D3582" t="str">
        <f t="shared" si="4627"/>
        <v>1</v>
      </c>
      <c r="F3582" t="str">
        <f t="shared" si="4630"/>
        <v>mlv=1</v>
      </c>
      <c r="G3582" s="17" t="s">
        <v>135</v>
      </c>
    </row>
    <row r="3583" spans="1:7" ht="14.4">
      <c r="A3583" s="17" t="s">
        <v>166</v>
      </c>
      <c r="B3583" s="17" t="str">
        <f t="shared" si="4571"/>
        <v>rut=</v>
      </c>
      <c r="C3583" s="1" t="s">
        <v>167</v>
      </c>
      <c r="D3583" t="str">
        <f t="shared" si="4627"/>
        <v>20</v>
      </c>
      <c r="F3583" t="str">
        <f t="shared" si="4630"/>
        <v>rut=20</v>
      </c>
      <c r="G3583" s="17" t="str">
        <f t="shared" ref="G3583" si="4631">CONCATENATE("[th]",C3576)</f>
        <v>[th]Spelupplägg</v>
      </c>
    </row>
    <row r="3584" spans="1:7" ht="14.4">
      <c r="A3584" s="17" t="s">
        <v>168</v>
      </c>
      <c r="B3584" s="17" t="str">
        <f t="shared" si="4571"/>
        <v>led=</v>
      </c>
      <c r="C3584" s="1" t="s">
        <v>169</v>
      </c>
      <c r="D3584" t="str">
        <f t="shared" si="4627"/>
        <v>6</v>
      </c>
      <c r="F3584" t="str">
        <f t="shared" si="4630"/>
        <v>led=6</v>
      </c>
      <c r="G3584" s="17" t="s">
        <v>150</v>
      </c>
    </row>
    <row r="3585" spans="1:7" ht="14.4">
      <c r="A3585" s="17" t="s">
        <v>1372</v>
      </c>
      <c r="B3585" s="17" t="str">
        <f t="shared" si="4571"/>
        <v>sal=</v>
      </c>
      <c r="C3585" s="1" t="s">
        <v>171</v>
      </c>
      <c r="D3585" t="str">
        <f t="shared" si="4627"/>
        <v>146760</v>
      </c>
      <c r="F3585" t="str">
        <f t="shared" si="4630"/>
        <v>sal=146760</v>
      </c>
      <c r="G3585" s="17" t="str">
        <f>CONCATENATE("[td]",VLOOKUP(IF((COUNTA(E3576)&gt;0),E3576,VALUE(D3576)),'Lookup tables'!$A$2:$B$42,2,FALSE))</f>
        <v>[td]himmelsk</v>
      </c>
    </row>
    <row r="3586" spans="1:7" ht="14.4">
      <c r="A3586" s="17" t="s">
        <v>1373</v>
      </c>
      <c r="B3586" s="17" t="str">
        <f t="shared" si="4571"/>
        <v>mkt=</v>
      </c>
      <c r="C3586" s="1" t="s">
        <v>173</v>
      </c>
      <c r="D3586" t="str">
        <f t="shared" si="4627"/>
        <v>82860</v>
      </c>
      <c r="F3586" t="str">
        <f t="shared" si="4630"/>
        <v>mkt=82860</v>
      </c>
      <c r="G3586" s="17" t="s">
        <v>140</v>
      </c>
    </row>
    <row r="3587" spans="1:7" ht="14.4">
      <c r="A3587" s="17" t="s">
        <v>1374</v>
      </c>
      <c r="B3587" s="17" t="str">
        <f t="shared" si="4571"/>
        <v>gev=</v>
      </c>
      <c r="C3587" s="1" t="s">
        <v>175</v>
      </c>
      <c r="D3587" t="str">
        <f t="shared" si="4627"/>
        <v>135</v>
      </c>
      <c r="F3587" t="str">
        <f t="shared" si="4630"/>
        <v>gev=135</v>
      </c>
      <c r="G3587" s="17" t="str">
        <f t="shared" ref="G3587" si="4632">CONCATENATE("[th]",C3578)</f>
        <v>[th]Framspel</v>
      </c>
    </row>
    <row r="3588" spans="1:7" ht="14.4">
      <c r="A3588" s="17" t="s">
        <v>176</v>
      </c>
      <c r="B3588" s="17" t="str">
        <f t="shared" si="4571"/>
        <v>gtl=</v>
      </c>
      <c r="C3588" s="1" t="s">
        <v>177</v>
      </c>
      <c r="D3588" t="str">
        <f t="shared" si="4627"/>
        <v>0</v>
      </c>
      <c r="F3588" t="str">
        <f t="shared" si="4630"/>
        <v>gtl=0</v>
      </c>
      <c r="G3588" s="17" t="s">
        <v>150</v>
      </c>
    </row>
    <row r="3589" spans="1:7" ht="14.4">
      <c r="A3589" s="17" t="s">
        <v>178</v>
      </c>
      <c r="B3589" s="17" t="str">
        <f t="shared" si="4571"/>
        <v>gtc=</v>
      </c>
      <c r="C3589" s="1" t="s">
        <v>179</v>
      </c>
      <c r="D3589" t="str">
        <f t="shared" si="4627"/>
        <v>0</v>
      </c>
      <c r="F3589" t="str">
        <f t="shared" si="4630"/>
        <v>gtc=0</v>
      </c>
      <c r="G3589" s="17" t="str">
        <f>CONCATENATE("[td]",VLOOKUP(IF((COUNTA(E3578)&gt;0),E3578,VALUE(D3578)),'Lookup tables'!$A$2:$B$42,2,FALSE))</f>
        <v>[td]titanisk</v>
      </c>
    </row>
    <row r="3590" spans="1:7" ht="14.4">
      <c r="A3590" s="17" t="s">
        <v>180</v>
      </c>
      <c r="B3590" s="17" t="str">
        <f t="shared" si="4571"/>
        <v>gtt=</v>
      </c>
      <c r="C3590" s="1" t="s">
        <v>181</v>
      </c>
      <c r="D3590" t="str">
        <f t="shared" si="4627"/>
        <v>0</v>
      </c>
      <c r="F3590" t="str">
        <f t="shared" si="4630"/>
        <v>gtt=0</v>
      </c>
      <c r="G3590" s="17" t="s">
        <v>163</v>
      </c>
    </row>
    <row r="3591" spans="1:7" ht="14.4">
      <c r="A3591" s="17" t="s">
        <v>730</v>
      </c>
      <c r="B3591" s="17" t="str">
        <f t="shared" si="4571"/>
        <v>hat=</v>
      </c>
      <c r="C3591" s="1" t="s">
        <v>183</v>
      </c>
      <c r="D3591" t="str">
        <f t="shared" si="4627"/>
        <v>4</v>
      </c>
      <c r="F3591" t="str">
        <f t="shared" si="4630"/>
        <v>hat=4</v>
      </c>
      <c r="G3591" s="17" t="s">
        <v>135</v>
      </c>
    </row>
    <row r="3592" spans="1:7" ht="14.4">
      <c r="A3592" s="17" t="s">
        <v>184</v>
      </c>
      <c r="B3592" s="17" t="str">
        <f t="shared" ref="B3592" si="4633">LEFT(A3592,10)</f>
        <v>CountryID=</v>
      </c>
      <c r="C3592" s="1" t="s">
        <v>185</v>
      </c>
      <c r="D3592" t="str">
        <f t="shared" ref="D3592:D3655" si="4634">RIGHT(A3592,(LEN(A3592)-10))</f>
        <v>1</v>
      </c>
      <c r="F3592" t="str">
        <f t="shared" si="4630"/>
        <v>CountryID=1</v>
      </c>
      <c r="G3592" s="17" t="str">
        <f t="shared" ref="G3592" si="4635">CONCATENATE("[th]",C3579)</f>
        <v>[th]Ytter</v>
      </c>
    </row>
    <row r="3593" spans="1:7" ht="14.4">
      <c r="A3593" s="17" t="s">
        <v>186</v>
      </c>
      <c r="B3593" s="17" t="str">
        <f t="shared" ref="B3593" si="4636">LEFT(A3593,9)</f>
        <v>warnings=</v>
      </c>
      <c r="C3593" s="1" t="s">
        <v>187</v>
      </c>
      <c r="D3593" t="str">
        <f t="shared" ref="D3593:D3656" si="4637">RIGHT(A3593,(LEN(A3593)-9))</f>
        <v>0</v>
      </c>
      <c r="F3593" t="str">
        <f t="shared" si="4630"/>
        <v>warnings=0</v>
      </c>
      <c r="G3593" s="17" t="s">
        <v>150</v>
      </c>
    </row>
    <row r="3594" spans="1:7" ht="14.4">
      <c r="A3594" s="17" t="s">
        <v>610</v>
      </c>
      <c r="B3594" s="17" t="str">
        <f t="shared" ref="B3594" si="4638">LEFT(A3594,11)</f>
        <v>speciality=</v>
      </c>
      <c r="C3594" s="1" t="s">
        <v>189</v>
      </c>
      <c r="D3594" t="str">
        <f t="shared" ref="D3594:D3657" si="4639">RIGHT(A3594,(LEN(A3594)-11))</f>
        <v>1</v>
      </c>
      <c r="F3594" t="str">
        <f t="shared" si="4630"/>
        <v>speciality=1</v>
      </c>
      <c r="G3594" s="17" t="str">
        <f>CONCATENATE("[td]",VLOOKUP(IF((COUNTA(E3579)&gt;0),E3579,VALUE(D3579)),'Lookup tables'!$A$2:$B$42,2,FALSE))</f>
        <v>[td]legendarisk</v>
      </c>
    </row>
    <row r="3595" spans="1:7" ht="14.4">
      <c r="A3595" s="17" t="s">
        <v>611</v>
      </c>
      <c r="B3595" s="17" t="str">
        <f t="shared" ref="B3595" si="4640">LEFT(A3595,16)</f>
        <v>specialityLabel=</v>
      </c>
      <c r="C3595" s="1" t="s">
        <v>189</v>
      </c>
      <c r="F3595" t="str">
        <f t="shared" si="4630"/>
        <v>specialityLabel=Technical</v>
      </c>
      <c r="G3595" s="17" t="s">
        <v>140</v>
      </c>
    </row>
    <row r="3596" spans="1:7" ht="14.4">
      <c r="A3596" s="17" t="s">
        <v>292</v>
      </c>
      <c r="B3596" s="17" t="str">
        <f t="shared" ref="B3596" si="4641">LEFT(A3596,11)</f>
        <v>gentleness=</v>
      </c>
      <c r="C3596" s="1" t="s">
        <v>192</v>
      </c>
      <c r="D3596" t="str">
        <f t="shared" ref="D3596:D3659" si="4642">RIGHT(A3596,(LEN(A3596)-11))</f>
        <v>1</v>
      </c>
      <c r="F3596" t="str">
        <f t="shared" si="4630"/>
        <v>gentleness=1</v>
      </c>
      <c r="G3596" s="17" t="str">
        <f t="shared" ref="G3596" si="4643">CONCATENATE("[th]",C3581)</f>
        <v>[th]Försvar</v>
      </c>
    </row>
    <row r="3597" spans="1:7" ht="14.4">
      <c r="A3597" s="17" t="s">
        <v>293</v>
      </c>
      <c r="B3597" s="17" t="str">
        <f t="shared" ref="B3597" si="4644">LEFT(A3597,16)</f>
        <v>gentlenessLabel=</v>
      </c>
      <c r="C3597" s="1" t="s">
        <v>192</v>
      </c>
      <c r="D3597" t="str">
        <f t="shared" ref="D3597:D3660" si="4645">RIGHT(A3597,(LEN(A3597)-16))</f>
        <v>controversial person</v>
      </c>
      <c r="F3597" t="str">
        <f t="shared" si="4630"/>
        <v>gentlenessLabel=controversial person</v>
      </c>
      <c r="G3597" s="17" t="s">
        <v>150</v>
      </c>
    </row>
    <row r="3598" spans="1:7" ht="14.4">
      <c r="A3598" s="17" t="s">
        <v>234</v>
      </c>
      <c r="B3598" s="17" t="str">
        <f t="shared" ref="B3598" si="4646">LEFT(A3598,8)</f>
        <v>honesty=</v>
      </c>
      <c r="C3598" s="1" t="s">
        <v>195</v>
      </c>
      <c r="D3598" t="str">
        <f t="shared" ref="D3598:D3661" si="4647">RIGHT(A3598,(LEN(A3598)-8))</f>
        <v>3</v>
      </c>
      <c r="F3598" t="str">
        <f t="shared" si="4630"/>
        <v>honesty=3</v>
      </c>
      <c r="G3598" s="17" t="str">
        <f>CONCATENATE("[td]",VLOOKUP(IF((COUNTA(E3581)&gt;0),E3581,VALUE(D3581)),'Lookup tables'!$A$2:$B$42,2,FALSE))</f>
        <v>[td]hyfsad</v>
      </c>
    </row>
    <row r="3599" spans="1:7" ht="14.4">
      <c r="A3599" s="17" t="s">
        <v>235</v>
      </c>
      <c r="B3599" s="17" t="str">
        <f t="shared" ref="B3599" si="4648">LEFT(A3599,13)</f>
        <v>honestyLabel=</v>
      </c>
      <c r="C3599" s="1" t="s">
        <v>195</v>
      </c>
      <c r="D3599" t="str">
        <f t="shared" ref="D3599:D3662" si="4649">RIGHT(A3599,(LEN(A3599)-13))</f>
        <v>upright</v>
      </c>
      <c r="F3599" t="str">
        <f t="shared" si="4630"/>
        <v>honestyLabel=upright</v>
      </c>
      <c r="G3599" s="17" t="s">
        <v>163</v>
      </c>
    </row>
    <row r="3600" spans="1:7" ht="14.4">
      <c r="A3600" s="17" t="s">
        <v>407</v>
      </c>
      <c r="B3600" s="17" t="str">
        <f t="shared" ref="B3600" si="4650">LEFT(A3600,15)</f>
        <v>Aggressiveness=</v>
      </c>
      <c r="C3600" s="1" t="s">
        <v>198</v>
      </c>
      <c r="D3600" t="str">
        <f t="shared" ref="D3600:D3663" si="4651">RIGHT(A3600,(LEN(A3600)-15))</f>
        <v>4</v>
      </c>
      <c r="F3600" t="str">
        <f t="shared" si="4630"/>
        <v>Aggressiveness=4</v>
      </c>
      <c r="G3600" s="17" t="s">
        <v>135</v>
      </c>
    </row>
    <row r="3601" spans="1:7" ht="14.4">
      <c r="A3601" s="17" t="s">
        <v>408</v>
      </c>
      <c r="B3601" s="17" t="str">
        <f t="shared" ref="B3601" si="4652">LEFT(A3601,20)</f>
        <v>AggressivenessLabel=</v>
      </c>
      <c r="C3601" s="1" t="s">
        <v>198</v>
      </c>
      <c r="D3601" t="str">
        <f t="shared" ref="D3601:D3664" si="4653">RIGHT(A3601,(LEN(A3601)-20))</f>
        <v>fiery</v>
      </c>
      <c r="F3601" t="str">
        <f t="shared" si="4630"/>
        <v>AggressivenessLabel=fiery</v>
      </c>
      <c r="G3601" s="17" t="str">
        <f t="shared" ref="G3601" si="4654">CONCATENATE("[th]",C3577)</f>
        <v>[th]Målgörare</v>
      </c>
    </row>
    <row r="3602" spans="1:7" ht="14.4">
      <c r="A3602" s="17" t="s">
        <v>236</v>
      </c>
      <c r="B3602" s="17" t="str">
        <f t="shared" ref="B3602" si="4655">LEFT(A3602,12)</f>
        <v>TrainerType=</v>
      </c>
      <c r="C3602" s="1" t="s">
        <v>201</v>
      </c>
      <c r="D3602" t="str">
        <f t="shared" ref="D3602:D3665" si="4656">RIGHT(A3602,(LEN(A3602)-12))</f>
        <v/>
      </c>
      <c r="F3602" t="str">
        <f t="shared" si="4630"/>
        <v>TrainerType=</v>
      </c>
      <c r="G3602" s="17" t="s">
        <v>150</v>
      </c>
    </row>
    <row r="3603" spans="1:7" ht="14.4">
      <c r="A3603" s="17" t="s">
        <v>237</v>
      </c>
      <c r="B3603" s="17" t="str">
        <f t="shared" ref="B3603" si="4657">LEFT(A3603,13)</f>
        <v>TrainerSkill=</v>
      </c>
      <c r="C3603" s="1" t="s">
        <v>203</v>
      </c>
      <c r="D3603" t="str">
        <f t="shared" ref="D3603:D3666" si="4658">RIGHT(A3603,(LEN(A3603)-13))</f>
        <v/>
      </c>
      <c r="F3603" t="str">
        <f t="shared" si="4630"/>
        <v>TrainerSkill=</v>
      </c>
      <c r="G3603" s="17" t="str">
        <f>CONCATENATE("[td]",VLOOKUP(IF((COUNTA(E3577)&gt;0),E3577,VALUE(D3577)),'Lookup tables'!$A$2:$B$42,2,FALSE))</f>
        <v>[td]fenomenal</v>
      </c>
    </row>
    <row r="3604" spans="1:7" ht="14.4">
      <c r="A3604" s="17" t="s">
        <v>204</v>
      </c>
      <c r="B3604" s="17" t="str">
        <f t="shared" ref="B3604" si="4659">LEFT(A3604,7)</f>
        <v>rating=</v>
      </c>
      <c r="C3604" s="1" t="s">
        <v>205</v>
      </c>
      <c r="D3604" t="str">
        <f t="shared" ref="D3604:D3667" si="4660">RIGHT(A3604,(LEN(A3604)-7))</f>
        <v>0</v>
      </c>
      <c r="F3604" t="str">
        <f t="shared" si="4630"/>
        <v>rating=0</v>
      </c>
      <c r="G3604" s="17" t="s">
        <v>140</v>
      </c>
    </row>
    <row r="3605" spans="1:7" ht="14.4">
      <c r="A3605" s="17" t="s">
        <v>350</v>
      </c>
      <c r="B3605" s="17" t="str">
        <f t="shared" ref="B3605" si="4661">LEFT(A3605,13)</f>
        <v>PlayerNumber=</v>
      </c>
      <c r="C3605" s="1" t="s">
        <v>207</v>
      </c>
      <c r="D3605" t="str">
        <f t="shared" ref="D3605:D3668" si="4662">RIGHT(A3605,(LEN(A3605)-13))</f>
        <v>100</v>
      </c>
      <c r="F3605" t="str">
        <f t="shared" si="4630"/>
        <v>PlayerNumber=100</v>
      </c>
      <c r="G3605" s="17" t="str">
        <f t="shared" ref="G3605" si="4663">CONCATENATE("[th]",C3580)</f>
        <v>[th]Fasta situationer</v>
      </c>
    </row>
    <row r="3606" spans="1:7" ht="14.4">
      <c r="A3606" s="17" t="s">
        <v>208</v>
      </c>
      <c r="B3606" s="17" t="str">
        <f t="shared" ref="B3606:B3607" si="4664">LEFT(A3606,15)</f>
        <v>TransferListed=</v>
      </c>
      <c r="C3606" s="1" t="s">
        <v>209</v>
      </c>
      <c r="D3606" t="str">
        <f t="shared" ref="D3606:D3669" si="4665">RIGHT(A3606,(LEN(A3606)-15))</f>
        <v>0</v>
      </c>
      <c r="F3606" t="str">
        <f t="shared" si="4630"/>
        <v>TransferListed=0</v>
      </c>
      <c r="G3606" s="17" t="s">
        <v>150</v>
      </c>
    </row>
    <row r="3607" spans="1:7" ht="14.4">
      <c r="A3607" s="17" t="s">
        <v>210</v>
      </c>
      <c r="B3607" s="17" t="str">
        <f t="shared" si="4664"/>
        <v>NationalTeamID=</v>
      </c>
      <c r="C3607" s="1" t="s">
        <v>211</v>
      </c>
      <c r="D3607" t="str">
        <f t="shared" si="4665"/>
        <v>3000</v>
      </c>
      <c r="F3607" t="str">
        <f t="shared" ref="F3607:F3670" si="4666">A3607</f>
        <v>NationalTeamID=3000</v>
      </c>
      <c r="G3607" s="17" t="str">
        <f>CONCATENATE("[td]",VLOOKUP(IF((COUNTA(E3580)&gt;0),E3580,VALUE(D3580)),'Lookup tables'!$A$2:$B$42,2,FALSE))</f>
        <v>[td]dålig</v>
      </c>
    </row>
    <row r="3608" spans="1:7" ht="14.4">
      <c r="A3608" s="17" t="s">
        <v>893</v>
      </c>
      <c r="B3608" s="17" t="str">
        <f t="shared" ref="B3608" si="4667">LEFT(A3608,5)</f>
        <v>Caps=</v>
      </c>
      <c r="C3608" s="1" t="s">
        <v>213</v>
      </c>
      <c r="D3608" t="str">
        <f t="shared" ref="D3608:D3671" si="4668">RIGHT(A3608,(LEN(A3608)-5))</f>
        <v>32</v>
      </c>
      <c r="F3608" t="str">
        <f t="shared" si="4666"/>
        <v>Caps=32</v>
      </c>
      <c r="G3608" s="17" t="s">
        <v>214</v>
      </c>
    </row>
    <row r="3609" spans="1:7" ht="14.4">
      <c r="A3609" s="17" t="s">
        <v>572</v>
      </c>
      <c r="B3609" s="17" t="str">
        <f t="shared" ref="B3609" si="4669">LEFT(A3609,8)</f>
        <v>CapsU20=</v>
      </c>
      <c r="C3609" s="1" t="s">
        <v>216</v>
      </c>
      <c r="D3609" t="str">
        <f t="shared" ref="D3609:D3672" si="4670">RIGHT(A3609,(LEN(A3609)-8))</f>
        <v>3</v>
      </c>
      <c r="E3609" t="s">
        <v>1440</v>
      </c>
      <c r="F3609" t="str">
        <f t="shared" si="4666"/>
        <v>CapsU20=3</v>
      </c>
      <c r="G3609" t="str">
        <f t="shared" ref="G3609:G3672" si="4671">CONCATENATE("Extra info: ", E3609)</f>
        <v>Extra info: form neg</v>
      </c>
    </row>
    <row r="3610" spans="1:7" ht="14.4">
      <c r="A3610" s="17" t="s">
        <v>1375</v>
      </c>
      <c r="B3610" s="17"/>
      <c r="C3610" s="10" t="s">
        <v>134</v>
      </c>
      <c r="D3610" s="17" t="str">
        <f t="shared" ref="D3610:D3673" si="4672">MID(A3610,8,(LEN(A3610)-8))</f>
        <v>265241873</v>
      </c>
      <c r="F3610" t="str">
        <f t="shared" si="4666"/>
        <v>[player265241873]</v>
      </c>
      <c r="G3610" s="17" t="str">
        <f t="shared" ref="G3610:G3673" si="4673">CONCATENATE("[hr][b]",D3611,"[/b] ","[playerid=",D3610,"]")</f>
        <v>[hr][b]Kalle Ingemarsson[/b] [playerid=265241873]</v>
      </c>
    </row>
    <row r="3611" spans="1:7" ht="14.4">
      <c r="A3611" s="17" t="s">
        <v>1376</v>
      </c>
      <c r="B3611" s="17" t="str">
        <f t="shared" ref="B3611" si="4674">LEFT(A3611,5)</f>
        <v>name=</v>
      </c>
      <c r="C3611" s="10" t="s">
        <v>137</v>
      </c>
      <c r="D3611" s="17" t="str">
        <f t="shared" ref="D3611:D3674" si="4675">RIGHT(A3611,(LEN(A3611)-5))</f>
        <v>Kalle Ingemarsson</v>
      </c>
      <c r="F3611" t="str">
        <f t="shared" si="4666"/>
        <v>name=Kalle Ingemarsson</v>
      </c>
      <c r="G3611" t="str">
        <f t="shared" ref="G3611" si="4676">CONCATENATE(D3612," år och ",D3613," dagar, TSI = ",D3627,", Lön = ",D3626)</f>
        <v>28 år och 67 dagar, TSI = 348160, Lön = 375800</v>
      </c>
    </row>
    <row r="3612" spans="1:7" ht="14.4">
      <c r="A3612" s="17" t="s">
        <v>334</v>
      </c>
      <c r="B3612" s="17" t="str">
        <f t="shared" ref="B3612" si="4677">LEFT(A3612,4)</f>
        <v>ald=</v>
      </c>
      <c r="C3612" s="1" t="s">
        <v>139</v>
      </c>
      <c r="D3612" t="str">
        <f t="shared" ref="D3612:D3675" si="4678">RIGHT(A3612,(LEN(A3612)-4))</f>
        <v>28</v>
      </c>
      <c r="F3612" t="str">
        <f t="shared" ref="F3612" si="4679">IF(LEN(E3612)&gt;0,CONCATENATE(B3612,E3612),A3612)</f>
        <v>ald=28</v>
      </c>
      <c r="G3612" t="str">
        <f>CONCATENATE(VLOOKUP(IF((COUNTA(E3615)&gt;0),E3615,VALUE(D3615)),'Lookup tables'!$A$2:$B$42,2,FALSE)," form, ",VLOOKUP(IF((COUNTA(E3616)&gt;0),E3616,VALUE(D3616)),'Lookup tables'!$A$2:$B$42,2,FALSE)," kondition, ",VLOOKUP(IF((COUNTA(E3624)&gt;0),E3624,VALUE(D3624)),'Lookup tables'!$A$2:$B$42,2,FALSE)," rutin")</f>
        <v>ypperlig form, enastående kondition, unik rutin</v>
      </c>
    </row>
    <row r="3613" spans="1:7" ht="14.4">
      <c r="A3613" s="17" t="s">
        <v>1377</v>
      </c>
      <c r="B3613" s="17" t="str">
        <f t="shared" ref="B3613" si="4680">LEFT(A3613,8)</f>
        <v>agedays=</v>
      </c>
      <c r="C3613" s="1" t="s">
        <v>142</v>
      </c>
      <c r="D3613" t="str">
        <f t="shared" ref="D3613:D3676" si="4681">RIGHT(A3613,(LEN(A3613)-8))</f>
        <v>67</v>
      </c>
      <c r="F3613" t="str">
        <f t="shared" si="4630"/>
        <v>agedays=67</v>
      </c>
      <c r="G3613" t="str">
        <f>CONCATENATE(IF((COUNTA(D3636)&gt;0),CONCATENATE(D3636,", "),""),IF((LEN(D3643)&gt;0),CONCATENATE(VLOOKUP(VALUE(D3643),'Lookup tables'!$D$25:$E$27,2,FALSE),", "),""),CONCATENATE(VLOOKUP(VALUE(D3625),'Lookup tables'!$A$2:$B$42,2,FALSE)," ledarförmåga, "),CONCATENATE(VLOOKUP(D3638,'Lookup tables'!$D$29:$E$34,2,FALSE),", "),IF(AND((VALUE(D3614)&lt;0),(COUNTA(E3614)&lt;1)),"ingen skada",CONCATENATE("[b]skada +",IF((COUNTA(E3614)&gt;0),E3614,D3614),"[/b]")))</f>
        <v>hyfsad ledarförmåga, kontroversiell person, ingen skada</v>
      </c>
    </row>
    <row r="3614" spans="1:7" ht="14.4">
      <c r="A3614" s="17" t="s">
        <v>143</v>
      </c>
      <c r="B3614" s="17" t="str">
        <f t="shared" ref="B3614:B3673" si="4682">LEFT(A3614,4)</f>
        <v>ska=</v>
      </c>
      <c r="C3614" s="1" t="s">
        <v>144</v>
      </c>
      <c r="D3614" t="str">
        <f t="shared" ref="D3614:D3677" si="4683">RIGHT(A3614,(LEN(A3614)-4))</f>
        <v>-1</v>
      </c>
      <c r="F3614" t="str">
        <f t="shared" si="4630"/>
        <v>ska=-1</v>
      </c>
      <c r="G3614" t="s">
        <v>145</v>
      </c>
    </row>
    <row r="3615" spans="1:7" ht="14.4">
      <c r="A3615" s="17" t="s">
        <v>279</v>
      </c>
      <c r="B3615" s="17" t="str">
        <f t="shared" si="4682"/>
        <v>for=</v>
      </c>
      <c r="C3615" s="1" t="s">
        <v>147</v>
      </c>
      <c r="D3615" t="str">
        <f t="shared" si="4683"/>
        <v>5</v>
      </c>
      <c r="E3615">
        <v>6</v>
      </c>
      <c r="F3615" t="str">
        <f t="shared" si="4630"/>
        <v>for=6</v>
      </c>
      <c r="G3615" s="17" t="str">
        <f t="shared" ref="G3615:G3678" si="4684">CONCATENATE("[th]",C3616)</f>
        <v>[th]Kondition</v>
      </c>
    </row>
    <row r="3616" spans="1:7" ht="14.4">
      <c r="A3616" s="17" t="s">
        <v>222</v>
      </c>
      <c r="B3616" s="17" t="str">
        <f t="shared" si="4682"/>
        <v>uth=</v>
      </c>
      <c r="C3616" s="1" t="s">
        <v>149</v>
      </c>
      <c r="D3616" t="str">
        <f t="shared" si="4683"/>
        <v>7</v>
      </c>
      <c r="F3616" t="str">
        <f t="shared" si="4630"/>
        <v>uth=7</v>
      </c>
      <c r="G3616" s="17" t="s">
        <v>150</v>
      </c>
    </row>
    <row r="3617" spans="1:7" ht="14.4">
      <c r="A3617" s="17" t="s">
        <v>472</v>
      </c>
      <c r="B3617" s="17" t="str">
        <f t="shared" si="4682"/>
        <v>spe=</v>
      </c>
      <c r="C3617" s="1" t="s">
        <v>152</v>
      </c>
      <c r="D3617" t="str">
        <f t="shared" si="4683"/>
        <v>15</v>
      </c>
      <c r="F3617" t="str">
        <f t="shared" si="4630"/>
        <v>spe=15</v>
      </c>
      <c r="G3617" s="17" t="str">
        <f>CONCATENATE("[td]",VLOOKUP(IF((COUNTA(E3616)&gt;0),E3616,VALUE(D3616)),'Lookup tables'!$A$2:$B$42,2,FALSE))</f>
        <v>[td]enastående</v>
      </c>
    </row>
    <row r="3618" spans="1:7" ht="14.4">
      <c r="A3618" s="17" t="s">
        <v>357</v>
      </c>
      <c r="B3618" s="17" t="str">
        <f t="shared" si="4682"/>
        <v>mal=</v>
      </c>
      <c r="C3618" s="1" t="s">
        <v>154</v>
      </c>
      <c r="D3618" t="str">
        <f t="shared" si="4683"/>
        <v>3</v>
      </c>
      <c r="F3618" t="str">
        <f t="shared" si="4630"/>
        <v>mal=3</v>
      </c>
      <c r="G3618" s="17" t="s">
        <v>140</v>
      </c>
    </row>
    <row r="3619" spans="1:7" ht="14.4">
      <c r="A3619" s="17" t="s">
        <v>282</v>
      </c>
      <c r="B3619" s="17" t="str">
        <f t="shared" si="4682"/>
        <v>fra=</v>
      </c>
      <c r="C3619" s="1" t="s">
        <v>156</v>
      </c>
      <c r="D3619" t="str">
        <f t="shared" si="4683"/>
        <v>13</v>
      </c>
      <c r="F3619" t="str">
        <f t="shared" si="4630"/>
        <v>fra=13</v>
      </c>
      <c r="G3619" s="17" t="str">
        <f t="shared" ref="G3619" si="4685">CONCATENATE("[th]",C3623)</f>
        <v>[th]Målvakt</v>
      </c>
    </row>
    <row r="3620" spans="1:7" ht="14.4">
      <c r="A3620" s="17" t="s">
        <v>832</v>
      </c>
      <c r="B3620" s="17" t="str">
        <f t="shared" si="4682"/>
        <v>ytt=</v>
      </c>
      <c r="C3620" s="1" t="s">
        <v>158</v>
      </c>
      <c r="D3620" t="str">
        <f t="shared" si="4683"/>
        <v>17</v>
      </c>
      <c r="F3620" t="str">
        <f t="shared" si="4630"/>
        <v>ytt=17</v>
      </c>
      <c r="G3620" s="17" t="s">
        <v>150</v>
      </c>
    </row>
    <row r="3621" spans="1:7" ht="14.4">
      <c r="A3621" s="17" t="s">
        <v>520</v>
      </c>
      <c r="B3621" s="17" t="str">
        <f t="shared" si="4682"/>
        <v>fas=</v>
      </c>
      <c r="C3621" s="1" t="s">
        <v>160</v>
      </c>
      <c r="D3621" t="str">
        <f t="shared" si="4683"/>
        <v>4</v>
      </c>
      <c r="F3621" t="str">
        <f t="shared" si="4630"/>
        <v>fas=4</v>
      </c>
      <c r="G3621" s="17" t="str">
        <f>CONCATENATE("[td]",VLOOKUP(IF((COUNTA(E3623)&gt;0),E3623,VALUE(D3623)),'Lookup tables'!$A$2:$B$42,2,FALSE))</f>
        <v>[td]katastrofal</v>
      </c>
    </row>
    <row r="3622" spans="1:7" ht="14.4">
      <c r="A3622" s="17" t="s">
        <v>715</v>
      </c>
      <c r="B3622" s="17" t="str">
        <f t="shared" si="4682"/>
        <v>bac=</v>
      </c>
      <c r="C3622" s="1" t="s">
        <v>162</v>
      </c>
      <c r="D3622" t="str">
        <f t="shared" si="4683"/>
        <v>3</v>
      </c>
      <c r="F3622" t="str">
        <f t="shared" si="4630"/>
        <v>bac=3</v>
      </c>
      <c r="G3622" s="17" t="s">
        <v>163</v>
      </c>
    </row>
    <row r="3623" spans="1:7" ht="14.4">
      <c r="A3623" s="17" t="s">
        <v>286</v>
      </c>
      <c r="B3623" s="17" t="str">
        <f t="shared" si="4682"/>
        <v>mlv=</v>
      </c>
      <c r="C3623" s="1" t="s">
        <v>165</v>
      </c>
      <c r="D3623" t="str">
        <f t="shared" si="4683"/>
        <v>1</v>
      </c>
      <c r="F3623" t="str">
        <f t="shared" si="4630"/>
        <v>mlv=1</v>
      </c>
      <c r="G3623" s="17" t="s">
        <v>135</v>
      </c>
    </row>
    <row r="3624" spans="1:7" ht="14.4">
      <c r="A3624" s="17" t="s">
        <v>267</v>
      </c>
      <c r="B3624" s="17" t="str">
        <f t="shared" si="4682"/>
        <v>rut=</v>
      </c>
      <c r="C3624" s="1" t="s">
        <v>167</v>
      </c>
      <c r="D3624" t="str">
        <f t="shared" si="4683"/>
        <v>9</v>
      </c>
      <c r="F3624" t="str">
        <f t="shared" si="4630"/>
        <v>rut=9</v>
      </c>
      <c r="G3624" s="17" t="str">
        <f t="shared" ref="G3624" si="4686">CONCATENATE("[th]",C3617)</f>
        <v>[th]Spelupplägg</v>
      </c>
    </row>
    <row r="3625" spans="1:7" ht="14.4">
      <c r="A3625" s="17" t="s">
        <v>400</v>
      </c>
      <c r="B3625" s="17" t="str">
        <f t="shared" si="4682"/>
        <v>led=</v>
      </c>
      <c r="C3625" s="1" t="s">
        <v>169</v>
      </c>
      <c r="D3625" t="str">
        <f t="shared" si="4683"/>
        <v>4</v>
      </c>
      <c r="F3625" t="str">
        <f t="shared" si="4630"/>
        <v>led=4</v>
      </c>
      <c r="G3625" s="17" t="s">
        <v>150</v>
      </c>
    </row>
    <row r="3626" spans="1:7" ht="14.4">
      <c r="A3626" s="17" t="s">
        <v>1378</v>
      </c>
      <c r="B3626" s="17" t="str">
        <f t="shared" si="4682"/>
        <v>sal=</v>
      </c>
      <c r="C3626" s="1" t="s">
        <v>171</v>
      </c>
      <c r="D3626" t="str">
        <f t="shared" si="4683"/>
        <v>375800</v>
      </c>
      <c r="F3626" t="str">
        <f t="shared" si="4630"/>
        <v>sal=375800</v>
      </c>
      <c r="G3626" s="17" t="str">
        <f>CONCATENATE("[td]",VLOOKUP(IF((COUNTA(E3617)&gt;0),E3617,VALUE(D3617)),'Lookup tables'!$A$2:$B$42,2,FALSE))</f>
        <v>[td]titanisk</v>
      </c>
    </row>
    <row r="3627" spans="1:7" ht="14.4">
      <c r="A3627" s="17" t="s">
        <v>1379</v>
      </c>
      <c r="B3627" s="17" t="str">
        <f t="shared" si="4682"/>
        <v>mkt=</v>
      </c>
      <c r="C3627" s="1" t="s">
        <v>173</v>
      </c>
      <c r="D3627" t="str">
        <f t="shared" si="4683"/>
        <v>348160</v>
      </c>
      <c r="F3627" t="str">
        <f t="shared" si="4630"/>
        <v>mkt=348160</v>
      </c>
      <c r="G3627" s="17" t="s">
        <v>140</v>
      </c>
    </row>
    <row r="3628" spans="1:7" ht="14.4">
      <c r="A3628" s="17" t="s">
        <v>420</v>
      </c>
      <c r="B3628" s="17" t="str">
        <f t="shared" si="4682"/>
        <v>gev=</v>
      </c>
      <c r="C3628" s="1" t="s">
        <v>175</v>
      </c>
      <c r="D3628" t="str">
        <f t="shared" si="4683"/>
        <v>37</v>
      </c>
      <c r="F3628" t="str">
        <f t="shared" si="4630"/>
        <v>gev=37</v>
      </c>
      <c r="G3628" s="17" t="str">
        <f t="shared" ref="G3628" si="4687">CONCATENATE("[th]",C3619)</f>
        <v>[th]Framspel</v>
      </c>
    </row>
    <row r="3629" spans="1:7" ht="14.4">
      <c r="A3629" s="17" t="s">
        <v>176</v>
      </c>
      <c r="B3629" s="17" t="str">
        <f t="shared" si="4682"/>
        <v>gtl=</v>
      </c>
      <c r="C3629" s="1" t="s">
        <v>177</v>
      </c>
      <c r="D3629" t="str">
        <f t="shared" si="4683"/>
        <v>0</v>
      </c>
      <c r="F3629" t="str">
        <f t="shared" si="4630"/>
        <v>gtl=0</v>
      </c>
      <c r="G3629" s="17" t="s">
        <v>150</v>
      </c>
    </row>
    <row r="3630" spans="1:7" ht="14.4">
      <c r="A3630" s="17" t="s">
        <v>178</v>
      </c>
      <c r="B3630" s="17" t="str">
        <f t="shared" si="4682"/>
        <v>gtc=</v>
      </c>
      <c r="C3630" s="1" t="s">
        <v>179</v>
      </c>
      <c r="D3630" t="str">
        <f t="shared" si="4683"/>
        <v>0</v>
      </c>
      <c r="F3630" t="str">
        <f t="shared" si="4630"/>
        <v>gtc=0</v>
      </c>
      <c r="G3630" s="17" t="str">
        <f>CONCATENATE("[td]",VLOOKUP(IF((COUNTA(E3619)&gt;0),E3619,VALUE(D3619)),'Lookup tables'!$A$2:$B$42,2,FALSE))</f>
        <v>[td]oförglömlig</v>
      </c>
    </row>
    <row r="3631" spans="1:7" ht="14.4">
      <c r="A3631" s="17" t="s">
        <v>180</v>
      </c>
      <c r="B3631" s="17" t="str">
        <f t="shared" si="4682"/>
        <v>gtt=</v>
      </c>
      <c r="C3631" s="1" t="s">
        <v>181</v>
      </c>
      <c r="D3631" t="str">
        <f t="shared" si="4683"/>
        <v>0</v>
      </c>
      <c r="F3631" t="str">
        <f t="shared" si="4630"/>
        <v>gtt=0</v>
      </c>
      <c r="G3631" s="17" t="s">
        <v>163</v>
      </c>
    </row>
    <row r="3632" spans="1:7" ht="14.4">
      <c r="A3632" s="17" t="s">
        <v>644</v>
      </c>
      <c r="B3632" s="17" t="str">
        <f t="shared" si="4682"/>
        <v>hat=</v>
      </c>
      <c r="C3632" s="1" t="s">
        <v>183</v>
      </c>
      <c r="D3632" t="str">
        <f t="shared" si="4683"/>
        <v>2</v>
      </c>
      <c r="F3632" t="str">
        <f t="shared" si="4630"/>
        <v>hat=2</v>
      </c>
      <c r="G3632" s="17" t="s">
        <v>135</v>
      </c>
    </row>
    <row r="3633" spans="1:7" ht="14.4">
      <c r="A3633" s="17" t="s">
        <v>184</v>
      </c>
      <c r="B3633" s="17" t="str">
        <f t="shared" ref="B3633" si="4688">LEFT(A3633,10)</f>
        <v>CountryID=</v>
      </c>
      <c r="C3633" s="1" t="s">
        <v>185</v>
      </c>
      <c r="D3633" t="str">
        <f t="shared" ref="D3633:D3696" si="4689">RIGHT(A3633,(LEN(A3633)-10))</f>
        <v>1</v>
      </c>
      <c r="F3633" t="str">
        <f t="shared" si="4630"/>
        <v>CountryID=1</v>
      </c>
      <c r="G3633" s="17" t="str">
        <f t="shared" ref="G3633" si="4690">CONCATENATE("[th]",C3620)</f>
        <v>[th]Ytter</v>
      </c>
    </row>
    <row r="3634" spans="1:7" ht="14.4">
      <c r="A3634" s="17" t="s">
        <v>186</v>
      </c>
      <c r="B3634" s="17" t="str">
        <f t="shared" ref="B3634" si="4691">LEFT(A3634,9)</f>
        <v>warnings=</v>
      </c>
      <c r="C3634" s="1" t="s">
        <v>187</v>
      </c>
      <c r="D3634" t="str">
        <f t="shared" ref="D3634:D3697" si="4692">RIGHT(A3634,(LEN(A3634)-9))</f>
        <v>0</v>
      </c>
      <c r="F3634" t="str">
        <f t="shared" si="4630"/>
        <v>warnings=0</v>
      </c>
      <c r="G3634" s="17" t="s">
        <v>150</v>
      </c>
    </row>
    <row r="3635" spans="1:7" ht="14.4">
      <c r="A3635" s="17" t="s">
        <v>405</v>
      </c>
      <c r="B3635" s="17" t="str">
        <f t="shared" ref="B3635" si="4693">LEFT(A3635,11)</f>
        <v>speciality=</v>
      </c>
      <c r="C3635" s="1" t="s">
        <v>189</v>
      </c>
      <c r="D3635" t="str">
        <f t="shared" ref="D3635:D3698" si="4694">RIGHT(A3635,(LEN(A3635)-11))</f>
        <v>2</v>
      </c>
      <c r="F3635" t="str">
        <f t="shared" si="4630"/>
        <v>speciality=2</v>
      </c>
      <c r="G3635" s="17" t="str">
        <f>CONCATENATE("[td]",VLOOKUP(IF((COUNTA(E3620)&gt;0),E3620,VALUE(D3620)),'Lookup tables'!$A$2:$B$42,2,FALSE))</f>
        <v>[td]mytomspunnen</v>
      </c>
    </row>
    <row r="3636" spans="1:7" ht="14.4">
      <c r="A3636" s="17" t="s">
        <v>406</v>
      </c>
      <c r="B3636" s="17" t="str">
        <f t="shared" ref="B3636" si="4695">LEFT(A3636,16)</f>
        <v>specialityLabel=</v>
      </c>
      <c r="C3636" s="1" t="s">
        <v>189</v>
      </c>
      <c r="F3636" t="str">
        <f t="shared" si="4630"/>
        <v>specialityLabel=Quick</v>
      </c>
      <c r="G3636" s="17" t="s">
        <v>140</v>
      </c>
    </row>
    <row r="3637" spans="1:7" ht="14.4">
      <c r="A3637" s="17" t="s">
        <v>292</v>
      </c>
      <c r="B3637" s="17" t="str">
        <f t="shared" ref="B3637" si="4696">LEFT(A3637,11)</f>
        <v>gentleness=</v>
      </c>
      <c r="C3637" s="1" t="s">
        <v>192</v>
      </c>
      <c r="D3637" t="str">
        <f t="shared" ref="D3637:D3700" si="4697">RIGHT(A3637,(LEN(A3637)-11))</f>
        <v>1</v>
      </c>
      <c r="F3637" t="str">
        <f t="shared" si="4630"/>
        <v>gentleness=1</v>
      </c>
      <c r="G3637" s="17" t="str">
        <f t="shared" ref="G3637" si="4698">CONCATENATE("[th]",C3622)</f>
        <v>[th]Försvar</v>
      </c>
    </row>
    <row r="3638" spans="1:7" ht="14.4">
      <c r="A3638" s="17" t="s">
        <v>293</v>
      </c>
      <c r="B3638" s="17" t="str">
        <f t="shared" ref="B3638" si="4699">LEFT(A3638,16)</f>
        <v>gentlenessLabel=</v>
      </c>
      <c r="C3638" s="1" t="s">
        <v>192</v>
      </c>
      <c r="D3638" t="str">
        <f t="shared" ref="D3638:D3701" si="4700">RIGHT(A3638,(LEN(A3638)-16))</f>
        <v>controversial person</v>
      </c>
      <c r="F3638" t="str">
        <f t="shared" si="4630"/>
        <v>gentlenessLabel=controversial person</v>
      </c>
      <c r="G3638" s="17" t="s">
        <v>150</v>
      </c>
    </row>
    <row r="3639" spans="1:7" ht="14.4">
      <c r="A3639" s="17" t="s">
        <v>271</v>
      </c>
      <c r="B3639" s="17" t="str">
        <f t="shared" ref="B3639" si="4701">LEFT(A3639,8)</f>
        <v>honesty=</v>
      </c>
      <c r="C3639" s="1" t="s">
        <v>195</v>
      </c>
      <c r="D3639" t="str">
        <f t="shared" ref="D3639:D3702" si="4702">RIGHT(A3639,(LEN(A3639)-8))</f>
        <v>1</v>
      </c>
      <c r="F3639" t="str">
        <f t="shared" si="4630"/>
        <v>honesty=1</v>
      </c>
      <c r="G3639" s="17" t="str">
        <f>CONCATENATE("[td]",VLOOKUP(IF((COUNTA(E3622)&gt;0),E3622,VALUE(D3622)),'Lookup tables'!$A$2:$B$42,2,FALSE))</f>
        <v>[td]dålig</v>
      </c>
    </row>
    <row r="3640" spans="1:7" ht="14.4">
      <c r="A3640" s="17" t="s">
        <v>272</v>
      </c>
      <c r="B3640" s="17" t="str">
        <f t="shared" ref="B3640" si="4703">LEFT(A3640,13)</f>
        <v>honestyLabel=</v>
      </c>
      <c r="C3640" s="1" t="s">
        <v>195</v>
      </c>
      <c r="D3640" t="str">
        <f t="shared" ref="D3640:D3703" si="4704">RIGHT(A3640,(LEN(A3640)-13))</f>
        <v>dishonest</v>
      </c>
      <c r="F3640" t="str">
        <f t="shared" si="4630"/>
        <v>honestyLabel=dishonest</v>
      </c>
      <c r="G3640" s="17" t="s">
        <v>163</v>
      </c>
    </row>
    <row r="3641" spans="1:7" ht="14.4">
      <c r="A3641" s="17" t="s">
        <v>197</v>
      </c>
      <c r="B3641" s="17" t="str">
        <f t="shared" ref="B3641" si="4705">LEFT(A3641,15)</f>
        <v>Aggressiveness=</v>
      </c>
      <c r="C3641" s="1" t="s">
        <v>198</v>
      </c>
      <c r="D3641" t="str">
        <f t="shared" ref="D3641:D3704" si="4706">RIGHT(A3641,(LEN(A3641)-15))</f>
        <v>0</v>
      </c>
      <c r="F3641" t="str">
        <f t="shared" si="4630"/>
        <v>Aggressiveness=0</v>
      </c>
      <c r="G3641" s="17" t="s">
        <v>135</v>
      </c>
    </row>
    <row r="3642" spans="1:7" ht="14.4">
      <c r="A3642" s="17" t="s">
        <v>199</v>
      </c>
      <c r="B3642" s="17" t="str">
        <f t="shared" ref="B3642" si="4707">LEFT(A3642,20)</f>
        <v>AggressivenessLabel=</v>
      </c>
      <c r="C3642" s="1" t="s">
        <v>198</v>
      </c>
      <c r="D3642" t="str">
        <f t="shared" ref="D3642:D3705" si="4708">RIGHT(A3642,(LEN(A3642)-20))</f>
        <v>tranquil</v>
      </c>
      <c r="F3642" t="str">
        <f t="shared" si="4630"/>
        <v>AggressivenessLabel=tranquil</v>
      </c>
      <c r="G3642" s="17" t="str">
        <f t="shared" ref="G3642" si="4709">CONCATENATE("[th]",C3618)</f>
        <v>[th]Målgörare</v>
      </c>
    </row>
    <row r="3643" spans="1:7" ht="14.4">
      <c r="A3643" s="17" t="s">
        <v>236</v>
      </c>
      <c r="B3643" s="17" t="str">
        <f t="shared" ref="B3643" si="4710">LEFT(A3643,12)</f>
        <v>TrainerType=</v>
      </c>
      <c r="C3643" s="1" t="s">
        <v>201</v>
      </c>
      <c r="D3643" t="str">
        <f t="shared" ref="D3643:D3706" si="4711">RIGHT(A3643,(LEN(A3643)-12))</f>
        <v/>
      </c>
      <c r="F3643" t="str">
        <f t="shared" si="4630"/>
        <v>TrainerType=</v>
      </c>
      <c r="G3643" s="17" t="s">
        <v>150</v>
      </c>
    </row>
    <row r="3644" spans="1:7" ht="14.4">
      <c r="A3644" s="17" t="s">
        <v>237</v>
      </c>
      <c r="B3644" s="17" t="str">
        <f t="shared" ref="B3644" si="4712">LEFT(A3644,13)</f>
        <v>TrainerSkill=</v>
      </c>
      <c r="C3644" s="1" t="s">
        <v>203</v>
      </c>
      <c r="D3644" t="str">
        <f t="shared" ref="D3644:D3707" si="4713">RIGHT(A3644,(LEN(A3644)-13))</f>
        <v/>
      </c>
      <c r="F3644" t="str">
        <f t="shared" si="4630"/>
        <v>TrainerSkill=</v>
      </c>
      <c r="G3644" s="17" t="str">
        <f>CONCATENATE("[td]",VLOOKUP(IF((COUNTA(E3618)&gt;0),E3618,VALUE(D3618)),'Lookup tables'!$A$2:$B$42,2,FALSE))</f>
        <v>[td]dålig</v>
      </c>
    </row>
    <row r="3645" spans="1:7" ht="14.4">
      <c r="A3645" s="17" t="s">
        <v>204</v>
      </c>
      <c r="B3645" s="17" t="str">
        <f t="shared" ref="B3645" si="4714">LEFT(A3645,7)</f>
        <v>rating=</v>
      </c>
      <c r="C3645" s="1" t="s">
        <v>205</v>
      </c>
      <c r="D3645" t="str">
        <f t="shared" ref="D3645:D3708" si="4715">RIGHT(A3645,(LEN(A3645)-7))</f>
        <v>0</v>
      </c>
      <c r="F3645" t="str">
        <f t="shared" ref="F3645:F3708" si="4716">IF(LEN(E3645)&gt;0,CONCATENATE(B3645,E3645),A3645)</f>
        <v>rating=0</v>
      </c>
      <c r="G3645" s="17" t="s">
        <v>140</v>
      </c>
    </row>
    <row r="3646" spans="1:7" ht="14.4">
      <c r="A3646" s="17" t="s">
        <v>840</v>
      </c>
      <c r="B3646" s="17" t="str">
        <f t="shared" ref="B3646" si="4717">LEFT(A3646,13)</f>
        <v>PlayerNumber=</v>
      </c>
      <c r="C3646" s="1" t="s">
        <v>207</v>
      </c>
      <c r="D3646" t="str">
        <f t="shared" ref="D3646:D3709" si="4718">RIGHT(A3646,(LEN(A3646)-13))</f>
        <v>7</v>
      </c>
      <c r="F3646" t="str">
        <f t="shared" si="4716"/>
        <v>PlayerNumber=7</v>
      </c>
      <c r="G3646" s="17" t="str">
        <f t="shared" ref="G3646" si="4719">CONCATENATE("[th]",C3621)</f>
        <v>[th]Fasta situationer</v>
      </c>
    </row>
    <row r="3647" spans="1:7" ht="14.4">
      <c r="A3647" s="17" t="s">
        <v>208</v>
      </c>
      <c r="B3647" s="17" t="str">
        <f t="shared" ref="B3647:B3648" si="4720">LEFT(A3647,15)</f>
        <v>TransferListed=</v>
      </c>
      <c r="C3647" s="1" t="s">
        <v>209</v>
      </c>
      <c r="D3647" t="str">
        <f t="shared" ref="D3647:D3710" si="4721">RIGHT(A3647,(LEN(A3647)-15))</f>
        <v>0</v>
      </c>
      <c r="F3647" t="str">
        <f t="shared" si="4716"/>
        <v>TransferListed=0</v>
      </c>
      <c r="G3647" s="17" t="s">
        <v>150</v>
      </c>
    </row>
    <row r="3648" spans="1:7" ht="14.4">
      <c r="A3648" s="17" t="s">
        <v>210</v>
      </c>
      <c r="B3648" s="17" t="str">
        <f t="shared" si="4720"/>
        <v>NationalTeamID=</v>
      </c>
      <c r="C3648" s="1" t="s">
        <v>211</v>
      </c>
      <c r="D3648" t="str">
        <f t="shared" si="4721"/>
        <v>3000</v>
      </c>
      <c r="F3648" t="str">
        <f t="shared" ref="F3648:F3711" si="4722">A3648</f>
        <v>NationalTeamID=3000</v>
      </c>
      <c r="G3648" s="17" t="str">
        <f>CONCATENATE("[td]",VLOOKUP(IF((COUNTA(E3621)&gt;0),E3621,VALUE(D3621)),'Lookup tables'!$A$2:$B$42,2,FALSE))</f>
        <v>[td]hyfsad</v>
      </c>
    </row>
    <row r="3649" spans="1:7" ht="14.4">
      <c r="A3649" s="17" t="s">
        <v>365</v>
      </c>
      <c r="B3649" s="17" t="str">
        <f t="shared" ref="B3649" si="4723">LEFT(A3649,5)</f>
        <v>Caps=</v>
      </c>
      <c r="C3649" s="1" t="s">
        <v>213</v>
      </c>
      <c r="D3649" t="str">
        <f t="shared" ref="D3649:D3712" si="4724">RIGHT(A3649,(LEN(A3649)-5))</f>
        <v>2</v>
      </c>
      <c r="F3649" t="str">
        <f t="shared" si="4722"/>
        <v>Caps=2</v>
      </c>
      <c r="G3649" s="17" t="s">
        <v>214</v>
      </c>
    </row>
    <row r="3650" spans="1:7" ht="14.4">
      <c r="A3650" s="17" t="s">
        <v>239</v>
      </c>
      <c r="B3650" s="17" t="str">
        <f t="shared" ref="B3650" si="4725">LEFT(A3650,8)</f>
        <v>CapsU20=</v>
      </c>
      <c r="C3650" s="1" t="s">
        <v>216</v>
      </c>
      <c r="D3650" t="str">
        <f t="shared" ref="D3650:D3713" si="4726">RIGHT(A3650,(LEN(A3650)-8))</f>
        <v>0</v>
      </c>
      <c r="E3650" t="s">
        <v>1438</v>
      </c>
      <c r="F3650" t="str">
        <f t="shared" si="4722"/>
        <v>CapsU20=0</v>
      </c>
      <c r="G3650" t="str">
        <f t="shared" ref="G3650:G3713" si="4727">CONCATENATE("Extra info: ", E3650)</f>
        <v>Extra info: Form pos</v>
      </c>
    </row>
    <row r="3651" spans="1:7" ht="14.4">
      <c r="A3651" s="17" t="s">
        <v>846</v>
      </c>
      <c r="B3651" s="17"/>
      <c r="C3651" s="10" t="s">
        <v>134</v>
      </c>
      <c r="D3651" s="17" t="str">
        <f t="shared" ref="D3651:D3714" si="4728">MID(A3651,8,(LEN(A3651)-8))</f>
        <v>258561354</v>
      </c>
      <c r="F3651" t="str">
        <f t="shared" si="4666"/>
        <v>[player258561354]</v>
      </c>
      <c r="G3651" s="17" t="str">
        <f t="shared" ref="G3651:G3714" si="4729">CONCATENATE("[hr][b]",D3652,"[/b] ","[playerid=",D3651,"]")</f>
        <v>[hr][b]Kent Grundhall[/b] [playerid=258561354]</v>
      </c>
    </row>
    <row r="3652" spans="1:7" ht="14.4">
      <c r="A3652" s="17" t="s">
        <v>847</v>
      </c>
      <c r="B3652" s="17" t="str">
        <f t="shared" ref="B3652" si="4730">LEFT(A3652,5)</f>
        <v>name=</v>
      </c>
      <c r="C3652" s="10" t="s">
        <v>137</v>
      </c>
      <c r="D3652" s="17" t="str">
        <f t="shared" ref="D3652:D3715" si="4731">RIGHT(A3652,(LEN(A3652)-5))</f>
        <v>Kent Grundhall</v>
      </c>
      <c r="F3652" t="str">
        <f t="shared" si="4666"/>
        <v>name=Kent Grundhall</v>
      </c>
      <c r="G3652" t="str">
        <f t="shared" ref="G3652" si="4732">CONCATENATE(D3653," år och ",D3654," dagar, TSI = ",D3668,", Lön = ",D3667)</f>
        <v>29 år och 11 dagar, TSI = 274670, Lön = 317800</v>
      </c>
    </row>
    <row r="3653" spans="1:7" ht="14.4">
      <c r="A3653" s="17" t="s">
        <v>302</v>
      </c>
      <c r="B3653" s="17" t="str">
        <f t="shared" ref="B3653" si="4733">LEFT(A3653,4)</f>
        <v>ald=</v>
      </c>
      <c r="C3653" s="1" t="s">
        <v>139</v>
      </c>
      <c r="D3653" t="str">
        <f t="shared" ref="D3653:D3716" si="4734">RIGHT(A3653,(LEN(A3653)-4))</f>
        <v>29</v>
      </c>
      <c r="F3653" t="str">
        <f t="shared" ref="F3653" si="4735">IF(LEN(E3653)&gt;0,CONCATENATE(B3653,E3653),A3653)</f>
        <v>ald=29</v>
      </c>
      <c r="G3653" t="str">
        <f>CONCATENATE(VLOOKUP(IF((COUNTA(E3656)&gt;0),E3656,VALUE(D3656)),'Lookup tables'!$A$2:$B$42,2,FALSE)," form, ",VLOOKUP(IF((COUNTA(E3657)&gt;0),E3657,VALUE(D3657)),'Lookup tables'!$A$2:$B$42,2,FALSE)," kondition, ",VLOOKUP(IF((COUNTA(E3665)&gt;0),E3665,VALUE(D3665)),'Lookup tables'!$A$2:$B$42,2,FALSE)," rutin")</f>
        <v>bra form, fenomenal kondition, himmelsk rutin</v>
      </c>
    </row>
    <row r="3654" spans="1:7" ht="14.4">
      <c r="A3654" s="17" t="s">
        <v>532</v>
      </c>
      <c r="B3654" s="17" t="str">
        <f t="shared" ref="B3654" si="4736">LEFT(A3654,8)</f>
        <v>agedays=</v>
      </c>
      <c r="C3654" s="1" t="s">
        <v>142</v>
      </c>
      <c r="D3654" t="str">
        <f t="shared" ref="D3654:D3717" si="4737">RIGHT(A3654,(LEN(A3654)-8))</f>
        <v>11</v>
      </c>
      <c r="F3654" t="str">
        <f t="shared" si="4716"/>
        <v>agedays=11</v>
      </c>
      <c r="G3654" t="str">
        <f>CONCATENATE(IF((COUNTA(D3677)&gt;0),CONCATENATE(D3677,", "),""),IF((LEN(D3684)&gt;0),CONCATENATE(VLOOKUP(VALUE(D3684),'Lookup tables'!$D$25:$E$27,2,FALSE),", "),""),CONCATENATE(VLOOKUP(VALUE(D3666),'Lookup tables'!$A$2:$B$42,2,FALSE)," ledarförmåga, "),CONCATENATE(VLOOKUP(D3679,'Lookup tables'!$D$29:$E$34,2,FALSE),", "),IF(AND((VALUE(D3655)&lt;0),(COUNTA(E3655)&lt;1)),"ingen skada",CONCATENATE("[b]skada +",IF((COUNTA(E3655)&gt;0),E3655,D3655),"[/b]")))</f>
        <v>ypperlig ledarförmåga, sympatisk kille, ingen skada</v>
      </c>
    </row>
    <row r="3655" spans="1:7" ht="14.4">
      <c r="A3655" s="17" t="s">
        <v>143</v>
      </c>
      <c r="B3655" s="17" t="str">
        <f t="shared" ref="B3655:B3656" si="4738">LEFT(A3655,4)</f>
        <v>ska=</v>
      </c>
      <c r="C3655" s="1" t="s">
        <v>144</v>
      </c>
      <c r="D3655" t="str">
        <f t="shared" ref="D3655:D3718" si="4739">RIGHT(A3655,(LEN(A3655)-4))</f>
        <v>-1</v>
      </c>
      <c r="F3655" t="str">
        <f t="shared" si="4716"/>
        <v>ska=-1</v>
      </c>
      <c r="G3655" t="s">
        <v>145</v>
      </c>
    </row>
    <row r="3656" spans="1:7" ht="14.4">
      <c r="A3656" s="17" t="s">
        <v>279</v>
      </c>
      <c r="B3656" s="17" t="str">
        <f t="shared" si="4738"/>
        <v>for=</v>
      </c>
      <c r="C3656" s="1" t="s">
        <v>147</v>
      </c>
      <c r="D3656" t="str">
        <f t="shared" si="4739"/>
        <v>5</v>
      </c>
      <c r="F3656" t="str">
        <f t="shared" si="4716"/>
        <v>for=5</v>
      </c>
      <c r="G3656" s="17" t="str">
        <f t="shared" ref="G3656:G3719" si="4740">CONCATENATE("[th]",C3657)</f>
        <v>[th]Kondition</v>
      </c>
    </row>
    <row r="3657" spans="1:7" ht="14.4">
      <c r="A3657" s="17" t="s">
        <v>369</v>
      </c>
      <c r="B3657" s="17" t="str">
        <f t="shared" si="4682"/>
        <v>uth=</v>
      </c>
      <c r="C3657" s="1" t="s">
        <v>149</v>
      </c>
      <c r="D3657" t="str">
        <f t="shared" si="4739"/>
        <v>8</v>
      </c>
      <c r="F3657" t="str">
        <f t="shared" si="4716"/>
        <v>uth=8</v>
      </c>
      <c r="G3657" s="17" t="s">
        <v>150</v>
      </c>
    </row>
    <row r="3658" spans="1:7" ht="14.4">
      <c r="A3658" s="17" t="s">
        <v>472</v>
      </c>
      <c r="B3658" s="17" t="str">
        <f t="shared" si="4682"/>
        <v>spe=</v>
      </c>
      <c r="C3658" s="1" t="s">
        <v>152</v>
      </c>
      <c r="D3658" t="str">
        <f t="shared" si="4739"/>
        <v>15</v>
      </c>
      <c r="F3658" t="str">
        <f t="shared" si="4716"/>
        <v>spe=15</v>
      </c>
      <c r="G3658" s="17" t="str">
        <f>CONCATENATE("[td]",VLOOKUP(IF((COUNTA(E3657)&gt;0),E3657,VALUE(D3657)),'Lookup tables'!$A$2:$B$42,2,FALSE))</f>
        <v>[td]fenomenal</v>
      </c>
    </row>
    <row r="3659" spans="1:7" ht="14.4">
      <c r="A3659" s="17" t="s">
        <v>357</v>
      </c>
      <c r="B3659" s="17" t="str">
        <f t="shared" si="4682"/>
        <v>mal=</v>
      </c>
      <c r="C3659" s="1" t="s">
        <v>154</v>
      </c>
      <c r="D3659" t="str">
        <f t="shared" si="4739"/>
        <v>3</v>
      </c>
      <c r="F3659" t="str">
        <f t="shared" si="4716"/>
        <v>mal=3</v>
      </c>
      <c r="G3659" s="17" t="s">
        <v>140</v>
      </c>
    </row>
    <row r="3660" spans="1:7" ht="14.4">
      <c r="A3660" s="17" t="s">
        <v>414</v>
      </c>
      <c r="B3660" s="17" t="str">
        <f t="shared" si="4682"/>
        <v>fra=</v>
      </c>
      <c r="C3660" s="1" t="s">
        <v>156</v>
      </c>
      <c r="D3660" t="str">
        <f t="shared" si="4739"/>
        <v>12</v>
      </c>
      <c r="F3660" t="str">
        <f t="shared" si="4716"/>
        <v>fra=12</v>
      </c>
      <c r="G3660" s="17" t="str">
        <f t="shared" ref="G3660" si="4741">CONCATENATE("[th]",C3664)</f>
        <v>[th]Målvakt</v>
      </c>
    </row>
    <row r="3661" spans="1:7" ht="14.4">
      <c r="A3661" s="17" t="s">
        <v>371</v>
      </c>
      <c r="B3661" s="17" t="str">
        <f t="shared" si="4682"/>
        <v>ytt=</v>
      </c>
      <c r="C3661" s="1" t="s">
        <v>158</v>
      </c>
      <c r="D3661" t="str">
        <f t="shared" si="4739"/>
        <v>16</v>
      </c>
      <c r="F3661" t="str">
        <f t="shared" si="4716"/>
        <v>ytt=16</v>
      </c>
      <c r="G3661" s="17" t="s">
        <v>150</v>
      </c>
    </row>
    <row r="3662" spans="1:7" ht="14.4">
      <c r="A3662" s="17" t="s">
        <v>358</v>
      </c>
      <c r="B3662" s="17" t="str">
        <f t="shared" si="4682"/>
        <v>fas=</v>
      </c>
      <c r="C3662" s="1" t="s">
        <v>160</v>
      </c>
      <c r="D3662" t="str">
        <f t="shared" si="4739"/>
        <v>3</v>
      </c>
      <c r="F3662" t="str">
        <f t="shared" si="4716"/>
        <v>fas=3</v>
      </c>
      <c r="G3662" s="17" t="str">
        <f>CONCATENATE("[td]",VLOOKUP(IF((COUNTA(E3664)&gt;0),E3664,VALUE(D3664)),'Lookup tables'!$A$2:$B$42,2,FALSE))</f>
        <v>[td]katastrofal</v>
      </c>
    </row>
    <row r="3663" spans="1:7" ht="14.4">
      <c r="A3663" s="17" t="s">
        <v>567</v>
      </c>
      <c r="B3663" s="17" t="str">
        <f t="shared" si="4682"/>
        <v>bac=</v>
      </c>
      <c r="C3663" s="1" t="s">
        <v>162</v>
      </c>
      <c r="D3663" t="str">
        <f t="shared" si="4739"/>
        <v>6</v>
      </c>
      <c r="F3663" t="str">
        <f t="shared" si="4716"/>
        <v>bac=6</v>
      </c>
      <c r="G3663" s="17" t="s">
        <v>163</v>
      </c>
    </row>
    <row r="3664" spans="1:7" ht="14.4">
      <c r="A3664" s="17" t="s">
        <v>286</v>
      </c>
      <c r="B3664" s="17" t="str">
        <f t="shared" si="4682"/>
        <v>mlv=</v>
      </c>
      <c r="C3664" s="1" t="s">
        <v>165</v>
      </c>
      <c r="D3664" t="str">
        <f t="shared" si="4739"/>
        <v>1</v>
      </c>
      <c r="F3664" t="str">
        <f t="shared" si="4716"/>
        <v>mlv=1</v>
      </c>
      <c r="G3664" s="17" t="s">
        <v>135</v>
      </c>
    </row>
    <row r="3665" spans="1:7" ht="14.4">
      <c r="A3665" s="17" t="s">
        <v>576</v>
      </c>
      <c r="B3665" s="17" t="str">
        <f t="shared" si="4682"/>
        <v>rut=</v>
      </c>
      <c r="C3665" s="1" t="s">
        <v>167</v>
      </c>
      <c r="D3665" t="str">
        <f t="shared" si="4739"/>
        <v>14</v>
      </c>
      <c r="F3665" t="str">
        <f t="shared" si="4716"/>
        <v>rut=14</v>
      </c>
      <c r="G3665" s="17" t="str">
        <f t="shared" ref="G3665" si="4742">CONCATENATE("[th]",C3658)</f>
        <v>[th]Spelupplägg</v>
      </c>
    </row>
    <row r="3666" spans="1:7" ht="14.4">
      <c r="A3666" s="17" t="s">
        <v>168</v>
      </c>
      <c r="B3666" s="17" t="str">
        <f t="shared" si="4682"/>
        <v>led=</v>
      </c>
      <c r="C3666" s="1" t="s">
        <v>169</v>
      </c>
      <c r="D3666" t="str">
        <f t="shared" si="4739"/>
        <v>6</v>
      </c>
      <c r="F3666" t="str">
        <f t="shared" si="4716"/>
        <v>led=6</v>
      </c>
      <c r="G3666" s="17" t="s">
        <v>150</v>
      </c>
    </row>
    <row r="3667" spans="1:7" ht="14.4">
      <c r="A3667" s="17" t="s">
        <v>1380</v>
      </c>
      <c r="B3667" s="17" t="str">
        <f t="shared" si="4682"/>
        <v>sal=</v>
      </c>
      <c r="C3667" s="1" t="s">
        <v>171</v>
      </c>
      <c r="D3667" t="str">
        <f t="shared" si="4739"/>
        <v>317800</v>
      </c>
      <c r="F3667" t="str">
        <f t="shared" si="4716"/>
        <v>sal=317800</v>
      </c>
      <c r="G3667" s="17" t="str">
        <f>CONCATENATE("[td]",VLOOKUP(IF((COUNTA(E3658)&gt;0),E3658,VALUE(D3658)),'Lookup tables'!$A$2:$B$42,2,FALSE))</f>
        <v>[td]titanisk</v>
      </c>
    </row>
    <row r="3668" spans="1:7" ht="14.4">
      <c r="A3668" s="17" t="s">
        <v>1381</v>
      </c>
      <c r="B3668" s="17" t="str">
        <f t="shared" si="4682"/>
        <v>mkt=</v>
      </c>
      <c r="C3668" s="1" t="s">
        <v>173</v>
      </c>
      <c r="D3668" t="str">
        <f t="shared" si="4739"/>
        <v>274670</v>
      </c>
      <c r="F3668" t="str">
        <f t="shared" si="4716"/>
        <v>mkt=274670</v>
      </c>
      <c r="G3668" s="17" t="s">
        <v>140</v>
      </c>
    </row>
    <row r="3669" spans="1:7" ht="14.4">
      <c r="A3669" s="17" t="s">
        <v>728</v>
      </c>
      <c r="B3669" s="17" t="str">
        <f t="shared" si="4682"/>
        <v>gev=</v>
      </c>
      <c r="C3669" s="1" t="s">
        <v>175</v>
      </c>
      <c r="D3669" t="str">
        <f t="shared" si="4739"/>
        <v>71</v>
      </c>
      <c r="F3669" t="str">
        <f t="shared" si="4716"/>
        <v>gev=71</v>
      </c>
      <c r="G3669" s="17" t="str">
        <f t="shared" ref="G3669" si="4743">CONCATENATE("[th]",C3660)</f>
        <v>[th]Framspel</v>
      </c>
    </row>
    <row r="3670" spans="1:7" ht="14.4">
      <c r="A3670" s="17" t="s">
        <v>176</v>
      </c>
      <c r="B3670" s="17" t="str">
        <f t="shared" si="4682"/>
        <v>gtl=</v>
      </c>
      <c r="C3670" s="1" t="s">
        <v>177</v>
      </c>
      <c r="D3670" t="str">
        <f t="shared" si="4739"/>
        <v>0</v>
      </c>
      <c r="F3670" t="str">
        <f t="shared" si="4716"/>
        <v>gtl=0</v>
      </c>
      <c r="G3670" s="17" t="s">
        <v>150</v>
      </c>
    </row>
    <row r="3671" spans="1:7" ht="14.4">
      <c r="A3671" s="17" t="s">
        <v>178</v>
      </c>
      <c r="B3671" s="17" t="str">
        <f t="shared" si="4682"/>
        <v>gtc=</v>
      </c>
      <c r="C3671" s="1" t="s">
        <v>179</v>
      </c>
      <c r="D3671" t="str">
        <f t="shared" si="4739"/>
        <v>0</v>
      </c>
      <c r="F3671" t="str">
        <f t="shared" si="4716"/>
        <v>gtc=0</v>
      </c>
      <c r="G3671" s="17" t="str">
        <f>CONCATENATE("[td]",VLOOKUP(IF((COUNTA(E3660)&gt;0),E3660,VALUE(D3660)),'Lookup tables'!$A$2:$B$42,2,FALSE))</f>
        <v>[td]övernaturlig</v>
      </c>
    </row>
    <row r="3672" spans="1:7" ht="14.4">
      <c r="A3672" s="17" t="s">
        <v>180</v>
      </c>
      <c r="B3672" s="17" t="str">
        <f t="shared" si="4682"/>
        <v>gtt=</v>
      </c>
      <c r="C3672" s="1" t="s">
        <v>181</v>
      </c>
      <c r="D3672" t="str">
        <f t="shared" si="4739"/>
        <v>0</v>
      </c>
      <c r="F3672" t="str">
        <f t="shared" si="4716"/>
        <v>gtt=0</v>
      </c>
      <c r="G3672" s="17" t="s">
        <v>163</v>
      </c>
    </row>
    <row r="3673" spans="1:7" ht="14.4">
      <c r="A3673" s="17" t="s">
        <v>404</v>
      </c>
      <c r="B3673" s="17" t="str">
        <f t="shared" si="4682"/>
        <v>hat=</v>
      </c>
      <c r="C3673" s="1" t="s">
        <v>183</v>
      </c>
      <c r="D3673" t="str">
        <f t="shared" si="4739"/>
        <v>1</v>
      </c>
      <c r="F3673" t="str">
        <f t="shared" si="4716"/>
        <v>hat=1</v>
      </c>
      <c r="G3673" s="17" t="s">
        <v>135</v>
      </c>
    </row>
    <row r="3674" spans="1:7" ht="14.4">
      <c r="A3674" s="17" t="s">
        <v>184</v>
      </c>
      <c r="B3674" s="17" t="str">
        <f t="shared" ref="B3674" si="4744">LEFT(A3674,10)</f>
        <v>CountryID=</v>
      </c>
      <c r="C3674" s="1" t="s">
        <v>185</v>
      </c>
      <c r="D3674" t="str">
        <f t="shared" ref="D3674:D3737" si="4745">RIGHT(A3674,(LEN(A3674)-10))</f>
        <v>1</v>
      </c>
      <c r="F3674" t="str">
        <f t="shared" si="4716"/>
        <v>CountryID=1</v>
      </c>
      <c r="G3674" s="17" t="str">
        <f t="shared" ref="G3674" si="4746">CONCATENATE("[th]",C3661)</f>
        <v>[th]Ytter</v>
      </c>
    </row>
    <row r="3675" spans="1:7" ht="14.4">
      <c r="A3675" s="17" t="s">
        <v>186</v>
      </c>
      <c r="B3675" s="17" t="str">
        <f t="shared" ref="B3675" si="4747">LEFT(A3675,9)</f>
        <v>warnings=</v>
      </c>
      <c r="C3675" s="1" t="s">
        <v>187</v>
      </c>
      <c r="D3675" t="str">
        <f t="shared" ref="D3675:D3738" si="4748">RIGHT(A3675,(LEN(A3675)-9))</f>
        <v>0</v>
      </c>
      <c r="F3675" t="str">
        <f t="shared" si="4716"/>
        <v>warnings=0</v>
      </c>
      <c r="G3675" s="17" t="s">
        <v>150</v>
      </c>
    </row>
    <row r="3676" spans="1:7" ht="14.4">
      <c r="A3676" s="17" t="s">
        <v>362</v>
      </c>
      <c r="B3676" s="17" t="str">
        <f t="shared" ref="B3676" si="4749">LEFT(A3676,11)</f>
        <v>speciality=</v>
      </c>
      <c r="C3676" s="1" t="s">
        <v>189</v>
      </c>
      <c r="D3676" t="str">
        <f t="shared" ref="D3676:D3739" si="4750">RIGHT(A3676,(LEN(A3676)-11))</f>
        <v>5</v>
      </c>
      <c r="F3676" t="str">
        <f t="shared" si="4716"/>
        <v>speciality=5</v>
      </c>
      <c r="G3676" s="17" t="str">
        <f>CONCATENATE("[td]",VLOOKUP(IF((COUNTA(E3661)&gt;0),E3661,VALUE(D3661)),'Lookup tables'!$A$2:$B$42,2,FALSE))</f>
        <v>[td]utomjordisk</v>
      </c>
    </row>
    <row r="3677" spans="1:7" ht="14.4">
      <c r="A3677" s="17" t="s">
        <v>363</v>
      </c>
      <c r="B3677" s="17" t="str">
        <f t="shared" ref="B3677" si="4751">LEFT(A3677,16)</f>
        <v>specialityLabel=</v>
      </c>
      <c r="C3677" s="1" t="s">
        <v>189</v>
      </c>
      <c r="F3677" t="str">
        <f t="shared" si="4716"/>
        <v>specialityLabel=Head</v>
      </c>
      <c r="G3677" s="17" t="s">
        <v>140</v>
      </c>
    </row>
    <row r="3678" spans="1:7" ht="14.4">
      <c r="A3678" s="17" t="s">
        <v>329</v>
      </c>
      <c r="B3678" s="17" t="str">
        <f t="shared" ref="B3678" si="4752">LEFT(A3678,11)</f>
        <v>gentleness=</v>
      </c>
      <c r="C3678" s="1" t="s">
        <v>192</v>
      </c>
      <c r="D3678" t="str">
        <f t="shared" ref="D3678:D3741" si="4753">RIGHT(A3678,(LEN(A3678)-11))</f>
        <v>2</v>
      </c>
      <c r="F3678" t="str">
        <f t="shared" si="4716"/>
        <v>gentleness=2</v>
      </c>
      <c r="G3678" s="17" t="str">
        <f t="shared" ref="G3678" si="4754">CONCATENATE("[th]",C3663)</f>
        <v>[th]Försvar</v>
      </c>
    </row>
    <row r="3679" spans="1:7" ht="14.4">
      <c r="A3679" s="17" t="s">
        <v>330</v>
      </c>
      <c r="B3679" s="17" t="str">
        <f t="shared" ref="B3679" si="4755">LEFT(A3679,16)</f>
        <v>gentlenessLabel=</v>
      </c>
      <c r="C3679" s="1" t="s">
        <v>192</v>
      </c>
      <c r="D3679" t="str">
        <f t="shared" ref="D3679:D3742" si="4756">RIGHT(A3679,(LEN(A3679)-16))</f>
        <v>pleasant guy</v>
      </c>
      <c r="F3679" t="str">
        <f t="shared" si="4716"/>
        <v>gentlenessLabel=pleasant guy</v>
      </c>
      <c r="G3679" s="17" t="s">
        <v>150</v>
      </c>
    </row>
    <row r="3680" spans="1:7" ht="14.4">
      <c r="A3680" s="17" t="s">
        <v>271</v>
      </c>
      <c r="B3680" s="17" t="str">
        <f t="shared" ref="B3680" si="4757">LEFT(A3680,8)</f>
        <v>honesty=</v>
      </c>
      <c r="C3680" s="1" t="s">
        <v>195</v>
      </c>
      <c r="D3680" t="str">
        <f t="shared" ref="D3680:D3743" si="4758">RIGHT(A3680,(LEN(A3680)-8))</f>
        <v>1</v>
      </c>
      <c r="F3680" t="str">
        <f t="shared" si="4716"/>
        <v>honesty=1</v>
      </c>
      <c r="G3680" s="17" t="str">
        <f>CONCATENATE("[td]",VLOOKUP(IF((COUNTA(E3663)&gt;0),E3663,VALUE(D3663)),'Lookup tables'!$A$2:$B$42,2,FALSE))</f>
        <v>[td]ypperlig</v>
      </c>
    </row>
    <row r="3681" spans="1:7" ht="14.4">
      <c r="A3681" s="17" t="s">
        <v>272</v>
      </c>
      <c r="B3681" s="17" t="str">
        <f t="shared" ref="B3681" si="4759">LEFT(A3681,13)</f>
        <v>honestyLabel=</v>
      </c>
      <c r="C3681" s="1" t="s">
        <v>195</v>
      </c>
      <c r="D3681" t="str">
        <f t="shared" ref="D3681:D3744" si="4760">RIGHT(A3681,(LEN(A3681)-13))</f>
        <v>dishonest</v>
      </c>
      <c r="F3681" t="str">
        <f t="shared" si="4716"/>
        <v>honestyLabel=dishonest</v>
      </c>
      <c r="G3681" s="17" t="s">
        <v>163</v>
      </c>
    </row>
    <row r="3682" spans="1:7" ht="14.4">
      <c r="A3682" s="17" t="s">
        <v>257</v>
      </c>
      <c r="B3682" s="17" t="str">
        <f t="shared" ref="B3682" si="4761">LEFT(A3682,15)</f>
        <v>Aggressiveness=</v>
      </c>
      <c r="C3682" s="1" t="s">
        <v>198</v>
      </c>
      <c r="D3682" t="str">
        <f t="shared" ref="D3682:D3745" si="4762">RIGHT(A3682,(LEN(A3682)-15))</f>
        <v>1</v>
      </c>
      <c r="F3682" t="str">
        <f t="shared" si="4716"/>
        <v>Aggressiveness=1</v>
      </c>
      <c r="G3682" s="17" t="s">
        <v>135</v>
      </c>
    </row>
    <row r="3683" spans="1:7" ht="14.4">
      <c r="A3683" s="17" t="s">
        <v>258</v>
      </c>
      <c r="B3683" s="17" t="str">
        <f t="shared" ref="B3683" si="4763">LEFT(A3683,20)</f>
        <v>AggressivenessLabel=</v>
      </c>
      <c r="C3683" s="1" t="s">
        <v>198</v>
      </c>
      <c r="D3683" t="str">
        <f t="shared" ref="D3683:D3746" si="4764">RIGHT(A3683,(LEN(A3683)-20))</f>
        <v>calm</v>
      </c>
      <c r="F3683" t="str">
        <f t="shared" si="4716"/>
        <v>AggressivenessLabel=calm</v>
      </c>
      <c r="G3683" s="17" t="str">
        <f t="shared" ref="G3683" si="4765">CONCATENATE("[th]",C3659)</f>
        <v>[th]Målgörare</v>
      </c>
    </row>
    <row r="3684" spans="1:7" ht="14.4">
      <c r="A3684" s="17" t="s">
        <v>236</v>
      </c>
      <c r="B3684" s="17" t="str">
        <f t="shared" ref="B3684" si="4766">LEFT(A3684,12)</f>
        <v>TrainerType=</v>
      </c>
      <c r="C3684" s="1" t="s">
        <v>201</v>
      </c>
      <c r="D3684" t="str">
        <f t="shared" ref="D3684:D3747" si="4767">RIGHT(A3684,(LEN(A3684)-12))</f>
        <v/>
      </c>
      <c r="F3684" t="str">
        <f t="shared" si="4716"/>
        <v>TrainerType=</v>
      </c>
      <c r="G3684" s="17" t="s">
        <v>150</v>
      </c>
    </row>
    <row r="3685" spans="1:7" ht="14.4">
      <c r="A3685" s="17" t="s">
        <v>237</v>
      </c>
      <c r="B3685" s="17" t="str">
        <f t="shared" ref="B3685" si="4768">LEFT(A3685,13)</f>
        <v>TrainerSkill=</v>
      </c>
      <c r="C3685" s="1" t="s">
        <v>203</v>
      </c>
      <c r="D3685" t="str">
        <f t="shared" ref="D3685:D3748" si="4769">RIGHT(A3685,(LEN(A3685)-13))</f>
        <v/>
      </c>
      <c r="F3685" t="str">
        <f t="shared" si="4716"/>
        <v>TrainerSkill=</v>
      </c>
      <c r="G3685" s="17" t="str">
        <f>CONCATENATE("[td]",VLOOKUP(IF((COUNTA(E3659)&gt;0),E3659,VALUE(D3659)),'Lookup tables'!$A$2:$B$42,2,FALSE))</f>
        <v>[td]dålig</v>
      </c>
    </row>
    <row r="3686" spans="1:7" ht="14.4">
      <c r="A3686" s="17" t="s">
        <v>204</v>
      </c>
      <c r="B3686" s="17" t="str">
        <f t="shared" ref="B3686" si="4770">LEFT(A3686,7)</f>
        <v>rating=</v>
      </c>
      <c r="C3686" s="1" t="s">
        <v>205</v>
      </c>
      <c r="D3686" t="str">
        <f t="shared" ref="D3686:D3749" si="4771">RIGHT(A3686,(LEN(A3686)-7))</f>
        <v>0</v>
      </c>
      <c r="F3686" t="str">
        <f t="shared" si="4716"/>
        <v>rating=0</v>
      </c>
      <c r="G3686" s="17" t="s">
        <v>140</v>
      </c>
    </row>
    <row r="3687" spans="1:7" ht="14.4">
      <c r="A3687" s="17" t="s">
        <v>840</v>
      </c>
      <c r="B3687" s="17" t="str">
        <f t="shared" ref="B3687" si="4772">LEFT(A3687,13)</f>
        <v>PlayerNumber=</v>
      </c>
      <c r="C3687" s="1" t="s">
        <v>207</v>
      </c>
      <c r="D3687" t="str">
        <f t="shared" ref="D3687:D3750" si="4773">RIGHT(A3687,(LEN(A3687)-13))</f>
        <v>7</v>
      </c>
      <c r="F3687" t="str">
        <f t="shared" si="4716"/>
        <v>PlayerNumber=7</v>
      </c>
      <c r="G3687" s="17" t="str">
        <f t="shared" ref="G3687" si="4774">CONCATENATE("[th]",C3662)</f>
        <v>[th]Fasta situationer</v>
      </c>
    </row>
    <row r="3688" spans="1:7" ht="14.4">
      <c r="A3688" s="17" t="s">
        <v>208</v>
      </c>
      <c r="B3688" s="17" t="str">
        <f t="shared" ref="B3688:B3689" si="4775">LEFT(A3688,15)</f>
        <v>TransferListed=</v>
      </c>
      <c r="C3688" s="1" t="s">
        <v>209</v>
      </c>
      <c r="D3688" t="str">
        <f t="shared" ref="D3688:D3751" si="4776">RIGHT(A3688,(LEN(A3688)-15))</f>
        <v>0</v>
      </c>
      <c r="F3688" t="str">
        <f t="shared" si="4716"/>
        <v>TransferListed=0</v>
      </c>
      <c r="G3688" s="17" t="s">
        <v>150</v>
      </c>
    </row>
    <row r="3689" spans="1:7" ht="14.4">
      <c r="A3689" s="17" t="s">
        <v>210</v>
      </c>
      <c r="B3689" s="17" t="str">
        <f t="shared" si="4775"/>
        <v>NationalTeamID=</v>
      </c>
      <c r="C3689" s="1" t="s">
        <v>211</v>
      </c>
      <c r="D3689" t="str">
        <f t="shared" si="4776"/>
        <v>3000</v>
      </c>
      <c r="F3689" t="str">
        <f t="shared" ref="F3689:F3752" si="4777">A3689</f>
        <v>NationalTeamID=3000</v>
      </c>
      <c r="G3689" s="17" t="str">
        <f>CONCATENATE("[td]",VLOOKUP(IF((COUNTA(E3662)&gt;0),E3662,VALUE(D3662)),'Lookup tables'!$A$2:$B$42,2,FALSE))</f>
        <v>[td]dålig</v>
      </c>
    </row>
    <row r="3690" spans="1:7" ht="14.4">
      <c r="A3690" s="17" t="s">
        <v>259</v>
      </c>
      <c r="B3690" s="17" t="str">
        <f t="shared" ref="B3690" si="4778">LEFT(A3690,5)</f>
        <v>Caps=</v>
      </c>
      <c r="C3690" s="1" t="s">
        <v>213</v>
      </c>
      <c r="D3690" t="str">
        <f t="shared" ref="D3690:D3753" si="4779">RIGHT(A3690,(LEN(A3690)-5))</f>
        <v>6</v>
      </c>
      <c r="F3690" t="str">
        <f t="shared" si="4777"/>
        <v>Caps=6</v>
      </c>
      <c r="G3690" s="17" t="s">
        <v>214</v>
      </c>
    </row>
    <row r="3691" spans="1:7" ht="14.4">
      <c r="A3691" s="17" t="s">
        <v>850</v>
      </c>
      <c r="B3691" s="17" t="str">
        <f t="shared" ref="B3691" si="4780">LEFT(A3691,8)</f>
        <v>CapsU20=</v>
      </c>
      <c r="C3691" s="1" t="s">
        <v>216</v>
      </c>
      <c r="D3691" t="str">
        <f t="shared" ref="D3691:D3754" si="4781">RIGHT(A3691,(LEN(A3691)-8))</f>
        <v>25</v>
      </c>
      <c r="F3691" t="str">
        <f t="shared" si="4777"/>
        <v>CapsU20=25</v>
      </c>
      <c r="G3691" t="str">
        <f t="shared" ref="G3691:G3754" si="4782">CONCATENATE("Extra info: ", E3691)</f>
        <v xml:space="preserve">Extra info: </v>
      </c>
    </row>
    <row r="3692" spans="1:7" ht="14.4">
      <c r="A3692" s="17" t="s">
        <v>770</v>
      </c>
      <c r="B3692" s="17"/>
      <c r="C3692" s="10" t="s">
        <v>134</v>
      </c>
      <c r="D3692" s="17" t="str">
        <f t="shared" ref="D3692:D3755" si="4783">MID(A3692,8,(LEN(A3692)-8))</f>
        <v>286316997</v>
      </c>
      <c r="F3692" t="str">
        <f t="shared" si="4777"/>
        <v>[player286316997]</v>
      </c>
      <c r="G3692" s="17" t="str">
        <f t="shared" ref="G3692:G3755" si="4784">CONCATENATE("[hr][b]",D3693,"[/b] ","[playerid=",D3692,"]")</f>
        <v>[hr][b]Lars Tormar[/b] [playerid=286316997]</v>
      </c>
    </row>
    <row r="3693" spans="1:7" ht="14.4">
      <c r="A3693" s="17" t="s">
        <v>771</v>
      </c>
      <c r="B3693" s="17" t="str">
        <f t="shared" ref="B3693" si="4785">LEFT(A3693,5)</f>
        <v>name=</v>
      </c>
      <c r="C3693" s="10" t="s">
        <v>137</v>
      </c>
      <c r="D3693" s="17" t="str">
        <f t="shared" ref="D3693:D3756" si="4786">RIGHT(A3693,(LEN(A3693)-5))</f>
        <v>Lars Tormar</v>
      </c>
      <c r="F3693" t="str">
        <f t="shared" si="4777"/>
        <v>name=Lars Tormar</v>
      </c>
      <c r="G3693" t="str">
        <f t="shared" ref="G3693" si="4787">CONCATENATE(D3694," år och ",D3695," dagar, TSI = ",D3709,", Lön = ",D3708)</f>
        <v>26 år och 92 dagar, TSI = 296100, Lön = 287300</v>
      </c>
    </row>
    <row r="3694" spans="1:7" ht="14.4">
      <c r="A3694" s="17" t="s">
        <v>242</v>
      </c>
      <c r="B3694" s="17" t="str">
        <f t="shared" ref="B3694" si="4788">LEFT(A3694,4)</f>
        <v>ald=</v>
      </c>
      <c r="C3694" s="1" t="s">
        <v>139</v>
      </c>
      <c r="D3694" t="str">
        <f t="shared" ref="D3694:D3757" si="4789">RIGHT(A3694,(LEN(A3694)-4))</f>
        <v>26</v>
      </c>
      <c r="F3694" t="str">
        <f t="shared" ref="F3694" si="4790">IF(LEN(E3694)&gt;0,CONCATENATE(B3694,E3694),A3694)</f>
        <v>ald=26</v>
      </c>
      <c r="G3694" t="str">
        <f>CONCATENATE(VLOOKUP(IF((COUNTA(E3697)&gt;0),E3697,VALUE(D3697)),'Lookup tables'!$A$2:$B$42,2,FALSE)," form, ",VLOOKUP(IF((COUNTA(E3698)&gt;0),E3698,VALUE(D3698)),'Lookup tables'!$A$2:$B$42,2,FALSE)," kondition, ",VLOOKUP(IF((COUNTA(E3706)&gt;0),E3706,VALUE(D3706)),'Lookup tables'!$A$2:$B$42,2,FALSE)," rutin")</f>
        <v>ypperlig form, fenomenal kondition, unik rutin</v>
      </c>
    </row>
    <row r="3695" spans="1:7" ht="14.4">
      <c r="A3695" s="17" t="s">
        <v>377</v>
      </c>
      <c r="B3695" s="17" t="str">
        <f t="shared" ref="B3695" si="4791">LEFT(A3695,8)</f>
        <v>agedays=</v>
      </c>
      <c r="C3695" s="1" t="s">
        <v>142</v>
      </c>
      <c r="D3695" t="str">
        <f t="shared" ref="D3695:D3758" si="4792">RIGHT(A3695,(LEN(A3695)-8))</f>
        <v>92</v>
      </c>
      <c r="F3695" t="str">
        <f t="shared" si="4716"/>
        <v>agedays=92</v>
      </c>
      <c r="G3695" t="str">
        <f>CONCATENATE(IF((COUNTA(D3718)&gt;0),CONCATENATE(D3718,", "),""),IF((LEN(D3725)&gt;0),CONCATENATE(VLOOKUP(VALUE(D3725),'Lookup tables'!$D$25:$E$27,2,FALSE),", "),""),CONCATENATE(VLOOKUP(VALUE(D3707),'Lookup tables'!$A$2:$B$42,2,FALSE)," ledarförmåga, "),CONCATENATE(VLOOKUP(D3720,'Lookup tables'!$D$29:$E$34,2,FALSE),", "),IF(AND((VALUE(D3696)&lt;0),(COUNTA(E3696)&lt;1)),"ingen skada",CONCATENATE("[b]skada +",IF((COUNTA(E3696)&gt;0),E3696,D3696),"[/b]")))</f>
        <v>hyfsad ledarförmåga, sympatisk kille, [b]skada +0[/b]</v>
      </c>
    </row>
    <row r="3696" spans="1:7" ht="14.4">
      <c r="A3696" s="17" t="s">
        <v>143</v>
      </c>
      <c r="B3696" s="17" t="str">
        <f t="shared" ref="B3696:B3755" si="4793">LEFT(A3696,4)</f>
        <v>ska=</v>
      </c>
      <c r="C3696" s="1" t="s">
        <v>144</v>
      </c>
      <c r="D3696" t="str">
        <f t="shared" ref="D3696:D3759" si="4794">RIGHT(A3696,(LEN(A3696)-4))</f>
        <v>-1</v>
      </c>
      <c r="E3696">
        <v>0</v>
      </c>
      <c r="F3696" t="str">
        <f t="shared" si="4716"/>
        <v>ska=0</v>
      </c>
      <c r="G3696" t="s">
        <v>145</v>
      </c>
    </row>
    <row r="3697" spans="1:7" ht="14.4">
      <c r="A3697" s="17" t="s">
        <v>279</v>
      </c>
      <c r="B3697" s="17" t="str">
        <f t="shared" si="4793"/>
        <v>for=</v>
      </c>
      <c r="C3697" s="1" t="s">
        <v>147</v>
      </c>
      <c r="D3697" t="str">
        <f t="shared" si="4794"/>
        <v>5</v>
      </c>
      <c r="E3697">
        <v>6</v>
      </c>
      <c r="F3697" t="str">
        <f t="shared" si="4716"/>
        <v>for=6</v>
      </c>
      <c r="G3697" s="17" t="str">
        <f t="shared" ref="G3697:G3760" si="4795">CONCATENATE("[th]",C3698)</f>
        <v>[th]Kondition</v>
      </c>
    </row>
    <row r="3698" spans="1:7" ht="14.4">
      <c r="A3698" s="17" t="s">
        <v>369</v>
      </c>
      <c r="B3698" s="17" t="str">
        <f t="shared" si="4793"/>
        <v>uth=</v>
      </c>
      <c r="C3698" s="1" t="s">
        <v>149</v>
      </c>
      <c r="D3698" t="str">
        <f t="shared" si="4794"/>
        <v>8</v>
      </c>
      <c r="F3698" t="str">
        <f t="shared" si="4716"/>
        <v>uth=8</v>
      </c>
      <c r="G3698" s="17" t="s">
        <v>150</v>
      </c>
    </row>
    <row r="3699" spans="1:7" ht="14.4">
      <c r="A3699" s="17" t="s">
        <v>752</v>
      </c>
      <c r="B3699" s="17" t="str">
        <f t="shared" si="4793"/>
        <v>spe=</v>
      </c>
      <c r="C3699" s="1" t="s">
        <v>152</v>
      </c>
      <c r="D3699" t="str">
        <f t="shared" si="4794"/>
        <v>5</v>
      </c>
      <c r="F3699" t="str">
        <f t="shared" si="4716"/>
        <v>spe=5</v>
      </c>
      <c r="G3699" s="17" t="str">
        <f>CONCATENATE("[td]",VLOOKUP(IF((COUNTA(E3698)&gt;0),E3698,VALUE(D3698)),'Lookup tables'!$A$2:$B$42,2,FALSE))</f>
        <v>[td]fenomenal</v>
      </c>
    </row>
    <row r="3700" spans="1:7" ht="14.4">
      <c r="A3700" s="17" t="s">
        <v>739</v>
      </c>
      <c r="B3700" s="17" t="str">
        <f t="shared" si="4793"/>
        <v>mal=</v>
      </c>
      <c r="C3700" s="1" t="s">
        <v>154</v>
      </c>
      <c r="D3700" t="str">
        <f t="shared" si="4794"/>
        <v>15</v>
      </c>
      <c r="F3700" t="str">
        <f t="shared" si="4716"/>
        <v>mal=15</v>
      </c>
      <c r="G3700" s="17" t="s">
        <v>140</v>
      </c>
    </row>
    <row r="3701" spans="1:7" ht="14.4">
      <c r="A3701" s="17" t="s">
        <v>282</v>
      </c>
      <c r="B3701" s="17" t="str">
        <f t="shared" si="4793"/>
        <v>fra=</v>
      </c>
      <c r="C3701" s="1" t="s">
        <v>156</v>
      </c>
      <c r="D3701" t="str">
        <f t="shared" si="4794"/>
        <v>13</v>
      </c>
      <c r="F3701" t="str">
        <f t="shared" si="4716"/>
        <v>fra=13</v>
      </c>
      <c r="G3701" s="17" t="str">
        <f t="shared" ref="G3701" si="4796">CONCATENATE("[th]",C3705)</f>
        <v>[th]Målvakt</v>
      </c>
    </row>
    <row r="3702" spans="1:7" ht="14.4">
      <c r="A3702" s="17" t="s">
        <v>380</v>
      </c>
      <c r="B3702" s="17" t="str">
        <f t="shared" si="4793"/>
        <v>ytt=</v>
      </c>
      <c r="C3702" s="1" t="s">
        <v>158</v>
      </c>
      <c r="D3702" t="str">
        <f t="shared" si="4794"/>
        <v>15</v>
      </c>
      <c r="F3702" t="str">
        <f t="shared" si="4716"/>
        <v>ytt=15</v>
      </c>
      <c r="G3702" s="17" t="s">
        <v>150</v>
      </c>
    </row>
    <row r="3703" spans="1:7" ht="14.4">
      <c r="A3703" s="17" t="s">
        <v>426</v>
      </c>
      <c r="B3703" s="17" t="str">
        <f t="shared" si="4793"/>
        <v>fas=</v>
      </c>
      <c r="C3703" s="1" t="s">
        <v>160</v>
      </c>
      <c r="D3703" t="str">
        <f t="shared" si="4794"/>
        <v>7</v>
      </c>
      <c r="F3703" t="str">
        <f t="shared" si="4716"/>
        <v>fas=7</v>
      </c>
      <c r="G3703" s="17" t="str">
        <f>CONCATENATE("[td]",VLOOKUP(IF((COUNTA(E3705)&gt;0),E3705,VALUE(D3705)),'Lookup tables'!$A$2:$B$42,2,FALSE))</f>
        <v>[td]katastrofal</v>
      </c>
    </row>
    <row r="3704" spans="1:7" ht="14.4">
      <c r="A3704" s="17" t="s">
        <v>715</v>
      </c>
      <c r="B3704" s="17" t="str">
        <f t="shared" si="4793"/>
        <v>bac=</v>
      </c>
      <c r="C3704" s="1" t="s">
        <v>162</v>
      </c>
      <c r="D3704" t="str">
        <f t="shared" si="4794"/>
        <v>3</v>
      </c>
      <c r="F3704" t="str">
        <f t="shared" si="4716"/>
        <v>bac=3</v>
      </c>
      <c r="G3704" s="17" t="s">
        <v>163</v>
      </c>
    </row>
    <row r="3705" spans="1:7" ht="14.4">
      <c r="A3705" s="17" t="s">
        <v>286</v>
      </c>
      <c r="B3705" s="17" t="str">
        <f t="shared" si="4793"/>
        <v>mlv=</v>
      </c>
      <c r="C3705" s="1" t="s">
        <v>165</v>
      </c>
      <c r="D3705" t="str">
        <f t="shared" si="4794"/>
        <v>1</v>
      </c>
      <c r="F3705" t="str">
        <f t="shared" si="4716"/>
        <v>mlv=1</v>
      </c>
      <c r="G3705" s="17" t="s">
        <v>135</v>
      </c>
    </row>
    <row r="3706" spans="1:7" ht="14.4">
      <c r="A3706" s="17" t="s">
        <v>267</v>
      </c>
      <c r="B3706" s="17" t="str">
        <f t="shared" si="4793"/>
        <v>rut=</v>
      </c>
      <c r="C3706" s="1" t="s">
        <v>167</v>
      </c>
      <c r="D3706" t="str">
        <f t="shared" si="4794"/>
        <v>9</v>
      </c>
      <c r="F3706" t="str">
        <f t="shared" si="4716"/>
        <v>rut=9</v>
      </c>
      <c r="G3706" s="17" t="str">
        <f t="shared" ref="G3706" si="4797">CONCATENATE("[th]",C3699)</f>
        <v>[th]Spelupplägg</v>
      </c>
    </row>
    <row r="3707" spans="1:7" ht="14.4">
      <c r="A3707" s="17" t="s">
        <v>400</v>
      </c>
      <c r="B3707" s="17" t="str">
        <f t="shared" si="4793"/>
        <v>led=</v>
      </c>
      <c r="C3707" s="1" t="s">
        <v>169</v>
      </c>
      <c r="D3707" t="str">
        <f t="shared" si="4794"/>
        <v>4</v>
      </c>
      <c r="F3707" t="str">
        <f t="shared" si="4716"/>
        <v>led=4</v>
      </c>
      <c r="G3707" s="17" t="s">
        <v>150</v>
      </c>
    </row>
    <row r="3708" spans="1:7" ht="14.4">
      <c r="A3708" s="17" t="s">
        <v>1382</v>
      </c>
      <c r="B3708" s="17" t="str">
        <f t="shared" si="4793"/>
        <v>sal=</v>
      </c>
      <c r="C3708" s="1" t="s">
        <v>171</v>
      </c>
      <c r="D3708" t="str">
        <f t="shared" si="4794"/>
        <v>287300</v>
      </c>
      <c r="F3708" t="str">
        <f t="shared" si="4716"/>
        <v>sal=287300</v>
      </c>
      <c r="G3708" s="17" t="str">
        <f>CONCATENATE("[td]",VLOOKUP(IF((COUNTA(E3699)&gt;0),E3699,VALUE(D3699)),'Lookup tables'!$A$2:$B$42,2,FALSE))</f>
        <v>[td]bra</v>
      </c>
    </row>
    <row r="3709" spans="1:7" ht="14.4">
      <c r="A3709" s="17" t="s">
        <v>1383</v>
      </c>
      <c r="B3709" s="17" t="str">
        <f t="shared" si="4793"/>
        <v>mkt=</v>
      </c>
      <c r="C3709" s="1" t="s">
        <v>173</v>
      </c>
      <c r="D3709" t="str">
        <f t="shared" si="4794"/>
        <v>296100</v>
      </c>
      <c r="F3709" t="str">
        <f t="shared" ref="F3709:F3770" si="4798">IF(LEN(E3709)&gt;0,CONCATENATE(B3709,E3709),A3709)</f>
        <v>mkt=296100</v>
      </c>
      <c r="G3709" s="17" t="s">
        <v>140</v>
      </c>
    </row>
    <row r="3710" spans="1:7" ht="14.4">
      <c r="A3710" s="17" t="s">
        <v>719</v>
      </c>
      <c r="B3710" s="17" t="str">
        <f t="shared" si="4793"/>
        <v>gev=</v>
      </c>
      <c r="C3710" s="1" t="s">
        <v>175</v>
      </c>
      <c r="D3710" t="str">
        <f t="shared" si="4794"/>
        <v>80</v>
      </c>
      <c r="F3710" t="str">
        <f t="shared" si="4798"/>
        <v>gev=80</v>
      </c>
      <c r="G3710" s="17" t="str">
        <f t="shared" ref="G3710" si="4799">CONCATENATE("[th]",C3701)</f>
        <v>[th]Framspel</v>
      </c>
    </row>
    <row r="3711" spans="1:7" ht="14.4">
      <c r="A3711" s="17" t="s">
        <v>176</v>
      </c>
      <c r="B3711" s="17" t="str">
        <f t="shared" si="4793"/>
        <v>gtl=</v>
      </c>
      <c r="C3711" s="1" t="s">
        <v>177</v>
      </c>
      <c r="D3711" t="str">
        <f t="shared" si="4794"/>
        <v>0</v>
      </c>
      <c r="F3711" t="str">
        <f t="shared" si="4798"/>
        <v>gtl=0</v>
      </c>
      <c r="G3711" s="17" t="s">
        <v>150</v>
      </c>
    </row>
    <row r="3712" spans="1:7" ht="14.4">
      <c r="A3712" s="17" t="s">
        <v>178</v>
      </c>
      <c r="B3712" s="17" t="str">
        <f t="shared" si="4793"/>
        <v>gtc=</v>
      </c>
      <c r="C3712" s="1" t="s">
        <v>179</v>
      </c>
      <c r="D3712" t="str">
        <f t="shared" si="4794"/>
        <v>0</v>
      </c>
      <c r="F3712" t="str">
        <f t="shared" si="4798"/>
        <v>gtc=0</v>
      </c>
      <c r="G3712" s="17" t="str">
        <f>CONCATENATE("[td]",VLOOKUP(IF((COUNTA(E3701)&gt;0),E3701,VALUE(D3701)),'Lookup tables'!$A$2:$B$42,2,FALSE))</f>
        <v>[td]oförglömlig</v>
      </c>
    </row>
    <row r="3713" spans="1:7" ht="14.4">
      <c r="A3713" s="17" t="s">
        <v>180</v>
      </c>
      <c r="B3713" s="17" t="str">
        <f t="shared" si="4793"/>
        <v>gtt=</v>
      </c>
      <c r="C3713" s="1" t="s">
        <v>181</v>
      </c>
      <c r="D3713" t="str">
        <f t="shared" si="4794"/>
        <v>0</v>
      </c>
      <c r="F3713" t="str">
        <f t="shared" si="4798"/>
        <v>gtt=0</v>
      </c>
      <c r="G3713" s="17" t="s">
        <v>163</v>
      </c>
    </row>
    <row r="3714" spans="1:7" ht="14.4">
      <c r="A3714" s="17" t="s">
        <v>748</v>
      </c>
      <c r="B3714" s="17" t="str">
        <f t="shared" si="4793"/>
        <v>hat=</v>
      </c>
      <c r="C3714" s="1" t="s">
        <v>183</v>
      </c>
      <c r="D3714" t="str">
        <f t="shared" si="4794"/>
        <v>6</v>
      </c>
      <c r="F3714" t="str">
        <f t="shared" si="4798"/>
        <v>hat=6</v>
      </c>
      <c r="G3714" s="17" t="s">
        <v>135</v>
      </c>
    </row>
    <row r="3715" spans="1:7" ht="14.4">
      <c r="A3715" s="17" t="s">
        <v>184</v>
      </c>
      <c r="B3715" s="17" t="str">
        <f t="shared" ref="B3715" si="4800">LEFT(A3715,10)</f>
        <v>CountryID=</v>
      </c>
      <c r="C3715" s="1" t="s">
        <v>185</v>
      </c>
      <c r="D3715" t="str">
        <f t="shared" ref="D3715:D3778" si="4801">RIGHT(A3715,(LEN(A3715)-10))</f>
        <v>1</v>
      </c>
      <c r="F3715" t="str">
        <f t="shared" si="4798"/>
        <v>CountryID=1</v>
      </c>
      <c r="G3715" s="17" t="str">
        <f t="shared" ref="G3715" si="4802">CONCATENATE("[th]",C3702)</f>
        <v>[th]Ytter</v>
      </c>
    </row>
    <row r="3716" spans="1:7" ht="14.4">
      <c r="A3716" s="17" t="s">
        <v>186</v>
      </c>
      <c r="B3716" s="17" t="str">
        <f t="shared" ref="B3716" si="4803">LEFT(A3716,9)</f>
        <v>warnings=</v>
      </c>
      <c r="C3716" s="1" t="s">
        <v>187</v>
      </c>
      <c r="D3716" t="str">
        <f t="shared" ref="D3716:D3779" si="4804">RIGHT(A3716,(LEN(A3716)-9))</f>
        <v>0</v>
      </c>
      <c r="F3716" t="str">
        <f t="shared" si="4798"/>
        <v>warnings=0</v>
      </c>
      <c r="G3716" s="17" t="s">
        <v>150</v>
      </c>
    </row>
    <row r="3717" spans="1:7" ht="14.4">
      <c r="A3717" s="17" t="s">
        <v>405</v>
      </c>
      <c r="B3717" s="17" t="str">
        <f t="shared" ref="B3717" si="4805">LEFT(A3717,11)</f>
        <v>speciality=</v>
      </c>
      <c r="C3717" s="1" t="s">
        <v>189</v>
      </c>
      <c r="D3717" t="str">
        <f t="shared" ref="D3717:D3780" si="4806">RIGHT(A3717,(LEN(A3717)-11))</f>
        <v>2</v>
      </c>
      <c r="F3717" t="str">
        <f t="shared" si="4798"/>
        <v>speciality=2</v>
      </c>
      <c r="G3717" s="17" t="str">
        <f>CONCATENATE("[td]",VLOOKUP(IF((COUNTA(E3702)&gt;0),E3702,VALUE(D3702)),'Lookup tables'!$A$2:$B$42,2,FALSE))</f>
        <v>[td]titanisk</v>
      </c>
    </row>
    <row r="3718" spans="1:7" ht="14.4">
      <c r="A3718" s="17" t="s">
        <v>406</v>
      </c>
      <c r="B3718" s="17" t="str">
        <f t="shared" ref="B3718" si="4807">LEFT(A3718,16)</f>
        <v>specialityLabel=</v>
      </c>
      <c r="C3718" s="1" t="s">
        <v>189</v>
      </c>
      <c r="F3718" t="str">
        <f t="shared" si="4798"/>
        <v>specialityLabel=Quick</v>
      </c>
      <c r="G3718" s="17" t="s">
        <v>140</v>
      </c>
    </row>
    <row r="3719" spans="1:7" ht="14.4">
      <c r="A3719" s="17" t="s">
        <v>329</v>
      </c>
      <c r="B3719" s="17" t="str">
        <f t="shared" ref="B3719" si="4808">LEFT(A3719,11)</f>
        <v>gentleness=</v>
      </c>
      <c r="C3719" s="1" t="s">
        <v>192</v>
      </c>
      <c r="D3719" t="str">
        <f t="shared" ref="D3719:D3782" si="4809">RIGHT(A3719,(LEN(A3719)-11))</f>
        <v>2</v>
      </c>
      <c r="F3719" t="str">
        <f t="shared" si="4798"/>
        <v>gentleness=2</v>
      </c>
      <c r="G3719" s="17" t="str">
        <f t="shared" ref="G3719" si="4810">CONCATENATE("[th]",C3704)</f>
        <v>[th]Försvar</v>
      </c>
    </row>
    <row r="3720" spans="1:7" ht="14.4">
      <c r="A3720" s="17" t="s">
        <v>330</v>
      </c>
      <c r="B3720" s="17" t="str">
        <f t="shared" ref="B3720" si="4811">LEFT(A3720,16)</f>
        <v>gentlenessLabel=</v>
      </c>
      <c r="C3720" s="1" t="s">
        <v>192</v>
      </c>
      <c r="D3720" t="str">
        <f t="shared" ref="D3720:D3783" si="4812">RIGHT(A3720,(LEN(A3720)-16))</f>
        <v>pleasant guy</v>
      </c>
      <c r="F3720" t="str">
        <f t="shared" si="4798"/>
        <v>gentlenessLabel=pleasant guy</v>
      </c>
      <c r="G3720" s="17" t="s">
        <v>150</v>
      </c>
    </row>
    <row r="3721" spans="1:7" ht="14.4">
      <c r="A3721" s="17" t="s">
        <v>271</v>
      </c>
      <c r="B3721" s="17" t="str">
        <f t="shared" ref="B3721" si="4813">LEFT(A3721,8)</f>
        <v>honesty=</v>
      </c>
      <c r="C3721" s="1" t="s">
        <v>195</v>
      </c>
      <c r="D3721" t="str">
        <f t="shared" ref="D3721:D3784" si="4814">RIGHT(A3721,(LEN(A3721)-8))</f>
        <v>1</v>
      </c>
      <c r="F3721" t="str">
        <f t="shared" si="4798"/>
        <v>honesty=1</v>
      </c>
      <c r="G3721" s="17" t="str">
        <f>CONCATENATE("[td]",VLOOKUP(IF((COUNTA(E3704)&gt;0),E3704,VALUE(D3704)),'Lookup tables'!$A$2:$B$42,2,FALSE))</f>
        <v>[td]dålig</v>
      </c>
    </row>
    <row r="3722" spans="1:7" ht="14.4">
      <c r="A3722" s="17" t="s">
        <v>272</v>
      </c>
      <c r="B3722" s="17" t="str">
        <f t="shared" ref="B3722" si="4815">LEFT(A3722,13)</f>
        <v>honestyLabel=</v>
      </c>
      <c r="C3722" s="1" t="s">
        <v>195</v>
      </c>
      <c r="D3722" t="str">
        <f t="shared" ref="D3722:D3785" si="4816">RIGHT(A3722,(LEN(A3722)-13))</f>
        <v>dishonest</v>
      </c>
      <c r="F3722" t="str">
        <f t="shared" si="4798"/>
        <v>honestyLabel=dishonest</v>
      </c>
      <c r="G3722" s="17" t="s">
        <v>163</v>
      </c>
    </row>
    <row r="3723" spans="1:7" ht="14.4">
      <c r="A3723" s="17" t="s">
        <v>257</v>
      </c>
      <c r="B3723" s="17" t="str">
        <f t="shared" ref="B3723" si="4817">LEFT(A3723,15)</f>
        <v>Aggressiveness=</v>
      </c>
      <c r="C3723" s="1" t="s">
        <v>198</v>
      </c>
      <c r="D3723" t="str">
        <f t="shared" ref="D3723:D3786" si="4818">RIGHT(A3723,(LEN(A3723)-15))</f>
        <v>1</v>
      </c>
      <c r="F3723" t="str">
        <f t="shared" si="4798"/>
        <v>Aggressiveness=1</v>
      </c>
      <c r="G3723" s="17" t="s">
        <v>135</v>
      </c>
    </row>
    <row r="3724" spans="1:7" ht="14.4">
      <c r="A3724" s="17" t="s">
        <v>258</v>
      </c>
      <c r="B3724" s="17" t="str">
        <f t="shared" ref="B3724" si="4819">LEFT(A3724,20)</f>
        <v>AggressivenessLabel=</v>
      </c>
      <c r="C3724" s="1" t="s">
        <v>198</v>
      </c>
      <c r="D3724" t="str">
        <f t="shared" ref="D3724:D3787" si="4820">RIGHT(A3724,(LEN(A3724)-20))</f>
        <v>calm</v>
      </c>
      <c r="F3724" t="str">
        <f t="shared" si="4798"/>
        <v>AggressivenessLabel=calm</v>
      </c>
      <c r="G3724" s="17" t="str">
        <f t="shared" ref="G3724" si="4821">CONCATENATE("[th]",C3700)</f>
        <v>[th]Målgörare</v>
      </c>
    </row>
    <row r="3725" spans="1:7" ht="14.4">
      <c r="A3725" s="17" t="s">
        <v>236</v>
      </c>
      <c r="B3725" s="17" t="str">
        <f t="shared" ref="B3725" si="4822">LEFT(A3725,12)</f>
        <v>TrainerType=</v>
      </c>
      <c r="C3725" s="1" t="s">
        <v>201</v>
      </c>
      <c r="D3725" t="str">
        <f t="shared" ref="D3725:D3788" si="4823">RIGHT(A3725,(LEN(A3725)-12))</f>
        <v/>
      </c>
      <c r="F3725" t="str">
        <f t="shared" si="4798"/>
        <v>TrainerType=</v>
      </c>
      <c r="G3725" s="17" t="s">
        <v>150</v>
      </c>
    </row>
    <row r="3726" spans="1:7" ht="14.4">
      <c r="A3726" s="17" t="s">
        <v>237</v>
      </c>
      <c r="B3726" s="17" t="str">
        <f t="shared" ref="B3726" si="4824">LEFT(A3726,13)</f>
        <v>TrainerSkill=</v>
      </c>
      <c r="C3726" s="1" t="s">
        <v>203</v>
      </c>
      <c r="D3726" t="str">
        <f t="shared" ref="D3726:D3789" si="4825">RIGHT(A3726,(LEN(A3726)-13))</f>
        <v/>
      </c>
      <c r="F3726" t="str">
        <f t="shared" si="4798"/>
        <v>TrainerSkill=</v>
      </c>
      <c r="G3726" s="17" t="str">
        <f>CONCATENATE("[td]",VLOOKUP(IF((COUNTA(E3700)&gt;0),E3700,VALUE(D3700)),'Lookup tables'!$A$2:$B$42,2,FALSE))</f>
        <v>[td]titanisk</v>
      </c>
    </row>
    <row r="3727" spans="1:7" ht="14.4">
      <c r="A3727" s="17" t="s">
        <v>204</v>
      </c>
      <c r="B3727" s="17" t="str">
        <f t="shared" ref="B3727" si="4826">LEFT(A3727,7)</f>
        <v>rating=</v>
      </c>
      <c r="C3727" s="1" t="s">
        <v>205</v>
      </c>
      <c r="D3727" t="str">
        <f t="shared" ref="D3727:D3790" si="4827">RIGHT(A3727,(LEN(A3727)-7))</f>
        <v>0</v>
      </c>
      <c r="F3727" t="str">
        <f t="shared" si="4798"/>
        <v>rating=0</v>
      </c>
      <c r="G3727" s="17" t="s">
        <v>140</v>
      </c>
    </row>
    <row r="3728" spans="1:7" ht="14.4">
      <c r="A3728" s="17" t="s">
        <v>298</v>
      </c>
      <c r="B3728" s="17" t="str">
        <f t="shared" ref="B3728" si="4828">LEFT(A3728,13)</f>
        <v>PlayerNumber=</v>
      </c>
      <c r="C3728" s="1" t="s">
        <v>207</v>
      </c>
      <c r="D3728" t="str">
        <f t="shared" ref="D3728:D3791" si="4829">RIGHT(A3728,(LEN(A3728)-13))</f>
        <v>10</v>
      </c>
      <c r="F3728" t="str">
        <f t="shared" si="4798"/>
        <v>PlayerNumber=10</v>
      </c>
      <c r="G3728" s="17" t="str">
        <f t="shared" ref="G3728" si="4830">CONCATENATE("[th]",C3703)</f>
        <v>[th]Fasta situationer</v>
      </c>
    </row>
    <row r="3729" spans="1:7" ht="14.4">
      <c r="A3729" s="17" t="s">
        <v>208</v>
      </c>
      <c r="B3729" s="17" t="str">
        <f t="shared" ref="B3729:B3730" si="4831">LEFT(A3729,15)</f>
        <v>TransferListed=</v>
      </c>
      <c r="C3729" s="1" t="s">
        <v>209</v>
      </c>
      <c r="D3729" t="str">
        <f t="shared" ref="D3729:D3792" si="4832">RIGHT(A3729,(LEN(A3729)-15))</f>
        <v>0</v>
      </c>
      <c r="F3729" t="str">
        <f t="shared" si="4798"/>
        <v>TransferListed=0</v>
      </c>
      <c r="G3729" s="17" t="s">
        <v>150</v>
      </c>
    </row>
    <row r="3730" spans="1:7" ht="14.4">
      <c r="A3730" s="17" t="s">
        <v>210</v>
      </c>
      <c r="B3730" s="17" t="str">
        <f t="shared" si="4831"/>
        <v>NationalTeamID=</v>
      </c>
      <c r="C3730" s="1" t="s">
        <v>211</v>
      </c>
      <c r="D3730" t="str">
        <f t="shared" si="4832"/>
        <v>3000</v>
      </c>
      <c r="F3730" t="str">
        <f t="shared" ref="F3730:F3793" si="4833">A3730</f>
        <v>NationalTeamID=3000</v>
      </c>
      <c r="G3730" s="17" t="str">
        <f>CONCATENATE("[td]",VLOOKUP(IF((COUNTA(E3703)&gt;0),E3703,VALUE(D3703)),'Lookup tables'!$A$2:$B$42,2,FALSE))</f>
        <v>[td]enastående</v>
      </c>
    </row>
    <row r="3731" spans="1:7" ht="14.4">
      <c r="A3731" s="17" t="s">
        <v>238</v>
      </c>
      <c r="B3731" s="17" t="str">
        <f t="shared" ref="B3731" si="4834">LEFT(A3731,5)</f>
        <v>Caps=</v>
      </c>
      <c r="C3731" s="1" t="s">
        <v>213</v>
      </c>
      <c r="D3731" t="str">
        <f t="shared" ref="D3731:D3794" si="4835">RIGHT(A3731,(LEN(A3731)-5))</f>
        <v>0</v>
      </c>
      <c r="F3731" t="str">
        <f t="shared" si="4833"/>
        <v>Caps=0</v>
      </c>
      <c r="G3731" s="17" t="s">
        <v>214</v>
      </c>
    </row>
    <row r="3732" spans="1:7" ht="14.4">
      <c r="A3732" s="17" t="s">
        <v>468</v>
      </c>
      <c r="B3732" s="17" t="str">
        <f t="shared" ref="B3732" si="4836">LEFT(A3732,8)</f>
        <v>CapsU20=</v>
      </c>
      <c r="C3732" s="1" t="s">
        <v>216</v>
      </c>
      <c r="D3732" t="str">
        <f t="shared" ref="D3732:D3795" si="4837">RIGHT(A3732,(LEN(A3732)-8))</f>
        <v>8</v>
      </c>
      <c r="E3732" t="s">
        <v>1439</v>
      </c>
      <c r="F3732" t="str">
        <f t="shared" si="4833"/>
        <v>CapsU20=8</v>
      </c>
      <c r="G3732" t="str">
        <f t="shared" ref="G3732:G3795" si="4838">CONCATENATE("Extra info: ", E3732)</f>
        <v>Extra info: form pos</v>
      </c>
    </row>
    <row r="3733" spans="1:7" ht="14.4">
      <c r="A3733" s="17" t="s">
        <v>917</v>
      </c>
      <c r="B3733" s="17"/>
      <c r="C3733" s="10" t="s">
        <v>134</v>
      </c>
      <c r="D3733" s="17" t="str">
        <f t="shared" ref="D3733:D3796" si="4839">MID(A3733,8,(LEN(A3733)-8))</f>
        <v>272675537</v>
      </c>
      <c r="F3733" t="str">
        <f t="shared" si="4777"/>
        <v>[player272675537]</v>
      </c>
      <c r="G3733" s="17" t="str">
        <f t="shared" ref="G3733:G3796" si="4840">CONCATENATE("[hr][b]",D3734,"[/b] ","[playerid=",D3733,"]")</f>
        <v>[hr][b]Leon 'Sunspot' Nederland[/b] [playerid=272675537]</v>
      </c>
    </row>
    <row r="3734" spans="1:7" ht="14.4">
      <c r="A3734" s="17" t="s">
        <v>918</v>
      </c>
      <c r="B3734" s="17" t="str">
        <f t="shared" ref="B3734" si="4841">LEFT(A3734,5)</f>
        <v>name=</v>
      </c>
      <c r="C3734" s="10" t="s">
        <v>137</v>
      </c>
      <c r="D3734" s="17" t="str">
        <f t="shared" ref="D3734:D3797" si="4842">RIGHT(A3734,(LEN(A3734)-5))</f>
        <v>Leon 'Sunspot' Nederland</v>
      </c>
      <c r="F3734" t="str">
        <f t="shared" si="4777"/>
        <v>name=Leon 'Sunspot' Nederland</v>
      </c>
      <c r="G3734" t="str">
        <f t="shared" ref="G3734" si="4843">CONCATENATE(D3735," år och ",D3736," dagar, TSI = ",D3750,", Lön = ",D3749)</f>
        <v>28 år och 0 dagar, TSI = 339550, Lön = 300200</v>
      </c>
    </row>
    <row r="3735" spans="1:7" ht="14.4">
      <c r="A3735" s="17" t="s">
        <v>334</v>
      </c>
      <c r="B3735" s="17" t="str">
        <f t="shared" ref="B3735" si="4844">LEFT(A3735,4)</f>
        <v>ald=</v>
      </c>
      <c r="C3735" s="1" t="s">
        <v>139</v>
      </c>
      <c r="D3735" t="str">
        <f t="shared" ref="D3735:D3798" si="4845">RIGHT(A3735,(LEN(A3735)-4))</f>
        <v>28</v>
      </c>
      <c r="F3735" t="str">
        <f t="shared" ref="F3735" si="4846">IF(LEN(E3735)&gt;0,CONCATENATE(B3735,E3735),A3735)</f>
        <v>ald=28</v>
      </c>
      <c r="G3735" t="str">
        <f>CONCATENATE(VLOOKUP(IF((COUNTA(E3738)&gt;0),E3738,VALUE(D3738)),'Lookup tables'!$A$2:$B$42,2,FALSE)," form, ",VLOOKUP(IF((COUNTA(E3739)&gt;0),E3739,VALUE(D3739)),'Lookup tables'!$A$2:$B$42,2,FALSE)," kondition, ",VLOOKUP(IF((COUNTA(E3747)&gt;0),E3747,VALUE(D3747)),'Lookup tables'!$A$2:$B$42,2,FALSE)," rutin")</f>
        <v>ypperlig form, fenomenal kondition, unik rutin</v>
      </c>
    </row>
    <row r="3736" spans="1:7" ht="14.4">
      <c r="A3736" s="17" t="s">
        <v>1312</v>
      </c>
      <c r="B3736" s="17" t="str">
        <f t="shared" ref="B3736" si="4847">LEFT(A3736,8)</f>
        <v>agedays=</v>
      </c>
      <c r="C3736" s="1" t="s">
        <v>142</v>
      </c>
      <c r="D3736" t="str">
        <f t="shared" ref="D3736:D3799" si="4848">RIGHT(A3736,(LEN(A3736)-8))</f>
        <v>0</v>
      </c>
      <c r="F3736" t="str">
        <f t="shared" si="4798"/>
        <v>agedays=0</v>
      </c>
      <c r="G3736" t="str">
        <f>CONCATENATE(IF((COUNTA(D3759)&gt;0),CONCATENATE(D3759,", "),""),IF((LEN(D3766)&gt;0),CONCATENATE(VLOOKUP(VALUE(D3766),'Lookup tables'!$D$25:$E$27,2,FALSE),", "),""),CONCATENATE(VLOOKUP(VALUE(D3748),'Lookup tables'!$A$2:$B$42,2,FALSE)," ledarförmåga, "),CONCATENATE(VLOOKUP(D3761,'Lookup tables'!$D$29:$E$34,2,FALSE),", "),IF(AND((VALUE(D3737)&lt;0),(COUNTA(E3737)&lt;1)),"ingen skada",CONCATENATE("[b]skada +",IF((COUNTA(E3737)&gt;0),E3737,D3737),"[/b]")))</f>
        <v>hyfsad ledarförmåga, sympatisk kille, ingen skada</v>
      </c>
    </row>
    <row r="3737" spans="1:7" ht="14.4">
      <c r="A3737" s="17" t="s">
        <v>143</v>
      </c>
      <c r="B3737" s="17" t="str">
        <f t="shared" ref="B3737:B3738" si="4849">LEFT(A3737,4)</f>
        <v>ska=</v>
      </c>
      <c r="C3737" s="1" t="s">
        <v>144</v>
      </c>
      <c r="D3737" t="str">
        <f t="shared" ref="D3737:D3800" si="4850">RIGHT(A3737,(LEN(A3737)-4))</f>
        <v>-1</v>
      </c>
      <c r="F3737" t="str">
        <f t="shared" si="4798"/>
        <v>ska=-1</v>
      </c>
      <c r="G3737" t="s">
        <v>145</v>
      </c>
    </row>
    <row r="3738" spans="1:7" ht="14.4">
      <c r="A3738" s="17" t="s">
        <v>221</v>
      </c>
      <c r="B3738" s="17" t="str">
        <f t="shared" si="4849"/>
        <v>for=</v>
      </c>
      <c r="C3738" s="1" t="s">
        <v>147</v>
      </c>
      <c r="D3738" t="str">
        <f t="shared" si="4850"/>
        <v>6</v>
      </c>
      <c r="F3738" t="str">
        <f t="shared" si="4798"/>
        <v>for=6</v>
      </c>
      <c r="G3738" s="17" t="str">
        <f t="shared" ref="G3738:G3801" si="4851">CONCATENATE("[th]",C3739)</f>
        <v>[th]Kondition</v>
      </c>
    </row>
    <row r="3739" spans="1:7" ht="14.4">
      <c r="A3739" s="17" t="s">
        <v>369</v>
      </c>
      <c r="B3739" s="17" t="str">
        <f t="shared" si="4793"/>
        <v>uth=</v>
      </c>
      <c r="C3739" s="1" t="s">
        <v>149</v>
      </c>
      <c r="D3739" t="str">
        <f t="shared" si="4850"/>
        <v>8</v>
      </c>
      <c r="F3739" t="str">
        <f t="shared" si="4798"/>
        <v>uth=8</v>
      </c>
      <c r="G3739" s="17" t="s">
        <v>150</v>
      </c>
    </row>
    <row r="3740" spans="1:7" ht="14.4">
      <c r="A3740" s="17" t="s">
        <v>462</v>
      </c>
      <c r="B3740" s="17" t="str">
        <f t="shared" si="4793"/>
        <v>spe=</v>
      </c>
      <c r="C3740" s="1" t="s">
        <v>152</v>
      </c>
      <c r="D3740" t="str">
        <f t="shared" si="4850"/>
        <v>14</v>
      </c>
      <c r="F3740" t="str">
        <f t="shared" si="4798"/>
        <v>spe=14</v>
      </c>
      <c r="G3740" s="17" t="str">
        <f>CONCATENATE("[td]",VLOOKUP(IF((COUNTA(E3739)&gt;0),E3739,VALUE(D3739)),'Lookup tables'!$A$2:$B$42,2,FALSE))</f>
        <v>[td]fenomenal</v>
      </c>
    </row>
    <row r="3741" spans="1:7" ht="14.4">
      <c r="A3741" s="17" t="s">
        <v>897</v>
      </c>
      <c r="B3741" s="17" t="str">
        <f t="shared" si="4793"/>
        <v>mal=</v>
      </c>
      <c r="C3741" s="1" t="s">
        <v>154</v>
      </c>
      <c r="D3741" t="str">
        <f t="shared" si="4850"/>
        <v>13</v>
      </c>
      <c r="F3741" t="str">
        <f t="shared" si="4798"/>
        <v>mal=13</v>
      </c>
      <c r="G3741" s="17" t="s">
        <v>140</v>
      </c>
    </row>
    <row r="3742" spans="1:7" ht="14.4">
      <c r="A3742" s="17" t="s">
        <v>583</v>
      </c>
      <c r="B3742" s="17" t="str">
        <f t="shared" si="4793"/>
        <v>fra=</v>
      </c>
      <c r="C3742" s="1" t="s">
        <v>156</v>
      </c>
      <c r="D3742" t="str">
        <f t="shared" si="4850"/>
        <v>14</v>
      </c>
      <c r="F3742" t="str">
        <f t="shared" si="4798"/>
        <v>fra=14</v>
      </c>
      <c r="G3742" s="17" t="str">
        <f t="shared" ref="G3742" si="4852">CONCATENATE("[th]",C3746)</f>
        <v>[th]Målvakt</v>
      </c>
    </row>
    <row r="3743" spans="1:7" ht="14.4">
      <c r="A3743" s="17" t="s">
        <v>454</v>
      </c>
      <c r="B3743" s="17" t="str">
        <f t="shared" si="4793"/>
        <v>ytt=</v>
      </c>
      <c r="C3743" s="1" t="s">
        <v>158</v>
      </c>
      <c r="D3743" t="str">
        <f t="shared" si="4850"/>
        <v>6</v>
      </c>
      <c r="F3743" t="str">
        <f t="shared" si="4798"/>
        <v>ytt=6</v>
      </c>
      <c r="G3743" s="17" t="s">
        <v>150</v>
      </c>
    </row>
    <row r="3744" spans="1:7" ht="14.4">
      <c r="A3744" s="17" t="s">
        <v>520</v>
      </c>
      <c r="B3744" s="17" t="str">
        <f t="shared" si="4793"/>
        <v>fas=</v>
      </c>
      <c r="C3744" s="1" t="s">
        <v>160</v>
      </c>
      <c r="D3744" t="str">
        <f t="shared" si="4850"/>
        <v>4</v>
      </c>
      <c r="F3744" t="str">
        <f t="shared" si="4798"/>
        <v>fas=4</v>
      </c>
      <c r="G3744" s="17" t="str">
        <f>CONCATENATE("[td]",VLOOKUP(IF((COUNTA(E3746)&gt;0),E3746,VALUE(D3746)),'Lookup tables'!$A$2:$B$42,2,FALSE))</f>
        <v>[td]usel</v>
      </c>
    </row>
    <row r="3745" spans="1:7" ht="14.4">
      <c r="A3745" s="17" t="s">
        <v>285</v>
      </c>
      <c r="B3745" s="17" t="str">
        <f t="shared" si="4793"/>
        <v>bac=</v>
      </c>
      <c r="C3745" s="1" t="s">
        <v>162</v>
      </c>
      <c r="D3745" t="str">
        <f t="shared" si="4850"/>
        <v>4</v>
      </c>
      <c r="F3745" t="str">
        <f t="shared" si="4798"/>
        <v>bac=4</v>
      </c>
      <c r="G3745" s="17" t="s">
        <v>163</v>
      </c>
    </row>
    <row r="3746" spans="1:7" ht="14.4">
      <c r="A3746" s="17" t="s">
        <v>480</v>
      </c>
      <c r="B3746" s="17" t="str">
        <f t="shared" si="4793"/>
        <v>mlv=</v>
      </c>
      <c r="C3746" s="1" t="s">
        <v>165</v>
      </c>
      <c r="D3746" t="str">
        <f t="shared" si="4850"/>
        <v>2</v>
      </c>
      <c r="F3746" t="str">
        <f t="shared" si="4798"/>
        <v>mlv=2</v>
      </c>
      <c r="G3746" s="17" t="s">
        <v>135</v>
      </c>
    </row>
    <row r="3747" spans="1:7" ht="14.4">
      <c r="A3747" s="17" t="s">
        <v>267</v>
      </c>
      <c r="B3747" s="17" t="str">
        <f t="shared" si="4793"/>
        <v>rut=</v>
      </c>
      <c r="C3747" s="1" t="s">
        <v>167</v>
      </c>
      <c r="D3747" t="str">
        <f t="shared" si="4850"/>
        <v>9</v>
      </c>
      <c r="F3747" t="str">
        <f t="shared" si="4798"/>
        <v>rut=9</v>
      </c>
      <c r="G3747" s="17" t="str">
        <f t="shared" ref="G3747" si="4853">CONCATENATE("[th]",C3740)</f>
        <v>[th]Spelupplägg</v>
      </c>
    </row>
    <row r="3748" spans="1:7" ht="14.4">
      <c r="A3748" s="17" t="s">
        <v>400</v>
      </c>
      <c r="B3748" s="17" t="str">
        <f t="shared" si="4793"/>
        <v>led=</v>
      </c>
      <c r="C3748" s="1" t="s">
        <v>169</v>
      </c>
      <c r="D3748" t="str">
        <f t="shared" si="4850"/>
        <v>4</v>
      </c>
      <c r="F3748" t="str">
        <f t="shared" si="4798"/>
        <v>led=4</v>
      </c>
      <c r="G3748" s="17" t="s">
        <v>150</v>
      </c>
    </row>
    <row r="3749" spans="1:7" ht="14.4">
      <c r="A3749" s="17" t="s">
        <v>1384</v>
      </c>
      <c r="B3749" s="17" t="str">
        <f t="shared" si="4793"/>
        <v>sal=</v>
      </c>
      <c r="C3749" s="1" t="s">
        <v>171</v>
      </c>
      <c r="D3749" t="str">
        <f t="shared" si="4850"/>
        <v>300200</v>
      </c>
      <c r="F3749" t="str">
        <f t="shared" si="4798"/>
        <v>sal=300200</v>
      </c>
      <c r="G3749" s="17" t="str">
        <f>CONCATENATE("[td]",VLOOKUP(IF((COUNTA(E3740)&gt;0),E3740,VALUE(D3740)),'Lookup tables'!$A$2:$B$42,2,FALSE))</f>
        <v>[td]himmelsk</v>
      </c>
    </row>
    <row r="3750" spans="1:7" ht="14.4">
      <c r="A3750" s="17" t="s">
        <v>1385</v>
      </c>
      <c r="B3750" s="17" t="str">
        <f t="shared" si="4793"/>
        <v>mkt=</v>
      </c>
      <c r="C3750" s="1" t="s">
        <v>173</v>
      </c>
      <c r="D3750" t="str">
        <f t="shared" si="4850"/>
        <v>339550</v>
      </c>
      <c r="F3750" t="str">
        <f t="shared" si="4798"/>
        <v>mkt=339550</v>
      </c>
      <c r="G3750" s="17" t="s">
        <v>140</v>
      </c>
    </row>
    <row r="3751" spans="1:7" ht="14.4">
      <c r="A3751" s="17" t="s">
        <v>1386</v>
      </c>
      <c r="B3751" s="17" t="str">
        <f t="shared" si="4793"/>
        <v>gev=</v>
      </c>
      <c r="C3751" s="1" t="s">
        <v>175</v>
      </c>
      <c r="D3751" t="str">
        <f t="shared" si="4850"/>
        <v>86</v>
      </c>
      <c r="F3751" t="str">
        <f t="shared" si="4798"/>
        <v>gev=86</v>
      </c>
      <c r="G3751" s="17" t="str">
        <f t="shared" ref="G3751" si="4854">CONCATENATE("[th]",C3742)</f>
        <v>[th]Framspel</v>
      </c>
    </row>
    <row r="3752" spans="1:7" ht="14.4">
      <c r="A3752" s="17" t="s">
        <v>814</v>
      </c>
      <c r="B3752" s="17" t="str">
        <f t="shared" si="4793"/>
        <v>gtl=</v>
      </c>
      <c r="C3752" s="1" t="s">
        <v>177</v>
      </c>
      <c r="D3752" t="str">
        <f t="shared" si="4850"/>
        <v>3</v>
      </c>
      <c r="F3752" t="str">
        <f t="shared" si="4798"/>
        <v>gtl=3</v>
      </c>
      <c r="G3752" s="17" t="s">
        <v>150</v>
      </c>
    </row>
    <row r="3753" spans="1:7" ht="14.4">
      <c r="A3753" s="17" t="s">
        <v>178</v>
      </c>
      <c r="B3753" s="17" t="str">
        <f t="shared" si="4793"/>
        <v>gtc=</v>
      </c>
      <c r="C3753" s="1" t="s">
        <v>179</v>
      </c>
      <c r="D3753" t="str">
        <f t="shared" si="4850"/>
        <v>0</v>
      </c>
      <c r="F3753" t="str">
        <f t="shared" si="4798"/>
        <v>gtc=0</v>
      </c>
      <c r="G3753" s="17" t="str">
        <f>CONCATENATE("[td]",VLOOKUP(IF((COUNTA(E3742)&gt;0),E3742,VALUE(D3742)),'Lookup tables'!$A$2:$B$42,2,FALSE))</f>
        <v>[td]himmelsk</v>
      </c>
    </row>
    <row r="3754" spans="1:7" ht="14.4">
      <c r="A3754" s="17" t="s">
        <v>180</v>
      </c>
      <c r="B3754" s="17" t="str">
        <f t="shared" si="4793"/>
        <v>gtt=</v>
      </c>
      <c r="C3754" s="1" t="s">
        <v>181</v>
      </c>
      <c r="D3754" t="str">
        <f t="shared" si="4850"/>
        <v>0</v>
      </c>
      <c r="F3754" t="str">
        <f t="shared" si="4798"/>
        <v>gtt=0</v>
      </c>
      <c r="G3754" s="17" t="s">
        <v>163</v>
      </c>
    </row>
    <row r="3755" spans="1:7" ht="14.4">
      <c r="A3755" s="17" t="s">
        <v>720</v>
      </c>
      <c r="B3755" s="17" t="str">
        <f t="shared" si="4793"/>
        <v>hat=</v>
      </c>
      <c r="C3755" s="1" t="s">
        <v>183</v>
      </c>
      <c r="D3755" t="str">
        <f t="shared" si="4850"/>
        <v>5</v>
      </c>
      <c r="F3755" t="str">
        <f t="shared" si="4798"/>
        <v>hat=5</v>
      </c>
      <c r="G3755" s="17" t="s">
        <v>135</v>
      </c>
    </row>
    <row r="3756" spans="1:7" ht="14.4">
      <c r="A3756" s="17" t="s">
        <v>184</v>
      </c>
      <c r="B3756" s="17" t="str">
        <f t="shared" ref="B3756" si="4855">LEFT(A3756,10)</f>
        <v>CountryID=</v>
      </c>
      <c r="C3756" s="1" t="s">
        <v>185</v>
      </c>
      <c r="D3756" t="str">
        <f t="shared" ref="D3756:D3819" si="4856">RIGHT(A3756,(LEN(A3756)-10))</f>
        <v>1</v>
      </c>
      <c r="F3756" t="str">
        <f t="shared" si="4798"/>
        <v>CountryID=1</v>
      </c>
      <c r="G3756" s="17" t="str">
        <f t="shared" ref="G3756" si="4857">CONCATENATE("[th]",C3743)</f>
        <v>[th]Ytter</v>
      </c>
    </row>
    <row r="3757" spans="1:7" ht="14.4">
      <c r="A3757" s="17" t="s">
        <v>186</v>
      </c>
      <c r="B3757" s="17" t="str">
        <f t="shared" ref="B3757" si="4858">LEFT(A3757,9)</f>
        <v>warnings=</v>
      </c>
      <c r="C3757" s="1" t="s">
        <v>187</v>
      </c>
      <c r="D3757" t="str">
        <f t="shared" ref="D3757:D3820" si="4859">RIGHT(A3757,(LEN(A3757)-9))</f>
        <v>0</v>
      </c>
      <c r="F3757" t="str">
        <f t="shared" si="4798"/>
        <v>warnings=0</v>
      </c>
      <c r="G3757" s="17" t="s">
        <v>150</v>
      </c>
    </row>
    <row r="3758" spans="1:7" ht="14.4">
      <c r="A3758" s="17" t="s">
        <v>610</v>
      </c>
      <c r="B3758" s="17" t="str">
        <f t="shared" ref="B3758" si="4860">LEFT(A3758,11)</f>
        <v>speciality=</v>
      </c>
      <c r="C3758" s="1" t="s">
        <v>189</v>
      </c>
      <c r="D3758" t="str">
        <f t="shared" ref="D3758:D3821" si="4861">RIGHT(A3758,(LEN(A3758)-11))</f>
        <v>1</v>
      </c>
      <c r="F3758" t="str">
        <f t="shared" si="4798"/>
        <v>speciality=1</v>
      </c>
      <c r="G3758" s="17" t="str">
        <f>CONCATENATE("[td]",VLOOKUP(IF((COUNTA(E3743)&gt;0),E3743,VALUE(D3743)),'Lookup tables'!$A$2:$B$42,2,FALSE))</f>
        <v>[td]ypperlig</v>
      </c>
    </row>
    <row r="3759" spans="1:7" ht="14.4">
      <c r="A3759" s="17" t="s">
        <v>611</v>
      </c>
      <c r="B3759" s="17" t="str">
        <f t="shared" ref="B3759" si="4862">LEFT(A3759,16)</f>
        <v>specialityLabel=</v>
      </c>
      <c r="C3759" s="1" t="s">
        <v>189</v>
      </c>
      <c r="F3759" t="str">
        <f t="shared" si="4798"/>
        <v>specialityLabel=Technical</v>
      </c>
      <c r="G3759" s="17" t="s">
        <v>140</v>
      </c>
    </row>
    <row r="3760" spans="1:7" ht="14.4">
      <c r="A3760" s="17" t="s">
        <v>329</v>
      </c>
      <c r="B3760" s="17" t="str">
        <f t="shared" ref="B3760" si="4863">LEFT(A3760,11)</f>
        <v>gentleness=</v>
      </c>
      <c r="C3760" s="1" t="s">
        <v>192</v>
      </c>
      <c r="D3760" t="str">
        <f t="shared" ref="D3760:D3823" si="4864">RIGHT(A3760,(LEN(A3760)-11))</f>
        <v>2</v>
      </c>
      <c r="F3760" t="str">
        <f t="shared" si="4798"/>
        <v>gentleness=2</v>
      </c>
      <c r="G3760" s="17" t="str">
        <f t="shared" ref="G3760" si="4865">CONCATENATE("[th]",C3745)</f>
        <v>[th]Försvar</v>
      </c>
    </row>
    <row r="3761" spans="1:7" ht="14.4">
      <c r="A3761" s="17" t="s">
        <v>330</v>
      </c>
      <c r="B3761" s="17" t="str">
        <f t="shared" ref="B3761" si="4866">LEFT(A3761,16)</f>
        <v>gentlenessLabel=</v>
      </c>
      <c r="C3761" s="1" t="s">
        <v>192</v>
      </c>
      <c r="D3761" t="str">
        <f t="shared" ref="D3761:D3824" si="4867">RIGHT(A3761,(LEN(A3761)-16))</f>
        <v>pleasant guy</v>
      </c>
      <c r="F3761" t="str">
        <f t="shared" si="4798"/>
        <v>gentlenessLabel=pleasant guy</v>
      </c>
      <c r="G3761" s="17" t="s">
        <v>150</v>
      </c>
    </row>
    <row r="3762" spans="1:7" ht="14.4">
      <c r="A3762" s="17" t="s">
        <v>234</v>
      </c>
      <c r="B3762" s="17" t="str">
        <f t="shared" ref="B3762" si="4868">LEFT(A3762,8)</f>
        <v>honesty=</v>
      </c>
      <c r="C3762" s="1" t="s">
        <v>195</v>
      </c>
      <c r="D3762" t="str">
        <f t="shared" ref="D3762:D3825" si="4869">RIGHT(A3762,(LEN(A3762)-8))</f>
        <v>3</v>
      </c>
      <c r="F3762" t="str">
        <f t="shared" si="4798"/>
        <v>honesty=3</v>
      </c>
      <c r="G3762" s="17" t="str">
        <f>CONCATENATE("[td]",VLOOKUP(IF((COUNTA(E3745)&gt;0),E3745,VALUE(D3745)),'Lookup tables'!$A$2:$B$42,2,FALSE))</f>
        <v>[td]hyfsad</v>
      </c>
    </row>
    <row r="3763" spans="1:7" ht="14.4">
      <c r="A3763" s="17" t="s">
        <v>235</v>
      </c>
      <c r="B3763" s="17" t="str">
        <f t="shared" ref="B3763" si="4870">LEFT(A3763,13)</f>
        <v>honestyLabel=</v>
      </c>
      <c r="C3763" s="1" t="s">
        <v>195</v>
      </c>
      <c r="D3763" t="str">
        <f t="shared" ref="D3763:D3826" si="4871">RIGHT(A3763,(LEN(A3763)-13))</f>
        <v>upright</v>
      </c>
      <c r="F3763" t="str">
        <f t="shared" si="4798"/>
        <v>honestyLabel=upright</v>
      </c>
      <c r="G3763" s="17" t="s">
        <v>163</v>
      </c>
    </row>
    <row r="3764" spans="1:7" ht="14.4">
      <c r="A3764" s="17" t="s">
        <v>294</v>
      </c>
      <c r="B3764" s="17" t="str">
        <f t="shared" ref="B3764" si="4872">LEFT(A3764,15)</f>
        <v>Aggressiveness=</v>
      </c>
      <c r="C3764" s="1" t="s">
        <v>198</v>
      </c>
      <c r="D3764" t="str">
        <f t="shared" ref="D3764:D3827" si="4873">RIGHT(A3764,(LEN(A3764)-15))</f>
        <v>3</v>
      </c>
      <c r="F3764" t="str">
        <f t="shared" si="4798"/>
        <v>Aggressiveness=3</v>
      </c>
      <c r="G3764" s="17" t="s">
        <v>135</v>
      </c>
    </row>
    <row r="3765" spans="1:7" ht="14.4">
      <c r="A3765" s="17" t="s">
        <v>295</v>
      </c>
      <c r="B3765" s="17" t="str">
        <f t="shared" ref="B3765" si="4874">LEFT(A3765,20)</f>
        <v>AggressivenessLabel=</v>
      </c>
      <c r="C3765" s="1" t="s">
        <v>198</v>
      </c>
      <c r="D3765" t="str">
        <f t="shared" ref="D3765:D3828" si="4875">RIGHT(A3765,(LEN(A3765)-20))</f>
        <v>temperamental</v>
      </c>
      <c r="F3765" t="str">
        <f t="shared" si="4798"/>
        <v>AggressivenessLabel=temperamental</v>
      </c>
      <c r="G3765" s="17" t="str">
        <f t="shared" ref="G3765" si="4876">CONCATENATE("[th]",C3741)</f>
        <v>[th]Målgörare</v>
      </c>
    </row>
    <row r="3766" spans="1:7" ht="14.4">
      <c r="A3766" s="17" t="s">
        <v>236</v>
      </c>
      <c r="B3766" s="17" t="str">
        <f t="shared" ref="B3766" si="4877">LEFT(A3766,12)</f>
        <v>TrainerType=</v>
      </c>
      <c r="C3766" s="1" t="s">
        <v>201</v>
      </c>
      <c r="D3766" t="str">
        <f t="shared" ref="D3766:D3829" si="4878">RIGHT(A3766,(LEN(A3766)-12))</f>
        <v/>
      </c>
      <c r="F3766" t="str">
        <f t="shared" si="4798"/>
        <v>TrainerType=</v>
      </c>
      <c r="G3766" s="17" t="s">
        <v>150</v>
      </c>
    </row>
    <row r="3767" spans="1:7" ht="14.4">
      <c r="A3767" s="17" t="s">
        <v>237</v>
      </c>
      <c r="B3767" s="17" t="str">
        <f t="shared" ref="B3767" si="4879">LEFT(A3767,13)</f>
        <v>TrainerSkill=</v>
      </c>
      <c r="C3767" s="1" t="s">
        <v>203</v>
      </c>
      <c r="D3767" t="str">
        <f t="shared" ref="D3767:D3830" si="4880">RIGHT(A3767,(LEN(A3767)-13))</f>
        <v/>
      </c>
      <c r="F3767" t="str">
        <f t="shared" si="4798"/>
        <v>TrainerSkill=</v>
      </c>
      <c r="G3767" s="17" t="str">
        <f>CONCATENATE("[td]",VLOOKUP(IF((COUNTA(E3741)&gt;0),E3741,VALUE(D3741)),'Lookup tables'!$A$2:$B$42,2,FALSE))</f>
        <v>[td]oförglömlig</v>
      </c>
    </row>
    <row r="3768" spans="1:7" ht="14.4">
      <c r="A3768" s="17" t="s">
        <v>204</v>
      </c>
      <c r="B3768" s="17" t="str">
        <f t="shared" ref="B3768" si="4881">LEFT(A3768,7)</f>
        <v>rating=</v>
      </c>
      <c r="C3768" s="1" t="s">
        <v>205</v>
      </c>
      <c r="D3768" t="str">
        <f t="shared" ref="D3768:D3831" si="4882">RIGHT(A3768,(LEN(A3768)-7))</f>
        <v>0</v>
      </c>
      <c r="F3768" t="str">
        <f t="shared" si="4798"/>
        <v>rating=0</v>
      </c>
      <c r="G3768" s="17" t="s">
        <v>140</v>
      </c>
    </row>
    <row r="3769" spans="1:7" ht="14.4">
      <c r="A3769" s="17" t="s">
        <v>350</v>
      </c>
      <c r="B3769" s="17" t="str">
        <f t="shared" ref="B3769" si="4883">LEFT(A3769,13)</f>
        <v>PlayerNumber=</v>
      </c>
      <c r="C3769" s="1" t="s">
        <v>207</v>
      </c>
      <c r="D3769" t="str">
        <f t="shared" ref="D3769:D3832" si="4884">RIGHT(A3769,(LEN(A3769)-13))</f>
        <v>100</v>
      </c>
      <c r="F3769" t="str">
        <f t="shared" si="4798"/>
        <v>PlayerNumber=100</v>
      </c>
      <c r="G3769" s="17" t="str">
        <f t="shared" ref="G3769" si="4885">CONCATENATE("[th]",C3744)</f>
        <v>[th]Fasta situationer</v>
      </c>
    </row>
    <row r="3770" spans="1:7" ht="14.4">
      <c r="A3770" s="17" t="s">
        <v>208</v>
      </c>
      <c r="B3770" s="17" t="str">
        <f t="shared" ref="B3770:B3771" si="4886">LEFT(A3770,15)</f>
        <v>TransferListed=</v>
      </c>
      <c r="C3770" s="1" t="s">
        <v>209</v>
      </c>
      <c r="D3770" t="str">
        <f t="shared" ref="D3770:D3833" si="4887">RIGHT(A3770,(LEN(A3770)-15))</f>
        <v>0</v>
      </c>
      <c r="F3770" t="str">
        <f t="shared" si="4798"/>
        <v>TransferListed=0</v>
      </c>
      <c r="G3770" s="17" t="s">
        <v>150</v>
      </c>
    </row>
    <row r="3771" spans="1:7" ht="14.4">
      <c r="A3771" s="17" t="s">
        <v>210</v>
      </c>
      <c r="B3771" s="17" t="str">
        <f t="shared" si="4886"/>
        <v>NationalTeamID=</v>
      </c>
      <c r="C3771" s="1" t="s">
        <v>211</v>
      </c>
      <c r="D3771" t="str">
        <f t="shared" si="4887"/>
        <v>3000</v>
      </c>
      <c r="F3771" t="str">
        <f t="shared" ref="F3771:F3834" si="4888">A3771</f>
        <v>NationalTeamID=3000</v>
      </c>
      <c r="G3771" s="17" t="str">
        <f>CONCATENATE("[td]",VLOOKUP(IF((COUNTA(E3744)&gt;0),E3744,VALUE(D3744)),'Lookup tables'!$A$2:$B$42,2,FALSE))</f>
        <v>[td]hyfsad</v>
      </c>
    </row>
    <row r="3772" spans="1:7" ht="14.4">
      <c r="A3772" s="17" t="s">
        <v>365</v>
      </c>
      <c r="B3772" s="17" t="str">
        <f t="shared" ref="B3772" si="4889">LEFT(A3772,5)</f>
        <v>Caps=</v>
      </c>
      <c r="C3772" s="1" t="s">
        <v>213</v>
      </c>
      <c r="D3772" t="str">
        <f t="shared" ref="D3772:D3835" si="4890">RIGHT(A3772,(LEN(A3772)-5))</f>
        <v>2</v>
      </c>
      <c r="F3772" t="str">
        <f t="shared" si="4888"/>
        <v>Caps=2</v>
      </c>
      <c r="G3772" s="17" t="s">
        <v>214</v>
      </c>
    </row>
    <row r="3773" spans="1:7" ht="14.4">
      <c r="A3773" s="17" t="s">
        <v>239</v>
      </c>
      <c r="B3773" s="17" t="str">
        <f t="shared" ref="B3773" si="4891">LEFT(A3773,8)</f>
        <v>CapsU20=</v>
      </c>
      <c r="C3773" s="1" t="s">
        <v>216</v>
      </c>
      <c r="D3773" t="str">
        <f t="shared" ref="D3773:D3836" si="4892">RIGHT(A3773,(LEN(A3773)-8))</f>
        <v>0</v>
      </c>
      <c r="F3773" t="str">
        <f t="shared" si="4888"/>
        <v>CapsU20=0</v>
      </c>
      <c r="G3773" t="str">
        <f t="shared" ref="G3773:G3836" si="4893">CONCATENATE("Extra info: ", E3773)</f>
        <v xml:space="preserve">Extra info: </v>
      </c>
    </row>
    <row r="3774" spans="1:7" ht="14.4">
      <c r="A3774" s="17" t="s">
        <v>862</v>
      </c>
      <c r="B3774" s="17"/>
      <c r="C3774" s="10" t="s">
        <v>134</v>
      </c>
      <c r="D3774" s="17" t="str">
        <f t="shared" ref="D3774:D3837" si="4894">MID(A3774,8,(LEN(A3774)-8))</f>
        <v>232175021</v>
      </c>
      <c r="F3774" t="str">
        <f t="shared" si="4888"/>
        <v>[player232175021]</v>
      </c>
      <c r="G3774" s="17" t="str">
        <f t="shared" ref="G3774:G3837" si="4895">CONCATENATE("[hr][b]",D3775,"[/b] ","[playerid=",D3774,"]")</f>
        <v>[hr][b]Martin 'Duvan' Duvstad[/b] [playerid=232175021]</v>
      </c>
    </row>
    <row r="3775" spans="1:7" ht="14.4">
      <c r="A3775" s="17" t="s">
        <v>863</v>
      </c>
      <c r="B3775" s="17" t="str">
        <f t="shared" ref="B3775" si="4896">LEFT(A3775,5)</f>
        <v>name=</v>
      </c>
      <c r="C3775" s="10" t="s">
        <v>137</v>
      </c>
      <c r="D3775" s="17" t="str">
        <f t="shared" ref="D3775:D3838" si="4897">RIGHT(A3775,(LEN(A3775)-5))</f>
        <v>Martin 'Duvan' Duvstad</v>
      </c>
      <c r="F3775" t="str">
        <f t="shared" si="4888"/>
        <v>name=Martin 'Duvan' Duvstad</v>
      </c>
      <c r="G3775" t="str">
        <f t="shared" ref="G3775" si="4898">CONCATENATE(D3776," år och ",D3777," dagar, TSI = ",D3791,", Lön = ",D3790)</f>
        <v>31 år och 22 dagar, TSI = 218710, Lön = 393700</v>
      </c>
    </row>
    <row r="3776" spans="1:7" ht="14.4">
      <c r="A3776" s="17" t="s">
        <v>138</v>
      </c>
      <c r="B3776" s="17" t="str">
        <f t="shared" ref="B3776" si="4899">LEFT(A3776,4)</f>
        <v>ald=</v>
      </c>
      <c r="C3776" s="1" t="s">
        <v>139</v>
      </c>
      <c r="D3776" t="str">
        <f t="shared" ref="D3776:D3839" si="4900">RIGHT(A3776,(LEN(A3776)-4))</f>
        <v>31</v>
      </c>
      <c r="F3776" t="str">
        <f t="shared" ref="F3776:F3839" si="4901">IF(LEN(E3776)&gt;0,CONCATENATE(B3776,E3776),A3776)</f>
        <v>ald=31</v>
      </c>
      <c r="G3776" t="str">
        <f>CONCATENATE(VLOOKUP(IF((COUNTA(E3779)&gt;0),E3779,VALUE(D3779)),'Lookup tables'!$A$2:$B$42,2,FALSE)," form, ",VLOOKUP(IF((COUNTA(E3780)&gt;0),E3780,VALUE(D3780)),'Lookup tables'!$A$2:$B$42,2,FALSE)," kondition, ",VLOOKUP(IF((COUNTA(E3788)&gt;0),E3788,VALUE(D3788)),'Lookup tables'!$A$2:$B$42,2,FALSE)," rutin")</f>
        <v>bra form, fenomenal kondition, magisk rutin</v>
      </c>
    </row>
    <row r="3777" spans="1:7" ht="14.4">
      <c r="A3777" s="17" t="s">
        <v>575</v>
      </c>
      <c r="B3777" s="17" t="str">
        <f t="shared" ref="B3777" si="4902">LEFT(A3777,8)</f>
        <v>agedays=</v>
      </c>
      <c r="C3777" s="1" t="s">
        <v>142</v>
      </c>
      <c r="D3777" t="str">
        <f t="shared" ref="D3777:D3840" si="4903">RIGHT(A3777,(LEN(A3777)-8))</f>
        <v>22</v>
      </c>
      <c r="F3777" t="str">
        <f t="shared" si="4901"/>
        <v>agedays=22</v>
      </c>
      <c r="G3777" t="str">
        <f>CONCATENATE(IF((COUNTA(D3800)&gt;0),CONCATENATE(D3800,", "),""),IF((LEN(D3807)&gt;0),CONCATENATE(VLOOKUP(VALUE(D3807),'Lookup tables'!$D$25:$E$27,2,FALSE),", "),""),CONCATENATE(VLOOKUP(VALUE(D3789),'Lookup tables'!$A$2:$B$42,2,FALSE)," ledarförmåga, "),CONCATENATE(VLOOKUP(D3802,'Lookup tables'!$D$29:$E$34,2,FALSE),", "),IF(AND((VALUE(D3778)&lt;0),(COUNTA(E3778)&lt;1)),"ingen skada",CONCATENATE("[b]skada +",IF((COUNTA(E3778)&gt;0),E3778,D3778),"[/b]")))</f>
        <v>usel ledarförmåga, otrevlig typ, ingen skada</v>
      </c>
    </row>
    <row r="3778" spans="1:7" ht="14.4">
      <c r="A3778" s="17" t="s">
        <v>143</v>
      </c>
      <c r="B3778" s="17" t="str">
        <f t="shared" ref="B3778:B3837" si="4904">LEFT(A3778,4)</f>
        <v>ska=</v>
      </c>
      <c r="C3778" s="1" t="s">
        <v>144</v>
      </c>
      <c r="D3778" t="str">
        <f t="shared" ref="D3778:D3841" si="4905">RIGHT(A3778,(LEN(A3778)-4))</f>
        <v>-1</v>
      </c>
      <c r="F3778" t="str">
        <f t="shared" si="4901"/>
        <v>ska=-1</v>
      </c>
      <c r="G3778" t="s">
        <v>145</v>
      </c>
    </row>
    <row r="3779" spans="1:7" ht="14.4">
      <c r="A3779" s="17" t="s">
        <v>279</v>
      </c>
      <c r="B3779" s="17" t="str">
        <f t="shared" si="4904"/>
        <v>for=</v>
      </c>
      <c r="C3779" s="1" t="s">
        <v>147</v>
      </c>
      <c r="D3779" t="str">
        <f t="shared" si="4905"/>
        <v>5</v>
      </c>
      <c r="F3779" t="str">
        <f t="shared" si="4901"/>
        <v>for=5</v>
      </c>
      <c r="G3779" s="17" t="str">
        <f t="shared" ref="G3779:G3842" si="4906">CONCATENATE("[th]",C3780)</f>
        <v>[th]Kondition</v>
      </c>
    </row>
    <row r="3780" spans="1:7" ht="14.4">
      <c r="A3780" s="17" t="s">
        <v>369</v>
      </c>
      <c r="B3780" s="17" t="str">
        <f t="shared" si="4904"/>
        <v>uth=</v>
      </c>
      <c r="C3780" s="1" t="s">
        <v>149</v>
      </c>
      <c r="D3780" t="str">
        <f t="shared" si="4905"/>
        <v>8</v>
      </c>
      <c r="F3780" t="str">
        <f t="shared" si="4901"/>
        <v>uth=8</v>
      </c>
      <c r="G3780" s="17" t="s">
        <v>150</v>
      </c>
    </row>
    <row r="3781" spans="1:7" ht="14.4">
      <c r="A3781" s="17" t="s">
        <v>831</v>
      </c>
      <c r="B3781" s="17" t="str">
        <f t="shared" si="4904"/>
        <v>spe=</v>
      </c>
      <c r="C3781" s="1" t="s">
        <v>152</v>
      </c>
      <c r="D3781" t="str">
        <f t="shared" si="4905"/>
        <v>16</v>
      </c>
      <c r="F3781" t="str">
        <f t="shared" si="4901"/>
        <v>spe=16</v>
      </c>
      <c r="G3781" s="17" t="str">
        <f>CONCATENATE("[td]",VLOOKUP(IF((COUNTA(E3780)&gt;0),E3780,VALUE(D3780)),'Lookup tables'!$A$2:$B$42,2,FALSE))</f>
        <v>[td]fenomenal</v>
      </c>
    </row>
    <row r="3782" spans="1:7" ht="14.4">
      <c r="A3782" s="17" t="s">
        <v>281</v>
      </c>
      <c r="B3782" s="17" t="str">
        <f t="shared" si="4904"/>
        <v>mal=</v>
      </c>
      <c r="C3782" s="1" t="s">
        <v>154</v>
      </c>
      <c r="D3782" t="str">
        <f t="shared" si="4905"/>
        <v>2</v>
      </c>
      <c r="F3782" t="str">
        <f t="shared" si="4901"/>
        <v>mal=2</v>
      </c>
      <c r="G3782" s="17" t="s">
        <v>140</v>
      </c>
    </row>
    <row r="3783" spans="1:7" ht="14.4">
      <c r="A3783" s="17" t="s">
        <v>566</v>
      </c>
      <c r="B3783" s="17" t="str">
        <f t="shared" si="4904"/>
        <v>fra=</v>
      </c>
      <c r="C3783" s="1" t="s">
        <v>156</v>
      </c>
      <c r="D3783" t="str">
        <f t="shared" si="4905"/>
        <v>10</v>
      </c>
      <c r="F3783" t="str">
        <f t="shared" si="4901"/>
        <v>fra=10</v>
      </c>
      <c r="G3783" s="17" t="str">
        <f t="shared" ref="G3783" si="4907">CONCATENATE("[th]",C3787)</f>
        <v>[th]Målvakt</v>
      </c>
    </row>
    <row r="3784" spans="1:7" ht="14.4">
      <c r="A3784" s="17" t="s">
        <v>371</v>
      </c>
      <c r="B3784" s="17" t="str">
        <f t="shared" si="4904"/>
        <v>ytt=</v>
      </c>
      <c r="C3784" s="1" t="s">
        <v>158</v>
      </c>
      <c r="D3784" t="str">
        <f t="shared" si="4905"/>
        <v>16</v>
      </c>
      <c r="F3784" t="str">
        <f t="shared" si="4901"/>
        <v>ytt=16</v>
      </c>
      <c r="G3784" s="17" t="s">
        <v>150</v>
      </c>
    </row>
    <row r="3785" spans="1:7" ht="14.4">
      <c r="A3785" s="17" t="s">
        <v>426</v>
      </c>
      <c r="B3785" s="17" t="str">
        <f t="shared" si="4904"/>
        <v>fas=</v>
      </c>
      <c r="C3785" s="1" t="s">
        <v>160</v>
      </c>
      <c r="D3785" t="str">
        <f t="shared" si="4905"/>
        <v>7</v>
      </c>
      <c r="F3785" t="str">
        <f t="shared" si="4901"/>
        <v>fas=7</v>
      </c>
      <c r="G3785" s="17" t="str">
        <f>CONCATENATE("[td]",VLOOKUP(IF((COUNTA(E3787)&gt;0),E3787,VALUE(D3787)),'Lookup tables'!$A$2:$B$42,2,FALSE))</f>
        <v>[td]katastrofal</v>
      </c>
    </row>
    <row r="3786" spans="1:7" ht="14.4">
      <c r="A3786" s="17" t="s">
        <v>285</v>
      </c>
      <c r="B3786" s="17" t="str">
        <f t="shared" si="4904"/>
        <v>bac=</v>
      </c>
      <c r="C3786" s="1" t="s">
        <v>162</v>
      </c>
      <c r="D3786" t="str">
        <f t="shared" si="4905"/>
        <v>4</v>
      </c>
      <c r="F3786" t="str">
        <f t="shared" si="4901"/>
        <v>bac=4</v>
      </c>
      <c r="G3786" s="17" t="s">
        <v>163</v>
      </c>
    </row>
    <row r="3787" spans="1:7" ht="14.4">
      <c r="A3787" s="17" t="s">
        <v>286</v>
      </c>
      <c r="B3787" s="17" t="str">
        <f t="shared" si="4904"/>
        <v>mlv=</v>
      </c>
      <c r="C3787" s="1" t="s">
        <v>165</v>
      </c>
      <c r="D3787" t="str">
        <f t="shared" si="4905"/>
        <v>1</v>
      </c>
      <c r="F3787" t="str">
        <f t="shared" si="4901"/>
        <v>mlv=1</v>
      </c>
      <c r="G3787" s="17" t="s">
        <v>135</v>
      </c>
    </row>
    <row r="3788" spans="1:7" ht="14.4">
      <c r="A3788" s="17" t="s">
        <v>618</v>
      </c>
      <c r="B3788" s="17" t="str">
        <f t="shared" si="4904"/>
        <v>rut=</v>
      </c>
      <c r="C3788" s="1" t="s">
        <v>167</v>
      </c>
      <c r="D3788" t="str">
        <f t="shared" si="4905"/>
        <v>18</v>
      </c>
      <c r="F3788" t="str">
        <f t="shared" si="4901"/>
        <v>rut=18</v>
      </c>
      <c r="G3788" s="17" t="str">
        <f t="shared" ref="G3788" si="4908">CONCATENATE("[th]",C3781)</f>
        <v>[th]Spelupplägg</v>
      </c>
    </row>
    <row r="3789" spans="1:7" ht="14.4">
      <c r="A3789" s="17" t="s">
        <v>438</v>
      </c>
      <c r="B3789" s="17" t="str">
        <f t="shared" si="4904"/>
        <v>led=</v>
      </c>
      <c r="C3789" s="1" t="s">
        <v>169</v>
      </c>
      <c r="D3789" t="str">
        <f t="shared" si="4905"/>
        <v>2</v>
      </c>
      <c r="F3789" t="str">
        <f t="shared" si="4901"/>
        <v>led=2</v>
      </c>
      <c r="G3789" s="17" t="s">
        <v>150</v>
      </c>
    </row>
    <row r="3790" spans="1:7" ht="14.4">
      <c r="A3790" s="17" t="s">
        <v>1244</v>
      </c>
      <c r="B3790" s="17" t="str">
        <f t="shared" si="4904"/>
        <v>sal=</v>
      </c>
      <c r="C3790" s="1" t="s">
        <v>171</v>
      </c>
      <c r="D3790" t="str">
        <f t="shared" si="4905"/>
        <v>393700</v>
      </c>
      <c r="F3790" t="str">
        <f t="shared" si="4901"/>
        <v>sal=393700</v>
      </c>
      <c r="G3790" s="17" t="str">
        <f>CONCATENATE("[td]",VLOOKUP(IF((COUNTA(E3781)&gt;0),E3781,VALUE(D3781)),'Lookup tables'!$A$2:$B$42,2,FALSE))</f>
        <v>[td]utomjordisk</v>
      </c>
    </row>
    <row r="3791" spans="1:7" ht="14.4">
      <c r="A3791" s="17" t="s">
        <v>1387</v>
      </c>
      <c r="B3791" s="17" t="str">
        <f t="shared" si="4904"/>
        <v>mkt=</v>
      </c>
      <c r="C3791" s="1" t="s">
        <v>173</v>
      </c>
      <c r="D3791" t="str">
        <f t="shared" si="4905"/>
        <v>218710</v>
      </c>
      <c r="F3791" t="str">
        <f t="shared" si="4901"/>
        <v>mkt=218710</v>
      </c>
      <c r="G3791" s="17" t="s">
        <v>140</v>
      </c>
    </row>
    <row r="3792" spans="1:7" ht="14.4">
      <c r="A3792" s="17" t="s">
        <v>506</v>
      </c>
      <c r="B3792" s="17" t="str">
        <f t="shared" si="4904"/>
        <v>gev=</v>
      </c>
      <c r="C3792" s="1" t="s">
        <v>175</v>
      </c>
      <c r="D3792" t="str">
        <f t="shared" si="4905"/>
        <v>57</v>
      </c>
      <c r="F3792" t="str">
        <f t="shared" si="4901"/>
        <v>gev=57</v>
      </c>
      <c r="G3792" s="17" t="str">
        <f t="shared" ref="G3792" si="4909">CONCATENATE("[th]",C3783)</f>
        <v>[th]Framspel</v>
      </c>
    </row>
    <row r="3793" spans="1:7" ht="14.4">
      <c r="A3793" s="17" t="s">
        <v>176</v>
      </c>
      <c r="B3793" s="17" t="str">
        <f t="shared" si="4904"/>
        <v>gtl=</v>
      </c>
      <c r="C3793" s="1" t="s">
        <v>177</v>
      </c>
      <c r="D3793" t="str">
        <f t="shared" si="4905"/>
        <v>0</v>
      </c>
      <c r="F3793" t="str">
        <f t="shared" si="4901"/>
        <v>gtl=0</v>
      </c>
      <c r="G3793" s="17" t="s">
        <v>150</v>
      </c>
    </row>
    <row r="3794" spans="1:7" ht="14.4">
      <c r="A3794" s="17" t="s">
        <v>178</v>
      </c>
      <c r="B3794" s="17" t="str">
        <f t="shared" si="4904"/>
        <v>gtc=</v>
      </c>
      <c r="C3794" s="1" t="s">
        <v>179</v>
      </c>
      <c r="D3794" t="str">
        <f t="shared" si="4905"/>
        <v>0</v>
      </c>
      <c r="F3794" t="str">
        <f t="shared" si="4901"/>
        <v>gtc=0</v>
      </c>
      <c r="G3794" s="17" t="str">
        <f>CONCATENATE("[td]",VLOOKUP(IF((COUNTA(E3783)&gt;0),E3783,VALUE(D3783)),'Lookup tables'!$A$2:$B$42,2,FALSE))</f>
        <v>[td]legendarisk</v>
      </c>
    </row>
    <row r="3795" spans="1:7" ht="14.4">
      <c r="A3795" s="17" t="s">
        <v>180</v>
      </c>
      <c r="B3795" s="17" t="str">
        <f t="shared" si="4904"/>
        <v>gtt=</v>
      </c>
      <c r="C3795" s="1" t="s">
        <v>181</v>
      </c>
      <c r="D3795" t="str">
        <f t="shared" si="4905"/>
        <v>0</v>
      </c>
      <c r="F3795" t="str">
        <f t="shared" si="4901"/>
        <v>gtt=0</v>
      </c>
      <c r="G3795" s="17" t="s">
        <v>163</v>
      </c>
    </row>
    <row r="3796" spans="1:7" ht="14.4">
      <c r="A3796" s="17" t="s">
        <v>182</v>
      </c>
      <c r="B3796" s="17" t="str">
        <f t="shared" si="4904"/>
        <v>hat=</v>
      </c>
      <c r="C3796" s="1" t="s">
        <v>183</v>
      </c>
      <c r="D3796" t="str">
        <f t="shared" si="4905"/>
        <v>0</v>
      </c>
      <c r="F3796" t="str">
        <f t="shared" si="4901"/>
        <v>hat=0</v>
      </c>
      <c r="G3796" s="17" t="s">
        <v>135</v>
      </c>
    </row>
    <row r="3797" spans="1:7" ht="14.4">
      <c r="A3797" s="17" t="s">
        <v>184</v>
      </c>
      <c r="B3797" s="17" t="str">
        <f t="shared" ref="B3797" si="4910">LEFT(A3797,10)</f>
        <v>CountryID=</v>
      </c>
      <c r="C3797" s="1" t="s">
        <v>185</v>
      </c>
      <c r="D3797" t="str">
        <f t="shared" ref="D3797:D3860" si="4911">RIGHT(A3797,(LEN(A3797)-10))</f>
        <v>1</v>
      </c>
      <c r="F3797" t="str">
        <f t="shared" si="4901"/>
        <v>CountryID=1</v>
      </c>
      <c r="G3797" s="17" t="str">
        <f t="shared" ref="G3797" si="4912">CONCATENATE("[th]",C3784)</f>
        <v>[th]Ytter</v>
      </c>
    </row>
    <row r="3798" spans="1:7" ht="14.4">
      <c r="A3798" s="17" t="s">
        <v>186</v>
      </c>
      <c r="B3798" s="17" t="str">
        <f t="shared" ref="B3798" si="4913">LEFT(A3798,9)</f>
        <v>warnings=</v>
      </c>
      <c r="C3798" s="1" t="s">
        <v>187</v>
      </c>
      <c r="D3798" t="str">
        <f t="shared" ref="D3798:D3861" si="4914">RIGHT(A3798,(LEN(A3798)-9))</f>
        <v>0</v>
      </c>
      <c r="F3798" t="str">
        <f t="shared" si="4901"/>
        <v>warnings=0</v>
      </c>
      <c r="G3798" s="17" t="s">
        <v>150</v>
      </c>
    </row>
    <row r="3799" spans="1:7" ht="14.4">
      <c r="A3799" s="17" t="s">
        <v>405</v>
      </c>
      <c r="B3799" s="17" t="str">
        <f t="shared" ref="B3799" si="4915">LEFT(A3799,11)</f>
        <v>speciality=</v>
      </c>
      <c r="C3799" s="1" t="s">
        <v>189</v>
      </c>
      <c r="D3799" t="str">
        <f t="shared" ref="D3799:D3862" si="4916">RIGHT(A3799,(LEN(A3799)-11))</f>
        <v>2</v>
      </c>
      <c r="F3799" t="str">
        <f t="shared" si="4901"/>
        <v>speciality=2</v>
      </c>
      <c r="G3799" s="17" t="str">
        <f>CONCATENATE("[td]",VLOOKUP(IF((COUNTA(E3784)&gt;0),E3784,VALUE(D3784)),'Lookup tables'!$A$2:$B$42,2,FALSE))</f>
        <v>[td]utomjordisk</v>
      </c>
    </row>
    <row r="3800" spans="1:7" ht="14.4">
      <c r="A3800" s="17" t="s">
        <v>406</v>
      </c>
      <c r="B3800" s="17" t="str">
        <f t="shared" ref="B3800" si="4917">LEFT(A3800,16)</f>
        <v>specialityLabel=</v>
      </c>
      <c r="C3800" s="1" t="s">
        <v>189</v>
      </c>
      <c r="F3800" t="str">
        <f t="shared" si="4901"/>
        <v>specialityLabel=Quick</v>
      </c>
      <c r="G3800" s="17" t="s">
        <v>140</v>
      </c>
    </row>
    <row r="3801" spans="1:7" ht="14.4">
      <c r="A3801" s="17" t="s">
        <v>232</v>
      </c>
      <c r="B3801" s="17" t="str">
        <f t="shared" ref="B3801" si="4918">LEFT(A3801,11)</f>
        <v>gentleness=</v>
      </c>
      <c r="C3801" s="1" t="s">
        <v>192</v>
      </c>
      <c r="D3801" t="str">
        <f t="shared" ref="D3801:D3864" si="4919">RIGHT(A3801,(LEN(A3801)-11))</f>
        <v>0</v>
      </c>
      <c r="F3801" t="str">
        <f t="shared" si="4901"/>
        <v>gentleness=0</v>
      </c>
      <c r="G3801" s="17" t="str">
        <f t="shared" ref="G3801" si="4920">CONCATENATE("[th]",C3786)</f>
        <v>[th]Försvar</v>
      </c>
    </row>
    <row r="3802" spans="1:7" ht="14.4">
      <c r="A3802" s="17" t="s">
        <v>233</v>
      </c>
      <c r="B3802" s="17" t="str">
        <f t="shared" ref="B3802" si="4921">LEFT(A3802,16)</f>
        <v>gentlenessLabel=</v>
      </c>
      <c r="C3802" s="1" t="s">
        <v>192</v>
      </c>
      <c r="D3802" t="str">
        <f t="shared" ref="D3802:D3865" si="4922">RIGHT(A3802,(LEN(A3802)-16))</f>
        <v>nasty fellow</v>
      </c>
      <c r="F3802" t="str">
        <f t="shared" si="4901"/>
        <v>gentlenessLabel=nasty fellow</v>
      </c>
      <c r="G3802" s="17" t="s">
        <v>150</v>
      </c>
    </row>
    <row r="3803" spans="1:7" ht="14.4">
      <c r="A3803" s="17" t="s">
        <v>194</v>
      </c>
      <c r="B3803" s="17" t="str">
        <f t="shared" ref="B3803" si="4923">LEFT(A3803,8)</f>
        <v>honesty=</v>
      </c>
      <c r="C3803" s="1" t="s">
        <v>195</v>
      </c>
      <c r="D3803" t="str">
        <f t="shared" ref="D3803:D3866" si="4924">RIGHT(A3803,(LEN(A3803)-8))</f>
        <v>2</v>
      </c>
      <c r="F3803" t="str">
        <f t="shared" si="4901"/>
        <v>honesty=2</v>
      </c>
      <c r="G3803" s="17" t="str">
        <f>CONCATENATE("[td]",VLOOKUP(IF((COUNTA(E3786)&gt;0),E3786,VALUE(D3786)),'Lookup tables'!$A$2:$B$42,2,FALSE))</f>
        <v>[td]hyfsad</v>
      </c>
    </row>
    <row r="3804" spans="1:7" ht="14.4">
      <c r="A3804" s="17" t="s">
        <v>196</v>
      </c>
      <c r="B3804" s="17" t="str">
        <f t="shared" ref="B3804" si="4925">LEFT(A3804,13)</f>
        <v>honestyLabel=</v>
      </c>
      <c r="C3804" s="1" t="s">
        <v>195</v>
      </c>
      <c r="D3804" t="str">
        <f t="shared" ref="D3804:D3867" si="4926">RIGHT(A3804,(LEN(A3804)-13))</f>
        <v>honest</v>
      </c>
      <c r="F3804" t="str">
        <f t="shared" si="4901"/>
        <v>honestyLabel=honest</v>
      </c>
      <c r="G3804" s="17" t="s">
        <v>163</v>
      </c>
    </row>
    <row r="3805" spans="1:7" ht="14.4">
      <c r="A3805" s="17" t="s">
        <v>294</v>
      </c>
      <c r="B3805" s="17" t="str">
        <f t="shared" ref="B3805" si="4927">LEFT(A3805,15)</f>
        <v>Aggressiveness=</v>
      </c>
      <c r="C3805" s="1" t="s">
        <v>198</v>
      </c>
      <c r="D3805" t="str">
        <f t="shared" ref="D3805:D3868" si="4928">RIGHT(A3805,(LEN(A3805)-15))</f>
        <v>3</v>
      </c>
      <c r="F3805" t="str">
        <f t="shared" si="4901"/>
        <v>Aggressiveness=3</v>
      </c>
      <c r="G3805" s="17" t="s">
        <v>135</v>
      </c>
    </row>
    <row r="3806" spans="1:7" ht="14.4">
      <c r="A3806" s="17" t="s">
        <v>295</v>
      </c>
      <c r="B3806" s="17" t="str">
        <f t="shared" ref="B3806" si="4929">LEFT(A3806,20)</f>
        <v>AggressivenessLabel=</v>
      </c>
      <c r="C3806" s="1" t="s">
        <v>198</v>
      </c>
      <c r="D3806" t="str">
        <f t="shared" ref="D3806:D3869" si="4930">RIGHT(A3806,(LEN(A3806)-20))</f>
        <v>temperamental</v>
      </c>
      <c r="F3806" t="str">
        <f t="shared" si="4901"/>
        <v>AggressivenessLabel=temperamental</v>
      </c>
      <c r="G3806" s="17" t="str">
        <f t="shared" ref="G3806" si="4931">CONCATENATE("[th]",C3782)</f>
        <v>[th]Målgörare</v>
      </c>
    </row>
    <row r="3807" spans="1:7" ht="14.4">
      <c r="A3807" s="17" t="s">
        <v>236</v>
      </c>
      <c r="B3807" s="17" t="str">
        <f t="shared" ref="B3807" si="4932">LEFT(A3807,12)</f>
        <v>TrainerType=</v>
      </c>
      <c r="C3807" s="1" t="s">
        <v>201</v>
      </c>
      <c r="D3807" t="str">
        <f t="shared" ref="D3807:D3870" si="4933">RIGHT(A3807,(LEN(A3807)-12))</f>
        <v/>
      </c>
      <c r="F3807" t="str">
        <f t="shared" si="4901"/>
        <v>TrainerType=</v>
      </c>
      <c r="G3807" s="17" t="s">
        <v>150</v>
      </c>
    </row>
    <row r="3808" spans="1:7" ht="14.4">
      <c r="A3808" s="17" t="s">
        <v>237</v>
      </c>
      <c r="B3808" s="17" t="str">
        <f t="shared" ref="B3808" si="4934">LEFT(A3808,13)</f>
        <v>TrainerSkill=</v>
      </c>
      <c r="C3808" s="1" t="s">
        <v>203</v>
      </c>
      <c r="D3808" t="str">
        <f t="shared" ref="D3808:D3871" si="4935">RIGHT(A3808,(LEN(A3808)-13))</f>
        <v/>
      </c>
      <c r="F3808" t="str">
        <f t="shared" si="4901"/>
        <v>TrainerSkill=</v>
      </c>
      <c r="G3808" s="17" t="str">
        <f>CONCATENATE("[td]",VLOOKUP(IF((COUNTA(E3782)&gt;0),E3782,VALUE(D3782)),'Lookup tables'!$A$2:$B$42,2,FALSE))</f>
        <v>[td]usel</v>
      </c>
    </row>
    <row r="3809" spans="1:7" ht="14.4">
      <c r="A3809" s="17" t="s">
        <v>204</v>
      </c>
      <c r="B3809" s="17" t="str">
        <f t="shared" ref="B3809" si="4936">LEFT(A3809,7)</f>
        <v>rating=</v>
      </c>
      <c r="C3809" s="1" t="s">
        <v>205</v>
      </c>
      <c r="D3809" t="str">
        <f t="shared" ref="D3809:D3872" si="4937">RIGHT(A3809,(LEN(A3809)-7))</f>
        <v>0</v>
      </c>
      <c r="F3809" t="str">
        <f t="shared" si="4901"/>
        <v>rating=0</v>
      </c>
      <c r="G3809" s="17" t="s">
        <v>140</v>
      </c>
    </row>
    <row r="3810" spans="1:7" ht="14.4">
      <c r="A3810" s="17" t="s">
        <v>350</v>
      </c>
      <c r="B3810" s="17" t="str">
        <f t="shared" ref="B3810" si="4938">LEFT(A3810,13)</f>
        <v>PlayerNumber=</v>
      </c>
      <c r="C3810" s="1" t="s">
        <v>207</v>
      </c>
      <c r="D3810" t="str">
        <f t="shared" ref="D3810:D3873" si="4939">RIGHT(A3810,(LEN(A3810)-13))</f>
        <v>100</v>
      </c>
      <c r="F3810" t="str">
        <f t="shared" si="4901"/>
        <v>PlayerNumber=100</v>
      </c>
      <c r="G3810" s="17" t="str">
        <f t="shared" ref="G3810" si="4940">CONCATENATE("[th]",C3785)</f>
        <v>[th]Fasta situationer</v>
      </c>
    </row>
    <row r="3811" spans="1:7" ht="14.4">
      <c r="A3811" s="17" t="s">
        <v>208</v>
      </c>
      <c r="B3811" s="17" t="str">
        <f t="shared" ref="B3811:B3812" si="4941">LEFT(A3811,15)</f>
        <v>TransferListed=</v>
      </c>
      <c r="C3811" s="1" t="s">
        <v>209</v>
      </c>
      <c r="D3811" t="str">
        <f t="shared" ref="D3811:D3874" si="4942">RIGHT(A3811,(LEN(A3811)-15))</f>
        <v>0</v>
      </c>
      <c r="F3811" t="str">
        <f t="shared" si="4901"/>
        <v>TransferListed=0</v>
      </c>
      <c r="G3811" s="17" t="s">
        <v>150</v>
      </c>
    </row>
    <row r="3812" spans="1:7" ht="14.4">
      <c r="A3812" s="17" t="s">
        <v>210</v>
      </c>
      <c r="B3812" s="17" t="str">
        <f t="shared" si="4941"/>
        <v>NationalTeamID=</v>
      </c>
      <c r="C3812" s="1" t="s">
        <v>211</v>
      </c>
      <c r="D3812" t="str">
        <f t="shared" si="4942"/>
        <v>3000</v>
      </c>
      <c r="F3812" t="str">
        <f t="shared" ref="F3812:F3875" si="4943">A3812</f>
        <v>NationalTeamID=3000</v>
      </c>
      <c r="G3812" s="17" t="str">
        <f>CONCATENATE("[td]",VLOOKUP(IF((COUNTA(E3785)&gt;0),E3785,VALUE(D3785)),'Lookup tables'!$A$2:$B$42,2,FALSE))</f>
        <v>[td]enastående</v>
      </c>
    </row>
    <row r="3813" spans="1:7" ht="14.4">
      <c r="A3813" s="17" t="s">
        <v>1270</v>
      </c>
      <c r="B3813" s="17" t="str">
        <f t="shared" ref="B3813" si="4944">LEFT(A3813,5)</f>
        <v>Caps=</v>
      </c>
      <c r="C3813" s="1" t="s">
        <v>213</v>
      </c>
      <c r="D3813" t="str">
        <f t="shared" ref="D3813:D3876" si="4945">RIGHT(A3813,(LEN(A3813)-5))</f>
        <v>24</v>
      </c>
      <c r="F3813" t="str">
        <f t="shared" si="4943"/>
        <v>Caps=24</v>
      </c>
      <c r="G3813" s="17" t="s">
        <v>214</v>
      </c>
    </row>
    <row r="3814" spans="1:7" ht="14.4">
      <c r="A3814" s="17" t="s">
        <v>239</v>
      </c>
      <c r="B3814" s="17" t="str">
        <f t="shared" ref="B3814" si="4946">LEFT(A3814,8)</f>
        <v>CapsU20=</v>
      </c>
      <c r="C3814" s="1" t="s">
        <v>216</v>
      </c>
      <c r="D3814" t="str">
        <f t="shared" ref="D3814:D3877" si="4947">RIGHT(A3814,(LEN(A3814)-8))</f>
        <v>0</v>
      </c>
      <c r="F3814" t="str">
        <f t="shared" si="4943"/>
        <v>CapsU20=0</v>
      </c>
      <c r="G3814" t="str">
        <f t="shared" ref="G3814:G3877" si="4948">CONCATENATE("Extra info: ", E3814)</f>
        <v xml:space="preserve">Extra info: </v>
      </c>
    </row>
    <row r="3815" spans="1:7" ht="14.4">
      <c r="A3815" s="17" t="s">
        <v>781</v>
      </c>
      <c r="B3815" s="17"/>
      <c r="C3815" s="10" t="s">
        <v>134</v>
      </c>
      <c r="D3815" s="17" t="str">
        <f t="shared" ref="D3815:D3878" si="4949">MID(A3815,8,(LEN(A3815)-8))</f>
        <v>273693540</v>
      </c>
      <c r="F3815" t="str">
        <f t="shared" si="4888"/>
        <v>[player273693540]</v>
      </c>
      <c r="G3815" s="17" t="str">
        <f t="shared" ref="G3815:G3878" si="4950">CONCATENATE("[hr][b]",D3816,"[/b] ","[playerid=",D3815,"]")</f>
        <v>[hr][b]Niclas 'Gulle' Gullbratt[/b] [playerid=273693540]</v>
      </c>
    </row>
    <row r="3816" spans="1:7" ht="14.4">
      <c r="A3816" s="17" t="s">
        <v>782</v>
      </c>
      <c r="B3816" s="17" t="str">
        <f t="shared" ref="B3816" si="4951">LEFT(A3816,5)</f>
        <v>name=</v>
      </c>
      <c r="C3816" s="10" t="s">
        <v>137</v>
      </c>
      <c r="D3816" s="17" t="str">
        <f t="shared" ref="D3816:D3879" si="4952">RIGHT(A3816,(LEN(A3816)-5))</f>
        <v>Niclas 'Gulle' Gullbratt</v>
      </c>
      <c r="F3816" t="str">
        <f t="shared" si="4888"/>
        <v>name=Niclas 'Gulle' Gullbratt</v>
      </c>
      <c r="G3816" t="str">
        <f t="shared" ref="G3816" si="4953">CONCATENATE(D3817," år och ",D3818," dagar, TSI = ",D3832,", Lön = ",D3831)</f>
        <v>27 år och 100 dagar, TSI = 352200, Lön = 370800</v>
      </c>
    </row>
    <row r="3817" spans="1:7" ht="14.4">
      <c r="A3817" s="17" t="s">
        <v>219</v>
      </c>
      <c r="B3817" s="17" t="str">
        <f t="shared" ref="B3817" si="4954">LEFT(A3817,4)</f>
        <v>ald=</v>
      </c>
      <c r="C3817" s="1" t="s">
        <v>139</v>
      </c>
      <c r="D3817" t="str">
        <f t="shared" ref="D3817:D3880" si="4955">RIGHT(A3817,(LEN(A3817)-4))</f>
        <v>27</v>
      </c>
      <c r="F3817" t="str">
        <f t="shared" ref="F3817" si="4956">IF(LEN(E3817)&gt;0,CONCATENATE(B3817,E3817),A3817)</f>
        <v>ald=27</v>
      </c>
      <c r="G3817" t="str">
        <f>CONCATENATE(VLOOKUP(IF((COUNTA(E3820)&gt;0),E3820,VALUE(D3820)),'Lookup tables'!$A$2:$B$42,2,FALSE)," form, ",VLOOKUP(IF((COUNTA(E3821)&gt;0),E3821,VALUE(D3821)),'Lookup tables'!$A$2:$B$42,2,FALSE)," kondition, ",VLOOKUP(IF((COUNTA(E3829)&gt;0),E3829,VALUE(D3829)),'Lookup tables'!$A$2:$B$42,2,FALSE)," rutin")</f>
        <v>bra form, fenomenal kondition, oförglömlig rutin</v>
      </c>
    </row>
    <row r="3818" spans="1:7" ht="14.4">
      <c r="A3818" s="17" t="s">
        <v>1201</v>
      </c>
      <c r="B3818" s="17" t="str">
        <f t="shared" ref="B3818" si="4957">LEFT(A3818,8)</f>
        <v>agedays=</v>
      </c>
      <c r="C3818" s="1" t="s">
        <v>142</v>
      </c>
      <c r="D3818" t="str">
        <f t="shared" ref="D3818:D3881" si="4958">RIGHT(A3818,(LEN(A3818)-8))</f>
        <v>100</v>
      </c>
      <c r="F3818" t="str">
        <f t="shared" si="4901"/>
        <v>agedays=100</v>
      </c>
      <c r="G3818" t="str">
        <f>CONCATENATE(IF((COUNTA(D3841)&gt;0),CONCATENATE(D3841,", "),""),IF((LEN(D3848)&gt;0),CONCATENATE(VLOOKUP(VALUE(D3848),'Lookup tables'!$D$25:$E$27,2,FALSE),", "),""),CONCATENATE(VLOOKUP(VALUE(D3830),'Lookup tables'!$A$2:$B$42,2,FALSE)," ledarförmåga, "),CONCATENATE(VLOOKUP(D3843,'Lookup tables'!$D$29:$E$34,2,FALSE),", "),IF(AND((VALUE(D3819)&lt;0),(COUNTA(E3819)&lt;1)),"ingen skada",CONCATENATE("[b]skada +",IF((COUNTA(E3819)&gt;0),E3819,D3819),"[/b]")))</f>
        <v>enastående ledarförmåga, genomsympatisk kille, ingen skada</v>
      </c>
    </row>
    <row r="3819" spans="1:7" ht="14.4">
      <c r="A3819" s="17" t="s">
        <v>143</v>
      </c>
      <c r="B3819" s="17" t="str">
        <f t="shared" ref="B3819:B3820" si="4959">LEFT(A3819,4)</f>
        <v>ska=</v>
      </c>
      <c r="C3819" s="1" t="s">
        <v>144</v>
      </c>
      <c r="D3819" t="str">
        <f t="shared" ref="D3819:D3882" si="4960">RIGHT(A3819,(LEN(A3819)-4))</f>
        <v>-1</v>
      </c>
      <c r="F3819" t="str">
        <f t="shared" si="4901"/>
        <v>ska=-1</v>
      </c>
      <c r="G3819" t="s">
        <v>145</v>
      </c>
    </row>
    <row r="3820" spans="1:7" ht="14.4">
      <c r="A3820" s="17" t="s">
        <v>221</v>
      </c>
      <c r="B3820" s="17" t="str">
        <f t="shared" si="4959"/>
        <v>for=</v>
      </c>
      <c r="C3820" s="1" t="s">
        <v>147</v>
      </c>
      <c r="D3820" t="str">
        <f t="shared" si="4960"/>
        <v>6</v>
      </c>
      <c r="E3820">
        <v>5</v>
      </c>
      <c r="F3820" t="str">
        <f t="shared" si="4901"/>
        <v>for=5</v>
      </c>
      <c r="G3820" s="17" t="str">
        <f t="shared" ref="G3820:G3883" si="4961">CONCATENATE("[th]",C3821)</f>
        <v>[th]Kondition</v>
      </c>
    </row>
    <row r="3821" spans="1:7" ht="14.4">
      <c r="A3821" s="17" t="s">
        <v>369</v>
      </c>
      <c r="B3821" s="17" t="str">
        <f t="shared" si="4904"/>
        <v>uth=</v>
      </c>
      <c r="C3821" s="1" t="s">
        <v>149</v>
      </c>
      <c r="D3821" t="str">
        <f t="shared" si="4960"/>
        <v>8</v>
      </c>
      <c r="F3821" t="str">
        <f t="shared" si="4901"/>
        <v>uth=8</v>
      </c>
      <c r="G3821" s="17" t="s">
        <v>150</v>
      </c>
    </row>
    <row r="3822" spans="1:7" ht="14.4">
      <c r="A3822" s="17" t="s">
        <v>444</v>
      </c>
      <c r="B3822" s="17" t="str">
        <f t="shared" si="4904"/>
        <v>spe=</v>
      </c>
      <c r="C3822" s="1" t="s">
        <v>152</v>
      </c>
      <c r="D3822" t="str">
        <f t="shared" si="4960"/>
        <v>6</v>
      </c>
      <c r="F3822" t="str">
        <f t="shared" si="4901"/>
        <v>spe=6</v>
      </c>
      <c r="G3822" s="17" t="str">
        <f>CONCATENATE("[td]",VLOOKUP(IF((COUNTA(E3821)&gt;0),E3821,VALUE(D3821)),'Lookup tables'!$A$2:$B$42,2,FALSE))</f>
        <v>[td]fenomenal</v>
      </c>
    </row>
    <row r="3823" spans="1:7" ht="14.4">
      <c r="A3823" s="17" t="s">
        <v>714</v>
      </c>
      <c r="B3823" s="17" t="str">
        <f t="shared" si="4904"/>
        <v>mal=</v>
      </c>
      <c r="C3823" s="1" t="s">
        <v>154</v>
      </c>
      <c r="D3823" t="str">
        <f t="shared" si="4960"/>
        <v>16</v>
      </c>
      <c r="F3823" t="str">
        <f t="shared" si="4901"/>
        <v>mal=16</v>
      </c>
      <c r="G3823" s="17" t="s">
        <v>140</v>
      </c>
    </row>
    <row r="3824" spans="1:7" ht="14.4">
      <c r="A3824" s="17" t="s">
        <v>534</v>
      </c>
      <c r="B3824" s="17" t="str">
        <f t="shared" si="4904"/>
        <v>fra=</v>
      </c>
      <c r="C3824" s="1" t="s">
        <v>156</v>
      </c>
      <c r="D3824" t="str">
        <f t="shared" si="4960"/>
        <v>11</v>
      </c>
      <c r="F3824" t="str">
        <f t="shared" si="4901"/>
        <v>fra=11</v>
      </c>
      <c r="G3824" s="17" t="str">
        <f t="shared" ref="G3824" si="4962">CONCATENATE("[th]",C3828)</f>
        <v>[th]Målvakt</v>
      </c>
    </row>
    <row r="3825" spans="1:7" ht="14.4">
      <c r="A3825" s="17" t="s">
        <v>436</v>
      </c>
      <c r="B3825" s="17" t="str">
        <f t="shared" si="4904"/>
        <v>ytt=</v>
      </c>
      <c r="C3825" s="1" t="s">
        <v>158</v>
      </c>
      <c r="D3825" t="str">
        <f t="shared" si="4960"/>
        <v>14</v>
      </c>
      <c r="F3825" t="str">
        <f t="shared" si="4901"/>
        <v>ytt=14</v>
      </c>
      <c r="G3825" s="17" t="s">
        <v>150</v>
      </c>
    </row>
    <row r="3826" spans="1:7" ht="14.4">
      <c r="A3826" s="17" t="s">
        <v>437</v>
      </c>
      <c r="B3826" s="17" t="str">
        <f t="shared" si="4904"/>
        <v>fas=</v>
      </c>
      <c r="C3826" s="1" t="s">
        <v>160</v>
      </c>
      <c r="D3826" t="str">
        <f t="shared" si="4960"/>
        <v>1</v>
      </c>
      <c r="F3826" t="str">
        <f t="shared" si="4901"/>
        <v>fas=1</v>
      </c>
      <c r="G3826" s="17" t="str">
        <f>CONCATENATE("[td]",VLOOKUP(IF((COUNTA(E3828)&gt;0),E3828,VALUE(D3828)),'Lookup tables'!$A$2:$B$42,2,FALSE))</f>
        <v>[td]katastrofal</v>
      </c>
    </row>
    <row r="3827" spans="1:7" ht="14.4">
      <c r="A3827" s="17" t="s">
        <v>285</v>
      </c>
      <c r="B3827" s="17" t="str">
        <f t="shared" si="4904"/>
        <v>bac=</v>
      </c>
      <c r="C3827" s="1" t="s">
        <v>162</v>
      </c>
      <c r="D3827" t="str">
        <f t="shared" si="4960"/>
        <v>4</v>
      </c>
      <c r="F3827" t="str">
        <f t="shared" si="4901"/>
        <v>bac=4</v>
      </c>
      <c r="G3827" s="17" t="s">
        <v>163</v>
      </c>
    </row>
    <row r="3828" spans="1:7" ht="14.4">
      <c r="A3828" s="17" t="s">
        <v>286</v>
      </c>
      <c r="B3828" s="17" t="str">
        <f t="shared" si="4904"/>
        <v>mlv=</v>
      </c>
      <c r="C3828" s="1" t="s">
        <v>165</v>
      </c>
      <c r="D3828" t="str">
        <f t="shared" si="4960"/>
        <v>1</v>
      </c>
      <c r="F3828" t="str">
        <f t="shared" si="4901"/>
        <v>mlv=1</v>
      </c>
      <c r="G3828" s="17" t="s">
        <v>135</v>
      </c>
    </row>
    <row r="3829" spans="1:7" ht="14.4">
      <c r="A3829" s="17" t="s">
        <v>307</v>
      </c>
      <c r="B3829" s="17" t="str">
        <f t="shared" si="4904"/>
        <v>rut=</v>
      </c>
      <c r="C3829" s="1" t="s">
        <v>167</v>
      </c>
      <c r="D3829" t="str">
        <f t="shared" si="4960"/>
        <v>13</v>
      </c>
      <c r="F3829" t="str">
        <f t="shared" si="4901"/>
        <v>rut=13</v>
      </c>
      <c r="G3829" s="17" t="str">
        <f t="shared" ref="G3829" si="4963">CONCATENATE("[th]",C3822)</f>
        <v>[th]Spelupplägg</v>
      </c>
    </row>
    <row r="3830" spans="1:7" ht="14.4">
      <c r="A3830" s="17" t="s">
        <v>288</v>
      </c>
      <c r="B3830" s="17" t="str">
        <f t="shared" si="4904"/>
        <v>led=</v>
      </c>
      <c r="C3830" s="1" t="s">
        <v>169</v>
      </c>
      <c r="D3830" t="str">
        <f t="shared" si="4960"/>
        <v>7</v>
      </c>
      <c r="F3830" t="str">
        <f t="shared" si="4901"/>
        <v>led=7</v>
      </c>
      <c r="G3830" s="17" t="s">
        <v>150</v>
      </c>
    </row>
    <row r="3831" spans="1:7" ht="14.4">
      <c r="A3831" s="17" t="s">
        <v>1388</v>
      </c>
      <c r="B3831" s="17" t="str">
        <f t="shared" si="4904"/>
        <v>sal=</v>
      </c>
      <c r="C3831" s="1" t="s">
        <v>171</v>
      </c>
      <c r="D3831" t="str">
        <f t="shared" si="4960"/>
        <v>370800</v>
      </c>
      <c r="F3831" t="str">
        <f t="shared" si="4901"/>
        <v>sal=370800</v>
      </c>
      <c r="G3831" s="17" t="str">
        <f>CONCATENATE("[td]",VLOOKUP(IF((COUNTA(E3822)&gt;0),E3822,VALUE(D3822)),'Lookup tables'!$A$2:$B$42,2,FALSE))</f>
        <v>[td]ypperlig</v>
      </c>
    </row>
    <row r="3832" spans="1:7" ht="14.4">
      <c r="A3832" s="17" t="s">
        <v>1389</v>
      </c>
      <c r="B3832" s="17" t="str">
        <f t="shared" si="4904"/>
        <v>mkt=</v>
      </c>
      <c r="C3832" s="1" t="s">
        <v>173</v>
      </c>
      <c r="D3832" t="str">
        <f t="shared" si="4960"/>
        <v>352200</v>
      </c>
      <c r="F3832" t="str">
        <f t="shared" si="4901"/>
        <v>mkt=352200</v>
      </c>
      <c r="G3832" s="17" t="s">
        <v>140</v>
      </c>
    </row>
    <row r="3833" spans="1:7" ht="14.4">
      <c r="A3833" s="17" t="s">
        <v>1390</v>
      </c>
      <c r="B3833" s="17" t="str">
        <f t="shared" si="4904"/>
        <v>gev=</v>
      </c>
      <c r="C3833" s="1" t="s">
        <v>175</v>
      </c>
      <c r="D3833" t="str">
        <f t="shared" si="4960"/>
        <v>147</v>
      </c>
      <c r="F3833" t="str">
        <f t="shared" si="4901"/>
        <v>gev=147</v>
      </c>
      <c r="G3833" s="17" t="str">
        <f t="shared" ref="G3833" si="4964">CONCATENATE("[th]",C3824)</f>
        <v>[th]Framspel</v>
      </c>
    </row>
    <row r="3834" spans="1:7" ht="14.4">
      <c r="A3834" s="17" t="s">
        <v>176</v>
      </c>
      <c r="B3834" s="17" t="str">
        <f t="shared" si="4904"/>
        <v>gtl=</v>
      </c>
      <c r="C3834" s="1" t="s">
        <v>177</v>
      </c>
      <c r="D3834" t="str">
        <f t="shared" si="4960"/>
        <v>0</v>
      </c>
      <c r="F3834" t="str">
        <f t="shared" si="4901"/>
        <v>gtl=0</v>
      </c>
      <c r="G3834" s="17" t="s">
        <v>150</v>
      </c>
    </row>
    <row r="3835" spans="1:7" ht="14.4">
      <c r="A3835" s="17" t="s">
        <v>178</v>
      </c>
      <c r="B3835" s="17" t="str">
        <f t="shared" si="4904"/>
        <v>gtc=</v>
      </c>
      <c r="C3835" s="1" t="s">
        <v>179</v>
      </c>
      <c r="D3835" t="str">
        <f t="shared" si="4960"/>
        <v>0</v>
      </c>
      <c r="F3835" t="str">
        <f t="shared" si="4901"/>
        <v>gtc=0</v>
      </c>
      <c r="G3835" s="17" t="str">
        <f>CONCATENATE("[td]",VLOOKUP(IF((COUNTA(E3824)&gt;0),E3824,VALUE(D3824)),'Lookup tables'!$A$2:$B$42,2,FALSE))</f>
        <v>[td]gudabenådad</v>
      </c>
    </row>
    <row r="3836" spans="1:7" ht="14.4">
      <c r="A3836" s="17" t="s">
        <v>180</v>
      </c>
      <c r="B3836" s="17" t="str">
        <f t="shared" si="4904"/>
        <v>gtt=</v>
      </c>
      <c r="C3836" s="1" t="s">
        <v>181</v>
      </c>
      <c r="D3836" t="str">
        <f t="shared" si="4960"/>
        <v>0</v>
      </c>
      <c r="F3836" t="str">
        <f t="shared" si="4901"/>
        <v>gtt=0</v>
      </c>
      <c r="G3836" s="17" t="s">
        <v>163</v>
      </c>
    </row>
    <row r="3837" spans="1:7" ht="14.4">
      <c r="A3837" s="17" t="s">
        <v>1391</v>
      </c>
      <c r="B3837" s="17" t="str">
        <f t="shared" si="4904"/>
        <v>hat=</v>
      </c>
      <c r="C3837" s="1" t="s">
        <v>183</v>
      </c>
      <c r="D3837" t="str">
        <f t="shared" si="4960"/>
        <v>9</v>
      </c>
      <c r="F3837" t="str">
        <f t="shared" si="4901"/>
        <v>hat=9</v>
      </c>
      <c r="G3837" s="17" t="s">
        <v>135</v>
      </c>
    </row>
    <row r="3838" spans="1:7" ht="14.4">
      <c r="A3838" s="17" t="s">
        <v>184</v>
      </c>
      <c r="B3838" s="17" t="str">
        <f t="shared" ref="B3838" si="4965">LEFT(A3838,10)</f>
        <v>CountryID=</v>
      </c>
      <c r="C3838" s="1" t="s">
        <v>185</v>
      </c>
      <c r="D3838" t="str">
        <f t="shared" ref="D3838:D3901" si="4966">RIGHT(A3838,(LEN(A3838)-10))</f>
        <v>1</v>
      </c>
      <c r="F3838" t="str">
        <f t="shared" si="4901"/>
        <v>CountryID=1</v>
      </c>
      <c r="G3838" s="17" t="str">
        <f t="shared" ref="G3838" si="4967">CONCATENATE("[th]",C3825)</f>
        <v>[th]Ytter</v>
      </c>
    </row>
    <row r="3839" spans="1:7" ht="14.4">
      <c r="A3839" s="17" t="s">
        <v>186</v>
      </c>
      <c r="B3839" s="17" t="str">
        <f t="shared" ref="B3839" si="4968">LEFT(A3839,9)</f>
        <v>warnings=</v>
      </c>
      <c r="C3839" s="1" t="s">
        <v>187</v>
      </c>
      <c r="D3839" t="str">
        <f t="shared" ref="D3839:D3902" si="4969">RIGHT(A3839,(LEN(A3839)-9))</f>
        <v>0</v>
      </c>
      <c r="F3839" t="str">
        <f t="shared" si="4901"/>
        <v>warnings=0</v>
      </c>
      <c r="G3839" s="17" t="s">
        <v>150</v>
      </c>
    </row>
    <row r="3840" spans="1:7" ht="14.4">
      <c r="A3840" s="17" t="s">
        <v>362</v>
      </c>
      <c r="B3840" s="17" t="str">
        <f t="shared" ref="B3840" si="4970">LEFT(A3840,11)</f>
        <v>speciality=</v>
      </c>
      <c r="C3840" s="1" t="s">
        <v>189</v>
      </c>
      <c r="D3840" t="str">
        <f t="shared" ref="D3840:D3903" si="4971">RIGHT(A3840,(LEN(A3840)-11))</f>
        <v>5</v>
      </c>
      <c r="F3840" t="str">
        <f t="shared" ref="F3840:F3903" si="4972">IF(LEN(E3840)&gt;0,CONCATENATE(B3840,E3840),A3840)</f>
        <v>speciality=5</v>
      </c>
      <c r="G3840" s="17" t="str">
        <f>CONCATENATE("[td]",VLOOKUP(IF((COUNTA(E3825)&gt;0),E3825,VALUE(D3825)),'Lookup tables'!$A$2:$B$42,2,FALSE))</f>
        <v>[td]himmelsk</v>
      </c>
    </row>
    <row r="3841" spans="1:7" ht="14.4">
      <c r="A3841" s="17" t="s">
        <v>363</v>
      </c>
      <c r="B3841" s="17" t="str">
        <f t="shared" ref="B3841" si="4973">LEFT(A3841,16)</f>
        <v>specialityLabel=</v>
      </c>
      <c r="C3841" s="1" t="s">
        <v>189</v>
      </c>
      <c r="F3841" t="str">
        <f t="shared" si="4972"/>
        <v>specialityLabel=Head</v>
      </c>
      <c r="G3841" s="17" t="s">
        <v>140</v>
      </c>
    </row>
    <row r="3842" spans="1:7" ht="14.4">
      <c r="A3842" s="17" t="s">
        <v>255</v>
      </c>
      <c r="B3842" s="17" t="str">
        <f t="shared" ref="B3842" si="4974">LEFT(A3842,11)</f>
        <v>gentleness=</v>
      </c>
      <c r="C3842" s="1" t="s">
        <v>192</v>
      </c>
      <c r="D3842" t="str">
        <f t="shared" ref="D3842:D3905" si="4975">RIGHT(A3842,(LEN(A3842)-11))</f>
        <v>3</v>
      </c>
      <c r="F3842" t="str">
        <f t="shared" si="4972"/>
        <v>gentleness=3</v>
      </c>
      <c r="G3842" s="17" t="str">
        <f t="shared" ref="G3842" si="4976">CONCATENATE("[th]",C3827)</f>
        <v>[th]Försvar</v>
      </c>
    </row>
    <row r="3843" spans="1:7" ht="14.4">
      <c r="A3843" s="17" t="s">
        <v>256</v>
      </c>
      <c r="B3843" s="17" t="str">
        <f t="shared" ref="B3843" si="4977">LEFT(A3843,16)</f>
        <v>gentlenessLabel=</v>
      </c>
      <c r="C3843" s="1" t="s">
        <v>192</v>
      </c>
      <c r="D3843" t="str">
        <f t="shared" ref="D3843:D3906" si="4978">RIGHT(A3843,(LEN(A3843)-16))</f>
        <v>sympathetic guy</v>
      </c>
      <c r="F3843" t="str">
        <f t="shared" si="4972"/>
        <v>gentlenessLabel=sympathetic guy</v>
      </c>
      <c r="G3843" s="17" t="s">
        <v>150</v>
      </c>
    </row>
    <row r="3844" spans="1:7" ht="14.4">
      <c r="A3844" s="17" t="s">
        <v>234</v>
      </c>
      <c r="B3844" s="17" t="str">
        <f t="shared" ref="B3844" si="4979">LEFT(A3844,8)</f>
        <v>honesty=</v>
      </c>
      <c r="C3844" s="1" t="s">
        <v>195</v>
      </c>
      <c r="D3844" t="str">
        <f t="shared" ref="D3844:D3907" si="4980">RIGHT(A3844,(LEN(A3844)-8))</f>
        <v>3</v>
      </c>
      <c r="F3844" t="str">
        <f t="shared" si="4972"/>
        <v>honesty=3</v>
      </c>
      <c r="G3844" s="17" t="str">
        <f>CONCATENATE("[td]",VLOOKUP(IF((COUNTA(E3827)&gt;0),E3827,VALUE(D3827)),'Lookup tables'!$A$2:$B$42,2,FALSE))</f>
        <v>[td]hyfsad</v>
      </c>
    </row>
    <row r="3845" spans="1:7" ht="14.4">
      <c r="A3845" s="17" t="s">
        <v>235</v>
      </c>
      <c r="B3845" s="17" t="str">
        <f t="shared" ref="B3845" si="4981">LEFT(A3845,13)</f>
        <v>honestyLabel=</v>
      </c>
      <c r="C3845" s="1" t="s">
        <v>195</v>
      </c>
      <c r="D3845" t="str">
        <f t="shared" ref="D3845:D3908" si="4982">RIGHT(A3845,(LEN(A3845)-13))</f>
        <v>upright</v>
      </c>
      <c r="F3845" t="str">
        <f t="shared" si="4972"/>
        <v>honestyLabel=upright</v>
      </c>
      <c r="G3845" s="17" t="s">
        <v>163</v>
      </c>
    </row>
    <row r="3846" spans="1:7" ht="14.4">
      <c r="A3846" s="17" t="s">
        <v>257</v>
      </c>
      <c r="B3846" s="17" t="str">
        <f t="shared" ref="B3846" si="4983">LEFT(A3846,15)</f>
        <v>Aggressiveness=</v>
      </c>
      <c r="C3846" s="1" t="s">
        <v>198</v>
      </c>
      <c r="D3846" t="str">
        <f t="shared" ref="D3846:D3909" si="4984">RIGHT(A3846,(LEN(A3846)-15))</f>
        <v>1</v>
      </c>
      <c r="F3846" t="str">
        <f t="shared" si="4972"/>
        <v>Aggressiveness=1</v>
      </c>
      <c r="G3846" s="17" t="s">
        <v>135</v>
      </c>
    </row>
    <row r="3847" spans="1:7" ht="14.4">
      <c r="A3847" s="17" t="s">
        <v>258</v>
      </c>
      <c r="B3847" s="17" t="str">
        <f t="shared" ref="B3847" si="4985">LEFT(A3847,20)</f>
        <v>AggressivenessLabel=</v>
      </c>
      <c r="C3847" s="1" t="s">
        <v>198</v>
      </c>
      <c r="D3847" t="str">
        <f t="shared" ref="D3847:D3910" si="4986">RIGHT(A3847,(LEN(A3847)-20))</f>
        <v>calm</v>
      </c>
      <c r="F3847" t="str">
        <f t="shared" si="4972"/>
        <v>AggressivenessLabel=calm</v>
      </c>
      <c r="G3847" s="17" t="str">
        <f t="shared" ref="G3847" si="4987">CONCATENATE("[th]",C3823)</f>
        <v>[th]Målgörare</v>
      </c>
    </row>
    <row r="3848" spans="1:7" ht="14.4">
      <c r="A3848" s="17" t="s">
        <v>236</v>
      </c>
      <c r="B3848" s="17" t="str">
        <f t="shared" ref="B3848" si="4988">LEFT(A3848,12)</f>
        <v>TrainerType=</v>
      </c>
      <c r="C3848" s="1" t="s">
        <v>201</v>
      </c>
      <c r="D3848" t="str">
        <f t="shared" ref="D3848:D3911" si="4989">RIGHT(A3848,(LEN(A3848)-12))</f>
        <v/>
      </c>
      <c r="F3848" t="str">
        <f t="shared" si="4972"/>
        <v>TrainerType=</v>
      </c>
      <c r="G3848" s="17" t="s">
        <v>150</v>
      </c>
    </row>
    <row r="3849" spans="1:7" ht="14.4">
      <c r="A3849" s="17" t="s">
        <v>237</v>
      </c>
      <c r="B3849" s="17" t="str">
        <f t="shared" ref="B3849" si="4990">LEFT(A3849,13)</f>
        <v>TrainerSkill=</v>
      </c>
      <c r="C3849" s="1" t="s">
        <v>203</v>
      </c>
      <c r="D3849" t="str">
        <f t="shared" ref="D3849:D3912" si="4991">RIGHT(A3849,(LEN(A3849)-13))</f>
        <v/>
      </c>
      <c r="F3849" t="str">
        <f t="shared" si="4972"/>
        <v>TrainerSkill=</v>
      </c>
      <c r="G3849" s="17" t="str">
        <f>CONCATENATE("[td]",VLOOKUP(IF((COUNTA(E3823)&gt;0),E3823,VALUE(D3823)),'Lookup tables'!$A$2:$B$42,2,FALSE))</f>
        <v>[td]utomjordisk</v>
      </c>
    </row>
    <row r="3850" spans="1:7" ht="14.4">
      <c r="A3850" s="17" t="s">
        <v>204</v>
      </c>
      <c r="B3850" s="17" t="str">
        <f t="shared" ref="B3850" si="4992">LEFT(A3850,7)</f>
        <v>rating=</v>
      </c>
      <c r="C3850" s="1" t="s">
        <v>205</v>
      </c>
      <c r="D3850" t="str">
        <f t="shared" ref="D3850:D3913" si="4993">RIGHT(A3850,(LEN(A3850)-7))</f>
        <v>0</v>
      </c>
      <c r="F3850" t="str">
        <f t="shared" si="4972"/>
        <v>rating=0</v>
      </c>
      <c r="G3850" s="17" t="s">
        <v>140</v>
      </c>
    </row>
    <row r="3851" spans="1:7" ht="14.4">
      <c r="A3851" s="17" t="s">
        <v>721</v>
      </c>
      <c r="B3851" s="17" t="str">
        <f t="shared" ref="B3851" si="4994">LEFT(A3851,13)</f>
        <v>PlayerNumber=</v>
      </c>
      <c r="C3851" s="1" t="s">
        <v>207</v>
      </c>
      <c r="D3851" t="str">
        <f t="shared" ref="D3851:D3914" si="4995">RIGHT(A3851,(LEN(A3851)-13))</f>
        <v>21</v>
      </c>
      <c r="F3851" t="str">
        <f t="shared" si="4972"/>
        <v>PlayerNumber=21</v>
      </c>
      <c r="G3851" s="17" t="str">
        <f t="shared" ref="G3851" si="4996">CONCATENATE("[th]",C3826)</f>
        <v>[th]Fasta situationer</v>
      </c>
    </row>
    <row r="3852" spans="1:7" ht="14.4">
      <c r="A3852" s="17" t="s">
        <v>208</v>
      </c>
      <c r="B3852" s="17" t="str">
        <f t="shared" ref="B3852:B3853" si="4997">LEFT(A3852,15)</f>
        <v>TransferListed=</v>
      </c>
      <c r="C3852" s="1" t="s">
        <v>209</v>
      </c>
      <c r="D3852" t="str">
        <f t="shared" ref="D3852:D3915" si="4998">RIGHT(A3852,(LEN(A3852)-15))</f>
        <v>0</v>
      </c>
      <c r="F3852" t="str">
        <f t="shared" si="4972"/>
        <v>TransferListed=0</v>
      </c>
      <c r="G3852" s="17" t="s">
        <v>150</v>
      </c>
    </row>
    <row r="3853" spans="1:7" ht="14.4">
      <c r="A3853" s="17" t="s">
        <v>210</v>
      </c>
      <c r="B3853" s="17" t="str">
        <f t="shared" si="4997"/>
        <v>NationalTeamID=</v>
      </c>
      <c r="C3853" s="1" t="s">
        <v>211</v>
      </c>
      <c r="D3853" t="str">
        <f t="shared" si="4998"/>
        <v>3000</v>
      </c>
      <c r="F3853" t="str">
        <f t="shared" ref="F3853:F3916" si="4999">A3853</f>
        <v>NationalTeamID=3000</v>
      </c>
      <c r="G3853" s="17" t="str">
        <f>CONCATENATE("[td]",VLOOKUP(IF((COUNTA(E3826)&gt;0),E3826,VALUE(D3826)),'Lookup tables'!$A$2:$B$42,2,FALSE))</f>
        <v>[td]katastrofal</v>
      </c>
    </row>
    <row r="3854" spans="1:7" ht="14.4">
      <c r="A3854" s="17" t="s">
        <v>698</v>
      </c>
      <c r="B3854" s="17" t="str">
        <f t="shared" ref="B3854" si="5000">LEFT(A3854,5)</f>
        <v>Caps=</v>
      </c>
      <c r="C3854" s="1" t="s">
        <v>213</v>
      </c>
      <c r="D3854" t="str">
        <f t="shared" ref="D3854:D3917" si="5001">RIGHT(A3854,(LEN(A3854)-5))</f>
        <v>5</v>
      </c>
      <c r="F3854" t="str">
        <f t="shared" si="4999"/>
        <v>Caps=5</v>
      </c>
      <c r="G3854" s="17" t="s">
        <v>214</v>
      </c>
    </row>
    <row r="3855" spans="1:7" ht="14.4">
      <c r="A3855" s="17" t="s">
        <v>450</v>
      </c>
      <c r="B3855" s="17" t="str">
        <f t="shared" ref="B3855" si="5002">LEFT(A3855,8)</f>
        <v>CapsU20=</v>
      </c>
      <c r="C3855" s="1" t="s">
        <v>216</v>
      </c>
      <c r="D3855" t="str">
        <f t="shared" ref="D3855:D3918" si="5003">RIGHT(A3855,(LEN(A3855)-8))</f>
        <v>24</v>
      </c>
      <c r="E3855" t="s">
        <v>1440</v>
      </c>
      <c r="F3855" t="str">
        <f t="shared" si="4999"/>
        <v>CapsU20=24</v>
      </c>
      <c r="G3855" t="str">
        <f t="shared" ref="G3855:G3918" si="5004">CONCATENATE("Extra info: ", E3855)</f>
        <v>Extra info: form neg</v>
      </c>
    </row>
    <row r="3856" spans="1:7" ht="14.4">
      <c r="A3856" s="17" t="s">
        <v>923</v>
      </c>
      <c r="B3856" s="17"/>
      <c r="C3856" s="10" t="s">
        <v>134</v>
      </c>
      <c r="D3856" s="17" t="str">
        <f t="shared" ref="D3856:D3919" si="5005">MID(A3856,8,(LEN(A3856)-8))</f>
        <v>255387627</v>
      </c>
      <c r="F3856" t="str">
        <f t="shared" si="4999"/>
        <v>[player255387627]</v>
      </c>
      <c r="G3856" s="17" t="str">
        <f t="shared" ref="G3856:G3919" si="5006">CONCATENATE("[hr][b]",D3857,"[/b] ","[playerid=",D3856,"]")</f>
        <v>[hr][b]Nicolai Carlsson[/b] [playerid=255387627]</v>
      </c>
    </row>
    <row r="3857" spans="1:7" ht="14.4">
      <c r="A3857" s="17" t="s">
        <v>924</v>
      </c>
      <c r="B3857" s="17" t="str">
        <f t="shared" ref="B3857" si="5007">LEFT(A3857,5)</f>
        <v>name=</v>
      </c>
      <c r="C3857" s="10" t="s">
        <v>137</v>
      </c>
      <c r="D3857" s="17" t="str">
        <f t="shared" ref="D3857:D3920" si="5008">RIGHT(A3857,(LEN(A3857)-5))</f>
        <v>Nicolai Carlsson</v>
      </c>
      <c r="F3857" t="str">
        <f t="shared" si="4999"/>
        <v>name=Nicolai Carlsson</v>
      </c>
      <c r="G3857" t="str">
        <f t="shared" ref="G3857" si="5009">CONCATENATE(D3858," år och ",D3859," dagar, TSI = ",D3873,", Lön = ",D3872)</f>
        <v>29 år och 44 dagar, TSI = 283810, Lön = 250900</v>
      </c>
    </row>
    <row r="3858" spans="1:7" ht="14.4">
      <c r="A3858" s="17" t="s">
        <v>302</v>
      </c>
      <c r="B3858" s="17" t="str">
        <f t="shared" ref="B3858" si="5010">LEFT(A3858,4)</f>
        <v>ald=</v>
      </c>
      <c r="C3858" s="1" t="s">
        <v>139</v>
      </c>
      <c r="D3858" t="str">
        <f t="shared" ref="D3858:D3921" si="5011">RIGHT(A3858,(LEN(A3858)-4))</f>
        <v>29</v>
      </c>
      <c r="F3858" t="str">
        <f t="shared" ref="F3858" si="5012">IF(LEN(E3858)&gt;0,CONCATENATE(B3858,E3858),A3858)</f>
        <v>ald=29</v>
      </c>
      <c r="G3858" t="str">
        <f>CONCATENATE(VLOOKUP(IF((COUNTA(E3861)&gt;0),E3861,VALUE(D3861)),'Lookup tables'!$A$2:$B$42,2,FALSE)," form, ",VLOOKUP(IF((COUNTA(E3862)&gt;0),E3862,VALUE(D3862)),'Lookup tables'!$A$2:$B$42,2,FALSE)," kondition, ",VLOOKUP(IF((COUNTA(E3870)&gt;0),E3870,VALUE(D3870)),'Lookup tables'!$A$2:$B$42,2,FALSE)," rutin")</f>
        <v>ypperlig form, fenomenal kondition, unik rutin</v>
      </c>
    </row>
    <row r="3859" spans="1:7" ht="14.4">
      <c r="A3859" s="17" t="s">
        <v>1219</v>
      </c>
      <c r="B3859" s="17" t="str">
        <f t="shared" ref="B3859" si="5013">LEFT(A3859,8)</f>
        <v>agedays=</v>
      </c>
      <c r="C3859" s="1" t="s">
        <v>142</v>
      </c>
      <c r="D3859" t="str">
        <f t="shared" ref="D3859:D3922" si="5014">RIGHT(A3859,(LEN(A3859)-8))</f>
        <v>44</v>
      </c>
      <c r="F3859" t="str">
        <f t="shared" si="4972"/>
        <v>agedays=44</v>
      </c>
      <c r="G3859" t="str">
        <f>CONCATENATE(IF((COUNTA(D3882)&gt;0),CONCATENATE(D3882,", "),""),IF((LEN(D3889)&gt;0),CONCATENATE(VLOOKUP(VALUE(D3889),'Lookup tables'!$D$25:$E$27,2,FALSE),", "),""),CONCATENATE(VLOOKUP(VALUE(D3871),'Lookup tables'!$A$2:$B$42,2,FALSE)," ledarförmåga, "),CONCATENATE(VLOOKUP(D3884,'Lookup tables'!$D$29:$E$34,2,FALSE),", "),IF(AND((VALUE(D3860)&lt;0),(COUNTA(E3860)&lt;1)),"ingen skada",CONCATENATE("[b]skada +",IF((COUNTA(E3860)&gt;0),E3860,D3860),"[/b]")))</f>
        <v>ypperlig ledarförmåga, genomsympatisk kille, ingen skada</v>
      </c>
    </row>
    <row r="3860" spans="1:7" ht="14.4">
      <c r="A3860" s="17" t="s">
        <v>143</v>
      </c>
      <c r="B3860" s="17" t="str">
        <f t="shared" ref="B3860:B3919" si="5015">LEFT(A3860,4)</f>
        <v>ska=</v>
      </c>
      <c r="C3860" s="1" t="s">
        <v>144</v>
      </c>
      <c r="D3860" t="str">
        <f t="shared" ref="D3860:D3923" si="5016">RIGHT(A3860,(LEN(A3860)-4))</f>
        <v>-1</v>
      </c>
      <c r="F3860" t="str">
        <f t="shared" si="4972"/>
        <v>ska=-1</v>
      </c>
      <c r="G3860" t="s">
        <v>145</v>
      </c>
    </row>
    <row r="3861" spans="1:7" ht="14.4">
      <c r="A3861" s="17" t="s">
        <v>221</v>
      </c>
      <c r="B3861" s="17" t="str">
        <f t="shared" si="5015"/>
        <v>for=</v>
      </c>
      <c r="C3861" s="1" t="s">
        <v>147</v>
      </c>
      <c r="D3861" t="str">
        <f t="shared" si="5016"/>
        <v>6</v>
      </c>
      <c r="F3861" t="str">
        <f t="shared" si="4972"/>
        <v>for=6</v>
      </c>
      <c r="G3861" s="17" t="str">
        <f t="shared" ref="G3861:G3924" si="5017">CONCATENATE("[th]",C3862)</f>
        <v>[th]Kondition</v>
      </c>
    </row>
    <row r="3862" spans="1:7" ht="14.4">
      <c r="A3862" s="17" t="s">
        <v>369</v>
      </c>
      <c r="B3862" s="17" t="str">
        <f t="shared" si="5015"/>
        <v>uth=</v>
      </c>
      <c r="C3862" s="1" t="s">
        <v>149</v>
      </c>
      <c r="D3862" t="str">
        <f t="shared" si="5016"/>
        <v>8</v>
      </c>
      <c r="F3862" t="str">
        <f t="shared" si="4972"/>
        <v>uth=8</v>
      </c>
      <c r="G3862" s="17" t="s">
        <v>150</v>
      </c>
    </row>
    <row r="3863" spans="1:7" ht="14.4">
      <c r="A3863" s="17" t="s">
        <v>462</v>
      </c>
      <c r="B3863" s="17" t="str">
        <f t="shared" si="5015"/>
        <v>spe=</v>
      </c>
      <c r="C3863" s="1" t="s">
        <v>152</v>
      </c>
      <c r="D3863" t="str">
        <f t="shared" si="5016"/>
        <v>14</v>
      </c>
      <c r="F3863" t="str">
        <f t="shared" si="4972"/>
        <v>spe=14</v>
      </c>
      <c r="G3863" s="17" t="str">
        <f>CONCATENATE("[td]",VLOOKUP(IF((COUNTA(E3862)&gt;0),E3862,VALUE(D3862)),'Lookup tables'!$A$2:$B$42,2,FALSE))</f>
        <v>[td]fenomenal</v>
      </c>
    </row>
    <row r="3864" spans="1:7" ht="14.4">
      <c r="A3864" s="17" t="s">
        <v>925</v>
      </c>
      <c r="B3864" s="17" t="str">
        <f t="shared" si="5015"/>
        <v>mal=</v>
      </c>
      <c r="C3864" s="1" t="s">
        <v>154</v>
      </c>
      <c r="D3864" t="str">
        <f t="shared" si="5016"/>
        <v>14</v>
      </c>
      <c r="F3864" t="str">
        <f t="shared" si="4972"/>
        <v>mal=14</v>
      </c>
      <c r="G3864" s="17" t="s">
        <v>140</v>
      </c>
    </row>
    <row r="3865" spans="1:7" ht="14.4">
      <c r="A3865" s="17" t="s">
        <v>282</v>
      </c>
      <c r="B3865" s="17" t="str">
        <f t="shared" si="5015"/>
        <v>fra=</v>
      </c>
      <c r="C3865" s="1" t="s">
        <v>156</v>
      </c>
      <c r="D3865" t="str">
        <f t="shared" si="5016"/>
        <v>13</v>
      </c>
      <c r="F3865" t="str">
        <f t="shared" si="4972"/>
        <v>fra=13</v>
      </c>
      <c r="G3865" s="17" t="str">
        <f t="shared" ref="G3865" si="5018">CONCATENATE("[th]",C3869)</f>
        <v>[th]Målvakt</v>
      </c>
    </row>
    <row r="3866" spans="1:7" ht="14.4">
      <c r="A3866" s="17" t="s">
        <v>762</v>
      </c>
      <c r="B3866" s="17" t="str">
        <f t="shared" si="5015"/>
        <v>ytt=</v>
      </c>
      <c r="C3866" s="1" t="s">
        <v>158</v>
      </c>
      <c r="D3866" t="str">
        <f t="shared" si="5016"/>
        <v>8</v>
      </c>
      <c r="F3866" t="str">
        <f t="shared" si="4972"/>
        <v>ytt=8</v>
      </c>
      <c r="G3866" s="17" t="s">
        <v>150</v>
      </c>
    </row>
    <row r="3867" spans="1:7" ht="14.4">
      <c r="A3867" s="17" t="s">
        <v>416</v>
      </c>
      <c r="B3867" s="17" t="str">
        <f t="shared" si="5015"/>
        <v>fas=</v>
      </c>
      <c r="C3867" s="1" t="s">
        <v>160</v>
      </c>
      <c r="D3867" t="str">
        <f t="shared" si="5016"/>
        <v>2</v>
      </c>
      <c r="F3867" t="str">
        <f t="shared" si="4972"/>
        <v>fas=2</v>
      </c>
      <c r="G3867" s="17" t="str">
        <f>CONCATENATE("[td]",VLOOKUP(IF((COUNTA(E3869)&gt;0),E3869,VALUE(D3869)),'Lookup tables'!$A$2:$B$42,2,FALSE))</f>
        <v>[td]katastrofal</v>
      </c>
    </row>
    <row r="3868" spans="1:7" ht="14.4">
      <c r="A3868" s="17" t="s">
        <v>817</v>
      </c>
      <c r="B3868" s="17" t="str">
        <f t="shared" si="5015"/>
        <v>bac=</v>
      </c>
      <c r="C3868" s="1" t="s">
        <v>162</v>
      </c>
      <c r="D3868" t="str">
        <f t="shared" si="5016"/>
        <v>2</v>
      </c>
      <c r="F3868" t="str">
        <f t="shared" si="4972"/>
        <v>bac=2</v>
      </c>
      <c r="G3868" s="17" t="s">
        <v>163</v>
      </c>
    </row>
    <row r="3869" spans="1:7" ht="14.4">
      <c r="A3869" s="17" t="s">
        <v>286</v>
      </c>
      <c r="B3869" s="17" t="str">
        <f t="shared" si="5015"/>
        <v>mlv=</v>
      </c>
      <c r="C3869" s="1" t="s">
        <v>165</v>
      </c>
      <c r="D3869" t="str">
        <f t="shared" si="5016"/>
        <v>1</v>
      </c>
      <c r="F3869" t="str">
        <f t="shared" si="4972"/>
        <v>mlv=1</v>
      </c>
      <c r="G3869" s="17" t="s">
        <v>135</v>
      </c>
    </row>
    <row r="3870" spans="1:7" ht="14.4">
      <c r="A3870" s="17" t="s">
        <v>267</v>
      </c>
      <c r="B3870" s="17" t="str">
        <f t="shared" si="5015"/>
        <v>rut=</v>
      </c>
      <c r="C3870" s="1" t="s">
        <v>167</v>
      </c>
      <c r="D3870" t="str">
        <f t="shared" si="5016"/>
        <v>9</v>
      </c>
      <c r="F3870" t="str">
        <f t="shared" si="4972"/>
        <v>rut=9</v>
      </c>
      <c r="G3870" s="17" t="str">
        <f t="shared" ref="G3870" si="5019">CONCATENATE("[th]",C3863)</f>
        <v>[th]Spelupplägg</v>
      </c>
    </row>
    <row r="3871" spans="1:7" ht="14.4">
      <c r="A3871" s="17" t="s">
        <v>168</v>
      </c>
      <c r="B3871" s="17" t="str">
        <f t="shared" si="5015"/>
        <v>led=</v>
      </c>
      <c r="C3871" s="1" t="s">
        <v>169</v>
      </c>
      <c r="D3871" t="str">
        <f t="shared" si="5016"/>
        <v>6</v>
      </c>
      <c r="F3871" t="str">
        <f t="shared" si="4972"/>
        <v>led=6</v>
      </c>
      <c r="G3871" s="17" t="s">
        <v>150</v>
      </c>
    </row>
    <row r="3872" spans="1:7" ht="14.4">
      <c r="A3872" s="17" t="s">
        <v>1392</v>
      </c>
      <c r="B3872" s="17" t="str">
        <f t="shared" si="5015"/>
        <v>sal=</v>
      </c>
      <c r="C3872" s="1" t="s">
        <v>171</v>
      </c>
      <c r="D3872" t="str">
        <f t="shared" si="5016"/>
        <v>250900</v>
      </c>
      <c r="F3872" t="str">
        <f t="shared" si="4972"/>
        <v>sal=250900</v>
      </c>
      <c r="G3872" s="17" t="str">
        <f>CONCATENATE("[td]",VLOOKUP(IF((COUNTA(E3863)&gt;0),E3863,VALUE(D3863)),'Lookup tables'!$A$2:$B$42,2,FALSE))</f>
        <v>[td]himmelsk</v>
      </c>
    </row>
    <row r="3873" spans="1:7" ht="14.4">
      <c r="A3873" s="17" t="s">
        <v>1393</v>
      </c>
      <c r="B3873" s="17" t="str">
        <f t="shared" si="5015"/>
        <v>mkt=</v>
      </c>
      <c r="C3873" s="1" t="s">
        <v>173</v>
      </c>
      <c r="D3873" t="str">
        <f t="shared" si="5016"/>
        <v>283810</v>
      </c>
      <c r="F3873" t="str">
        <f t="shared" si="4972"/>
        <v>mkt=283810</v>
      </c>
      <c r="G3873" s="17" t="s">
        <v>140</v>
      </c>
    </row>
    <row r="3874" spans="1:7" ht="14.4">
      <c r="A3874" s="17" t="s">
        <v>1394</v>
      </c>
      <c r="B3874" s="17" t="str">
        <f t="shared" si="5015"/>
        <v>gev=</v>
      </c>
      <c r="C3874" s="1" t="s">
        <v>175</v>
      </c>
      <c r="D3874" t="str">
        <f t="shared" si="5016"/>
        <v>104</v>
      </c>
      <c r="F3874" t="str">
        <f t="shared" si="4972"/>
        <v>gev=104</v>
      </c>
      <c r="G3874" s="17" t="str">
        <f t="shared" ref="G3874" si="5020">CONCATENATE("[th]",C3865)</f>
        <v>[th]Framspel</v>
      </c>
    </row>
    <row r="3875" spans="1:7" ht="14.4">
      <c r="A3875" s="17" t="s">
        <v>176</v>
      </c>
      <c r="B3875" s="17" t="str">
        <f t="shared" si="5015"/>
        <v>gtl=</v>
      </c>
      <c r="C3875" s="1" t="s">
        <v>177</v>
      </c>
      <c r="D3875" t="str">
        <f t="shared" si="5016"/>
        <v>0</v>
      </c>
      <c r="F3875" t="str">
        <f t="shared" si="4972"/>
        <v>gtl=0</v>
      </c>
      <c r="G3875" s="17" t="s">
        <v>150</v>
      </c>
    </row>
    <row r="3876" spans="1:7" ht="14.4">
      <c r="A3876" s="17" t="s">
        <v>178</v>
      </c>
      <c r="B3876" s="17" t="str">
        <f t="shared" si="5015"/>
        <v>gtc=</v>
      </c>
      <c r="C3876" s="1" t="s">
        <v>179</v>
      </c>
      <c r="D3876" t="str">
        <f t="shared" si="5016"/>
        <v>0</v>
      </c>
      <c r="F3876" t="str">
        <f t="shared" si="4972"/>
        <v>gtc=0</v>
      </c>
      <c r="G3876" s="17" t="str">
        <f>CONCATENATE("[td]",VLOOKUP(IF((COUNTA(E3865)&gt;0),E3865,VALUE(D3865)),'Lookup tables'!$A$2:$B$42,2,FALSE))</f>
        <v>[td]oförglömlig</v>
      </c>
    </row>
    <row r="3877" spans="1:7" ht="14.4">
      <c r="A3877" s="17" t="s">
        <v>180</v>
      </c>
      <c r="B3877" s="17" t="str">
        <f t="shared" si="5015"/>
        <v>gtt=</v>
      </c>
      <c r="C3877" s="1" t="s">
        <v>181</v>
      </c>
      <c r="D3877" t="str">
        <f t="shared" si="5016"/>
        <v>0</v>
      </c>
      <c r="F3877" t="str">
        <f t="shared" si="4972"/>
        <v>gtt=0</v>
      </c>
      <c r="G3877" s="17" t="s">
        <v>163</v>
      </c>
    </row>
    <row r="3878" spans="1:7" ht="14.4">
      <c r="A3878" s="17" t="s">
        <v>827</v>
      </c>
      <c r="B3878" s="17" t="str">
        <f t="shared" si="5015"/>
        <v>hat=</v>
      </c>
      <c r="C3878" s="1" t="s">
        <v>183</v>
      </c>
      <c r="D3878" t="str">
        <f t="shared" si="5016"/>
        <v>8</v>
      </c>
      <c r="F3878" t="str">
        <f t="shared" si="4972"/>
        <v>hat=8</v>
      </c>
      <c r="G3878" s="17" t="s">
        <v>135</v>
      </c>
    </row>
    <row r="3879" spans="1:7" ht="14.4">
      <c r="A3879" s="17" t="s">
        <v>184</v>
      </c>
      <c r="B3879" s="17" t="str">
        <f t="shared" ref="B3879" si="5021">LEFT(A3879,10)</f>
        <v>CountryID=</v>
      </c>
      <c r="C3879" s="1" t="s">
        <v>185</v>
      </c>
      <c r="D3879" t="str">
        <f t="shared" ref="D3879:D3942" si="5022">RIGHT(A3879,(LEN(A3879)-10))</f>
        <v>1</v>
      </c>
      <c r="F3879" t="str">
        <f t="shared" si="4972"/>
        <v>CountryID=1</v>
      </c>
      <c r="G3879" s="17" t="str">
        <f t="shared" ref="G3879" si="5023">CONCATENATE("[th]",C3866)</f>
        <v>[th]Ytter</v>
      </c>
    </row>
    <row r="3880" spans="1:7" ht="14.4">
      <c r="A3880" s="17" t="s">
        <v>186</v>
      </c>
      <c r="B3880" s="17" t="str">
        <f t="shared" ref="B3880" si="5024">LEFT(A3880,9)</f>
        <v>warnings=</v>
      </c>
      <c r="C3880" s="1" t="s">
        <v>187</v>
      </c>
      <c r="D3880" t="str">
        <f t="shared" ref="D3880:D3943" si="5025">RIGHT(A3880,(LEN(A3880)-9))</f>
        <v>0</v>
      </c>
      <c r="F3880" t="str">
        <f t="shared" si="4972"/>
        <v>warnings=0</v>
      </c>
      <c r="G3880" s="17" t="s">
        <v>150</v>
      </c>
    </row>
    <row r="3881" spans="1:7" ht="14.4">
      <c r="A3881" s="17" t="s">
        <v>610</v>
      </c>
      <c r="B3881" s="17" t="str">
        <f t="shared" ref="B3881" si="5026">LEFT(A3881,11)</f>
        <v>speciality=</v>
      </c>
      <c r="C3881" s="1" t="s">
        <v>189</v>
      </c>
      <c r="D3881" t="str">
        <f t="shared" ref="D3881:D3944" si="5027">RIGHT(A3881,(LEN(A3881)-11))</f>
        <v>1</v>
      </c>
      <c r="F3881" t="str">
        <f t="shared" si="4972"/>
        <v>speciality=1</v>
      </c>
      <c r="G3881" s="17" t="str">
        <f>CONCATENATE("[td]",VLOOKUP(IF((COUNTA(E3866)&gt;0),E3866,VALUE(D3866)),'Lookup tables'!$A$2:$B$42,2,FALSE))</f>
        <v>[td]fenomenal</v>
      </c>
    </row>
    <row r="3882" spans="1:7" ht="14.4">
      <c r="A3882" s="17" t="s">
        <v>611</v>
      </c>
      <c r="B3882" s="17" t="str">
        <f t="shared" ref="B3882" si="5028">LEFT(A3882,16)</f>
        <v>specialityLabel=</v>
      </c>
      <c r="C3882" s="1" t="s">
        <v>189</v>
      </c>
      <c r="F3882" t="str">
        <f t="shared" si="4972"/>
        <v>specialityLabel=Technical</v>
      </c>
      <c r="G3882" s="17" t="s">
        <v>140</v>
      </c>
    </row>
    <row r="3883" spans="1:7" ht="14.4">
      <c r="A3883" s="17" t="s">
        <v>255</v>
      </c>
      <c r="B3883" s="17" t="str">
        <f t="shared" ref="B3883" si="5029">LEFT(A3883,11)</f>
        <v>gentleness=</v>
      </c>
      <c r="C3883" s="1" t="s">
        <v>192</v>
      </c>
      <c r="D3883" t="str">
        <f t="shared" ref="D3883:D3946" si="5030">RIGHT(A3883,(LEN(A3883)-11))</f>
        <v>3</v>
      </c>
      <c r="F3883" t="str">
        <f t="shared" si="4972"/>
        <v>gentleness=3</v>
      </c>
      <c r="G3883" s="17" t="str">
        <f t="shared" ref="G3883" si="5031">CONCATENATE("[th]",C3868)</f>
        <v>[th]Försvar</v>
      </c>
    </row>
    <row r="3884" spans="1:7" ht="14.4">
      <c r="A3884" s="17" t="s">
        <v>256</v>
      </c>
      <c r="B3884" s="17" t="str">
        <f t="shared" ref="B3884" si="5032">LEFT(A3884,16)</f>
        <v>gentlenessLabel=</v>
      </c>
      <c r="C3884" s="1" t="s">
        <v>192</v>
      </c>
      <c r="D3884" t="str">
        <f t="shared" ref="D3884:D3947" si="5033">RIGHT(A3884,(LEN(A3884)-16))</f>
        <v>sympathetic guy</v>
      </c>
      <c r="F3884" t="str">
        <f t="shared" si="4972"/>
        <v>gentlenessLabel=sympathetic guy</v>
      </c>
      <c r="G3884" s="17" t="s">
        <v>150</v>
      </c>
    </row>
    <row r="3885" spans="1:7" ht="14.4">
      <c r="A3885" s="17" t="s">
        <v>194</v>
      </c>
      <c r="B3885" s="17" t="str">
        <f t="shared" ref="B3885" si="5034">LEFT(A3885,8)</f>
        <v>honesty=</v>
      </c>
      <c r="C3885" s="1" t="s">
        <v>195</v>
      </c>
      <c r="D3885" t="str">
        <f t="shared" ref="D3885:D3948" si="5035">RIGHT(A3885,(LEN(A3885)-8))</f>
        <v>2</v>
      </c>
      <c r="F3885" t="str">
        <f t="shared" si="4972"/>
        <v>honesty=2</v>
      </c>
      <c r="G3885" s="17" t="str">
        <f>CONCATENATE("[td]",VLOOKUP(IF((COUNTA(E3868)&gt;0),E3868,VALUE(D3868)),'Lookup tables'!$A$2:$B$42,2,FALSE))</f>
        <v>[td]usel</v>
      </c>
    </row>
    <row r="3886" spans="1:7" ht="14.4">
      <c r="A3886" s="17" t="s">
        <v>196</v>
      </c>
      <c r="B3886" s="17" t="str">
        <f t="shared" ref="B3886" si="5036">LEFT(A3886,13)</f>
        <v>honestyLabel=</v>
      </c>
      <c r="C3886" s="1" t="s">
        <v>195</v>
      </c>
      <c r="D3886" t="str">
        <f t="shared" ref="D3886:D3949" si="5037">RIGHT(A3886,(LEN(A3886)-13))</f>
        <v>honest</v>
      </c>
      <c r="F3886" t="str">
        <f t="shared" si="4972"/>
        <v>honestyLabel=honest</v>
      </c>
      <c r="G3886" s="17" t="s">
        <v>163</v>
      </c>
    </row>
    <row r="3887" spans="1:7" ht="14.4">
      <c r="A3887" s="17" t="s">
        <v>257</v>
      </c>
      <c r="B3887" s="17" t="str">
        <f t="shared" ref="B3887" si="5038">LEFT(A3887,15)</f>
        <v>Aggressiveness=</v>
      </c>
      <c r="C3887" s="1" t="s">
        <v>198</v>
      </c>
      <c r="D3887" t="str">
        <f t="shared" ref="D3887:D3950" si="5039">RIGHT(A3887,(LEN(A3887)-15))</f>
        <v>1</v>
      </c>
      <c r="F3887" t="str">
        <f t="shared" si="4972"/>
        <v>Aggressiveness=1</v>
      </c>
      <c r="G3887" s="17" t="s">
        <v>135</v>
      </c>
    </row>
    <row r="3888" spans="1:7" ht="14.4">
      <c r="A3888" s="17" t="s">
        <v>258</v>
      </c>
      <c r="B3888" s="17" t="str">
        <f t="shared" ref="B3888" si="5040">LEFT(A3888,20)</f>
        <v>AggressivenessLabel=</v>
      </c>
      <c r="C3888" s="1" t="s">
        <v>198</v>
      </c>
      <c r="D3888" t="str">
        <f t="shared" ref="D3888:D3951" si="5041">RIGHT(A3888,(LEN(A3888)-20))</f>
        <v>calm</v>
      </c>
      <c r="F3888" t="str">
        <f t="shared" si="4972"/>
        <v>AggressivenessLabel=calm</v>
      </c>
      <c r="G3888" s="17" t="str">
        <f t="shared" ref="G3888" si="5042">CONCATENATE("[th]",C3864)</f>
        <v>[th]Målgörare</v>
      </c>
    </row>
    <row r="3889" spans="1:7" ht="14.4">
      <c r="A3889" s="17" t="s">
        <v>236</v>
      </c>
      <c r="B3889" s="17" t="str">
        <f t="shared" ref="B3889" si="5043">LEFT(A3889,12)</f>
        <v>TrainerType=</v>
      </c>
      <c r="C3889" s="1" t="s">
        <v>201</v>
      </c>
      <c r="D3889" t="str">
        <f t="shared" ref="D3889:D3952" si="5044">RIGHT(A3889,(LEN(A3889)-12))</f>
        <v/>
      </c>
      <c r="F3889" t="str">
        <f t="shared" si="4972"/>
        <v>TrainerType=</v>
      </c>
      <c r="G3889" s="17" t="s">
        <v>150</v>
      </c>
    </row>
    <row r="3890" spans="1:7" ht="14.4">
      <c r="A3890" s="17" t="s">
        <v>237</v>
      </c>
      <c r="B3890" s="17" t="str">
        <f t="shared" ref="B3890" si="5045">LEFT(A3890,13)</f>
        <v>TrainerSkill=</v>
      </c>
      <c r="C3890" s="1" t="s">
        <v>203</v>
      </c>
      <c r="D3890" t="str">
        <f t="shared" ref="D3890:D3953" si="5046">RIGHT(A3890,(LEN(A3890)-13))</f>
        <v/>
      </c>
      <c r="F3890" t="str">
        <f t="shared" si="4972"/>
        <v>TrainerSkill=</v>
      </c>
      <c r="G3890" s="17" t="str">
        <f>CONCATENATE("[td]",VLOOKUP(IF((COUNTA(E3864)&gt;0),E3864,VALUE(D3864)),'Lookup tables'!$A$2:$B$42,2,FALSE))</f>
        <v>[td]himmelsk</v>
      </c>
    </row>
    <row r="3891" spans="1:7" ht="14.4">
      <c r="A3891" s="17" t="s">
        <v>204</v>
      </c>
      <c r="B3891" s="17" t="str">
        <f t="shared" ref="B3891" si="5047">LEFT(A3891,7)</f>
        <v>rating=</v>
      </c>
      <c r="C3891" s="1" t="s">
        <v>205</v>
      </c>
      <c r="D3891" t="str">
        <f t="shared" ref="D3891:D3954" si="5048">RIGHT(A3891,(LEN(A3891)-7))</f>
        <v>0</v>
      </c>
      <c r="F3891" t="str">
        <f t="shared" si="4972"/>
        <v>rating=0</v>
      </c>
      <c r="G3891" s="17" t="s">
        <v>140</v>
      </c>
    </row>
    <row r="3892" spans="1:7" ht="14.4">
      <c r="A3892" s="17" t="s">
        <v>350</v>
      </c>
      <c r="B3892" s="17" t="str">
        <f t="shared" ref="B3892" si="5049">LEFT(A3892,13)</f>
        <v>PlayerNumber=</v>
      </c>
      <c r="C3892" s="1" t="s">
        <v>207</v>
      </c>
      <c r="D3892" t="str">
        <f t="shared" ref="D3892:D3955" si="5050">RIGHT(A3892,(LEN(A3892)-13))</f>
        <v>100</v>
      </c>
      <c r="F3892" t="str">
        <f t="shared" si="4972"/>
        <v>PlayerNumber=100</v>
      </c>
      <c r="G3892" s="17" t="str">
        <f t="shared" ref="G3892" si="5051">CONCATENATE("[th]",C3867)</f>
        <v>[th]Fasta situationer</v>
      </c>
    </row>
    <row r="3893" spans="1:7" ht="14.4">
      <c r="A3893" s="17" t="s">
        <v>208</v>
      </c>
      <c r="B3893" s="17" t="str">
        <f t="shared" ref="B3893:B3894" si="5052">LEFT(A3893,15)</f>
        <v>TransferListed=</v>
      </c>
      <c r="C3893" s="1" t="s">
        <v>209</v>
      </c>
      <c r="D3893" t="str">
        <f t="shared" ref="D3893:D3956" si="5053">RIGHT(A3893,(LEN(A3893)-15))</f>
        <v>0</v>
      </c>
      <c r="F3893" t="str">
        <f t="shared" si="4972"/>
        <v>TransferListed=0</v>
      </c>
      <c r="G3893" s="17" t="s">
        <v>150</v>
      </c>
    </row>
    <row r="3894" spans="1:7" ht="14.4">
      <c r="A3894" s="17" t="s">
        <v>210</v>
      </c>
      <c r="B3894" s="17" t="str">
        <f t="shared" si="5052"/>
        <v>NationalTeamID=</v>
      </c>
      <c r="C3894" s="1" t="s">
        <v>211</v>
      </c>
      <c r="D3894" t="str">
        <f t="shared" si="5053"/>
        <v>3000</v>
      </c>
      <c r="F3894" t="str">
        <f t="shared" ref="F3894:F3957" si="5054">A3894</f>
        <v>NationalTeamID=3000</v>
      </c>
      <c r="G3894" s="17" t="str">
        <f>CONCATENATE("[td]",VLOOKUP(IF((COUNTA(E3867)&gt;0),E3867,VALUE(D3867)),'Lookup tables'!$A$2:$B$42,2,FALSE))</f>
        <v>[td]usel</v>
      </c>
    </row>
    <row r="3895" spans="1:7" ht="14.4">
      <c r="A3895" s="17" t="s">
        <v>238</v>
      </c>
      <c r="B3895" s="17" t="str">
        <f t="shared" ref="B3895" si="5055">LEFT(A3895,5)</f>
        <v>Caps=</v>
      </c>
      <c r="C3895" s="1" t="s">
        <v>213</v>
      </c>
      <c r="D3895" t="str">
        <f t="shared" ref="D3895:D3958" si="5056">RIGHT(A3895,(LEN(A3895)-5))</f>
        <v>0</v>
      </c>
      <c r="F3895" t="str">
        <f t="shared" si="5054"/>
        <v>Caps=0</v>
      </c>
      <c r="G3895" s="17" t="s">
        <v>214</v>
      </c>
    </row>
    <row r="3896" spans="1:7" ht="14.4">
      <c r="A3896" s="17" t="s">
        <v>239</v>
      </c>
      <c r="B3896" s="17" t="str">
        <f t="shared" ref="B3896" si="5057">LEFT(A3896,8)</f>
        <v>CapsU20=</v>
      </c>
      <c r="C3896" s="1" t="s">
        <v>216</v>
      </c>
      <c r="D3896" t="str">
        <f t="shared" ref="D3896:D3959" si="5058">RIGHT(A3896,(LEN(A3896)-8))</f>
        <v>0</v>
      </c>
      <c r="F3896" t="str">
        <f t="shared" si="5054"/>
        <v>CapsU20=0</v>
      </c>
      <c r="G3896" t="str">
        <f t="shared" ref="G3896:G3959" si="5059">CONCATENATE("Extra info: ", E3896)</f>
        <v xml:space="preserve">Extra info: </v>
      </c>
    </row>
    <row r="3897" spans="1:7" ht="14.4">
      <c r="A3897" s="17" t="s">
        <v>934</v>
      </c>
      <c r="B3897" s="17"/>
      <c r="C3897" s="10" t="s">
        <v>134</v>
      </c>
      <c r="D3897" s="17" t="str">
        <f t="shared" ref="D3897:D3960" si="5060">MID(A3897,8,(LEN(A3897)-8))</f>
        <v>290901139</v>
      </c>
      <c r="F3897" t="str">
        <f t="shared" si="4999"/>
        <v>[player290901139]</v>
      </c>
      <c r="G3897" s="17" t="str">
        <f t="shared" ref="G3897:G3960" si="5061">CONCATENATE("[hr][b]",D3898,"[/b] ","[playerid=",D3897,"]")</f>
        <v>[hr][b]Noah Persson[/b] [playerid=290901139]</v>
      </c>
    </row>
    <row r="3898" spans="1:7" ht="14.4">
      <c r="A3898" s="17" t="s">
        <v>935</v>
      </c>
      <c r="B3898" s="17" t="str">
        <f t="shared" ref="B3898" si="5062">LEFT(A3898,5)</f>
        <v>name=</v>
      </c>
      <c r="C3898" s="10" t="s">
        <v>137</v>
      </c>
      <c r="D3898" s="17" t="str">
        <f t="shared" ref="D3898:D3961" si="5063">RIGHT(A3898,(LEN(A3898)-5))</f>
        <v>Noah Persson</v>
      </c>
      <c r="F3898" t="str">
        <f t="shared" si="4999"/>
        <v>name=Noah Persson</v>
      </c>
      <c r="G3898" t="str">
        <f t="shared" ref="G3898" si="5064">CONCATENATE(D3899," år och ",D3900," dagar, TSI = ",D3914,", Lön = ",D3913)</f>
        <v>26 år och 54 dagar, TSI = 224080, Lön = 217400</v>
      </c>
    </row>
    <row r="3899" spans="1:7" ht="14.4">
      <c r="A3899" s="17" t="s">
        <v>242</v>
      </c>
      <c r="B3899" s="17" t="str">
        <f t="shared" ref="B3899" si="5065">LEFT(A3899,4)</f>
        <v>ald=</v>
      </c>
      <c r="C3899" s="1" t="s">
        <v>139</v>
      </c>
      <c r="D3899" t="str">
        <f t="shared" ref="D3899:D3962" si="5066">RIGHT(A3899,(LEN(A3899)-4))</f>
        <v>26</v>
      </c>
      <c r="F3899" t="str">
        <f t="shared" ref="F3899" si="5067">IF(LEN(E3899)&gt;0,CONCATENATE(B3899,E3899),A3899)</f>
        <v>ald=26</v>
      </c>
      <c r="G3899" t="str">
        <f>CONCATENATE(VLOOKUP(IF((COUNTA(E3902)&gt;0),E3902,VALUE(D3902)),'Lookup tables'!$A$2:$B$42,2,FALSE)," form, ",VLOOKUP(IF((COUNTA(E3903)&gt;0),E3903,VALUE(D3903)),'Lookup tables'!$A$2:$B$42,2,FALSE)," kondition, ",VLOOKUP(IF((COUNTA(E3911)&gt;0),E3911,VALUE(D3911)),'Lookup tables'!$A$2:$B$42,2,FALSE)," rutin")</f>
        <v>bra form, fenomenal kondition, unik rutin</v>
      </c>
    </row>
    <row r="3900" spans="1:7" ht="14.4">
      <c r="A3900" s="17" t="s">
        <v>1099</v>
      </c>
      <c r="B3900" s="17" t="str">
        <f t="shared" ref="B3900" si="5068">LEFT(A3900,8)</f>
        <v>agedays=</v>
      </c>
      <c r="C3900" s="1" t="s">
        <v>142</v>
      </c>
      <c r="D3900" t="str">
        <f t="shared" ref="D3900:D3963" si="5069">RIGHT(A3900,(LEN(A3900)-8))</f>
        <v>54</v>
      </c>
      <c r="F3900" t="str">
        <f t="shared" si="4972"/>
        <v>agedays=54</v>
      </c>
      <c r="G3900" t="str">
        <f>CONCATENATE(IF((COUNTA(D3923)&gt;0),CONCATENATE(D3923,", "),""),IF((LEN(D3930)&gt;0),CONCATENATE(VLOOKUP(VALUE(D3930),'Lookup tables'!$D$25:$E$27,2,FALSE),", "),""),CONCATENATE(VLOOKUP(VALUE(D3912),'Lookup tables'!$A$2:$B$42,2,FALSE)," ledarförmåga, "),CONCATENATE(VLOOKUP(D3925,'Lookup tables'!$D$29:$E$34,2,FALSE),", "),IF(AND((VALUE(D3901)&lt;0),(COUNTA(E3901)&lt;1)),"ingen skada",CONCATENATE("[b]skada +",IF((COUNTA(E3901)&gt;0),E3901,D3901),"[/b]")))</f>
        <v>enastående ledarförmåga, genomsympatisk kille, ingen skada</v>
      </c>
    </row>
    <row r="3901" spans="1:7" ht="14.4">
      <c r="A3901" s="17" t="s">
        <v>143</v>
      </c>
      <c r="B3901" s="17" t="str">
        <f t="shared" ref="B3901:B3902" si="5070">LEFT(A3901,4)</f>
        <v>ska=</v>
      </c>
      <c r="C3901" s="1" t="s">
        <v>144</v>
      </c>
      <c r="D3901" t="str">
        <f t="shared" ref="D3901:D3964" si="5071">RIGHT(A3901,(LEN(A3901)-4))</f>
        <v>-1</v>
      </c>
      <c r="F3901" t="str">
        <f t="shared" si="4972"/>
        <v>ska=-1</v>
      </c>
      <c r="G3901" t="s">
        <v>145</v>
      </c>
    </row>
    <row r="3902" spans="1:7" ht="14.4">
      <c r="A3902" s="17" t="s">
        <v>279</v>
      </c>
      <c r="B3902" s="17" t="str">
        <f t="shared" si="5070"/>
        <v>for=</v>
      </c>
      <c r="C3902" s="1" t="s">
        <v>147</v>
      </c>
      <c r="D3902" t="str">
        <f t="shared" si="5071"/>
        <v>5</v>
      </c>
      <c r="F3902" t="str">
        <f t="shared" si="4972"/>
        <v>for=5</v>
      </c>
      <c r="G3902" s="17" t="str">
        <f t="shared" ref="G3902:G3965" si="5072">CONCATENATE("[th]",C3903)</f>
        <v>[th]Kondition</v>
      </c>
    </row>
    <row r="3903" spans="1:7" ht="14.4">
      <c r="A3903" s="17" t="s">
        <v>369</v>
      </c>
      <c r="B3903" s="17" t="str">
        <f t="shared" si="5015"/>
        <v>uth=</v>
      </c>
      <c r="C3903" s="1" t="s">
        <v>149</v>
      </c>
      <c r="D3903" t="str">
        <f t="shared" si="5071"/>
        <v>8</v>
      </c>
      <c r="F3903" t="str">
        <f t="shared" si="4972"/>
        <v>uth=8</v>
      </c>
      <c r="G3903" s="17" t="s">
        <v>150</v>
      </c>
    </row>
    <row r="3904" spans="1:7" ht="14.4">
      <c r="A3904" s="17" t="s">
        <v>462</v>
      </c>
      <c r="B3904" s="17" t="str">
        <f t="shared" si="5015"/>
        <v>spe=</v>
      </c>
      <c r="C3904" s="1" t="s">
        <v>152</v>
      </c>
      <c r="D3904" t="str">
        <f t="shared" si="5071"/>
        <v>14</v>
      </c>
      <c r="F3904" t="str">
        <f t="shared" ref="F3904:F3967" si="5073">IF(LEN(E3904)&gt;0,CONCATENATE(B3904,E3904),A3904)</f>
        <v>spe=14</v>
      </c>
      <c r="G3904" s="17" t="str">
        <f>CONCATENATE("[td]",VLOOKUP(IF((COUNTA(E3903)&gt;0),E3903,VALUE(D3903)),'Lookup tables'!$A$2:$B$42,2,FALSE))</f>
        <v>[td]fenomenal</v>
      </c>
    </row>
    <row r="3905" spans="1:7" ht="14.4">
      <c r="A3905" s="17" t="s">
        <v>937</v>
      </c>
      <c r="B3905" s="17" t="str">
        <f t="shared" si="5015"/>
        <v>mal=</v>
      </c>
      <c r="C3905" s="1" t="s">
        <v>154</v>
      </c>
      <c r="D3905" t="str">
        <f t="shared" si="5071"/>
        <v>10</v>
      </c>
      <c r="F3905" t="str">
        <f t="shared" si="5073"/>
        <v>mal=10</v>
      </c>
      <c r="G3905" s="17" t="s">
        <v>140</v>
      </c>
    </row>
    <row r="3906" spans="1:7" ht="14.4">
      <c r="A3906" s="17" t="s">
        <v>906</v>
      </c>
      <c r="B3906" s="17" t="str">
        <f t="shared" si="5015"/>
        <v>fra=</v>
      </c>
      <c r="C3906" s="1" t="s">
        <v>156</v>
      </c>
      <c r="D3906" t="str">
        <f t="shared" si="5071"/>
        <v>15</v>
      </c>
      <c r="F3906" t="str">
        <f t="shared" si="5073"/>
        <v>fra=15</v>
      </c>
      <c r="G3906" s="17" t="str">
        <f t="shared" ref="G3906" si="5074">CONCATENATE("[th]",C3910)</f>
        <v>[th]Målvakt</v>
      </c>
    </row>
    <row r="3907" spans="1:7" ht="14.4">
      <c r="A3907" s="17" t="s">
        <v>662</v>
      </c>
      <c r="B3907" s="17" t="str">
        <f t="shared" si="5015"/>
        <v>ytt=</v>
      </c>
      <c r="C3907" s="1" t="s">
        <v>158</v>
      </c>
      <c r="D3907" t="str">
        <f t="shared" si="5071"/>
        <v>7</v>
      </c>
      <c r="F3907" t="str">
        <f t="shared" si="5073"/>
        <v>ytt=7</v>
      </c>
      <c r="G3907" s="17" t="s">
        <v>150</v>
      </c>
    </row>
    <row r="3908" spans="1:7" ht="14.4">
      <c r="A3908" s="17" t="s">
        <v>372</v>
      </c>
      <c r="B3908" s="17" t="str">
        <f t="shared" si="5015"/>
        <v>fas=</v>
      </c>
      <c r="C3908" s="1" t="s">
        <v>160</v>
      </c>
      <c r="D3908" t="str">
        <f t="shared" si="5071"/>
        <v>11</v>
      </c>
      <c r="F3908" t="str">
        <f t="shared" si="5073"/>
        <v>fas=11</v>
      </c>
      <c r="G3908" s="17" t="str">
        <f>CONCATENATE("[td]",VLOOKUP(IF((COUNTA(E3910)&gt;0),E3910,VALUE(D3910)),'Lookup tables'!$A$2:$B$42,2,FALSE))</f>
        <v>[td]katastrofal</v>
      </c>
    </row>
    <row r="3909" spans="1:7" ht="14.4">
      <c r="A3909" s="17" t="s">
        <v>285</v>
      </c>
      <c r="B3909" s="17" t="str">
        <f t="shared" si="5015"/>
        <v>bac=</v>
      </c>
      <c r="C3909" s="1" t="s">
        <v>162</v>
      </c>
      <c r="D3909" t="str">
        <f t="shared" si="5071"/>
        <v>4</v>
      </c>
      <c r="F3909" t="str">
        <f t="shared" si="5073"/>
        <v>bac=4</v>
      </c>
      <c r="G3909" s="17" t="s">
        <v>163</v>
      </c>
    </row>
    <row r="3910" spans="1:7" ht="14.4">
      <c r="A3910" s="17" t="s">
        <v>286</v>
      </c>
      <c r="B3910" s="17" t="str">
        <f t="shared" si="5015"/>
        <v>mlv=</v>
      </c>
      <c r="C3910" s="1" t="s">
        <v>165</v>
      </c>
      <c r="D3910" t="str">
        <f t="shared" si="5071"/>
        <v>1</v>
      </c>
      <c r="F3910" t="str">
        <f t="shared" si="5073"/>
        <v>mlv=1</v>
      </c>
      <c r="G3910" s="17" t="s">
        <v>135</v>
      </c>
    </row>
    <row r="3911" spans="1:7" ht="14.4">
      <c r="A3911" s="17" t="s">
        <v>267</v>
      </c>
      <c r="B3911" s="17" t="str">
        <f t="shared" si="5015"/>
        <v>rut=</v>
      </c>
      <c r="C3911" s="1" t="s">
        <v>167</v>
      </c>
      <c r="D3911" t="str">
        <f t="shared" si="5071"/>
        <v>9</v>
      </c>
      <c r="F3911" t="str">
        <f t="shared" si="5073"/>
        <v>rut=9</v>
      </c>
      <c r="G3911" s="17" t="str">
        <f t="shared" ref="G3911" si="5075">CONCATENATE("[th]",C3904)</f>
        <v>[th]Spelupplägg</v>
      </c>
    </row>
    <row r="3912" spans="1:7" ht="14.4">
      <c r="A3912" s="17" t="s">
        <v>288</v>
      </c>
      <c r="B3912" s="17" t="str">
        <f t="shared" si="5015"/>
        <v>led=</v>
      </c>
      <c r="C3912" s="1" t="s">
        <v>169</v>
      </c>
      <c r="D3912" t="str">
        <f t="shared" si="5071"/>
        <v>7</v>
      </c>
      <c r="F3912" t="str">
        <f t="shared" si="5073"/>
        <v>led=7</v>
      </c>
      <c r="G3912" s="17" t="s">
        <v>150</v>
      </c>
    </row>
    <row r="3913" spans="1:7" ht="14.4">
      <c r="A3913" s="17" t="s">
        <v>1395</v>
      </c>
      <c r="B3913" s="17" t="str">
        <f t="shared" si="5015"/>
        <v>sal=</v>
      </c>
      <c r="C3913" s="1" t="s">
        <v>171</v>
      </c>
      <c r="D3913" t="str">
        <f t="shared" si="5071"/>
        <v>217400</v>
      </c>
      <c r="F3913" t="str">
        <f t="shared" si="5073"/>
        <v>sal=217400</v>
      </c>
      <c r="G3913" s="17" t="str">
        <f>CONCATENATE("[td]",VLOOKUP(IF((COUNTA(E3904)&gt;0),E3904,VALUE(D3904)),'Lookup tables'!$A$2:$B$42,2,FALSE))</f>
        <v>[td]himmelsk</v>
      </c>
    </row>
    <row r="3914" spans="1:7" ht="14.4">
      <c r="A3914" s="17" t="s">
        <v>1396</v>
      </c>
      <c r="B3914" s="17" t="str">
        <f t="shared" si="5015"/>
        <v>mkt=</v>
      </c>
      <c r="C3914" s="1" t="s">
        <v>173</v>
      </c>
      <c r="D3914" t="str">
        <f t="shared" si="5071"/>
        <v>224080</v>
      </c>
      <c r="F3914" t="str">
        <f t="shared" si="5073"/>
        <v>mkt=224080</v>
      </c>
      <c r="G3914" s="17" t="s">
        <v>140</v>
      </c>
    </row>
    <row r="3915" spans="1:7" ht="14.4">
      <c r="A3915" s="17" t="s">
        <v>1397</v>
      </c>
      <c r="B3915" s="17" t="str">
        <f t="shared" si="5015"/>
        <v>gev=</v>
      </c>
      <c r="C3915" s="1" t="s">
        <v>175</v>
      </c>
      <c r="D3915" t="str">
        <f t="shared" si="5071"/>
        <v>79</v>
      </c>
      <c r="F3915" t="str">
        <f t="shared" si="5073"/>
        <v>gev=79</v>
      </c>
      <c r="G3915" s="17" t="str">
        <f t="shared" ref="G3915" si="5076">CONCATENATE("[th]",C3906)</f>
        <v>[th]Framspel</v>
      </c>
    </row>
    <row r="3916" spans="1:7" ht="14.4">
      <c r="A3916" s="17" t="s">
        <v>176</v>
      </c>
      <c r="B3916" s="17" t="str">
        <f t="shared" si="5015"/>
        <v>gtl=</v>
      </c>
      <c r="C3916" s="1" t="s">
        <v>177</v>
      </c>
      <c r="D3916" t="str">
        <f t="shared" si="5071"/>
        <v>0</v>
      </c>
      <c r="F3916" t="str">
        <f t="shared" si="5073"/>
        <v>gtl=0</v>
      </c>
      <c r="G3916" s="17" t="s">
        <v>150</v>
      </c>
    </row>
    <row r="3917" spans="1:7" ht="14.4">
      <c r="A3917" s="17" t="s">
        <v>178</v>
      </c>
      <c r="B3917" s="17" t="str">
        <f t="shared" si="5015"/>
        <v>gtc=</v>
      </c>
      <c r="C3917" s="1" t="s">
        <v>179</v>
      </c>
      <c r="D3917" t="str">
        <f t="shared" si="5071"/>
        <v>0</v>
      </c>
      <c r="F3917" t="str">
        <f t="shared" si="5073"/>
        <v>gtc=0</v>
      </c>
      <c r="G3917" s="17" t="str">
        <f>CONCATENATE("[td]",VLOOKUP(IF((COUNTA(E3906)&gt;0),E3906,VALUE(D3906)),'Lookup tables'!$A$2:$B$42,2,FALSE))</f>
        <v>[td]titanisk</v>
      </c>
    </row>
    <row r="3918" spans="1:7" ht="14.4">
      <c r="A3918" s="17" t="s">
        <v>180</v>
      </c>
      <c r="B3918" s="17" t="str">
        <f t="shared" si="5015"/>
        <v>gtt=</v>
      </c>
      <c r="C3918" s="1" t="s">
        <v>181</v>
      </c>
      <c r="D3918" t="str">
        <f t="shared" si="5071"/>
        <v>0</v>
      </c>
      <c r="F3918" t="str">
        <f t="shared" si="5073"/>
        <v>gtt=0</v>
      </c>
      <c r="G3918" s="17" t="s">
        <v>163</v>
      </c>
    </row>
    <row r="3919" spans="1:7" ht="14.4">
      <c r="A3919" s="17" t="s">
        <v>730</v>
      </c>
      <c r="B3919" s="17" t="str">
        <f t="shared" si="5015"/>
        <v>hat=</v>
      </c>
      <c r="C3919" s="1" t="s">
        <v>183</v>
      </c>
      <c r="D3919" t="str">
        <f t="shared" si="5071"/>
        <v>4</v>
      </c>
      <c r="F3919" t="str">
        <f t="shared" si="5073"/>
        <v>hat=4</v>
      </c>
      <c r="G3919" s="17" t="s">
        <v>135</v>
      </c>
    </row>
    <row r="3920" spans="1:7" ht="14.4">
      <c r="A3920" s="17" t="s">
        <v>184</v>
      </c>
      <c r="B3920" s="17" t="str">
        <f t="shared" ref="B3920" si="5077">LEFT(A3920,10)</f>
        <v>CountryID=</v>
      </c>
      <c r="C3920" s="1" t="s">
        <v>185</v>
      </c>
      <c r="D3920" t="str">
        <f t="shared" ref="D3920:D3983" si="5078">RIGHT(A3920,(LEN(A3920)-10))</f>
        <v>1</v>
      </c>
      <c r="F3920" t="str">
        <f t="shared" si="5073"/>
        <v>CountryID=1</v>
      </c>
      <c r="G3920" s="17" t="str">
        <f t="shared" ref="G3920" si="5079">CONCATENATE("[th]",C3907)</f>
        <v>[th]Ytter</v>
      </c>
    </row>
    <row r="3921" spans="1:7" ht="14.4">
      <c r="A3921" s="17" t="s">
        <v>186</v>
      </c>
      <c r="B3921" s="17" t="str">
        <f t="shared" ref="B3921" si="5080">LEFT(A3921,9)</f>
        <v>warnings=</v>
      </c>
      <c r="C3921" s="1" t="s">
        <v>187</v>
      </c>
      <c r="D3921" t="str">
        <f t="shared" ref="D3921:D3984" si="5081">RIGHT(A3921,(LEN(A3921)-9))</f>
        <v>0</v>
      </c>
      <c r="F3921" t="str">
        <f t="shared" si="5073"/>
        <v>warnings=0</v>
      </c>
      <c r="G3921" s="17" t="s">
        <v>150</v>
      </c>
    </row>
    <row r="3922" spans="1:7" ht="14.4">
      <c r="A3922" s="17" t="s">
        <v>610</v>
      </c>
      <c r="B3922" s="17" t="str">
        <f t="shared" ref="B3922" si="5082">LEFT(A3922,11)</f>
        <v>speciality=</v>
      </c>
      <c r="C3922" s="1" t="s">
        <v>189</v>
      </c>
      <c r="D3922" t="str">
        <f t="shared" ref="D3922:D3985" si="5083">RIGHT(A3922,(LEN(A3922)-11))</f>
        <v>1</v>
      </c>
      <c r="F3922" t="str">
        <f t="shared" si="5073"/>
        <v>speciality=1</v>
      </c>
      <c r="G3922" s="17" t="str">
        <f>CONCATENATE("[td]",VLOOKUP(IF((COUNTA(E3907)&gt;0),E3907,VALUE(D3907)),'Lookup tables'!$A$2:$B$42,2,FALSE))</f>
        <v>[td]enastående</v>
      </c>
    </row>
    <row r="3923" spans="1:7" ht="14.4">
      <c r="A3923" s="17" t="s">
        <v>611</v>
      </c>
      <c r="B3923" s="17" t="str">
        <f t="shared" ref="B3923" si="5084">LEFT(A3923,16)</f>
        <v>specialityLabel=</v>
      </c>
      <c r="C3923" s="1" t="s">
        <v>189</v>
      </c>
      <c r="F3923" t="str">
        <f t="shared" si="5073"/>
        <v>specialityLabel=Technical</v>
      </c>
      <c r="G3923" s="17" t="s">
        <v>140</v>
      </c>
    </row>
    <row r="3924" spans="1:7" ht="14.4">
      <c r="A3924" s="17" t="s">
        <v>255</v>
      </c>
      <c r="B3924" s="17" t="str">
        <f t="shared" ref="B3924" si="5085">LEFT(A3924,11)</f>
        <v>gentleness=</v>
      </c>
      <c r="C3924" s="1" t="s">
        <v>192</v>
      </c>
      <c r="D3924" t="str">
        <f t="shared" ref="D3924:D3987" si="5086">RIGHT(A3924,(LEN(A3924)-11))</f>
        <v>3</v>
      </c>
      <c r="F3924" t="str">
        <f t="shared" si="5073"/>
        <v>gentleness=3</v>
      </c>
      <c r="G3924" s="17" t="str">
        <f t="shared" ref="G3924" si="5087">CONCATENATE("[th]",C3909)</f>
        <v>[th]Försvar</v>
      </c>
    </row>
    <row r="3925" spans="1:7" ht="14.4">
      <c r="A3925" s="17" t="s">
        <v>256</v>
      </c>
      <c r="B3925" s="17" t="str">
        <f t="shared" ref="B3925" si="5088">LEFT(A3925,16)</f>
        <v>gentlenessLabel=</v>
      </c>
      <c r="C3925" s="1" t="s">
        <v>192</v>
      </c>
      <c r="D3925" t="str">
        <f t="shared" ref="D3925:D3988" si="5089">RIGHT(A3925,(LEN(A3925)-16))</f>
        <v>sympathetic guy</v>
      </c>
      <c r="F3925" t="str">
        <f t="shared" si="5073"/>
        <v>gentlenessLabel=sympathetic guy</v>
      </c>
      <c r="G3925" s="17" t="s">
        <v>150</v>
      </c>
    </row>
    <row r="3926" spans="1:7" ht="14.4">
      <c r="A3926" s="17" t="s">
        <v>271</v>
      </c>
      <c r="B3926" s="17" t="str">
        <f t="shared" ref="B3926" si="5090">LEFT(A3926,8)</f>
        <v>honesty=</v>
      </c>
      <c r="C3926" s="1" t="s">
        <v>195</v>
      </c>
      <c r="D3926" t="str">
        <f t="shared" ref="D3926:D3989" si="5091">RIGHT(A3926,(LEN(A3926)-8))</f>
        <v>1</v>
      </c>
      <c r="F3926" t="str">
        <f t="shared" si="5073"/>
        <v>honesty=1</v>
      </c>
      <c r="G3926" s="17" t="str">
        <f>CONCATENATE("[td]",VLOOKUP(IF((COUNTA(E3909)&gt;0),E3909,VALUE(D3909)),'Lookup tables'!$A$2:$B$42,2,FALSE))</f>
        <v>[td]hyfsad</v>
      </c>
    </row>
    <row r="3927" spans="1:7" ht="14.4">
      <c r="A3927" s="17" t="s">
        <v>272</v>
      </c>
      <c r="B3927" s="17" t="str">
        <f t="shared" ref="B3927" si="5092">LEFT(A3927,13)</f>
        <v>honestyLabel=</v>
      </c>
      <c r="C3927" s="1" t="s">
        <v>195</v>
      </c>
      <c r="D3927" t="str">
        <f t="shared" ref="D3927:D3990" si="5093">RIGHT(A3927,(LEN(A3927)-13))</f>
        <v>dishonest</v>
      </c>
      <c r="F3927" t="str">
        <f t="shared" si="5073"/>
        <v>honestyLabel=dishonest</v>
      </c>
      <c r="G3927" s="17" t="s">
        <v>163</v>
      </c>
    </row>
    <row r="3928" spans="1:7" ht="14.4">
      <c r="A3928" s="17" t="s">
        <v>294</v>
      </c>
      <c r="B3928" s="17" t="str">
        <f t="shared" ref="B3928" si="5094">LEFT(A3928,15)</f>
        <v>Aggressiveness=</v>
      </c>
      <c r="C3928" s="1" t="s">
        <v>198</v>
      </c>
      <c r="D3928" t="str">
        <f t="shared" ref="D3928:D3991" si="5095">RIGHT(A3928,(LEN(A3928)-15))</f>
        <v>3</v>
      </c>
      <c r="F3928" t="str">
        <f t="shared" si="5073"/>
        <v>Aggressiveness=3</v>
      </c>
      <c r="G3928" s="17" t="s">
        <v>135</v>
      </c>
    </row>
    <row r="3929" spans="1:7" ht="14.4">
      <c r="A3929" s="17" t="s">
        <v>295</v>
      </c>
      <c r="B3929" s="17" t="str">
        <f t="shared" ref="B3929" si="5096">LEFT(A3929,20)</f>
        <v>AggressivenessLabel=</v>
      </c>
      <c r="C3929" s="1" t="s">
        <v>198</v>
      </c>
      <c r="D3929" t="str">
        <f t="shared" ref="D3929:D3992" si="5097">RIGHT(A3929,(LEN(A3929)-20))</f>
        <v>temperamental</v>
      </c>
      <c r="F3929" t="str">
        <f t="shared" si="5073"/>
        <v>AggressivenessLabel=temperamental</v>
      </c>
      <c r="G3929" s="17" t="str">
        <f t="shared" ref="G3929" si="5098">CONCATENATE("[th]",C3905)</f>
        <v>[th]Målgörare</v>
      </c>
    </row>
    <row r="3930" spans="1:7" ht="14.4">
      <c r="A3930" s="17" t="s">
        <v>236</v>
      </c>
      <c r="B3930" s="17" t="str">
        <f t="shared" ref="B3930" si="5099">LEFT(A3930,12)</f>
        <v>TrainerType=</v>
      </c>
      <c r="C3930" s="1" t="s">
        <v>201</v>
      </c>
      <c r="D3930" t="str">
        <f t="shared" ref="D3930:D3993" si="5100">RIGHT(A3930,(LEN(A3930)-12))</f>
        <v/>
      </c>
      <c r="F3930" t="str">
        <f t="shared" si="5073"/>
        <v>TrainerType=</v>
      </c>
      <c r="G3930" s="17" t="s">
        <v>150</v>
      </c>
    </row>
    <row r="3931" spans="1:7" ht="14.4">
      <c r="A3931" s="17" t="s">
        <v>237</v>
      </c>
      <c r="B3931" s="17" t="str">
        <f t="shared" ref="B3931" si="5101">LEFT(A3931,13)</f>
        <v>TrainerSkill=</v>
      </c>
      <c r="C3931" s="1" t="s">
        <v>203</v>
      </c>
      <c r="D3931" t="str">
        <f t="shared" ref="D3931:D3994" si="5102">RIGHT(A3931,(LEN(A3931)-13))</f>
        <v/>
      </c>
      <c r="F3931" t="str">
        <f t="shared" si="5073"/>
        <v>TrainerSkill=</v>
      </c>
      <c r="G3931" s="17" t="str">
        <f>CONCATENATE("[td]",VLOOKUP(IF((COUNTA(E3905)&gt;0),E3905,VALUE(D3905)),'Lookup tables'!$A$2:$B$42,2,FALSE))</f>
        <v>[td]legendarisk</v>
      </c>
    </row>
    <row r="3932" spans="1:7" ht="14.4">
      <c r="A3932" s="17" t="s">
        <v>204</v>
      </c>
      <c r="B3932" s="17" t="str">
        <f t="shared" ref="B3932" si="5103">LEFT(A3932,7)</f>
        <v>rating=</v>
      </c>
      <c r="C3932" s="1" t="s">
        <v>205</v>
      </c>
      <c r="D3932" t="str">
        <f t="shared" ref="D3932:D3995" si="5104">RIGHT(A3932,(LEN(A3932)-7))</f>
        <v>0</v>
      </c>
      <c r="F3932" t="str">
        <f t="shared" si="5073"/>
        <v>rating=0</v>
      </c>
      <c r="G3932" s="17" t="s">
        <v>140</v>
      </c>
    </row>
    <row r="3933" spans="1:7" ht="14.4">
      <c r="A3933" s="17" t="s">
        <v>298</v>
      </c>
      <c r="B3933" s="17" t="str">
        <f t="shared" ref="B3933" si="5105">LEFT(A3933,13)</f>
        <v>PlayerNumber=</v>
      </c>
      <c r="C3933" s="1" t="s">
        <v>207</v>
      </c>
      <c r="D3933" t="str">
        <f t="shared" ref="D3933:D3996" si="5106">RIGHT(A3933,(LEN(A3933)-13))</f>
        <v>10</v>
      </c>
      <c r="F3933" t="str">
        <f t="shared" si="5073"/>
        <v>PlayerNumber=10</v>
      </c>
      <c r="G3933" s="17" t="str">
        <f t="shared" ref="G3933" si="5107">CONCATENATE("[th]",C3908)</f>
        <v>[th]Fasta situationer</v>
      </c>
    </row>
    <row r="3934" spans="1:7" ht="14.4">
      <c r="A3934" s="17" t="s">
        <v>385</v>
      </c>
      <c r="B3934" s="17" t="str">
        <f t="shared" ref="B3934:B3935" si="5108">LEFT(A3934,15)</f>
        <v>TransferListed=</v>
      </c>
      <c r="C3934" s="1" t="s">
        <v>209</v>
      </c>
      <c r="D3934" t="str">
        <f t="shared" ref="D3934:D3997" si="5109">RIGHT(A3934,(LEN(A3934)-15))</f>
        <v>1</v>
      </c>
      <c r="F3934" t="str">
        <f t="shared" si="5073"/>
        <v>TransferListed=1</v>
      </c>
      <c r="G3934" s="17" t="s">
        <v>150</v>
      </c>
    </row>
    <row r="3935" spans="1:7" ht="14.4">
      <c r="A3935" s="17" t="s">
        <v>210</v>
      </c>
      <c r="B3935" s="17" t="str">
        <f t="shared" si="5108"/>
        <v>NationalTeamID=</v>
      </c>
      <c r="C3935" s="1" t="s">
        <v>211</v>
      </c>
      <c r="D3935" t="str">
        <f t="shared" si="5109"/>
        <v>3000</v>
      </c>
      <c r="F3935" t="str">
        <f t="shared" ref="F3935:F3998" si="5110">A3935</f>
        <v>NationalTeamID=3000</v>
      </c>
      <c r="G3935" s="17" t="str">
        <f>CONCATENATE("[td]",VLOOKUP(IF((COUNTA(E3908)&gt;0),E3908,VALUE(D3908)),'Lookup tables'!$A$2:$B$42,2,FALSE))</f>
        <v>[td]gudabenådad</v>
      </c>
    </row>
    <row r="3936" spans="1:7" ht="14.4">
      <c r="A3936" s="17" t="s">
        <v>238</v>
      </c>
      <c r="B3936" s="17" t="str">
        <f t="shared" ref="B3936" si="5111">LEFT(A3936,5)</f>
        <v>Caps=</v>
      </c>
      <c r="C3936" s="1" t="s">
        <v>213</v>
      </c>
      <c r="D3936" t="str">
        <f t="shared" ref="D3936:D3999" si="5112">RIGHT(A3936,(LEN(A3936)-5))</f>
        <v>0</v>
      </c>
      <c r="F3936" t="str">
        <f t="shared" si="5110"/>
        <v>Caps=0</v>
      </c>
      <c r="G3936" s="17" t="s">
        <v>214</v>
      </c>
    </row>
    <row r="3937" spans="1:7" ht="14.4">
      <c r="A3937" s="17" t="s">
        <v>239</v>
      </c>
      <c r="B3937" s="17" t="str">
        <f t="shared" ref="B3937" si="5113">LEFT(A3937,8)</f>
        <v>CapsU20=</v>
      </c>
      <c r="C3937" s="1" t="s">
        <v>216</v>
      </c>
      <c r="D3937" t="str">
        <f t="shared" ref="D3937:D4000" si="5114">RIGHT(A3937,(LEN(A3937)-8))</f>
        <v>0</v>
      </c>
      <c r="F3937" t="str">
        <f t="shared" si="5110"/>
        <v>CapsU20=0</v>
      </c>
      <c r="G3937" t="str">
        <f t="shared" ref="G3937:G4000" si="5115">CONCATENATE("Extra info: ", E3937)</f>
        <v xml:space="preserve">Extra info: </v>
      </c>
    </row>
    <row r="3938" spans="1:7" ht="14.4">
      <c r="A3938" s="17" t="s">
        <v>1398</v>
      </c>
      <c r="B3938" s="17"/>
      <c r="C3938" s="10" t="s">
        <v>134</v>
      </c>
      <c r="D3938" s="17" t="str">
        <f t="shared" ref="D3938:D4001" si="5116">MID(A3938,8,(LEN(A3938)-8))</f>
        <v>224502331</v>
      </c>
      <c r="F3938" t="str">
        <f t="shared" si="5110"/>
        <v>[player224502331]</v>
      </c>
      <c r="G3938" s="17" t="str">
        <f t="shared" ref="G3938:G4001" si="5117">CONCATENATE("[hr][b]",D3939,"[/b] ","[playerid=",D3938,"]")</f>
        <v>[hr][b]Ola Brandskog[/b] [playerid=224502331]</v>
      </c>
    </row>
    <row r="3939" spans="1:7" ht="14.4">
      <c r="A3939" s="17" t="s">
        <v>1399</v>
      </c>
      <c r="B3939" s="17" t="str">
        <f t="shared" ref="B3939" si="5118">LEFT(A3939,5)</f>
        <v>name=</v>
      </c>
      <c r="C3939" s="10" t="s">
        <v>137</v>
      </c>
      <c r="D3939" s="17" t="str">
        <f t="shared" ref="D3939:D4002" si="5119">RIGHT(A3939,(LEN(A3939)-5))</f>
        <v>Ola Brandskog</v>
      </c>
      <c r="F3939" t="str">
        <f t="shared" si="5110"/>
        <v>name=Ola Brandskog</v>
      </c>
      <c r="G3939" t="str">
        <f t="shared" ref="G3939" si="5120">CONCATENATE(D3940," år och ",D3941," dagar, TSI = ",D3955,", Lön = ",D3954)</f>
        <v>31 år och 87 dagar, TSI = 173000, Lön = 381240</v>
      </c>
    </row>
    <row r="3940" spans="1:7" ht="14.4">
      <c r="A3940" s="17" t="s">
        <v>138</v>
      </c>
      <c r="B3940" s="17" t="str">
        <f t="shared" ref="B3940" si="5121">LEFT(A3940,4)</f>
        <v>ald=</v>
      </c>
      <c r="C3940" s="1" t="s">
        <v>139</v>
      </c>
      <c r="D3940" t="str">
        <f t="shared" ref="D3940:D4003" si="5122">RIGHT(A3940,(LEN(A3940)-4))</f>
        <v>31</v>
      </c>
      <c r="F3940" t="str">
        <f t="shared" ref="F3940" si="5123">IF(LEN(E3940)&gt;0,CONCATENATE(B3940,E3940),A3940)</f>
        <v>ald=31</v>
      </c>
      <c r="G3940" t="str">
        <f>CONCATENATE(VLOOKUP(IF((COUNTA(E3943)&gt;0),E3943,VALUE(D3943)),'Lookup tables'!$A$2:$B$42,2,FALSE)," form, ",VLOOKUP(IF((COUNTA(E3944)&gt;0),E3944,VALUE(D3944)),'Lookup tables'!$A$2:$B$42,2,FALSE)," kondition, ",VLOOKUP(IF((COUNTA(E3952)&gt;0),E3952,VALUE(D3952)),'Lookup tables'!$A$2:$B$42,2,FALSE)," rutin")</f>
        <v>ypperlig form, enastående kondition, gudabenådad rutin</v>
      </c>
    </row>
    <row r="3941" spans="1:7" ht="14.4">
      <c r="A3941" s="17" t="s">
        <v>1150</v>
      </c>
      <c r="B3941" s="17" t="str">
        <f t="shared" ref="B3941" si="5124">LEFT(A3941,8)</f>
        <v>agedays=</v>
      </c>
      <c r="C3941" s="1" t="s">
        <v>142</v>
      </c>
      <c r="D3941" t="str">
        <f t="shared" ref="D3941:D4004" si="5125">RIGHT(A3941,(LEN(A3941)-8))</f>
        <v>87</v>
      </c>
      <c r="F3941" t="str">
        <f t="shared" si="5073"/>
        <v>agedays=87</v>
      </c>
      <c r="G3941" t="str">
        <f>CONCATENATE(IF((COUNTA(D3964)&gt;0),CONCATENATE(D3964,", "),""),IF((LEN(D3971)&gt;0),CONCATENATE(VLOOKUP(VALUE(D3971),'Lookup tables'!$D$25:$E$27,2,FALSE),", "),""),CONCATENATE(VLOOKUP(VALUE(D3953),'Lookup tables'!$A$2:$B$42,2,FALSE)," ledarförmåga, "),CONCATENATE(VLOOKUP(D3966,'Lookup tables'!$D$29:$E$34,2,FALSE),", "),IF(AND((VALUE(D3942)&lt;0),(COUNTA(E3942)&lt;1)),"ingen skada",CONCATENATE("[b]skada +",IF((COUNTA(E3942)&gt;0),E3942,D3942),"[/b]")))</f>
        <v>usel ledarförmåga, sympatisk kille, ingen skada</v>
      </c>
    </row>
    <row r="3942" spans="1:7" ht="14.4">
      <c r="A3942" s="17" t="s">
        <v>143</v>
      </c>
      <c r="B3942" s="17" t="str">
        <f t="shared" ref="B3942:B4001" si="5126">LEFT(A3942,4)</f>
        <v>ska=</v>
      </c>
      <c r="C3942" s="1" t="s">
        <v>144</v>
      </c>
      <c r="D3942" t="str">
        <f t="shared" ref="D3942:D4005" si="5127">RIGHT(A3942,(LEN(A3942)-4))</f>
        <v>-1</v>
      </c>
      <c r="F3942" t="str">
        <f t="shared" si="5073"/>
        <v>ska=-1</v>
      </c>
      <c r="G3942" t="s">
        <v>145</v>
      </c>
    </row>
    <row r="3943" spans="1:7" ht="14.4">
      <c r="A3943" s="17" t="s">
        <v>221</v>
      </c>
      <c r="B3943" s="17" t="str">
        <f t="shared" si="5126"/>
        <v>for=</v>
      </c>
      <c r="C3943" s="1" t="s">
        <v>147</v>
      </c>
      <c r="D3943" t="str">
        <f t="shared" si="5127"/>
        <v>6</v>
      </c>
      <c r="F3943" t="str">
        <f t="shared" si="5073"/>
        <v>for=6</v>
      </c>
      <c r="G3943" s="17" t="str">
        <f t="shared" ref="G3943:G4006" si="5128">CONCATENATE("[th]",C3944)</f>
        <v>[th]Kondition</v>
      </c>
    </row>
    <row r="3944" spans="1:7" ht="14.4">
      <c r="A3944" s="17" t="s">
        <v>222</v>
      </c>
      <c r="B3944" s="17" t="str">
        <f t="shared" si="5126"/>
        <v>uth=</v>
      </c>
      <c r="C3944" s="1" t="s">
        <v>149</v>
      </c>
      <c r="D3944" t="str">
        <f t="shared" si="5127"/>
        <v>7</v>
      </c>
      <c r="F3944" t="str">
        <f t="shared" si="5073"/>
        <v>uth=7</v>
      </c>
      <c r="G3944" s="17" t="s">
        <v>150</v>
      </c>
    </row>
    <row r="3945" spans="1:7" ht="14.4">
      <c r="A3945" s="17" t="s">
        <v>472</v>
      </c>
      <c r="B3945" s="17" t="str">
        <f t="shared" si="5126"/>
        <v>spe=</v>
      </c>
      <c r="C3945" s="1" t="s">
        <v>152</v>
      </c>
      <c r="D3945" t="str">
        <f t="shared" si="5127"/>
        <v>15</v>
      </c>
      <c r="F3945" t="str">
        <f t="shared" si="5073"/>
        <v>spe=15</v>
      </c>
      <c r="G3945" s="17" t="str">
        <f>CONCATENATE("[td]",VLOOKUP(IF((COUNTA(E3944)&gt;0),E3944,VALUE(D3944)),'Lookup tables'!$A$2:$B$42,2,FALSE))</f>
        <v>[td]enastående</v>
      </c>
    </row>
    <row r="3946" spans="1:7" ht="14.4">
      <c r="A3946" s="17" t="s">
        <v>1400</v>
      </c>
      <c r="B3946" s="17" t="str">
        <f t="shared" si="5126"/>
        <v>mal=</v>
      </c>
      <c r="C3946" s="1" t="s">
        <v>154</v>
      </c>
      <c r="D3946" t="str">
        <f t="shared" si="5127"/>
        <v>7</v>
      </c>
      <c r="F3946" t="str">
        <f t="shared" si="5073"/>
        <v>mal=7</v>
      </c>
      <c r="G3946" s="17" t="s">
        <v>140</v>
      </c>
    </row>
    <row r="3947" spans="1:7" ht="14.4">
      <c r="A3947" s="17" t="s">
        <v>320</v>
      </c>
      <c r="B3947" s="17" t="str">
        <f t="shared" si="5126"/>
        <v>fra=</v>
      </c>
      <c r="C3947" s="1" t="s">
        <v>156</v>
      </c>
      <c r="D3947" t="str">
        <f t="shared" si="5127"/>
        <v>7</v>
      </c>
      <c r="F3947" t="str">
        <f t="shared" si="5073"/>
        <v>fra=7</v>
      </c>
      <c r="G3947" s="17" t="str">
        <f t="shared" ref="G3947" si="5129">CONCATENATE("[th]",C3951)</f>
        <v>[th]Målvakt</v>
      </c>
    </row>
    <row r="3948" spans="1:7" ht="14.4">
      <c r="A3948" s="17" t="s">
        <v>371</v>
      </c>
      <c r="B3948" s="17" t="str">
        <f t="shared" si="5126"/>
        <v>ytt=</v>
      </c>
      <c r="C3948" s="1" t="s">
        <v>158</v>
      </c>
      <c r="D3948" t="str">
        <f t="shared" si="5127"/>
        <v>16</v>
      </c>
      <c r="F3948" t="str">
        <f t="shared" si="5073"/>
        <v>ytt=16</v>
      </c>
      <c r="G3948" s="17" t="s">
        <v>150</v>
      </c>
    </row>
    <row r="3949" spans="1:7" ht="14.4">
      <c r="A3949" s="17" t="s">
        <v>663</v>
      </c>
      <c r="B3949" s="17" t="str">
        <f t="shared" si="5126"/>
        <v>fas=</v>
      </c>
      <c r="C3949" s="1" t="s">
        <v>160</v>
      </c>
      <c r="D3949" t="str">
        <f t="shared" si="5127"/>
        <v>13</v>
      </c>
      <c r="F3949" t="str">
        <f t="shared" si="5073"/>
        <v>fas=13</v>
      </c>
      <c r="G3949" s="17" t="str">
        <f>CONCATENATE("[td]",VLOOKUP(IF((COUNTA(E3951)&gt;0),E3951,VALUE(D3951)),'Lookup tables'!$A$2:$B$42,2,FALSE))</f>
        <v>[td]katastrofal</v>
      </c>
    </row>
    <row r="3950" spans="1:7" ht="14.4">
      <c r="A3950" s="17" t="s">
        <v>551</v>
      </c>
      <c r="B3950" s="17" t="str">
        <f t="shared" si="5126"/>
        <v>bac=</v>
      </c>
      <c r="C3950" s="1" t="s">
        <v>162</v>
      </c>
      <c r="D3950" t="str">
        <f t="shared" si="5127"/>
        <v>7</v>
      </c>
      <c r="F3950" t="str">
        <f t="shared" si="5073"/>
        <v>bac=7</v>
      </c>
      <c r="G3950" s="17" t="s">
        <v>163</v>
      </c>
    </row>
    <row r="3951" spans="1:7" ht="14.4">
      <c r="A3951" s="17" t="s">
        <v>286</v>
      </c>
      <c r="B3951" s="17" t="str">
        <f t="shared" si="5126"/>
        <v>mlv=</v>
      </c>
      <c r="C3951" s="1" t="s">
        <v>165</v>
      </c>
      <c r="D3951" t="str">
        <f t="shared" si="5127"/>
        <v>1</v>
      </c>
      <c r="F3951" t="str">
        <f t="shared" si="5073"/>
        <v>mlv=1</v>
      </c>
      <c r="G3951" s="17" t="s">
        <v>135</v>
      </c>
    </row>
    <row r="3952" spans="1:7" ht="14.4">
      <c r="A3952" s="17" t="s">
        <v>595</v>
      </c>
      <c r="B3952" s="17" t="str">
        <f t="shared" si="5126"/>
        <v>rut=</v>
      </c>
      <c r="C3952" s="1" t="s">
        <v>167</v>
      </c>
      <c r="D3952" t="str">
        <f t="shared" si="5127"/>
        <v>11</v>
      </c>
      <c r="F3952" t="str">
        <f t="shared" si="5073"/>
        <v>rut=11</v>
      </c>
      <c r="G3952" s="17" t="str">
        <f t="shared" ref="G3952" si="5130">CONCATENATE("[th]",C3945)</f>
        <v>[th]Spelupplägg</v>
      </c>
    </row>
    <row r="3953" spans="1:7" ht="14.4">
      <c r="A3953" s="17" t="s">
        <v>438</v>
      </c>
      <c r="B3953" s="17" t="str">
        <f t="shared" si="5126"/>
        <v>led=</v>
      </c>
      <c r="C3953" s="1" t="s">
        <v>169</v>
      </c>
      <c r="D3953" t="str">
        <f t="shared" si="5127"/>
        <v>2</v>
      </c>
      <c r="F3953" t="str">
        <f t="shared" si="5073"/>
        <v>led=2</v>
      </c>
      <c r="G3953" s="17" t="s">
        <v>150</v>
      </c>
    </row>
    <row r="3954" spans="1:7" ht="14.4">
      <c r="A3954" s="17" t="s">
        <v>1401</v>
      </c>
      <c r="B3954" s="17" t="str">
        <f t="shared" si="5126"/>
        <v>sal=</v>
      </c>
      <c r="C3954" s="1" t="s">
        <v>171</v>
      </c>
      <c r="D3954" t="str">
        <f t="shared" si="5127"/>
        <v>381240</v>
      </c>
      <c r="F3954" t="str">
        <f t="shared" si="5073"/>
        <v>sal=381240</v>
      </c>
      <c r="G3954" s="17" t="str">
        <f>CONCATENATE("[td]",VLOOKUP(IF((COUNTA(E3945)&gt;0),E3945,VALUE(D3945)),'Lookup tables'!$A$2:$B$42,2,FALSE))</f>
        <v>[td]titanisk</v>
      </c>
    </row>
    <row r="3955" spans="1:7" ht="14.4">
      <c r="A3955" s="17" t="s">
        <v>1402</v>
      </c>
      <c r="B3955" s="17" t="str">
        <f t="shared" si="5126"/>
        <v>mkt=</v>
      </c>
      <c r="C3955" s="1" t="s">
        <v>173</v>
      </c>
      <c r="D3955" t="str">
        <f t="shared" si="5127"/>
        <v>173000</v>
      </c>
      <c r="F3955" t="str">
        <f t="shared" si="5073"/>
        <v>mkt=173000</v>
      </c>
      <c r="G3955" s="17" t="s">
        <v>140</v>
      </c>
    </row>
    <row r="3956" spans="1:7" ht="14.4">
      <c r="A3956" s="17" t="s">
        <v>922</v>
      </c>
      <c r="B3956" s="17" t="str">
        <f t="shared" si="5126"/>
        <v>gev=</v>
      </c>
      <c r="C3956" s="1" t="s">
        <v>175</v>
      </c>
      <c r="D3956" t="str">
        <f t="shared" si="5127"/>
        <v>61</v>
      </c>
      <c r="F3956" t="str">
        <f t="shared" si="5073"/>
        <v>gev=61</v>
      </c>
      <c r="G3956" s="17" t="str">
        <f t="shared" ref="G3956" si="5131">CONCATENATE("[th]",C3947)</f>
        <v>[th]Framspel</v>
      </c>
    </row>
    <row r="3957" spans="1:7" ht="14.4">
      <c r="A3957" s="17" t="s">
        <v>176</v>
      </c>
      <c r="B3957" s="17" t="str">
        <f t="shared" si="5126"/>
        <v>gtl=</v>
      </c>
      <c r="C3957" s="1" t="s">
        <v>177</v>
      </c>
      <c r="D3957" t="str">
        <f t="shared" si="5127"/>
        <v>0</v>
      </c>
      <c r="F3957" t="str">
        <f t="shared" si="5073"/>
        <v>gtl=0</v>
      </c>
      <c r="G3957" s="17" t="s">
        <v>150</v>
      </c>
    </row>
    <row r="3958" spans="1:7" ht="14.4">
      <c r="A3958" s="17" t="s">
        <v>178</v>
      </c>
      <c r="B3958" s="17" t="str">
        <f t="shared" si="5126"/>
        <v>gtc=</v>
      </c>
      <c r="C3958" s="1" t="s">
        <v>179</v>
      </c>
      <c r="D3958" t="str">
        <f t="shared" si="5127"/>
        <v>0</v>
      </c>
      <c r="F3958" t="str">
        <f t="shared" si="5073"/>
        <v>gtc=0</v>
      </c>
      <c r="G3958" s="17" t="str">
        <f>CONCATENATE("[td]",VLOOKUP(IF((COUNTA(E3947)&gt;0),E3947,VALUE(D3947)),'Lookup tables'!$A$2:$B$42,2,FALSE))</f>
        <v>[td]enastående</v>
      </c>
    </row>
    <row r="3959" spans="1:7" ht="14.4">
      <c r="A3959" s="17" t="s">
        <v>180</v>
      </c>
      <c r="B3959" s="17" t="str">
        <f t="shared" si="5126"/>
        <v>gtt=</v>
      </c>
      <c r="C3959" s="1" t="s">
        <v>181</v>
      </c>
      <c r="D3959" t="str">
        <f t="shared" si="5127"/>
        <v>0</v>
      </c>
      <c r="F3959" t="str">
        <f t="shared" si="5073"/>
        <v>gtt=0</v>
      </c>
      <c r="G3959" s="17" t="s">
        <v>163</v>
      </c>
    </row>
    <row r="3960" spans="1:7" ht="14.4">
      <c r="A3960" s="17" t="s">
        <v>182</v>
      </c>
      <c r="B3960" s="17" t="str">
        <f t="shared" si="5126"/>
        <v>hat=</v>
      </c>
      <c r="C3960" s="1" t="s">
        <v>183</v>
      </c>
      <c r="D3960" t="str">
        <f t="shared" si="5127"/>
        <v>0</v>
      </c>
      <c r="F3960" t="str">
        <f t="shared" si="5073"/>
        <v>hat=0</v>
      </c>
      <c r="G3960" s="17" t="s">
        <v>135</v>
      </c>
    </row>
    <row r="3961" spans="1:7" ht="14.4">
      <c r="A3961" s="17" t="s">
        <v>184</v>
      </c>
      <c r="B3961" s="17" t="str">
        <f t="shared" ref="B3961" si="5132">LEFT(A3961,10)</f>
        <v>CountryID=</v>
      </c>
      <c r="C3961" s="1" t="s">
        <v>185</v>
      </c>
      <c r="D3961" t="str">
        <f t="shared" ref="D3961:D4024" si="5133">RIGHT(A3961,(LEN(A3961)-10))</f>
        <v>1</v>
      </c>
      <c r="F3961" t="str">
        <f t="shared" si="5073"/>
        <v>CountryID=1</v>
      </c>
      <c r="G3961" s="17" t="str">
        <f t="shared" ref="G3961" si="5134">CONCATENATE("[th]",C3948)</f>
        <v>[th]Ytter</v>
      </c>
    </row>
    <row r="3962" spans="1:7" ht="14.4">
      <c r="A3962" s="17" t="s">
        <v>186</v>
      </c>
      <c r="B3962" s="17" t="str">
        <f t="shared" ref="B3962" si="5135">LEFT(A3962,9)</f>
        <v>warnings=</v>
      </c>
      <c r="C3962" s="1" t="s">
        <v>187</v>
      </c>
      <c r="D3962" t="str">
        <f t="shared" ref="D3962:D4025" si="5136">RIGHT(A3962,(LEN(A3962)-9))</f>
        <v>0</v>
      </c>
      <c r="F3962" t="str">
        <f t="shared" si="5073"/>
        <v>warnings=0</v>
      </c>
      <c r="G3962" s="17" t="s">
        <v>150</v>
      </c>
    </row>
    <row r="3963" spans="1:7" ht="14.4">
      <c r="A3963" s="17" t="s">
        <v>405</v>
      </c>
      <c r="B3963" s="17" t="str">
        <f t="shared" ref="B3963" si="5137">LEFT(A3963,11)</f>
        <v>speciality=</v>
      </c>
      <c r="C3963" s="1" t="s">
        <v>189</v>
      </c>
      <c r="D3963" t="str">
        <f t="shared" ref="D3963:D4026" si="5138">RIGHT(A3963,(LEN(A3963)-11))</f>
        <v>2</v>
      </c>
      <c r="F3963" t="str">
        <f t="shared" si="5073"/>
        <v>speciality=2</v>
      </c>
      <c r="G3963" s="17" t="str">
        <f>CONCATENATE("[td]",VLOOKUP(IF((COUNTA(E3948)&gt;0),E3948,VALUE(D3948)),'Lookup tables'!$A$2:$B$42,2,FALSE))</f>
        <v>[td]utomjordisk</v>
      </c>
    </row>
    <row r="3964" spans="1:7" ht="14.4">
      <c r="A3964" s="17" t="s">
        <v>406</v>
      </c>
      <c r="B3964" s="17" t="str">
        <f t="shared" ref="B3964" si="5139">LEFT(A3964,16)</f>
        <v>specialityLabel=</v>
      </c>
      <c r="C3964" s="1" t="s">
        <v>189</v>
      </c>
      <c r="F3964" t="str">
        <f t="shared" si="5073"/>
        <v>specialityLabel=Quick</v>
      </c>
      <c r="G3964" s="17" t="s">
        <v>140</v>
      </c>
    </row>
    <row r="3965" spans="1:7" ht="14.4">
      <c r="A3965" s="17" t="s">
        <v>329</v>
      </c>
      <c r="B3965" s="17" t="str">
        <f t="shared" ref="B3965" si="5140">LEFT(A3965,11)</f>
        <v>gentleness=</v>
      </c>
      <c r="C3965" s="1" t="s">
        <v>192</v>
      </c>
      <c r="D3965" t="str">
        <f t="shared" ref="D3965:D4028" si="5141">RIGHT(A3965,(LEN(A3965)-11))</f>
        <v>2</v>
      </c>
      <c r="F3965" t="str">
        <f t="shared" si="5073"/>
        <v>gentleness=2</v>
      </c>
      <c r="G3965" s="17" t="str">
        <f t="shared" ref="G3965" si="5142">CONCATENATE("[th]",C3950)</f>
        <v>[th]Försvar</v>
      </c>
    </row>
    <row r="3966" spans="1:7" ht="14.4">
      <c r="A3966" s="17" t="s">
        <v>330</v>
      </c>
      <c r="B3966" s="17" t="str">
        <f t="shared" ref="B3966" si="5143">LEFT(A3966,16)</f>
        <v>gentlenessLabel=</v>
      </c>
      <c r="C3966" s="1" t="s">
        <v>192</v>
      </c>
      <c r="D3966" t="str">
        <f t="shared" ref="D3966:D4029" si="5144">RIGHT(A3966,(LEN(A3966)-16))</f>
        <v>pleasant guy</v>
      </c>
      <c r="F3966" t="str">
        <f t="shared" si="5073"/>
        <v>gentlenessLabel=pleasant guy</v>
      </c>
      <c r="G3966" s="17" t="s">
        <v>150</v>
      </c>
    </row>
    <row r="3967" spans="1:7" ht="14.4">
      <c r="A3967" s="17" t="s">
        <v>271</v>
      </c>
      <c r="B3967" s="17" t="str">
        <f t="shared" ref="B3967" si="5145">LEFT(A3967,8)</f>
        <v>honesty=</v>
      </c>
      <c r="C3967" s="1" t="s">
        <v>195</v>
      </c>
      <c r="D3967" t="str">
        <f t="shared" ref="D3967:D4030" si="5146">RIGHT(A3967,(LEN(A3967)-8))</f>
        <v>1</v>
      </c>
      <c r="F3967" t="str">
        <f t="shared" si="5073"/>
        <v>honesty=1</v>
      </c>
      <c r="G3967" s="17" t="str">
        <f>CONCATENATE("[td]",VLOOKUP(IF((COUNTA(E3950)&gt;0),E3950,VALUE(D3950)),'Lookup tables'!$A$2:$B$42,2,FALSE))</f>
        <v>[td]enastående</v>
      </c>
    </row>
    <row r="3968" spans="1:7" ht="14.4">
      <c r="A3968" s="17" t="s">
        <v>272</v>
      </c>
      <c r="B3968" s="17" t="str">
        <f t="shared" ref="B3968" si="5147">LEFT(A3968,13)</f>
        <v>honestyLabel=</v>
      </c>
      <c r="C3968" s="1" t="s">
        <v>195</v>
      </c>
      <c r="D3968" t="str">
        <f t="shared" ref="D3968:D4031" si="5148">RIGHT(A3968,(LEN(A3968)-13))</f>
        <v>dishonest</v>
      </c>
      <c r="F3968" t="str">
        <f t="shared" ref="F3968:F4031" si="5149">IF(LEN(E3968)&gt;0,CONCATENATE(B3968,E3968),A3968)</f>
        <v>honestyLabel=dishonest</v>
      </c>
      <c r="G3968" s="17" t="s">
        <v>163</v>
      </c>
    </row>
    <row r="3969" spans="1:7" ht="14.4">
      <c r="A3969" s="17" t="s">
        <v>407</v>
      </c>
      <c r="B3969" s="17" t="str">
        <f t="shared" ref="B3969" si="5150">LEFT(A3969,15)</f>
        <v>Aggressiveness=</v>
      </c>
      <c r="C3969" s="1" t="s">
        <v>198</v>
      </c>
      <c r="D3969" t="str">
        <f t="shared" ref="D3969:D4032" si="5151">RIGHT(A3969,(LEN(A3969)-15))</f>
        <v>4</v>
      </c>
      <c r="F3969" t="str">
        <f t="shared" si="5149"/>
        <v>Aggressiveness=4</v>
      </c>
      <c r="G3969" s="17" t="s">
        <v>135</v>
      </c>
    </row>
    <row r="3970" spans="1:7" ht="14.4">
      <c r="A3970" s="17" t="s">
        <v>408</v>
      </c>
      <c r="B3970" s="17" t="str">
        <f t="shared" ref="B3970" si="5152">LEFT(A3970,20)</f>
        <v>AggressivenessLabel=</v>
      </c>
      <c r="C3970" s="1" t="s">
        <v>198</v>
      </c>
      <c r="D3970" t="str">
        <f t="shared" ref="D3970:D4033" si="5153">RIGHT(A3970,(LEN(A3970)-20))</f>
        <v>fiery</v>
      </c>
      <c r="F3970" t="str">
        <f t="shared" si="5149"/>
        <v>AggressivenessLabel=fiery</v>
      </c>
      <c r="G3970" s="17" t="str">
        <f t="shared" ref="G3970" si="5154">CONCATENATE("[th]",C3946)</f>
        <v>[th]Målgörare</v>
      </c>
    </row>
    <row r="3971" spans="1:7" ht="14.4">
      <c r="A3971" s="17" t="s">
        <v>236</v>
      </c>
      <c r="B3971" s="17" t="str">
        <f t="shared" ref="B3971" si="5155">LEFT(A3971,12)</f>
        <v>TrainerType=</v>
      </c>
      <c r="C3971" s="1" t="s">
        <v>201</v>
      </c>
      <c r="D3971" t="str">
        <f t="shared" ref="D3971:D4034" si="5156">RIGHT(A3971,(LEN(A3971)-12))</f>
        <v/>
      </c>
      <c r="F3971" t="str">
        <f t="shared" si="5149"/>
        <v>TrainerType=</v>
      </c>
      <c r="G3971" s="17" t="s">
        <v>150</v>
      </c>
    </row>
    <row r="3972" spans="1:7" ht="14.4">
      <c r="A3972" s="17" t="s">
        <v>237</v>
      </c>
      <c r="B3972" s="17" t="str">
        <f t="shared" ref="B3972" si="5157">LEFT(A3972,13)</f>
        <v>TrainerSkill=</v>
      </c>
      <c r="C3972" s="1" t="s">
        <v>203</v>
      </c>
      <c r="D3972" t="str">
        <f t="shared" ref="D3972:D4035" si="5158">RIGHT(A3972,(LEN(A3972)-13))</f>
        <v/>
      </c>
      <c r="F3972" t="str">
        <f t="shared" si="5149"/>
        <v>TrainerSkill=</v>
      </c>
      <c r="G3972" s="17" t="str">
        <f>CONCATENATE("[td]",VLOOKUP(IF((COUNTA(E3946)&gt;0),E3946,VALUE(D3946)),'Lookup tables'!$A$2:$B$42,2,FALSE))</f>
        <v>[td]enastående</v>
      </c>
    </row>
    <row r="3973" spans="1:7" ht="14.4">
      <c r="A3973" s="17" t="s">
        <v>204</v>
      </c>
      <c r="B3973" s="17" t="str">
        <f t="shared" ref="B3973" si="5159">LEFT(A3973,7)</f>
        <v>rating=</v>
      </c>
      <c r="C3973" s="1" t="s">
        <v>205</v>
      </c>
      <c r="D3973" t="str">
        <f t="shared" ref="D3973:D4036" si="5160">RIGHT(A3973,(LEN(A3973)-7))</f>
        <v>0</v>
      </c>
      <c r="F3973" t="str">
        <f t="shared" si="5149"/>
        <v>rating=0</v>
      </c>
      <c r="G3973" s="17" t="s">
        <v>140</v>
      </c>
    </row>
    <row r="3974" spans="1:7" ht="14.4">
      <c r="A3974" s="17" t="s">
        <v>516</v>
      </c>
      <c r="B3974" s="17" t="str">
        <f t="shared" ref="B3974" si="5161">LEFT(A3974,13)</f>
        <v>PlayerNumber=</v>
      </c>
      <c r="C3974" s="1" t="s">
        <v>207</v>
      </c>
      <c r="D3974" t="str">
        <f t="shared" ref="D3974:D4037" si="5162">RIGHT(A3974,(LEN(A3974)-13))</f>
        <v>5</v>
      </c>
      <c r="F3974" t="str">
        <f t="shared" si="5149"/>
        <v>PlayerNumber=5</v>
      </c>
      <c r="G3974" s="17" t="str">
        <f t="shared" ref="G3974" si="5163">CONCATENATE("[th]",C3949)</f>
        <v>[th]Fasta situationer</v>
      </c>
    </row>
    <row r="3975" spans="1:7" ht="14.4">
      <c r="A3975" s="17" t="s">
        <v>208</v>
      </c>
      <c r="B3975" s="17" t="str">
        <f t="shared" ref="B3975:B3976" si="5164">LEFT(A3975,15)</f>
        <v>TransferListed=</v>
      </c>
      <c r="C3975" s="1" t="s">
        <v>209</v>
      </c>
      <c r="D3975" t="str">
        <f t="shared" ref="D3975:D4038" si="5165">RIGHT(A3975,(LEN(A3975)-15))</f>
        <v>0</v>
      </c>
      <c r="F3975" t="str">
        <f t="shared" si="5149"/>
        <v>TransferListed=0</v>
      </c>
      <c r="G3975" s="17" t="s">
        <v>150</v>
      </c>
    </row>
    <row r="3976" spans="1:7" ht="14.4">
      <c r="A3976" s="17" t="s">
        <v>210</v>
      </c>
      <c r="B3976" s="17" t="str">
        <f t="shared" si="5164"/>
        <v>NationalTeamID=</v>
      </c>
      <c r="C3976" s="1" t="s">
        <v>211</v>
      </c>
      <c r="D3976" t="str">
        <f t="shared" si="5165"/>
        <v>3000</v>
      </c>
      <c r="F3976" t="str">
        <f t="shared" ref="F3976:F4039" si="5166">A3976</f>
        <v>NationalTeamID=3000</v>
      </c>
      <c r="G3976" s="17" t="str">
        <f>CONCATENATE("[td]",VLOOKUP(IF((COUNTA(E3949)&gt;0),E3949,VALUE(D3949)),'Lookup tables'!$A$2:$B$42,2,FALSE))</f>
        <v>[td]oförglömlig</v>
      </c>
    </row>
    <row r="3977" spans="1:7" ht="14.4">
      <c r="A3977" s="17" t="s">
        <v>238</v>
      </c>
      <c r="B3977" s="17" t="str">
        <f t="shared" ref="B3977" si="5167">LEFT(A3977,5)</f>
        <v>Caps=</v>
      </c>
      <c r="C3977" s="1" t="s">
        <v>213</v>
      </c>
      <c r="D3977" t="str">
        <f t="shared" ref="D3977:D4040" si="5168">RIGHT(A3977,(LEN(A3977)-5))</f>
        <v>0</v>
      </c>
      <c r="F3977" t="str">
        <f t="shared" si="5166"/>
        <v>Caps=0</v>
      </c>
      <c r="G3977" s="17" t="s">
        <v>214</v>
      </c>
    </row>
    <row r="3978" spans="1:7" ht="14.4">
      <c r="A3978" s="17" t="s">
        <v>239</v>
      </c>
      <c r="B3978" s="17" t="str">
        <f t="shared" ref="B3978" si="5169">LEFT(A3978,8)</f>
        <v>CapsU20=</v>
      </c>
      <c r="C3978" s="1" t="s">
        <v>216</v>
      </c>
      <c r="D3978" t="str">
        <f t="shared" ref="D3978:D4041" si="5170">RIGHT(A3978,(LEN(A3978)-8))</f>
        <v>0</v>
      </c>
      <c r="F3978" t="str">
        <f t="shared" si="5166"/>
        <v>CapsU20=0</v>
      </c>
      <c r="G3978" t="str">
        <f t="shared" ref="G3978:G4041" si="5171">CONCATENATE("Extra info: ", E3978)</f>
        <v xml:space="preserve">Extra info: </v>
      </c>
    </row>
    <row r="3979" spans="1:7" ht="14.4">
      <c r="A3979" s="17" t="s">
        <v>873</v>
      </c>
      <c r="B3979" s="17"/>
      <c r="C3979" s="10" t="s">
        <v>134</v>
      </c>
      <c r="D3979" s="17" t="str">
        <f t="shared" ref="D3979:D4042" si="5172">MID(A3979,8,(LEN(A3979)-8))</f>
        <v>223939311</v>
      </c>
      <c r="F3979" t="str">
        <f t="shared" si="5110"/>
        <v>[player223939311]</v>
      </c>
      <c r="G3979" s="17" t="str">
        <f t="shared" ref="G3979:G4042" si="5173">CONCATENATE("[hr][b]",D3980,"[/b] ","[playerid=",D3979,"]")</f>
        <v>[hr][b]Oliver Pettersson[/b] [playerid=223939311]</v>
      </c>
    </row>
    <row r="3980" spans="1:7" ht="14.4">
      <c r="A3980" s="17" t="s">
        <v>1403</v>
      </c>
      <c r="B3980" s="17" t="str">
        <f t="shared" ref="B3980" si="5174">LEFT(A3980,5)</f>
        <v>name=</v>
      </c>
      <c r="C3980" s="10" t="s">
        <v>137</v>
      </c>
      <c r="D3980" s="17" t="str">
        <f t="shared" ref="D3980:D4043" si="5175">RIGHT(A3980,(LEN(A3980)-5))</f>
        <v>Oliver Pettersson</v>
      </c>
      <c r="F3980" t="str">
        <f t="shared" si="5110"/>
        <v>name=Oliver Pettersson</v>
      </c>
      <c r="G3980" t="str">
        <f t="shared" ref="G3980" si="5176">CONCATENATE(D3981," år och ",D3982," dagar, TSI = ",D3996,", Lön = ",D3995)</f>
        <v>31 år och 108 dagar, TSI = 168220, Lön = 364800</v>
      </c>
    </row>
    <row r="3981" spans="1:7" ht="14.4">
      <c r="A3981" s="17" t="s">
        <v>138</v>
      </c>
      <c r="B3981" s="17" t="str">
        <f t="shared" ref="B3981" si="5177">LEFT(A3981,4)</f>
        <v>ald=</v>
      </c>
      <c r="C3981" s="1" t="s">
        <v>139</v>
      </c>
      <c r="D3981" t="str">
        <f t="shared" ref="D3981:D4044" si="5178">RIGHT(A3981,(LEN(A3981)-4))</f>
        <v>31</v>
      </c>
      <c r="F3981" t="str">
        <f t="shared" ref="F3981" si="5179">IF(LEN(E3981)&gt;0,CONCATENATE(B3981,E3981),A3981)</f>
        <v>ald=31</v>
      </c>
      <c r="G3981" t="str">
        <f>CONCATENATE(VLOOKUP(IF((COUNTA(E3984)&gt;0),E3984,VALUE(D3984)),'Lookup tables'!$A$2:$B$42,2,FALSE)," form, ",VLOOKUP(IF((COUNTA(E3985)&gt;0),E3985,VALUE(D3985)),'Lookup tables'!$A$2:$B$42,2,FALSE)," kondition, ",VLOOKUP(IF((COUNTA(E3993)&gt;0),E3993,VALUE(D3993)),'Lookup tables'!$A$2:$B$42,2,FALSE)," rutin")</f>
        <v>ypperlig form, enastående kondition, gudomlig rutin</v>
      </c>
    </row>
    <row r="3982" spans="1:7" ht="14.4">
      <c r="A3982" s="17" t="s">
        <v>706</v>
      </c>
      <c r="B3982" s="17" t="str">
        <f t="shared" ref="B3982" si="5180">LEFT(A3982,8)</f>
        <v>agedays=</v>
      </c>
      <c r="C3982" s="1" t="s">
        <v>142</v>
      </c>
      <c r="D3982" t="str">
        <f t="shared" ref="D3982:D4045" si="5181">RIGHT(A3982,(LEN(A3982)-8))</f>
        <v>108</v>
      </c>
      <c r="F3982" t="str">
        <f t="shared" si="5149"/>
        <v>agedays=108</v>
      </c>
      <c r="G3982" t="str">
        <f>CONCATENATE(IF((COUNTA(D4005)&gt;0),CONCATENATE(D4005,", "),""),IF((LEN(D4012)&gt;0),CONCATENATE(VLOOKUP(VALUE(D4012),'Lookup tables'!$D$25:$E$27,2,FALSE),", "),""),CONCATENATE(VLOOKUP(VALUE(D3994),'Lookup tables'!$A$2:$B$42,2,FALSE)," ledarförmåga, "),CONCATENATE(VLOOKUP(D4007,'Lookup tables'!$D$29:$E$34,2,FALSE),", "),IF(AND((VALUE(D3983)&lt;0),(COUNTA(E3983)&lt;1)),"ingen skada",CONCATENATE("[b]skada +",IF((COUNTA(E3983)&gt;0),E3983,D3983),"[/b]")))</f>
        <v>bra ledarförmåga, sympatisk kille, ingen skada</v>
      </c>
    </row>
    <row r="3983" spans="1:7" ht="14.4">
      <c r="A3983" s="17" t="s">
        <v>143</v>
      </c>
      <c r="B3983" s="17" t="str">
        <f t="shared" ref="B3983:B3984" si="5182">LEFT(A3983,4)</f>
        <v>ska=</v>
      </c>
      <c r="C3983" s="1" t="s">
        <v>144</v>
      </c>
      <c r="D3983" t="str">
        <f t="shared" ref="D3983:D4046" si="5183">RIGHT(A3983,(LEN(A3983)-4))</f>
        <v>-1</v>
      </c>
      <c r="F3983" t="str">
        <f t="shared" si="5149"/>
        <v>ska=-1</v>
      </c>
      <c r="G3983" t="s">
        <v>145</v>
      </c>
    </row>
    <row r="3984" spans="1:7" ht="14.4">
      <c r="A3984" s="17" t="s">
        <v>221</v>
      </c>
      <c r="B3984" s="17" t="str">
        <f t="shared" si="5182"/>
        <v>for=</v>
      </c>
      <c r="C3984" s="1" t="s">
        <v>147</v>
      </c>
      <c r="D3984" t="str">
        <f t="shared" si="5183"/>
        <v>6</v>
      </c>
      <c r="F3984" t="str">
        <f t="shared" si="5149"/>
        <v>for=6</v>
      </c>
      <c r="G3984" s="17" t="str">
        <f t="shared" ref="G3984:G4047" si="5184">CONCATENATE("[th]",C3985)</f>
        <v>[th]Kondition</v>
      </c>
    </row>
    <row r="3985" spans="1:7" ht="14.4">
      <c r="A3985" s="17" t="s">
        <v>222</v>
      </c>
      <c r="B3985" s="17" t="str">
        <f t="shared" si="5126"/>
        <v>uth=</v>
      </c>
      <c r="C3985" s="1" t="s">
        <v>149</v>
      </c>
      <c r="D3985" t="str">
        <f t="shared" si="5183"/>
        <v>7</v>
      </c>
      <c r="F3985" t="str">
        <f t="shared" si="5149"/>
        <v>uth=7</v>
      </c>
      <c r="G3985" s="17" t="s">
        <v>150</v>
      </c>
    </row>
    <row r="3986" spans="1:7" ht="14.4">
      <c r="A3986" s="17" t="s">
        <v>472</v>
      </c>
      <c r="B3986" s="17" t="str">
        <f t="shared" si="5126"/>
        <v>spe=</v>
      </c>
      <c r="C3986" s="1" t="s">
        <v>152</v>
      </c>
      <c r="D3986" t="str">
        <f t="shared" si="5183"/>
        <v>15</v>
      </c>
      <c r="F3986" t="str">
        <f t="shared" si="5149"/>
        <v>spe=15</v>
      </c>
      <c r="G3986" s="17" t="str">
        <f>CONCATENATE("[td]",VLOOKUP(IF((COUNTA(E3985)&gt;0),E3985,VALUE(D3985)),'Lookup tables'!$A$2:$B$42,2,FALSE))</f>
        <v>[td]enastående</v>
      </c>
    </row>
    <row r="3987" spans="1:7" ht="14.4">
      <c r="A3987" s="17" t="s">
        <v>281</v>
      </c>
      <c r="B3987" s="17" t="str">
        <f t="shared" si="5126"/>
        <v>mal=</v>
      </c>
      <c r="C3987" s="1" t="s">
        <v>154</v>
      </c>
      <c r="D3987" t="str">
        <f t="shared" si="5183"/>
        <v>2</v>
      </c>
      <c r="F3987" t="str">
        <f t="shared" si="5149"/>
        <v>mal=2</v>
      </c>
      <c r="G3987" s="17" t="s">
        <v>140</v>
      </c>
    </row>
    <row r="3988" spans="1:7" ht="14.4">
      <c r="A3988" s="17" t="s">
        <v>566</v>
      </c>
      <c r="B3988" s="17" t="str">
        <f t="shared" si="5126"/>
        <v>fra=</v>
      </c>
      <c r="C3988" s="1" t="s">
        <v>156</v>
      </c>
      <c r="D3988" t="str">
        <f t="shared" si="5183"/>
        <v>10</v>
      </c>
      <c r="F3988" t="str">
        <f t="shared" si="5149"/>
        <v>fra=10</v>
      </c>
      <c r="G3988" s="17" t="str">
        <f t="shared" ref="G3988" si="5185">CONCATENATE("[th]",C3992)</f>
        <v>[th]Målvakt</v>
      </c>
    </row>
    <row r="3989" spans="1:7" ht="14.4">
      <c r="A3989" s="17" t="s">
        <v>371</v>
      </c>
      <c r="B3989" s="17" t="str">
        <f t="shared" si="5126"/>
        <v>ytt=</v>
      </c>
      <c r="C3989" s="1" t="s">
        <v>158</v>
      </c>
      <c r="D3989" t="str">
        <f t="shared" si="5183"/>
        <v>16</v>
      </c>
      <c r="F3989" t="str">
        <f t="shared" si="5149"/>
        <v>ytt=16</v>
      </c>
      <c r="G3989" s="17" t="s">
        <v>150</v>
      </c>
    </row>
    <row r="3990" spans="1:7" ht="14.4">
      <c r="A3990" s="17" t="s">
        <v>372</v>
      </c>
      <c r="B3990" s="17" t="str">
        <f t="shared" si="5126"/>
        <v>fas=</v>
      </c>
      <c r="C3990" s="1" t="s">
        <v>160</v>
      </c>
      <c r="D3990" t="str">
        <f t="shared" si="5183"/>
        <v>11</v>
      </c>
      <c r="F3990" t="str">
        <f t="shared" si="5149"/>
        <v>fas=11</v>
      </c>
      <c r="G3990" s="17" t="str">
        <f>CONCATENATE("[td]",VLOOKUP(IF((COUNTA(E3992)&gt;0),E3992,VALUE(D3992)),'Lookup tables'!$A$2:$B$42,2,FALSE))</f>
        <v>[td]katastrofal</v>
      </c>
    </row>
    <row r="3991" spans="1:7" ht="14.4">
      <c r="A3991" s="17" t="s">
        <v>626</v>
      </c>
      <c r="B3991" s="17" t="str">
        <f t="shared" si="5126"/>
        <v>bac=</v>
      </c>
      <c r="C3991" s="1" t="s">
        <v>162</v>
      </c>
      <c r="D3991" t="str">
        <f t="shared" si="5183"/>
        <v>5</v>
      </c>
      <c r="F3991" t="str">
        <f t="shared" si="5149"/>
        <v>bac=5</v>
      </c>
      <c r="G3991" s="17" t="s">
        <v>163</v>
      </c>
    </row>
    <row r="3992" spans="1:7" ht="14.4">
      <c r="A3992" s="17" t="s">
        <v>286</v>
      </c>
      <c r="B3992" s="17" t="str">
        <f t="shared" si="5126"/>
        <v>mlv=</v>
      </c>
      <c r="C3992" s="1" t="s">
        <v>165</v>
      </c>
      <c r="D3992" t="str">
        <f t="shared" si="5183"/>
        <v>1</v>
      </c>
      <c r="F3992" t="str">
        <f t="shared" si="5149"/>
        <v>mlv=1</v>
      </c>
      <c r="G3992" s="17" t="s">
        <v>135</v>
      </c>
    </row>
    <row r="3993" spans="1:7" ht="14.4">
      <c r="A3993" s="17" t="s">
        <v>166</v>
      </c>
      <c r="B3993" s="17" t="str">
        <f t="shared" si="5126"/>
        <v>rut=</v>
      </c>
      <c r="C3993" s="1" t="s">
        <v>167</v>
      </c>
      <c r="D3993" t="str">
        <f t="shared" si="5183"/>
        <v>20</v>
      </c>
      <c r="F3993" t="str">
        <f t="shared" si="5149"/>
        <v>rut=20</v>
      </c>
      <c r="G3993" s="17" t="str">
        <f t="shared" ref="G3993" si="5186">CONCATENATE("[th]",C3986)</f>
        <v>[th]Spelupplägg</v>
      </c>
    </row>
    <row r="3994" spans="1:7" ht="14.4">
      <c r="A3994" s="17" t="s">
        <v>337</v>
      </c>
      <c r="B3994" s="17" t="str">
        <f t="shared" si="5126"/>
        <v>led=</v>
      </c>
      <c r="C3994" s="1" t="s">
        <v>169</v>
      </c>
      <c r="D3994" t="str">
        <f t="shared" si="5183"/>
        <v>5</v>
      </c>
      <c r="F3994" t="str">
        <f t="shared" si="5149"/>
        <v>led=5</v>
      </c>
      <c r="G3994" s="17" t="s">
        <v>150</v>
      </c>
    </row>
    <row r="3995" spans="1:7" ht="14.4">
      <c r="A3995" s="17" t="s">
        <v>1404</v>
      </c>
      <c r="B3995" s="17" t="str">
        <f t="shared" si="5126"/>
        <v>sal=</v>
      </c>
      <c r="C3995" s="1" t="s">
        <v>171</v>
      </c>
      <c r="D3995" t="str">
        <f t="shared" si="5183"/>
        <v>364800</v>
      </c>
      <c r="F3995" t="str">
        <f t="shared" si="5149"/>
        <v>sal=364800</v>
      </c>
      <c r="G3995" s="17" t="str">
        <f>CONCATENATE("[td]",VLOOKUP(IF((COUNTA(E3986)&gt;0),E3986,VALUE(D3986)),'Lookup tables'!$A$2:$B$42,2,FALSE))</f>
        <v>[td]titanisk</v>
      </c>
    </row>
    <row r="3996" spans="1:7" ht="14.4">
      <c r="A3996" s="17" t="s">
        <v>1405</v>
      </c>
      <c r="B3996" s="17" t="str">
        <f t="shared" si="5126"/>
        <v>mkt=</v>
      </c>
      <c r="C3996" s="1" t="s">
        <v>173</v>
      </c>
      <c r="D3996" t="str">
        <f t="shared" si="5183"/>
        <v>168220</v>
      </c>
      <c r="F3996" t="str">
        <f t="shared" si="5149"/>
        <v>mkt=168220</v>
      </c>
      <c r="G3996" s="17" t="s">
        <v>140</v>
      </c>
    </row>
    <row r="3997" spans="1:7" ht="14.4">
      <c r="A3997" s="17" t="s">
        <v>710</v>
      </c>
      <c r="B3997" s="17" t="str">
        <f t="shared" si="5126"/>
        <v>gev=</v>
      </c>
      <c r="C3997" s="1" t="s">
        <v>175</v>
      </c>
      <c r="D3997" t="str">
        <f t="shared" si="5183"/>
        <v>74</v>
      </c>
      <c r="F3997" t="str">
        <f t="shared" si="5149"/>
        <v>gev=74</v>
      </c>
      <c r="G3997" s="17" t="str">
        <f t="shared" ref="G3997" si="5187">CONCATENATE("[th]",C3988)</f>
        <v>[th]Framspel</v>
      </c>
    </row>
    <row r="3998" spans="1:7" ht="14.4">
      <c r="A3998" s="17" t="s">
        <v>176</v>
      </c>
      <c r="B3998" s="17" t="str">
        <f t="shared" si="5126"/>
        <v>gtl=</v>
      </c>
      <c r="C3998" s="1" t="s">
        <v>177</v>
      </c>
      <c r="D3998" t="str">
        <f t="shared" si="5183"/>
        <v>0</v>
      </c>
      <c r="F3998" t="str">
        <f t="shared" si="5149"/>
        <v>gtl=0</v>
      </c>
      <c r="G3998" s="17" t="s">
        <v>150</v>
      </c>
    </row>
    <row r="3999" spans="1:7" ht="14.4">
      <c r="A3999" s="17" t="s">
        <v>178</v>
      </c>
      <c r="B3999" s="17" t="str">
        <f t="shared" si="5126"/>
        <v>gtc=</v>
      </c>
      <c r="C3999" s="1" t="s">
        <v>179</v>
      </c>
      <c r="D3999" t="str">
        <f t="shared" si="5183"/>
        <v>0</v>
      </c>
      <c r="F3999" t="str">
        <f t="shared" si="5149"/>
        <v>gtc=0</v>
      </c>
      <c r="G3999" s="17" t="str">
        <f>CONCATENATE("[td]",VLOOKUP(IF((COUNTA(E3988)&gt;0),E3988,VALUE(D3988)),'Lookup tables'!$A$2:$B$42,2,FALSE))</f>
        <v>[td]legendarisk</v>
      </c>
    </row>
    <row r="4000" spans="1:7" ht="14.4">
      <c r="A4000" s="17" t="s">
        <v>180</v>
      </c>
      <c r="B4000" s="17" t="str">
        <f t="shared" si="5126"/>
        <v>gtt=</v>
      </c>
      <c r="C4000" s="1" t="s">
        <v>181</v>
      </c>
      <c r="D4000" t="str">
        <f t="shared" si="5183"/>
        <v>0</v>
      </c>
      <c r="F4000" t="str">
        <f t="shared" si="5149"/>
        <v>gtt=0</v>
      </c>
      <c r="G4000" s="17" t="s">
        <v>163</v>
      </c>
    </row>
    <row r="4001" spans="1:7" ht="14.4">
      <c r="A4001" s="17" t="s">
        <v>182</v>
      </c>
      <c r="B4001" s="17" t="str">
        <f t="shared" si="5126"/>
        <v>hat=</v>
      </c>
      <c r="C4001" s="1" t="s">
        <v>183</v>
      </c>
      <c r="D4001" t="str">
        <f t="shared" si="5183"/>
        <v>0</v>
      </c>
      <c r="F4001" t="str">
        <f t="shared" si="5149"/>
        <v>hat=0</v>
      </c>
      <c r="G4001" s="17" t="s">
        <v>135</v>
      </c>
    </row>
    <row r="4002" spans="1:7" ht="14.4">
      <c r="A4002" s="17" t="s">
        <v>184</v>
      </c>
      <c r="B4002" s="17" t="str">
        <f t="shared" ref="B4002" si="5188">LEFT(A4002,10)</f>
        <v>CountryID=</v>
      </c>
      <c r="C4002" s="1" t="s">
        <v>185</v>
      </c>
      <c r="D4002" t="str">
        <f t="shared" ref="D4002:D4065" si="5189">RIGHT(A4002,(LEN(A4002)-10))</f>
        <v>1</v>
      </c>
      <c r="F4002" t="str">
        <f t="shared" si="5149"/>
        <v>CountryID=1</v>
      </c>
      <c r="G4002" s="17" t="str">
        <f t="shared" ref="G4002" si="5190">CONCATENATE("[th]",C3989)</f>
        <v>[th]Ytter</v>
      </c>
    </row>
    <row r="4003" spans="1:7" ht="14.4">
      <c r="A4003" s="17" t="s">
        <v>186</v>
      </c>
      <c r="B4003" s="17" t="str">
        <f t="shared" ref="B4003" si="5191">LEFT(A4003,9)</f>
        <v>warnings=</v>
      </c>
      <c r="C4003" s="1" t="s">
        <v>187</v>
      </c>
      <c r="D4003" t="str">
        <f t="shared" ref="D4003:D4066" si="5192">RIGHT(A4003,(LEN(A4003)-9))</f>
        <v>0</v>
      </c>
      <c r="F4003" t="str">
        <f t="shared" si="5149"/>
        <v>warnings=0</v>
      </c>
      <c r="G4003" s="17" t="s">
        <v>150</v>
      </c>
    </row>
    <row r="4004" spans="1:7" ht="14.4">
      <c r="A4004" s="17" t="s">
        <v>405</v>
      </c>
      <c r="B4004" s="17" t="str">
        <f t="shared" ref="B4004" si="5193">LEFT(A4004,11)</f>
        <v>speciality=</v>
      </c>
      <c r="C4004" s="1" t="s">
        <v>189</v>
      </c>
      <c r="D4004" t="str">
        <f t="shared" ref="D4004:D4067" si="5194">RIGHT(A4004,(LEN(A4004)-11))</f>
        <v>2</v>
      </c>
      <c r="F4004" t="str">
        <f t="shared" si="5149"/>
        <v>speciality=2</v>
      </c>
      <c r="G4004" s="17" t="str">
        <f>CONCATENATE("[td]",VLOOKUP(IF((COUNTA(E3989)&gt;0),E3989,VALUE(D3989)),'Lookup tables'!$A$2:$B$42,2,FALSE))</f>
        <v>[td]utomjordisk</v>
      </c>
    </row>
    <row r="4005" spans="1:7" ht="14.4">
      <c r="A4005" s="17" t="s">
        <v>406</v>
      </c>
      <c r="B4005" s="17" t="str">
        <f t="shared" ref="B4005" si="5195">LEFT(A4005,16)</f>
        <v>specialityLabel=</v>
      </c>
      <c r="C4005" s="1" t="s">
        <v>189</v>
      </c>
      <c r="F4005" t="str">
        <f t="shared" si="5149"/>
        <v>specialityLabel=Quick</v>
      </c>
      <c r="G4005" s="17" t="s">
        <v>140</v>
      </c>
    </row>
    <row r="4006" spans="1:7" ht="14.4">
      <c r="A4006" s="17" t="s">
        <v>329</v>
      </c>
      <c r="B4006" s="17" t="str">
        <f t="shared" ref="B4006" si="5196">LEFT(A4006,11)</f>
        <v>gentleness=</v>
      </c>
      <c r="C4006" s="1" t="s">
        <v>192</v>
      </c>
      <c r="D4006" t="str">
        <f t="shared" ref="D4006:D4069" si="5197">RIGHT(A4006,(LEN(A4006)-11))</f>
        <v>2</v>
      </c>
      <c r="F4006" t="str">
        <f t="shared" si="5149"/>
        <v>gentleness=2</v>
      </c>
      <c r="G4006" s="17" t="str">
        <f t="shared" ref="G4006" si="5198">CONCATENATE("[th]",C3991)</f>
        <v>[th]Försvar</v>
      </c>
    </row>
    <row r="4007" spans="1:7" ht="14.4">
      <c r="A4007" s="17" t="s">
        <v>330</v>
      </c>
      <c r="B4007" s="17" t="str">
        <f t="shared" ref="B4007" si="5199">LEFT(A4007,16)</f>
        <v>gentlenessLabel=</v>
      </c>
      <c r="C4007" s="1" t="s">
        <v>192</v>
      </c>
      <c r="D4007" t="str">
        <f t="shared" ref="D4007:D4070" si="5200">RIGHT(A4007,(LEN(A4007)-16))</f>
        <v>pleasant guy</v>
      </c>
      <c r="F4007" t="str">
        <f t="shared" si="5149"/>
        <v>gentlenessLabel=pleasant guy</v>
      </c>
      <c r="G4007" s="17" t="s">
        <v>150</v>
      </c>
    </row>
    <row r="4008" spans="1:7" ht="14.4">
      <c r="A4008" s="17" t="s">
        <v>234</v>
      </c>
      <c r="B4008" s="17" t="str">
        <f t="shared" ref="B4008" si="5201">LEFT(A4008,8)</f>
        <v>honesty=</v>
      </c>
      <c r="C4008" s="1" t="s">
        <v>195</v>
      </c>
      <c r="D4008" t="str">
        <f t="shared" ref="D4008:D4071" si="5202">RIGHT(A4008,(LEN(A4008)-8))</f>
        <v>3</v>
      </c>
      <c r="F4008" t="str">
        <f t="shared" si="5149"/>
        <v>honesty=3</v>
      </c>
      <c r="G4008" s="17" t="str">
        <f>CONCATENATE("[td]",VLOOKUP(IF((COUNTA(E3991)&gt;0),E3991,VALUE(D3991)),'Lookup tables'!$A$2:$B$42,2,FALSE))</f>
        <v>[td]bra</v>
      </c>
    </row>
    <row r="4009" spans="1:7" ht="14.4">
      <c r="A4009" s="17" t="s">
        <v>235</v>
      </c>
      <c r="B4009" s="17" t="str">
        <f t="shared" ref="B4009" si="5203">LEFT(A4009,13)</f>
        <v>honestyLabel=</v>
      </c>
      <c r="C4009" s="1" t="s">
        <v>195</v>
      </c>
      <c r="D4009" t="str">
        <f t="shared" ref="D4009:D4072" si="5204">RIGHT(A4009,(LEN(A4009)-13))</f>
        <v>upright</v>
      </c>
      <c r="F4009" t="str">
        <f t="shared" si="5149"/>
        <v>honestyLabel=upright</v>
      </c>
      <c r="G4009" s="17" t="s">
        <v>163</v>
      </c>
    </row>
    <row r="4010" spans="1:7" ht="14.4">
      <c r="A4010" s="17" t="s">
        <v>273</v>
      </c>
      <c r="B4010" s="17" t="str">
        <f t="shared" ref="B4010" si="5205">LEFT(A4010,15)</f>
        <v>Aggressiveness=</v>
      </c>
      <c r="C4010" s="1" t="s">
        <v>198</v>
      </c>
      <c r="D4010" t="str">
        <f t="shared" ref="D4010:D4073" si="5206">RIGHT(A4010,(LEN(A4010)-15))</f>
        <v>2</v>
      </c>
      <c r="F4010" t="str">
        <f t="shared" si="5149"/>
        <v>Aggressiveness=2</v>
      </c>
      <c r="G4010" s="17" t="s">
        <v>135</v>
      </c>
    </row>
    <row r="4011" spans="1:7" ht="14.4">
      <c r="A4011" s="17" t="s">
        <v>274</v>
      </c>
      <c r="B4011" s="17" t="str">
        <f t="shared" ref="B4011" si="5207">LEFT(A4011,20)</f>
        <v>AggressivenessLabel=</v>
      </c>
      <c r="C4011" s="1" t="s">
        <v>198</v>
      </c>
      <c r="D4011" t="str">
        <f t="shared" ref="D4011:D4074" si="5208">RIGHT(A4011,(LEN(A4011)-20))</f>
        <v>balanced</v>
      </c>
      <c r="F4011" t="str">
        <f t="shared" si="5149"/>
        <v>AggressivenessLabel=balanced</v>
      </c>
      <c r="G4011" s="17" t="str">
        <f t="shared" ref="G4011" si="5209">CONCATENATE("[th]",C3987)</f>
        <v>[th]Målgörare</v>
      </c>
    </row>
    <row r="4012" spans="1:7" ht="14.4">
      <c r="A4012" s="17" t="s">
        <v>236</v>
      </c>
      <c r="B4012" s="17" t="str">
        <f t="shared" ref="B4012" si="5210">LEFT(A4012,12)</f>
        <v>TrainerType=</v>
      </c>
      <c r="C4012" s="1" t="s">
        <v>201</v>
      </c>
      <c r="D4012" t="str">
        <f t="shared" ref="D4012:D4075" si="5211">RIGHT(A4012,(LEN(A4012)-12))</f>
        <v/>
      </c>
      <c r="F4012" t="str">
        <f t="shared" si="5149"/>
        <v>TrainerType=</v>
      </c>
      <c r="G4012" s="17" t="s">
        <v>150</v>
      </c>
    </row>
    <row r="4013" spans="1:7" ht="14.4">
      <c r="A4013" s="17" t="s">
        <v>237</v>
      </c>
      <c r="B4013" s="17" t="str">
        <f t="shared" ref="B4013" si="5212">LEFT(A4013,13)</f>
        <v>TrainerSkill=</v>
      </c>
      <c r="C4013" s="1" t="s">
        <v>203</v>
      </c>
      <c r="D4013" t="str">
        <f t="shared" ref="D4013:D4076" si="5213">RIGHT(A4013,(LEN(A4013)-13))</f>
        <v/>
      </c>
      <c r="F4013" t="str">
        <f t="shared" si="5149"/>
        <v>TrainerSkill=</v>
      </c>
      <c r="G4013" s="17" t="str">
        <f>CONCATENATE("[td]",VLOOKUP(IF((COUNTA(E3987)&gt;0),E3987,VALUE(D3987)),'Lookup tables'!$A$2:$B$42,2,FALSE))</f>
        <v>[td]usel</v>
      </c>
    </row>
    <row r="4014" spans="1:7" ht="14.4">
      <c r="A4014" s="17" t="s">
        <v>204</v>
      </c>
      <c r="B4014" s="17" t="str">
        <f t="shared" ref="B4014" si="5214">LEFT(A4014,7)</f>
        <v>rating=</v>
      </c>
      <c r="C4014" s="1" t="s">
        <v>205</v>
      </c>
      <c r="D4014" t="str">
        <f t="shared" ref="D4014:D4077" si="5215">RIGHT(A4014,(LEN(A4014)-7))</f>
        <v>0</v>
      </c>
      <c r="F4014" t="str">
        <f t="shared" si="5149"/>
        <v>rating=0</v>
      </c>
      <c r="G4014" s="17" t="s">
        <v>140</v>
      </c>
    </row>
    <row r="4015" spans="1:7" ht="14.4">
      <c r="A4015" s="17" t="s">
        <v>840</v>
      </c>
      <c r="B4015" s="17" t="str">
        <f t="shared" ref="B4015" si="5216">LEFT(A4015,13)</f>
        <v>PlayerNumber=</v>
      </c>
      <c r="C4015" s="1" t="s">
        <v>207</v>
      </c>
      <c r="D4015" t="str">
        <f t="shared" ref="D4015:D4078" si="5217">RIGHT(A4015,(LEN(A4015)-13))</f>
        <v>7</v>
      </c>
      <c r="F4015" t="str">
        <f t="shared" si="5149"/>
        <v>PlayerNumber=7</v>
      </c>
      <c r="G4015" s="17" t="str">
        <f t="shared" ref="G4015" si="5218">CONCATENATE("[th]",C3990)</f>
        <v>[th]Fasta situationer</v>
      </c>
    </row>
    <row r="4016" spans="1:7" ht="14.4">
      <c r="A4016" s="17" t="s">
        <v>208</v>
      </c>
      <c r="B4016" s="17" t="str">
        <f t="shared" ref="B4016:B4017" si="5219">LEFT(A4016,15)</f>
        <v>TransferListed=</v>
      </c>
      <c r="C4016" s="1" t="s">
        <v>209</v>
      </c>
      <c r="D4016" t="str">
        <f t="shared" ref="D4016:D4079" si="5220">RIGHT(A4016,(LEN(A4016)-15))</f>
        <v>0</v>
      </c>
      <c r="F4016" t="str">
        <f t="shared" si="5149"/>
        <v>TransferListed=0</v>
      </c>
      <c r="G4016" s="17" t="s">
        <v>150</v>
      </c>
    </row>
    <row r="4017" spans="1:7" ht="14.4">
      <c r="A4017" s="17" t="s">
        <v>210</v>
      </c>
      <c r="B4017" s="17" t="str">
        <f t="shared" si="5219"/>
        <v>NationalTeamID=</v>
      </c>
      <c r="C4017" s="1" t="s">
        <v>211</v>
      </c>
      <c r="D4017" t="str">
        <f t="shared" si="5220"/>
        <v>3000</v>
      </c>
      <c r="F4017" t="str">
        <f t="shared" ref="F4017:F4080" si="5221">A4017</f>
        <v>NationalTeamID=3000</v>
      </c>
      <c r="G4017" s="17" t="str">
        <f>CONCATENATE("[td]",VLOOKUP(IF((COUNTA(E3990)&gt;0),E3990,VALUE(D3990)),'Lookup tables'!$A$2:$B$42,2,FALSE))</f>
        <v>[td]gudabenådad</v>
      </c>
    </row>
    <row r="4018" spans="1:7" ht="14.4">
      <c r="A4018" s="17" t="s">
        <v>1406</v>
      </c>
      <c r="B4018" s="17" t="str">
        <f t="shared" ref="B4018" si="5222">LEFT(A4018,5)</f>
        <v>Caps=</v>
      </c>
      <c r="C4018" s="1" t="s">
        <v>213</v>
      </c>
      <c r="D4018" t="str">
        <f t="shared" ref="D4018:D4081" si="5223">RIGHT(A4018,(LEN(A4018)-5))</f>
        <v>34</v>
      </c>
      <c r="F4018" t="str">
        <f t="shared" si="5221"/>
        <v>Caps=34</v>
      </c>
      <c r="G4018" s="17" t="s">
        <v>214</v>
      </c>
    </row>
    <row r="4019" spans="1:7" ht="14.4">
      <c r="A4019" s="17" t="s">
        <v>239</v>
      </c>
      <c r="B4019" s="17" t="str">
        <f t="shared" ref="B4019" si="5224">LEFT(A4019,8)</f>
        <v>CapsU20=</v>
      </c>
      <c r="C4019" s="1" t="s">
        <v>216</v>
      </c>
      <c r="D4019" t="str">
        <f t="shared" ref="D4019:D4082" si="5225">RIGHT(A4019,(LEN(A4019)-8))</f>
        <v>0</v>
      </c>
      <c r="F4019" t="str">
        <f t="shared" si="5221"/>
        <v>CapsU20=0</v>
      </c>
      <c r="G4019" t="str">
        <f t="shared" ref="G4019:G4082" si="5226">CONCATENATE("Extra info: ", E4019)</f>
        <v xml:space="preserve">Extra info: </v>
      </c>
    </row>
    <row r="4020" spans="1:7" ht="14.4">
      <c r="A4020" s="17" t="s">
        <v>945</v>
      </c>
      <c r="B4020" s="17"/>
      <c r="C4020" s="10" t="s">
        <v>134</v>
      </c>
      <c r="D4020" s="17" t="str">
        <f t="shared" ref="D4020:D4083" si="5227">MID(A4020,8,(LEN(A4020)-8))</f>
        <v>240850629</v>
      </c>
      <c r="F4020" t="str">
        <f t="shared" si="5221"/>
        <v>[player240850629]</v>
      </c>
      <c r="G4020" s="17" t="str">
        <f t="shared" ref="G4020:G4083" si="5228">CONCATENATE("[hr][b]",D4021,"[/b] ","[playerid=",D4020,"]")</f>
        <v>[hr][b]Peter Silfwer[/b] [playerid=240850629]</v>
      </c>
    </row>
    <row r="4021" spans="1:7" ht="14.4">
      <c r="A4021" s="17" t="s">
        <v>946</v>
      </c>
      <c r="B4021" s="17" t="str">
        <f t="shared" ref="B4021" si="5229">LEFT(A4021,5)</f>
        <v>name=</v>
      </c>
      <c r="C4021" s="10" t="s">
        <v>137</v>
      </c>
      <c r="D4021" s="17" t="str">
        <f t="shared" ref="D4021:D4084" si="5230">RIGHT(A4021,(LEN(A4021)-5))</f>
        <v>Peter Silfwer</v>
      </c>
      <c r="F4021" t="str">
        <f t="shared" si="5221"/>
        <v>name=Peter Silfwer</v>
      </c>
      <c r="G4021" t="str">
        <f t="shared" ref="G4021" si="5231">CONCATENATE(D4022," år och ",D4023," dagar, TSI = ",D4037,", Lön = ",D4036)</f>
        <v>31 år och 16 dagar, TSI = 210190, Lön = 272520</v>
      </c>
    </row>
    <row r="4022" spans="1:7" ht="14.4">
      <c r="A4022" s="17" t="s">
        <v>138</v>
      </c>
      <c r="B4022" s="17" t="str">
        <f t="shared" ref="B4022" si="5232">LEFT(A4022,4)</f>
        <v>ald=</v>
      </c>
      <c r="C4022" s="1" t="s">
        <v>139</v>
      </c>
      <c r="D4022" t="str">
        <f t="shared" ref="D4022:D4085" si="5233">RIGHT(A4022,(LEN(A4022)-4))</f>
        <v>31</v>
      </c>
      <c r="F4022" t="str">
        <f t="shared" ref="F4022" si="5234">IF(LEN(E4022)&gt;0,CONCATENATE(B4022,E4022),A4022)</f>
        <v>ald=31</v>
      </c>
      <c r="G4022" t="str">
        <f>CONCATENATE(VLOOKUP(IF((COUNTA(E4025)&gt;0),E4025,VALUE(D4025)),'Lookup tables'!$A$2:$B$42,2,FALSE)," form, ",VLOOKUP(IF((COUNTA(E4026)&gt;0),E4026,VALUE(D4026)),'Lookup tables'!$A$2:$B$42,2,FALSE)," kondition, ",VLOOKUP(IF((COUNTA(E4034)&gt;0),E4034,VALUE(D4034)),'Lookup tables'!$A$2:$B$42,2,FALSE)," rutin")</f>
        <v>enastående form, enastående kondition, legendarisk rutin</v>
      </c>
    </row>
    <row r="4023" spans="1:7" ht="14.4">
      <c r="A4023" s="17" t="s">
        <v>278</v>
      </c>
      <c r="B4023" s="17" t="str">
        <f t="shared" ref="B4023" si="5235">LEFT(A4023,8)</f>
        <v>agedays=</v>
      </c>
      <c r="C4023" s="1" t="s">
        <v>142</v>
      </c>
      <c r="D4023" t="str">
        <f t="shared" ref="D4023:D4086" si="5236">RIGHT(A4023,(LEN(A4023)-8))</f>
        <v>16</v>
      </c>
      <c r="F4023" t="str">
        <f t="shared" si="5149"/>
        <v>agedays=16</v>
      </c>
      <c r="G4023" t="str">
        <f>CONCATENATE(IF((COUNTA(D4046)&gt;0),CONCATENATE(D4046,", "),""),IF((LEN(D4053)&gt;0),CONCATENATE(VLOOKUP(VALUE(D4053),'Lookup tables'!$D$25:$E$27,2,FALSE),", "),""),CONCATENATE(VLOOKUP(VALUE(D4035),'Lookup tables'!$A$2:$B$42,2,FALSE)," ledarförmåga, "),CONCATENATE(VLOOKUP(D4048,'Lookup tables'!$D$29:$E$34,2,FALSE),", "),IF(AND((VALUE(D4024)&lt;0),(COUNTA(E4024)&lt;1)),"ingen skada",CONCATENATE("[b]skada +",IF((COUNTA(E4024)&gt;0),E4024,D4024),"[/b]")))</f>
        <v>hyfsad ledarförmåga, otrevlig typ, ingen skada</v>
      </c>
    </row>
    <row r="4024" spans="1:7" ht="14.4">
      <c r="A4024" s="17" t="s">
        <v>143</v>
      </c>
      <c r="B4024" s="17" t="str">
        <f t="shared" ref="B4024:B4083" si="5237">LEFT(A4024,4)</f>
        <v>ska=</v>
      </c>
      <c r="C4024" s="1" t="s">
        <v>144</v>
      </c>
      <c r="D4024" t="str">
        <f t="shared" ref="D4024:D4087" si="5238">RIGHT(A4024,(LEN(A4024)-4))</f>
        <v>-1</v>
      </c>
      <c r="F4024" t="str">
        <f t="shared" si="5149"/>
        <v>ska=-1</v>
      </c>
      <c r="G4024" t="s">
        <v>145</v>
      </c>
    </row>
    <row r="4025" spans="1:7" ht="14.4">
      <c r="A4025" s="17" t="s">
        <v>244</v>
      </c>
      <c r="B4025" s="17" t="str">
        <f t="shared" si="5237"/>
        <v>for=</v>
      </c>
      <c r="C4025" s="1" t="s">
        <v>147</v>
      </c>
      <c r="D4025" t="str">
        <f t="shared" si="5238"/>
        <v>7</v>
      </c>
      <c r="F4025" t="str">
        <f t="shared" si="5149"/>
        <v>for=7</v>
      </c>
      <c r="G4025" s="17" t="str">
        <f t="shared" ref="G4025:G4088" si="5239">CONCATENATE("[th]",C4026)</f>
        <v>[th]Kondition</v>
      </c>
    </row>
    <row r="4026" spans="1:7" ht="14.4">
      <c r="A4026" s="17" t="s">
        <v>222</v>
      </c>
      <c r="B4026" s="17" t="str">
        <f t="shared" si="5237"/>
        <v>uth=</v>
      </c>
      <c r="C4026" s="1" t="s">
        <v>149</v>
      </c>
      <c r="D4026" t="str">
        <f t="shared" si="5238"/>
        <v>7</v>
      </c>
      <c r="F4026" t="str">
        <f t="shared" si="5149"/>
        <v>uth=7</v>
      </c>
      <c r="G4026" s="17" t="s">
        <v>150</v>
      </c>
    </row>
    <row r="4027" spans="1:7" ht="14.4">
      <c r="A4027" s="17" t="s">
        <v>472</v>
      </c>
      <c r="B4027" s="17" t="str">
        <f t="shared" si="5237"/>
        <v>spe=</v>
      </c>
      <c r="C4027" s="1" t="s">
        <v>152</v>
      </c>
      <c r="D4027" t="str">
        <f t="shared" si="5238"/>
        <v>15</v>
      </c>
      <c r="F4027" t="str">
        <f t="shared" si="5149"/>
        <v>spe=15</v>
      </c>
      <c r="G4027" s="17" t="str">
        <f>CONCATENATE("[td]",VLOOKUP(IF((COUNTA(E4026)&gt;0),E4026,VALUE(D4026)),'Lookup tables'!$A$2:$B$42,2,FALSE))</f>
        <v>[td]enastående</v>
      </c>
    </row>
    <row r="4028" spans="1:7" ht="14.4">
      <c r="A4028" s="17" t="s">
        <v>970</v>
      </c>
      <c r="B4028" s="17" t="str">
        <f t="shared" si="5237"/>
        <v>mal=</v>
      </c>
      <c r="C4028" s="1" t="s">
        <v>154</v>
      </c>
      <c r="D4028" t="str">
        <f t="shared" si="5238"/>
        <v>12</v>
      </c>
      <c r="F4028" t="str">
        <f t="shared" si="5149"/>
        <v>mal=12</v>
      </c>
      <c r="G4028" s="17" t="s">
        <v>140</v>
      </c>
    </row>
    <row r="4029" spans="1:7" ht="14.4">
      <c r="A4029" s="17" t="s">
        <v>906</v>
      </c>
      <c r="B4029" s="17" t="str">
        <f t="shared" si="5237"/>
        <v>fra=</v>
      </c>
      <c r="C4029" s="1" t="s">
        <v>156</v>
      </c>
      <c r="D4029" t="str">
        <f t="shared" si="5238"/>
        <v>15</v>
      </c>
      <c r="F4029" t="str">
        <f t="shared" si="5149"/>
        <v>fra=15</v>
      </c>
      <c r="G4029" s="17" t="str">
        <f t="shared" ref="G4029" si="5240">CONCATENATE("[th]",C4033)</f>
        <v>[th]Målvakt</v>
      </c>
    </row>
    <row r="4030" spans="1:7" ht="14.4">
      <c r="A4030" s="17" t="s">
        <v>762</v>
      </c>
      <c r="B4030" s="17" t="str">
        <f t="shared" si="5237"/>
        <v>ytt=</v>
      </c>
      <c r="C4030" s="1" t="s">
        <v>158</v>
      </c>
      <c r="D4030" t="str">
        <f t="shared" si="5238"/>
        <v>8</v>
      </c>
      <c r="F4030" t="str">
        <f t="shared" si="5149"/>
        <v>ytt=8</v>
      </c>
      <c r="G4030" s="17" t="s">
        <v>150</v>
      </c>
    </row>
    <row r="4031" spans="1:7" ht="14.4">
      <c r="A4031" s="17" t="s">
        <v>584</v>
      </c>
      <c r="B4031" s="17" t="str">
        <f t="shared" si="5237"/>
        <v>fas=</v>
      </c>
      <c r="C4031" s="1" t="s">
        <v>160</v>
      </c>
      <c r="D4031" t="str">
        <f t="shared" si="5238"/>
        <v>5</v>
      </c>
      <c r="F4031" t="str">
        <f t="shared" si="5149"/>
        <v>fas=5</v>
      </c>
      <c r="G4031" s="17" t="str">
        <f>CONCATENATE("[td]",VLOOKUP(IF((COUNTA(E4033)&gt;0),E4033,VALUE(D4033)),'Lookup tables'!$A$2:$B$42,2,FALSE))</f>
        <v>[td]katastrofal</v>
      </c>
    </row>
    <row r="4032" spans="1:7" ht="14.4">
      <c r="A4032" s="17" t="s">
        <v>715</v>
      </c>
      <c r="B4032" s="17" t="str">
        <f t="shared" si="5237"/>
        <v>bac=</v>
      </c>
      <c r="C4032" s="1" t="s">
        <v>162</v>
      </c>
      <c r="D4032" t="str">
        <f t="shared" si="5238"/>
        <v>3</v>
      </c>
      <c r="F4032" t="str">
        <f t="shared" ref="F4032:F4095" si="5241">IF(LEN(E4032)&gt;0,CONCATENATE(B4032,E4032),A4032)</f>
        <v>bac=3</v>
      </c>
      <c r="G4032" s="17" t="s">
        <v>163</v>
      </c>
    </row>
    <row r="4033" spans="1:7" ht="14.4">
      <c r="A4033" s="17" t="s">
        <v>286</v>
      </c>
      <c r="B4033" s="17" t="str">
        <f t="shared" si="5237"/>
        <v>mlv=</v>
      </c>
      <c r="C4033" s="1" t="s">
        <v>165</v>
      </c>
      <c r="D4033" t="str">
        <f t="shared" si="5238"/>
        <v>1</v>
      </c>
      <c r="F4033" t="str">
        <f t="shared" si="5241"/>
        <v>mlv=1</v>
      </c>
      <c r="G4033" s="17" t="s">
        <v>135</v>
      </c>
    </row>
    <row r="4034" spans="1:7" ht="14.4">
      <c r="A4034" s="17" t="s">
        <v>381</v>
      </c>
      <c r="B4034" s="17" t="str">
        <f t="shared" si="5237"/>
        <v>rut=</v>
      </c>
      <c r="C4034" s="1" t="s">
        <v>167</v>
      </c>
      <c r="D4034" t="str">
        <f t="shared" si="5238"/>
        <v>10</v>
      </c>
      <c r="F4034" t="str">
        <f t="shared" si="5241"/>
        <v>rut=10</v>
      </c>
      <c r="G4034" s="17" t="str">
        <f t="shared" ref="G4034" si="5242">CONCATENATE("[th]",C4027)</f>
        <v>[th]Spelupplägg</v>
      </c>
    </row>
    <row r="4035" spans="1:7" ht="14.4">
      <c r="A4035" s="17" t="s">
        <v>400</v>
      </c>
      <c r="B4035" s="17" t="str">
        <f t="shared" si="5237"/>
        <v>led=</v>
      </c>
      <c r="C4035" s="1" t="s">
        <v>169</v>
      </c>
      <c r="D4035" t="str">
        <f t="shared" si="5238"/>
        <v>4</v>
      </c>
      <c r="F4035" t="str">
        <f t="shared" si="5241"/>
        <v>led=4</v>
      </c>
      <c r="G4035" s="17" t="s">
        <v>150</v>
      </c>
    </row>
    <row r="4036" spans="1:7" ht="14.4">
      <c r="A4036" s="17" t="s">
        <v>1407</v>
      </c>
      <c r="B4036" s="17" t="str">
        <f t="shared" si="5237"/>
        <v>sal=</v>
      </c>
      <c r="C4036" s="1" t="s">
        <v>171</v>
      </c>
      <c r="D4036" t="str">
        <f t="shared" si="5238"/>
        <v>272520</v>
      </c>
      <c r="F4036" t="str">
        <f t="shared" si="5241"/>
        <v>sal=272520</v>
      </c>
      <c r="G4036" s="17" t="str">
        <f>CONCATENATE("[td]",VLOOKUP(IF((COUNTA(E4027)&gt;0),E4027,VALUE(D4027)),'Lookup tables'!$A$2:$B$42,2,FALSE))</f>
        <v>[td]titanisk</v>
      </c>
    </row>
    <row r="4037" spans="1:7" ht="14.4">
      <c r="A4037" s="17" t="s">
        <v>1408</v>
      </c>
      <c r="B4037" s="17" t="str">
        <f t="shared" si="5237"/>
        <v>mkt=</v>
      </c>
      <c r="C4037" s="1" t="s">
        <v>173</v>
      </c>
      <c r="D4037" t="str">
        <f t="shared" si="5238"/>
        <v>210190</v>
      </c>
      <c r="F4037" t="str">
        <f t="shared" si="5241"/>
        <v>mkt=210190</v>
      </c>
      <c r="G4037" s="17" t="s">
        <v>140</v>
      </c>
    </row>
    <row r="4038" spans="1:7" ht="14.4">
      <c r="A4038" s="17" t="s">
        <v>1104</v>
      </c>
      <c r="B4038" s="17" t="str">
        <f t="shared" si="5237"/>
        <v>gev=</v>
      </c>
      <c r="C4038" s="1" t="s">
        <v>175</v>
      </c>
      <c r="D4038" t="str">
        <f t="shared" si="5238"/>
        <v>78</v>
      </c>
      <c r="F4038" t="str">
        <f t="shared" si="5241"/>
        <v>gev=78</v>
      </c>
      <c r="G4038" s="17" t="str">
        <f t="shared" ref="G4038" si="5243">CONCATENATE("[th]",C4029)</f>
        <v>[th]Framspel</v>
      </c>
    </row>
    <row r="4039" spans="1:7" ht="14.4">
      <c r="A4039" s="17" t="s">
        <v>176</v>
      </c>
      <c r="B4039" s="17" t="str">
        <f t="shared" si="5237"/>
        <v>gtl=</v>
      </c>
      <c r="C4039" s="1" t="s">
        <v>177</v>
      </c>
      <c r="D4039" t="str">
        <f t="shared" si="5238"/>
        <v>0</v>
      </c>
      <c r="F4039" t="str">
        <f t="shared" si="5241"/>
        <v>gtl=0</v>
      </c>
      <c r="G4039" s="17" t="s">
        <v>150</v>
      </c>
    </row>
    <row r="4040" spans="1:7" ht="14.4">
      <c r="A4040" s="17" t="s">
        <v>178</v>
      </c>
      <c r="B4040" s="17" t="str">
        <f t="shared" si="5237"/>
        <v>gtc=</v>
      </c>
      <c r="C4040" s="1" t="s">
        <v>179</v>
      </c>
      <c r="D4040" t="str">
        <f t="shared" si="5238"/>
        <v>0</v>
      </c>
      <c r="F4040" t="str">
        <f t="shared" si="5241"/>
        <v>gtc=0</v>
      </c>
      <c r="G4040" s="17" t="str">
        <f>CONCATENATE("[td]",VLOOKUP(IF((COUNTA(E4029)&gt;0),E4029,VALUE(D4029)),'Lookup tables'!$A$2:$B$42,2,FALSE))</f>
        <v>[td]titanisk</v>
      </c>
    </row>
    <row r="4041" spans="1:7" ht="14.4">
      <c r="A4041" s="17" t="s">
        <v>180</v>
      </c>
      <c r="B4041" s="17" t="str">
        <f t="shared" si="5237"/>
        <v>gtt=</v>
      </c>
      <c r="C4041" s="1" t="s">
        <v>181</v>
      </c>
      <c r="D4041" t="str">
        <f t="shared" si="5238"/>
        <v>0</v>
      </c>
      <c r="F4041" t="str">
        <f t="shared" si="5241"/>
        <v>gtt=0</v>
      </c>
      <c r="G4041" s="17" t="s">
        <v>163</v>
      </c>
    </row>
    <row r="4042" spans="1:7" ht="14.4">
      <c r="A4042" s="17" t="s">
        <v>720</v>
      </c>
      <c r="B4042" s="17" t="str">
        <f t="shared" si="5237"/>
        <v>hat=</v>
      </c>
      <c r="C4042" s="1" t="s">
        <v>183</v>
      </c>
      <c r="D4042" t="str">
        <f t="shared" si="5238"/>
        <v>5</v>
      </c>
      <c r="F4042" t="str">
        <f t="shared" si="5241"/>
        <v>hat=5</v>
      </c>
      <c r="G4042" s="17" t="s">
        <v>135</v>
      </c>
    </row>
    <row r="4043" spans="1:7" ht="14.4">
      <c r="A4043" s="17" t="s">
        <v>184</v>
      </c>
      <c r="B4043" s="17" t="str">
        <f t="shared" ref="B4043" si="5244">LEFT(A4043,10)</f>
        <v>CountryID=</v>
      </c>
      <c r="C4043" s="1" t="s">
        <v>185</v>
      </c>
      <c r="D4043" t="str">
        <f t="shared" ref="D4043:D4106" si="5245">RIGHT(A4043,(LEN(A4043)-10))</f>
        <v>1</v>
      </c>
      <c r="F4043" t="str">
        <f t="shared" si="5241"/>
        <v>CountryID=1</v>
      </c>
      <c r="G4043" s="17" t="str">
        <f t="shared" ref="G4043" si="5246">CONCATENATE("[th]",C4030)</f>
        <v>[th]Ytter</v>
      </c>
    </row>
    <row r="4044" spans="1:7" ht="14.4">
      <c r="A4044" s="17" t="s">
        <v>186</v>
      </c>
      <c r="B4044" s="17" t="str">
        <f t="shared" ref="B4044" si="5247">LEFT(A4044,9)</f>
        <v>warnings=</v>
      </c>
      <c r="C4044" s="1" t="s">
        <v>187</v>
      </c>
      <c r="D4044" t="str">
        <f t="shared" ref="D4044:D4107" si="5248">RIGHT(A4044,(LEN(A4044)-9))</f>
        <v>0</v>
      </c>
      <c r="F4044" t="str">
        <f t="shared" si="5241"/>
        <v>warnings=0</v>
      </c>
      <c r="G4044" s="17" t="s">
        <v>150</v>
      </c>
    </row>
    <row r="4045" spans="1:7" ht="14.4">
      <c r="A4045" s="17" t="s">
        <v>610</v>
      </c>
      <c r="B4045" s="17" t="str">
        <f t="shared" ref="B4045" si="5249">LEFT(A4045,11)</f>
        <v>speciality=</v>
      </c>
      <c r="C4045" s="1" t="s">
        <v>189</v>
      </c>
      <c r="D4045" t="str">
        <f t="shared" ref="D4045:D4108" si="5250">RIGHT(A4045,(LEN(A4045)-11))</f>
        <v>1</v>
      </c>
      <c r="F4045" t="str">
        <f t="shared" si="5241"/>
        <v>speciality=1</v>
      </c>
      <c r="G4045" s="17" t="str">
        <f>CONCATENATE("[td]",VLOOKUP(IF((COUNTA(E4030)&gt;0),E4030,VALUE(D4030)),'Lookup tables'!$A$2:$B$42,2,FALSE))</f>
        <v>[td]fenomenal</v>
      </c>
    </row>
    <row r="4046" spans="1:7" ht="14.4">
      <c r="A4046" s="17" t="s">
        <v>611</v>
      </c>
      <c r="B4046" s="17" t="str">
        <f t="shared" ref="B4046" si="5251">LEFT(A4046,16)</f>
        <v>specialityLabel=</v>
      </c>
      <c r="C4046" s="1" t="s">
        <v>189</v>
      </c>
      <c r="F4046" t="str">
        <f t="shared" si="5241"/>
        <v>specialityLabel=Technical</v>
      </c>
      <c r="G4046" s="17" t="s">
        <v>140</v>
      </c>
    </row>
    <row r="4047" spans="1:7" ht="14.4">
      <c r="A4047" s="17" t="s">
        <v>232</v>
      </c>
      <c r="B4047" s="17" t="str">
        <f t="shared" ref="B4047" si="5252">LEFT(A4047,11)</f>
        <v>gentleness=</v>
      </c>
      <c r="C4047" s="1" t="s">
        <v>192</v>
      </c>
      <c r="D4047" t="str">
        <f t="shared" ref="D4047:D4110" si="5253">RIGHT(A4047,(LEN(A4047)-11))</f>
        <v>0</v>
      </c>
      <c r="F4047" t="str">
        <f t="shared" si="5241"/>
        <v>gentleness=0</v>
      </c>
      <c r="G4047" s="17" t="str">
        <f t="shared" ref="G4047" si="5254">CONCATENATE("[th]",C4032)</f>
        <v>[th]Försvar</v>
      </c>
    </row>
    <row r="4048" spans="1:7" ht="14.4">
      <c r="A4048" s="17" t="s">
        <v>233</v>
      </c>
      <c r="B4048" s="17" t="str">
        <f t="shared" ref="B4048" si="5255">LEFT(A4048,16)</f>
        <v>gentlenessLabel=</v>
      </c>
      <c r="C4048" s="1" t="s">
        <v>192</v>
      </c>
      <c r="D4048" t="str">
        <f t="shared" ref="D4048:D4111" si="5256">RIGHT(A4048,(LEN(A4048)-16))</f>
        <v>nasty fellow</v>
      </c>
      <c r="F4048" t="str">
        <f t="shared" si="5241"/>
        <v>gentlenessLabel=nasty fellow</v>
      </c>
      <c r="G4048" s="17" t="s">
        <v>150</v>
      </c>
    </row>
    <row r="4049" spans="1:7" ht="14.4">
      <c r="A4049" s="17" t="s">
        <v>234</v>
      </c>
      <c r="B4049" s="17" t="str">
        <f t="shared" ref="B4049" si="5257">LEFT(A4049,8)</f>
        <v>honesty=</v>
      </c>
      <c r="C4049" s="1" t="s">
        <v>195</v>
      </c>
      <c r="D4049" t="str">
        <f t="shared" ref="D4049:D4112" si="5258">RIGHT(A4049,(LEN(A4049)-8))</f>
        <v>3</v>
      </c>
      <c r="F4049" t="str">
        <f t="shared" si="5241"/>
        <v>honesty=3</v>
      </c>
      <c r="G4049" s="17" t="str">
        <f>CONCATENATE("[td]",VLOOKUP(IF((COUNTA(E4032)&gt;0),E4032,VALUE(D4032)),'Lookup tables'!$A$2:$B$42,2,FALSE))</f>
        <v>[td]dålig</v>
      </c>
    </row>
    <row r="4050" spans="1:7" ht="14.4">
      <c r="A4050" s="17" t="s">
        <v>235</v>
      </c>
      <c r="B4050" s="17" t="str">
        <f t="shared" ref="B4050" si="5259">LEFT(A4050,13)</f>
        <v>honestyLabel=</v>
      </c>
      <c r="C4050" s="1" t="s">
        <v>195</v>
      </c>
      <c r="D4050" t="str">
        <f t="shared" ref="D4050:D4113" si="5260">RIGHT(A4050,(LEN(A4050)-13))</f>
        <v>upright</v>
      </c>
      <c r="F4050" t="str">
        <f t="shared" si="5241"/>
        <v>honestyLabel=upright</v>
      </c>
      <c r="G4050" s="17" t="s">
        <v>163</v>
      </c>
    </row>
    <row r="4051" spans="1:7" ht="14.4">
      <c r="A4051" s="17" t="s">
        <v>257</v>
      </c>
      <c r="B4051" s="17" t="str">
        <f t="shared" ref="B4051" si="5261">LEFT(A4051,15)</f>
        <v>Aggressiveness=</v>
      </c>
      <c r="C4051" s="1" t="s">
        <v>198</v>
      </c>
      <c r="D4051" t="str">
        <f t="shared" ref="D4051:D4114" si="5262">RIGHT(A4051,(LEN(A4051)-15))</f>
        <v>1</v>
      </c>
      <c r="F4051" t="str">
        <f t="shared" si="5241"/>
        <v>Aggressiveness=1</v>
      </c>
      <c r="G4051" s="17" t="s">
        <v>135</v>
      </c>
    </row>
    <row r="4052" spans="1:7" ht="14.4">
      <c r="A4052" s="17" t="s">
        <v>258</v>
      </c>
      <c r="B4052" s="17" t="str">
        <f t="shared" ref="B4052" si="5263">LEFT(A4052,20)</f>
        <v>AggressivenessLabel=</v>
      </c>
      <c r="C4052" s="1" t="s">
        <v>198</v>
      </c>
      <c r="D4052" t="str">
        <f t="shared" ref="D4052:D4115" si="5264">RIGHT(A4052,(LEN(A4052)-20))</f>
        <v>calm</v>
      </c>
      <c r="F4052" t="str">
        <f t="shared" si="5241"/>
        <v>AggressivenessLabel=calm</v>
      </c>
      <c r="G4052" s="17" t="str">
        <f t="shared" ref="G4052" si="5265">CONCATENATE("[th]",C4028)</f>
        <v>[th]Målgörare</v>
      </c>
    </row>
    <row r="4053" spans="1:7" ht="14.4">
      <c r="A4053" s="17" t="s">
        <v>236</v>
      </c>
      <c r="B4053" s="17" t="str">
        <f t="shared" ref="B4053" si="5266">LEFT(A4053,12)</f>
        <v>TrainerType=</v>
      </c>
      <c r="C4053" s="1" t="s">
        <v>201</v>
      </c>
      <c r="D4053" t="str">
        <f t="shared" ref="D4053:D4116" si="5267">RIGHT(A4053,(LEN(A4053)-12))</f>
        <v/>
      </c>
      <c r="F4053" t="str">
        <f t="shared" si="5241"/>
        <v>TrainerType=</v>
      </c>
      <c r="G4053" s="17" t="s">
        <v>150</v>
      </c>
    </row>
    <row r="4054" spans="1:7" ht="14.4">
      <c r="A4054" s="17" t="s">
        <v>237</v>
      </c>
      <c r="B4054" s="17" t="str">
        <f t="shared" ref="B4054" si="5268">LEFT(A4054,13)</f>
        <v>TrainerSkill=</v>
      </c>
      <c r="C4054" s="1" t="s">
        <v>203</v>
      </c>
      <c r="D4054" t="str">
        <f t="shared" ref="D4054:D4117" si="5269">RIGHT(A4054,(LEN(A4054)-13))</f>
        <v/>
      </c>
      <c r="F4054" t="str">
        <f t="shared" si="5241"/>
        <v>TrainerSkill=</v>
      </c>
      <c r="G4054" s="17" t="str">
        <f>CONCATENATE("[td]",VLOOKUP(IF((COUNTA(E4028)&gt;0),E4028,VALUE(D4028)),'Lookup tables'!$A$2:$B$42,2,FALSE))</f>
        <v>[td]övernaturlig</v>
      </c>
    </row>
    <row r="4055" spans="1:7" ht="14.4">
      <c r="A4055" s="17" t="s">
        <v>204</v>
      </c>
      <c r="B4055" s="17" t="str">
        <f t="shared" ref="B4055" si="5270">LEFT(A4055,7)</f>
        <v>rating=</v>
      </c>
      <c r="C4055" s="1" t="s">
        <v>205</v>
      </c>
      <c r="D4055" t="str">
        <f t="shared" ref="D4055:D4118" si="5271">RIGHT(A4055,(LEN(A4055)-7))</f>
        <v>0</v>
      </c>
      <c r="F4055" t="str">
        <f t="shared" si="5241"/>
        <v>rating=0</v>
      </c>
      <c r="G4055" s="17" t="s">
        <v>140</v>
      </c>
    </row>
    <row r="4056" spans="1:7" ht="14.4">
      <c r="A4056" s="17" t="s">
        <v>298</v>
      </c>
      <c r="B4056" s="17" t="str">
        <f t="shared" ref="B4056" si="5272">LEFT(A4056,13)</f>
        <v>PlayerNumber=</v>
      </c>
      <c r="C4056" s="1" t="s">
        <v>207</v>
      </c>
      <c r="D4056" t="str">
        <f t="shared" ref="D4056:D4119" si="5273">RIGHT(A4056,(LEN(A4056)-13))</f>
        <v>10</v>
      </c>
      <c r="F4056" t="str">
        <f t="shared" si="5241"/>
        <v>PlayerNumber=10</v>
      </c>
      <c r="G4056" s="17" t="str">
        <f t="shared" ref="G4056" si="5274">CONCATENATE("[th]",C4031)</f>
        <v>[th]Fasta situationer</v>
      </c>
    </row>
    <row r="4057" spans="1:7" ht="14.4">
      <c r="A4057" s="17" t="s">
        <v>208</v>
      </c>
      <c r="B4057" s="17" t="str">
        <f t="shared" ref="B4057:B4058" si="5275">LEFT(A4057,15)</f>
        <v>TransferListed=</v>
      </c>
      <c r="C4057" s="1" t="s">
        <v>209</v>
      </c>
      <c r="D4057" t="str">
        <f t="shared" ref="D4057:D4120" si="5276">RIGHT(A4057,(LEN(A4057)-15))</f>
        <v>0</v>
      </c>
      <c r="F4057" t="str">
        <f t="shared" si="5241"/>
        <v>TransferListed=0</v>
      </c>
      <c r="G4057" s="17" t="s">
        <v>150</v>
      </c>
    </row>
    <row r="4058" spans="1:7" ht="14.4">
      <c r="A4058" s="17" t="s">
        <v>210</v>
      </c>
      <c r="B4058" s="17" t="str">
        <f t="shared" si="5275"/>
        <v>NationalTeamID=</v>
      </c>
      <c r="C4058" s="1" t="s">
        <v>211</v>
      </c>
      <c r="D4058" t="str">
        <f t="shared" si="5276"/>
        <v>3000</v>
      </c>
      <c r="F4058" t="str">
        <f t="shared" ref="F4058:F4121" si="5277">A4058</f>
        <v>NationalTeamID=3000</v>
      </c>
      <c r="G4058" s="17" t="str">
        <f>CONCATENATE("[td]",VLOOKUP(IF((COUNTA(E4031)&gt;0),E4031,VALUE(D4031)),'Lookup tables'!$A$2:$B$42,2,FALSE))</f>
        <v>[td]bra</v>
      </c>
    </row>
    <row r="4059" spans="1:7" ht="14.4">
      <c r="A4059" s="17" t="s">
        <v>429</v>
      </c>
      <c r="B4059" s="17" t="str">
        <f t="shared" ref="B4059" si="5278">LEFT(A4059,5)</f>
        <v>Caps=</v>
      </c>
      <c r="C4059" s="1" t="s">
        <v>213</v>
      </c>
      <c r="D4059" t="str">
        <f t="shared" ref="D4059:D4122" si="5279">RIGHT(A4059,(LEN(A4059)-5))</f>
        <v>1</v>
      </c>
      <c r="F4059" t="str">
        <f t="shared" si="5277"/>
        <v>Caps=1</v>
      </c>
      <c r="G4059" s="17" t="s">
        <v>214</v>
      </c>
    </row>
    <row r="4060" spans="1:7" ht="14.4">
      <c r="A4060" s="17" t="s">
        <v>239</v>
      </c>
      <c r="B4060" s="17" t="str">
        <f t="shared" ref="B4060" si="5280">LEFT(A4060,8)</f>
        <v>CapsU20=</v>
      </c>
      <c r="C4060" s="1" t="s">
        <v>216</v>
      </c>
      <c r="D4060" t="str">
        <f t="shared" ref="D4060:D4123" si="5281">RIGHT(A4060,(LEN(A4060)-8))</f>
        <v>0</v>
      </c>
      <c r="E4060" t="s">
        <v>1442</v>
      </c>
      <c r="F4060" t="str">
        <f t="shared" si="5277"/>
        <v>CapsU20=0</v>
      </c>
      <c r="G4060" t="str">
        <f t="shared" ref="G4060:G4123" si="5282">CONCATENATE("Extra info: ", E4060)</f>
        <v>Extra info: Form stabil</v>
      </c>
    </row>
    <row r="4061" spans="1:7" ht="14.4">
      <c r="A4061" s="17" t="s">
        <v>300</v>
      </c>
      <c r="B4061" s="17"/>
      <c r="C4061" s="10" t="s">
        <v>134</v>
      </c>
      <c r="D4061" s="17" t="str">
        <f t="shared" ref="D4061:D4124" si="5283">MID(A4061,8,(LEN(A4061)-8))</f>
        <v>221809803</v>
      </c>
      <c r="F4061" t="str">
        <f t="shared" si="5221"/>
        <v>[player221809803]</v>
      </c>
      <c r="G4061" s="17" t="str">
        <f t="shared" ref="G4061:G4124" si="5284">CONCATENATE("[hr][b]",D4062,"[/b] ","[playerid=",D4061,"]")</f>
        <v>[hr][b]Pontus Hasseler[/b] [playerid=221809803]</v>
      </c>
    </row>
    <row r="4062" spans="1:7" ht="14.4">
      <c r="A4062" s="17" t="s">
        <v>301</v>
      </c>
      <c r="B4062" s="17" t="str">
        <f t="shared" ref="B4062" si="5285">LEFT(A4062,5)</f>
        <v>name=</v>
      </c>
      <c r="C4062" s="10" t="s">
        <v>137</v>
      </c>
      <c r="D4062" s="17" t="str">
        <f t="shared" ref="D4062:D4125" si="5286">RIGHT(A4062,(LEN(A4062)-5))</f>
        <v>Pontus Hasseler</v>
      </c>
      <c r="F4062" t="str">
        <f t="shared" si="5221"/>
        <v>name=Pontus Hasseler</v>
      </c>
      <c r="G4062" t="str">
        <f t="shared" ref="G4062" si="5287">CONCATENATE(D4063," år och ",D4064," dagar, TSI = ",D4078,", Lön = ",D4077)</f>
        <v>32 år och 0 dagar, TSI = 115080, Lön = 427900</v>
      </c>
    </row>
    <row r="4063" spans="1:7" ht="14.4">
      <c r="A4063" s="17" t="s">
        <v>277</v>
      </c>
      <c r="B4063" s="17" t="str">
        <f t="shared" ref="B4063" si="5288">LEFT(A4063,4)</f>
        <v>ald=</v>
      </c>
      <c r="C4063" s="1" t="s">
        <v>139</v>
      </c>
      <c r="D4063" t="str">
        <f t="shared" ref="D4063:D4126" si="5289">RIGHT(A4063,(LEN(A4063)-4))</f>
        <v>32</v>
      </c>
      <c r="F4063" t="str">
        <f t="shared" ref="F4063" si="5290">IF(LEN(E4063)&gt;0,CONCATENATE(B4063,E4063),A4063)</f>
        <v>ald=32</v>
      </c>
      <c r="G4063" t="str">
        <f>CONCATENATE(VLOOKUP(IF((COUNTA(E4066)&gt;0),E4066,VALUE(D4066)),'Lookup tables'!$A$2:$B$42,2,FALSE)," form, ",VLOOKUP(IF((COUNTA(E4067)&gt;0),E4067,VALUE(D4067)),'Lookup tables'!$A$2:$B$42,2,FALSE)," kondition, ",VLOOKUP(IF((COUNTA(E4075)&gt;0),E4075,VALUE(D4075)),'Lookup tables'!$A$2:$B$42,2,FALSE)," rutin")</f>
        <v>bra form, fenomenal kondition, magisk rutin</v>
      </c>
    </row>
    <row r="4064" spans="1:7" ht="14.4">
      <c r="A4064" s="17" t="s">
        <v>1312</v>
      </c>
      <c r="B4064" s="17" t="str">
        <f t="shared" ref="B4064" si="5291">LEFT(A4064,8)</f>
        <v>agedays=</v>
      </c>
      <c r="C4064" s="1" t="s">
        <v>142</v>
      </c>
      <c r="D4064" t="str">
        <f t="shared" ref="D4064:D4127" si="5292">RIGHT(A4064,(LEN(A4064)-8))</f>
        <v>0</v>
      </c>
      <c r="F4064" t="str">
        <f t="shared" si="5241"/>
        <v>agedays=0</v>
      </c>
      <c r="G4064" t="e">
        <f>CONCATENATE(IF((COUNTA(D4087)&gt;0),CONCATENATE(D4087,", "),""),IF((LEN(D4094)&gt;0),CONCATENATE(VLOOKUP(VALUE(D4094),'Lookup tables'!$D$25:$E$27,2,FALSE),", "),""),CONCATENATE(VLOOKUP(VALUE(D4076),'Lookup tables'!$A$2:$B$42,2,FALSE)," ledarförmåga, "),CONCATENATE(VLOOKUP(D4089,'Lookup tables'!$D$29:$E$34,2,FALSE),", "),IF(AND((VALUE(D4065)&lt;0),(COUNTA(E4065)&lt;1)),"ingen skada",CONCATENATE("[b]skada +",IF((COUNTA(E4065)&gt;0),E4065,D4065),"[/b]")))</f>
        <v>#N/A</v>
      </c>
    </row>
    <row r="4065" spans="1:7" ht="14.4">
      <c r="A4065" s="17" t="s">
        <v>143</v>
      </c>
      <c r="B4065" s="17" t="str">
        <f t="shared" ref="B4065:B4066" si="5293">LEFT(A4065,4)</f>
        <v>ska=</v>
      </c>
      <c r="C4065" s="1" t="s">
        <v>144</v>
      </c>
      <c r="D4065" t="str">
        <f t="shared" ref="D4065:D4128" si="5294">RIGHT(A4065,(LEN(A4065)-4))</f>
        <v>-1</v>
      </c>
      <c r="F4065" t="str">
        <f t="shared" si="5241"/>
        <v>ska=-1</v>
      </c>
      <c r="G4065" t="s">
        <v>145</v>
      </c>
    </row>
    <row r="4066" spans="1:7" ht="14.4">
      <c r="A4066" s="17" t="s">
        <v>279</v>
      </c>
      <c r="B4066" s="17" t="str">
        <f t="shared" si="5293"/>
        <v>for=</v>
      </c>
      <c r="C4066" s="1" t="s">
        <v>147</v>
      </c>
      <c r="D4066" t="str">
        <f t="shared" si="5294"/>
        <v>5</v>
      </c>
      <c r="F4066" t="str">
        <f t="shared" si="5241"/>
        <v>for=5</v>
      </c>
      <c r="G4066" s="17" t="str">
        <f t="shared" ref="G4066:G4129" si="5295">CONCATENATE("[th]",C4067)</f>
        <v>[th]Kondition</v>
      </c>
    </row>
    <row r="4067" spans="1:7" ht="14.4">
      <c r="A4067" s="17" t="s">
        <v>369</v>
      </c>
      <c r="B4067" s="17" t="str">
        <f t="shared" si="5237"/>
        <v>uth=</v>
      </c>
      <c r="C4067" s="1" t="s">
        <v>149</v>
      </c>
      <c r="D4067" t="str">
        <f t="shared" si="5294"/>
        <v>8</v>
      </c>
      <c r="F4067" t="str">
        <f t="shared" si="5241"/>
        <v>uth=8</v>
      </c>
      <c r="G4067" s="17" t="s">
        <v>150</v>
      </c>
    </row>
    <row r="4068" spans="1:7" ht="14.4">
      <c r="A4068" s="17" t="s">
        <v>151</v>
      </c>
      <c r="B4068" s="17" t="str">
        <f t="shared" si="5237"/>
        <v>spe=</v>
      </c>
      <c r="C4068" s="1" t="s">
        <v>152</v>
      </c>
      <c r="D4068" t="str">
        <f t="shared" si="5294"/>
        <v>1</v>
      </c>
      <c r="F4068" t="str">
        <f t="shared" si="5241"/>
        <v>spe=1</v>
      </c>
      <c r="G4068" s="17" t="str">
        <f>CONCATENATE("[td]",VLOOKUP(IF((COUNTA(E4067)&gt;0),E4067,VALUE(D4067)),'Lookup tables'!$A$2:$B$42,2,FALSE))</f>
        <v>[td]fenomenal</v>
      </c>
    </row>
    <row r="4069" spans="1:7" ht="14.4">
      <c r="A4069" s="17" t="s">
        <v>223</v>
      </c>
      <c r="B4069" s="17" t="str">
        <f t="shared" si="5237"/>
        <v>mal=</v>
      </c>
      <c r="C4069" s="1" t="s">
        <v>154</v>
      </c>
      <c r="D4069" t="str">
        <f t="shared" si="5294"/>
        <v>1</v>
      </c>
      <c r="F4069" t="str">
        <f t="shared" si="5241"/>
        <v>mal=1</v>
      </c>
      <c r="G4069" s="17" t="s">
        <v>140</v>
      </c>
    </row>
    <row r="4070" spans="1:7" ht="14.4">
      <c r="A4070" s="17" t="s">
        <v>246</v>
      </c>
      <c r="B4070" s="17" t="str">
        <f t="shared" si="5237"/>
        <v>fra=</v>
      </c>
      <c r="C4070" s="1" t="s">
        <v>156</v>
      </c>
      <c r="D4070" t="str">
        <f t="shared" si="5294"/>
        <v>2</v>
      </c>
      <c r="F4070" t="str">
        <f t="shared" si="5241"/>
        <v>fra=2</v>
      </c>
      <c r="G4070" s="17" t="str">
        <f t="shared" ref="G4070" si="5296">CONCATENATE("[th]",C4074)</f>
        <v>[th]Målvakt</v>
      </c>
    </row>
    <row r="4071" spans="1:7" ht="14.4">
      <c r="A4071" s="17" t="s">
        <v>157</v>
      </c>
      <c r="B4071" s="17" t="str">
        <f t="shared" si="5237"/>
        <v>ytt=</v>
      </c>
      <c r="C4071" s="1" t="s">
        <v>158</v>
      </c>
      <c r="D4071" t="str">
        <f t="shared" si="5294"/>
        <v>1</v>
      </c>
      <c r="F4071" t="str">
        <f t="shared" si="5241"/>
        <v>ytt=1</v>
      </c>
      <c r="G4071" s="17" t="s">
        <v>150</v>
      </c>
    </row>
    <row r="4072" spans="1:7" ht="14.4">
      <c r="A4072" s="17" t="s">
        <v>159</v>
      </c>
      <c r="B4072" s="17" t="str">
        <f t="shared" si="5237"/>
        <v>fas=</v>
      </c>
      <c r="C4072" s="1" t="s">
        <v>160</v>
      </c>
      <c r="D4072" t="str">
        <f t="shared" si="5294"/>
        <v>19</v>
      </c>
      <c r="F4072" t="str">
        <f t="shared" si="5241"/>
        <v>fas=19</v>
      </c>
      <c r="G4072" s="17" t="str">
        <f>CONCATENATE("[td]",VLOOKUP(IF((COUNTA(E4074)&gt;0),E4074,VALUE(D4074)),'Lookup tables'!$A$2:$B$42,2,FALSE))</f>
        <v>[td]utopisk</v>
      </c>
    </row>
    <row r="4073" spans="1:7" ht="14.4">
      <c r="A4073" s="17" t="s">
        <v>226</v>
      </c>
      <c r="B4073" s="17" t="str">
        <f t="shared" si="5237"/>
        <v>bac=</v>
      </c>
      <c r="C4073" s="1" t="s">
        <v>162</v>
      </c>
      <c r="D4073" t="str">
        <f t="shared" si="5294"/>
        <v>12</v>
      </c>
      <c r="F4073" t="str">
        <f t="shared" si="5241"/>
        <v>bac=12</v>
      </c>
      <c r="G4073" s="17" t="s">
        <v>163</v>
      </c>
    </row>
    <row r="4074" spans="1:7" ht="14.4">
      <c r="A4074" s="17" t="s">
        <v>306</v>
      </c>
      <c r="B4074" s="17" t="str">
        <f t="shared" si="5237"/>
        <v>mlv=</v>
      </c>
      <c r="C4074" s="1" t="s">
        <v>165</v>
      </c>
      <c r="D4074" t="str">
        <f t="shared" si="5294"/>
        <v>19</v>
      </c>
      <c r="F4074" t="str">
        <f t="shared" si="5241"/>
        <v>mlv=19</v>
      </c>
      <c r="G4074" s="17" t="s">
        <v>135</v>
      </c>
    </row>
    <row r="4075" spans="1:7" ht="14.4">
      <c r="A4075" s="17" t="s">
        <v>618</v>
      </c>
      <c r="B4075" s="17" t="str">
        <f t="shared" si="5237"/>
        <v>rut=</v>
      </c>
      <c r="C4075" s="1" t="s">
        <v>167</v>
      </c>
      <c r="D4075" t="str">
        <f t="shared" si="5294"/>
        <v>18</v>
      </c>
      <c r="F4075" t="str">
        <f t="shared" si="5241"/>
        <v>rut=18</v>
      </c>
      <c r="G4075" s="17" t="str">
        <f t="shared" ref="G4075" si="5297">CONCATENATE("[th]",C4068)</f>
        <v>[th]Spelupplägg</v>
      </c>
    </row>
    <row r="4076" spans="1:7" ht="14.4">
      <c r="A4076" s="17" t="s">
        <v>288</v>
      </c>
      <c r="B4076" s="17" t="str">
        <f t="shared" si="5237"/>
        <v>led=</v>
      </c>
      <c r="C4076" s="1" t="s">
        <v>169</v>
      </c>
      <c r="D4076" t="str">
        <f t="shared" si="5294"/>
        <v>7</v>
      </c>
      <c r="F4076" t="str">
        <f t="shared" si="5241"/>
        <v>led=7</v>
      </c>
      <c r="G4076" s="17" t="s">
        <v>150</v>
      </c>
    </row>
    <row r="4077" spans="1:7" ht="14.4">
      <c r="A4077" s="17" t="s">
        <v>1331</v>
      </c>
      <c r="B4077" s="17" t="str">
        <f t="shared" si="5237"/>
        <v>sal=</v>
      </c>
      <c r="C4077" s="1" t="s">
        <v>171</v>
      </c>
      <c r="D4077" t="str">
        <f t="shared" si="5294"/>
        <v>427900</v>
      </c>
      <c r="F4077" t="str">
        <f t="shared" si="5241"/>
        <v>sal=427900</v>
      </c>
      <c r="G4077" s="17" t="str">
        <f>CONCATENATE("[td]",VLOOKUP(IF((COUNTA(E4068)&gt;0),E4068,VALUE(D4068)),'Lookup tables'!$A$2:$B$42,2,FALSE))</f>
        <v>[td]katastrofal</v>
      </c>
    </row>
    <row r="4078" spans="1:7" ht="14.4">
      <c r="A4078" s="17" t="s">
        <v>339</v>
      </c>
      <c r="B4078" s="17" t="str">
        <f t="shared" si="5237"/>
        <v>mkt=</v>
      </c>
      <c r="C4078" s="1" t="s">
        <v>173</v>
      </c>
      <c r="D4078" t="str">
        <f t="shared" si="5294"/>
        <v>115080</v>
      </c>
      <c r="F4078" t="str">
        <f t="shared" si="5241"/>
        <v>mkt=115080</v>
      </c>
      <c r="G4078" s="17" t="s">
        <v>140</v>
      </c>
    </row>
    <row r="4079" spans="1:7" ht="14.4">
      <c r="A4079" s="17" t="s">
        <v>310</v>
      </c>
      <c r="B4079" s="17" t="str">
        <f t="shared" si="5237"/>
        <v>gev=</v>
      </c>
      <c r="C4079" s="1" t="s">
        <v>175</v>
      </c>
      <c r="D4079" t="str">
        <f t="shared" si="5294"/>
        <v>4</v>
      </c>
      <c r="F4079" t="str">
        <f t="shared" si="5241"/>
        <v>gev=4</v>
      </c>
      <c r="G4079" s="17" t="str">
        <f t="shared" ref="G4079" si="5298">CONCATENATE("[th]",C4070)</f>
        <v>[th]Framspel</v>
      </c>
    </row>
    <row r="4080" spans="1:7" ht="14.4">
      <c r="A4080" s="17" t="s">
        <v>176</v>
      </c>
      <c r="B4080" s="17" t="str">
        <f t="shared" si="5237"/>
        <v>gtl=</v>
      </c>
      <c r="C4080" s="1" t="s">
        <v>177</v>
      </c>
      <c r="D4080" t="str">
        <f t="shared" si="5294"/>
        <v>0</v>
      </c>
      <c r="F4080" t="str">
        <f t="shared" si="5241"/>
        <v>gtl=0</v>
      </c>
      <c r="G4080" s="17" t="s">
        <v>150</v>
      </c>
    </row>
    <row r="4081" spans="1:7" ht="14.4">
      <c r="A4081" s="17" t="s">
        <v>178</v>
      </c>
      <c r="B4081" s="17" t="str">
        <f t="shared" si="5237"/>
        <v>gtc=</v>
      </c>
      <c r="C4081" s="1" t="s">
        <v>179</v>
      </c>
      <c r="D4081" t="str">
        <f t="shared" si="5294"/>
        <v>0</v>
      </c>
      <c r="F4081" t="str">
        <f t="shared" si="5241"/>
        <v>gtc=0</v>
      </c>
      <c r="G4081" s="17" t="str">
        <f>CONCATENATE("[td]",VLOOKUP(IF((COUNTA(E4070)&gt;0),E4070,VALUE(D4070)),'Lookup tables'!$A$2:$B$42,2,FALSE))</f>
        <v>[td]usel</v>
      </c>
    </row>
    <row r="4082" spans="1:7" ht="14.4">
      <c r="A4082" s="17" t="s">
        <v>180</v>
      </c>
      <c r="B4082" s="17" t="str">
        <f t="shared" si="5237"/>
        <v>gtt=</v>
      </c>
      <c r="C4082" s="1" t="s">
        <v>181</v>
      </c>
      <c r="D4082" t="str">
        <f t="shared" si="5294"/>
        <v>0</v>
      </c>
      <c r="F4082" t="str">
        <f t="shared" si="5241"/>
        <v>gtt=0</v>
      </c>
      <c r="G4082" s="17" t="s">
        <v>163</v>
      </c>
    </row>
    <row r="4083" spans="1:7" ht="14.4">
      <c r="A4083" s="17" t="s">
        <v>182</v>
      </c>
      <c r="B4083" s="17" t="str">
        <f t="shared" si="5237"/>
        <v>hat=</v>
      </c>
      <c r="C4083" s="1" t="s">
        <v>183</v>
      </c>
      <c r="D4083" t="str">
        <f t="shared" si="5294"/>
        <v>0</v>
      </c>
      <c r="F4083" t="str">
        <f t="shared" si="5241"/>
        <v>hat=0</v>
      </c>
      <c r="G4083" s="17" t="s">
        <v>135</v>
      </c>
    </row>
    <row r="4084" spans="1:7" ht="14.4">
      <c r="A4084" s="17" t="s">
        <v>184</v>
      </c>
      <c r="B4084" s="17" t="str">
        <f t="shared" ref="B4084" si="5299">LEFT(A4084,10)</f>
        <v>CountryID=</v>
      </c>
      <c r="C4084" s="1" t="s">
        <v>185</v>
      </c>
      <c r="D4084" t="str">
        <f t="shared" ref="D4084:D4147" si="5300">RIGHT(A4084,(LEN(A4084)-10))</f>
        <v>1</v>
      </c>
      <c r="F4084" t="str">
        <f t="shared" si="5241"/>
        <v>CountryID=1</v>
      </c>
      <c r="G4084" s="17" t="str">
        <f t="shared" ref="G4084" si="5301">CONCATENATE("[th]",C4071)</f>
        <v>[th]Ytter</v>
      </c>
    </row>
    <row r="4085" spans="1:7" ht="14.4">
      <c r="A4085" s="17" t="s">
        <v>186</v>
      </c>
      <c r="B4085" s="17" t="str">
        <f t="shared" ref="B4085" si="5302">LEFT(A4085,9)</f>
        <v>warnings=</v>
      </c>
      <c r="C4085" s="1" t="s">
        <v>187</v>
      </c>
      <c r="D4085" t="str">
        <f t="shared" ref="D4085:D4148" si="5303">RIGHT(A4085,(LEN(A4085)-9))</f>
        <v>0</v>
      </c>
      <c r="F4085" t="str">
        <f t="shared" si="5241"/>
        <v>warnings=0</v>
      </c>
      <c r="G4085" s="17" t="s">
        <v>150</v>
      </c>
    </row>
    <row r="4086" spans="1:7" ht="14.4">
      <c r="A4086" s="17" t="s">
        <v>188</v>
      </c>
      <c r="B4086" s="17" t="str">
        <f t="shared" ref="B4086" si="5304">LEFT(A4086,11)</f>
        <v>speciality=</v>
      </c>
      <c r="C4086" s="1" t="s">
        <v>189</v>
      </c>
      <c r="D4086" t="str">
        <f t="shared" ref="D4086:D4149" si="5305">RIGHT(A4086,(LEN(A4086)-11))</f>
        <v>0</v>
      </c>
      <c r="F4086" t="str">
        <f t="shared" si="5241"/>
        <v>speciality=0</v>
      </c>
      <c r="G4086" s="17" t="str">
        <f>CONCATENATE("[td]",VLOOKUP(IF((COUNTA(E4071)&gt;0),E4071,VALUE(D4071)),'Lookup tables'!$A$2:$B$42,2,FALSE))</f>
        <v>[td]katastrofal</v>
      </c>
    </row>
    <row r="4087" spans="1:7" ht="14.4">
      <c r="A4087" s="17" t="s">
        <v>190</v>
      </c>
      <c r="B4087" s="17" t="str">
        <f t="shared" ref="B4087" si="5306">LEFT(A4087,16)</f>
        <v>specialityLabel=</v>
      </c>
      <c r="C4087" s="1" t="s">
        <v>189</v>
      </c>
      <c r="F4087" t="str">
        <f t="shared" si="5241"/>
        <v>specialityLabel=</v>
      </c>
      <c r="G4087" s="17" t="s">
        <v>140</v>
      </c>
    </row>
    <row r="4088" spans="1:7" ht="14.4">
      <c r="A4088" s="17" t="s">
        <v>292</v>
      </c>
      <c r="B4088" s="17" t="str">
        <f t="shared" ref="B4088" si="5307">LEFT(A4088,11)</f>
        <v>gentleness=</v>
      </c>
      <c r="C4088" s="1" t="s">
        <v>192</v>
      </c>
      <c r="D4088" t="str">
        <f t="shared" ref="D4088:D4151" si="5308">RIGHT(A4088,(LEN(A4088)-11))</f>
        <v>1</v>
      </c>
      <c r="F4088" t="str">
        <f t="shared" si="5241"/>
        <v>gentleness=1</v>
      </c>
      <c r="G4088" s="17" t="str">
        <f t="shared" ref="G4088" si="5309">CONCATENATE("[th]",C4073)</f>
        <v>[th]Försvar</v>
      </c>
    </row>
    <row r="4089" spans="1:7" ht="14.4">
      <c r="A4089" s="17" t="s">
        <v>293</v>
      </c>
      <c r="B4089" s="17" t="str">
        <f t="shared" ref="B4089" si="5310">LEFT(A4089,16)</f>
        <v>gentlenessLabel=</v>
      </c>
      <c r="C4089" s="1" t="s">
        <v>192</v>
      </c>
      <c r="D4089" t="str">
        <f t="shared" ref="D4089:D4152" si="5311">RIGHT(A4089,(LEN(A4089)-16))</f>
        <v>controversial person</v>
      </c>
      <c r="F4089" t="str">
        <f t="shared" si="5241"/>
        <v>gentlenessLabel=controversial person</v>
      </c>
      <c r="G4089" s="17" t="s">
        <v>150</v>
      </c>
    </row>
    <row r="4090" spans="1:7" ht="14.4">
      <c r="A4090" s="17" t="s">
        <v>311</v>
      </c>
      <c r="B4090" s="17" t="str">
        <f t="shared" ref="B4090" si="5312">LEFT(A4090,8)</f>
        <v>honesty=</v>
      </c>
      <c r="C4090" s="1" t="s">
        <v>195</v>
      </c>
      <c r="D4090" t="str">
        <f t="shared" ref="D4090:D4153" si="5313">RIGHT(A4090,(LEN(A4090)-8))</f>
        <v>4</v>
      </c>
      <c r="F4090" t="str">
        <f t="shared" si="5241"/>
        <v>honesty=4</v>
      </c>
      <c r="G4090" s="17" t="str">
        <f>CONCATENATE("[td]",VLOOKUP(IF((COUNTA(E4073)&gt;0),E4073,VALUE(D4073)),'Lookup tables'!$A$2:$B$42,2,FALSE))</f>
        <v>[td]övernaturlig</v>
      </c>
    </row>
    <row r="4091" spans="1:7" ht="14.4">
      <c r="A4091" s="17" t="s">
        <v>312</v>
      </c>
      <c r="B4091" s="17" t="str">
        <f t="shared" ref="B4091" si="5314">LEFT(A4091,13)</f>
        <v>honestyLabel=</v>
      </c>
      <c r="C4091" s="1" t="s">
        <v>195</v>
      </c>
      <c r="D4091" t="str">
        <f t="shared" ref="D4091:D4154" si="5315">RIGHT(A4091,(LEN(A4091)-13))</f>
        <v>righteous</v>
      </c>
      <c r="F4091" t="str">
        <f t="shared" si="5241"/>
        <v>honestyLabel=righteous</v>
      </c>
      <c r="G4091" s="17" t="s">
        <v>163</v>
      </c>
    </row>
    <row r="4092" spans="1:7" ht="14.4">
      <c r="A4092" s="17" t="s">
        <v>197</v>
      </c>
      <c r="B4092" s="17" t="str">
        <f t="shared" ref="B4092" si="5316">LEFT(A4092,15)</f>
        <v>Aggressiveness=</v>
      </c>
      <c r="C4092" s="1" t="s">
        <v>198</v>
      </c>
      <c r="D4092" t="str">
        <f t="shared" ref="D4092:D4155" si="5317">RIGHT(A4092,(LEN(A4092)-15))</f>
        <v>0</v>
      </c>
      <c r="F4092" t="str">
        <f t="shared" si="5241"/>
        <v>Aggressiveness=0</v>
      </c>
      <c r="G4092" s="17" t="s">
        <v>135</v>
      </c>
    </row>
    <row r="4093" spans="1:7" ht="14.4">
      <c r="A4093" s="17" t="s">
        <v>199</v>
      </c>
      <c r="B4093" s="17" t="str">
        <f t="shared" ref="B4093" si="5318">LEFT(A4093,20)</f>
        <v>AggressivenessLabel=</v>
      </c>
      <c r="C4093" s="1" t="s">
        <v>198</v>
      </c>
      <c r="D4093" t="str">
        <f t="shared" ref="D4093:D4156" si="5319">RIGHT(A4093,(LEN(A4093)-20))</f>
        <v>tranquil</v>
      </c>
      <c r="F4093" t="str">
        <f t="shared" si="5241"/>
        <v>AggressivenessLabel=tranquil</v>
      </c>
      <c r="G4093" s="17" t="str">
        <f t="shared" ref="G4093" si="5320">CONCATENATE("[th]",C4069)</f>
        <v>[th]Målgörare</v>
      </c>
    </row>
    <row r="4094" spans="1:7" ht="14.4">
      <c r="A4094" s="17" t="s">
        <v>1154</v>
      </c>
      <c r="B4094" s="17" t="str">
        <f t="shared" ref="B4094" si="5321">LEFT(A4094,12)</f>
        <v>TrainerType=</v>
      </c>
      <c r="C4094" s="1" t="s">
        <v>201</v>
      </c>
      <c r="D4094" t="str">
        <f t="shared" ref="D4094:D4157" si="5322">RIGHT(A4094,(LEN(A4094)-12))</f>
        <v>0</v>
      </c>
      <c r="F4094" t="str">
        <f t="shared" si="5241"/>
        <v>TrainerType=0</v>
      </c>
      <c r="G4094" s="17" t="s">
        <v>150</v>
      </c>
    </row>
    <row r="4095" spans="1:7" ht="14.4">
      <c r="A4095" s="17" t="s">
        <v>202</v>
      </c>
      <c r="B4095" s="17" t="str">
        <f t="shared" ref="B4095" si="5323">LEFT(A4095,13)</f>
        <v>TrainerSkill=</v>
      </c>
      <c r="C4095" s="1" t="s">
        <v>203</v>
      </c>
      <c r="D4095" t="str">
        <f t="shared" ref="D4095:D4158" si="5324">RIGHT(A4095,(LEN(A4095)-13))</f>
        <v>8</v>
      </c>
      <c r="F4095" t="str">
        <f t="shared" si="5241"/>
        <v>TrainerSkill=8</v>
      </c>
      <c r="G4095" s="17" t="str">
        <f>CONCATENATE("[td]",VLOOKUP(IF((COUNTA(E4069)&gt;0),E4069,VALUE(D4069)),'Lookup tables'!$A$2:$B$42,2,FALSE))</f>
        <v>[td]katastrofal</v>
      </c>
    </row>
    <row r="4096" spans="1:7" ht="14.4">
      <c r="A4096" s="17" t="s">
        <v>204</v>
      </c>
      <c r="B4096" s="17" t="str">
        <f t="shared" ref="B4096" si="5325">LEFT(A4096,7)</f>
        <v>rating=</v>
      </c>
      <c r="C4096" s="1" t="s">
        <v>205</v>
      </c>
      <c r="D4096" t="str">
        <f t="shared" ref="D4096:D4159" si="5326">RIGHT(A4096,(LEN(A4096)-7))</f>
        <v>0</v>
      </c>
      <c r="F4096" t="str">
        <f t="shared" ref="F4096:F4159" si="5327">IF(LEN(E4096)&gt;0,CONCATENATE(B4096,E4096),A4096)</f>
        <v>rating=0</v>
      </c>
      <c r="G4096" s="17" t="s">
        <v>140</v>
      </c>
    </row>
    <row r="4097" spans="1:7" ht="14.4">
      <c r="A4097" s="17" t="s">
        <v>206</v>
      </c>
      <c r="B4097" s="17" t="str">
        <f t="shared" ref="B4097" si="5328">LEFT(A4097,13)</f>
        <v>PlayerNumber=</v>
      </c>
      <c r="C4097" s="1" t="s">
        <v>207</v>
      </c>
      <c r="D4097" t="str">
        <f t="shared" ref="D4097:D4160" si="5329">RIGHT(A4097,(LEN(A4097)-13))</f>
        <v>1</v>
      </c>
      <c r="F4097" t="str">
        <f t="shared" si="5327"/>
        <v>PlayerNumber=1</v>
      </c>
      <c r="G4097" s="17" t="str">
        <f t="shared" ref="G4097" si="5330">CONCATENATE("[th]",C4072)</f>
        <v>[th]Fasta situationer</v>
      </c>
    </row>
    <row r="4098" spans="1:7" ht="14.4">
      <c r="A4098" s="17" t="s">
        <v>208</v>
      </c>
      <c r="B4098" s="17" t="str">
        <f t="shared" ref="B4098:B4099" si="5331">LEFT(A4098,15)</f>
        <v>TransferListed=</v>
      </c>
      <c r="C4098" s="1" t="s">
        <v>209</v>
      </c>
      <c r="D4098" t="str">
        <f t="shared" ref="D4098:D4161" si="5332">RIGHT(A4098,(LEN(A4098)-15))</f>
        <v>0</v>
      </c>
      <c r="F4098" t="str">
        <f t="shared" si="5327"/>
        <v>TransferListed=0</v>
      </c>
      <c r="G4098" s="17" t="s">
        <v>150</v>
      </c>
    </row>
    <row r="4099" spans="1:7" ht="14.4">
      <c r="A4099" s="17" t="s">
        <v>210</v>
      </c>
      <c r="B4099" s="17" t="str">
        <f t="shared" si="5331"/>
        <v>NationalTeamID=</v>
      </c>
      <c r="C4099" s="1" t="s">
        <v>211</v>
      </c>
      <c r="D4099" t="str">
        <f t="shared" si="5332"/>
        <v>3000</v>
      </c>
      <c r="F4099" t="str">
        <f t="shared" ref="F4099:F4162" si="5333">A4099</f>
        <v>NationalTeamID=3000</v>
      </c>
      <c r="G4099" s="17" t="str">
        <f>CONCATENATE("[td]",VLOOKUP(IF((COUNTA(E4072)&gt;0),E4072,VALUE(D4072)),'Lookup tables'!$A$2:$B$42,2,FALSE))</f>
        <v>[td]utopisk</v>
      </c>
    </row>
    <row r="4100" spans="1:7" ht="14.4">
      <c r="A4100" s="17" t="s">
        <v>1155</v>
      </c>
      <c r="B4100" s="17" t="str">
        <f t="shared" ref="B4100" si="5334">LEFT(A4100,5)</f>
        <v>Caps=</v>
      </c>
      <c r="C4100" s="1" t="s">
        <v>213</v>
      </c>
      <c r="D4100" t="str">
        <f t="shared" ref="D4100:D4163" si="5335">RIGHT(A4100,(LEN(A4100)-5))</f>
        <v>49</v>
      </c>
      <c r="F4100" t="str">
        <f t="shared" si="5333"/>
        <v>Caps=49</v>
      </c>
      <c r="G4100" s="17" t="s">
        <v>214</v>
      </c>
    </row>
    <row r="4101" spans="1:7" ht="14.4">
      <c r="A4101" s="17" t="s">
        <v>314</v>
      </c>
      <c r="B4101" s="17" t="str">
        <f t="shared" ref="B4101" si="5336">LEFT(A4101,8)</f>
        <v>CapsU20=</v>
      </c>
      <c r="C4101" s="1" t="s">
        <v>216</v>
      </c>
      <c r="D4101" t="str">
        <f t="shared" ref="D4101:D4164" si="5337">RIGHT(A4101,(LEN(A4101)-8))</f>
        <v>12</v>
      </c>
      <c r="F4101" t="str">
        <f t="shared" si="5333"/>
        <v>CapsU20=12</v>
      </c>
      <c r="G4101" t="str">
        <f t="shared" ref="G4101:G4164" si="5338">CONCATENATE("Extra info: ", E4101)</f>
        <v xml:space="preserve">Extra info: </v>
      </c>
    </row>
    <row r="4102" spans="1:7" ht="14.4">
      <c r="A4102" s="17" t="s">
        <v>803</v>
      </c>
      <c r="B4102" s="17"/>
      <c r="C4102" s="10" t="s">
        <v>134</v>
      </c>
      <c r="D4102" s="17" t="str">
        <f t="shared" ref="D4102:D4165" si="5339">MID(A4102,8,(LEN(A4102)-8))</f>
        <v>287329348</v>
      </c>
      <c r="F4102" t="str">
        <f t="shared" si="5333"/>
        <v>[player287329348]</v>
      </c>
      <c r="G4102" s="17" t="str">
        <f t="shared" ref="G4102:G4165" si="5340">CONCATENATE("[hr][b]",D4103,"[/b] ","[playerid=",D4102,"]")</f>
        <v>[hr][b]Robert 'Morfar' Billner[/b] [playerid=287329348]</v>
      </c>
    </row>
    <row r="4103" spans="1:7" ht="14.4">
      <c r="A4103" s="17" t="s">
        <v>804</v>
      </c>
      <c r="B4103" s="17" t="str">
        <f t="shared" ref="B4103" si="5341">LEFT(A4103,5)</f>
        <v>name=</v>
      </c>
      <c r="C4103" s="10" t="s">
        <v>137</v>
      </c>
      <c r="D4103" s="17" t="str">
        <f t="shared" ref="D4103:D4166" si="5342">RIGHT(A4103,(LEN(A4103)-5))</f>
        <v>Robert 'Morfar' Billner</v>
      </c>
      <c r="F4103" t="str">
        <f t="shared" si="5333"/>
        <v>name=Robert 'Morfar' Billner</v>
      </c>
      <c r="G4103" t="str">
        <f t="shared" ref="G4103" si="5343">CONCATENATE(D4104," år och ",D4105," dagar, TSI = ",D4119,", Lön = ",D4118)</f>
        <v>26 år och 79 dagar, TSI = 317090, Lön = 284700</v>
      </c>
    </row>
    <row r="4104" spans="1:7" ht="14.4">
      <c r="A4104" s="17" t="s">
        <v>242</v>
      </c>
      <c r="B4104" s="17" t="str">
        <f t="shared" ref="B4104" si="5344">LEFT(A4104,4)</f>
        <v>ald=</v>
      </c>
      <c r="C4104" s="1" t="s">
        <v>139</v>
      </c>
      <c r="D4104" t="str">
        <f t="shared" ref="D4104:D4167" si="5345">RIGHT(A4104,(LEN(A4104)-4))</f>
        <v>26</v>
      </c>
      <c r="F4104" t="str">
        <f t="shared" ref="F4104" si="5346">IF(LEN(E4104)&gt;0,CONCATENATE(B4104,E4104),A4104)</f>
        <v>ald=26</v>
      </c>
      <c r="G4104" t="str">
        <f>CONCATENATE(VLOOKUP(IF((COUNTA(E4107)&gt;0),E4107,VALUE(D4107)),'Lookup tables'!$A$2:$B$42,2,FALSE)," form, ",VLOOKUP(IF((COUNTA(E4108)&gt;0),E4108,VALUE(D4108)),'Lookup tables'!$A$2:$B$42,2,FALSE)," kondition, ",VLOOKUP(IF((COUNTA(E4116)&gt;0),E4116,VALUE(D4116)),'Lookup tables'!$A$2:$B$42,2,FALSE)," rutin")</f>
        <v>hyfsad form, fenomenal kondition, oförglömlig rutin</v>
      </c>
    </row>
    <row r="4105" spans="1:7" ht="14.4">
      <c r="A4105" s="17" t="s">
        <v>317</v>
      </c>
      <c r="B4105" s="17" t="str">
        <f t="shared" ref="B4105" si="5347">LEFT(A4105,8)</f>
        <v>agedays=</v>
      </c>
      <c r="C4105" s="1" t="s">
        <v>142</v>
      </c>
      <c r="D4105" t="str">
        <f t="shared" ref="D4105:D4168" si="5348">RIGHT(A4105,(LEN(A4105)-8))</f>
        <v>79</v>
      </c>
      <c r="F4105" t="str">
        <f t="shared" si="5327"/>
        <v>agedays=79</v>
      </c>
      <c r="G4105" t="str">
        <f>CONCATENATE(IF((COUNTA(D4128)&gt;0),CONCATENATE(D4128,", "),""),IF((LEN(D4135)&gt;0),CONCATENATE(VLOOKUP(VALUE(D4135),'Lookup tables'!$D$25:$E$27,2,FALSE),", "),""),CONCATENATE(VLOOKUP(VALUE(D4117),'Lookup tables'!$A$2:$B$42,2,FALSE)," ledarförmåga, "),CONCATENATE(VLOOKUP(D4130,'Lookup tables'!$D$29:$E$34,2,FALSE),", "),IF(AND((VALUE(D4106)&lt;0),(COUNTA(E4106)&lt;1)),"ingen skada",CONCATENATE("[b]skada +",IF((COUNTA(E4106)&gt;0),E4106,D4106),"[/b]")))</f>
        <v>usel ledarförmåga, kontroversiell person, ingen skada</v>
      </c>
    </row>
    <row r="4106" spans="1:7" ht="14.4">
      <c r="A4106" s="17" t="s">
        <v>143</v>
      </c>
      <c r="B4106" s="17" t="str">
        <f t="shared" ref="B4106:B4165" si="5349">LEFT(A4106,4)</f>
        <v>ska=</v>
      </c>
      <c r="C4106" s="1" t="s">
        <v>144</v>
      </c>
      <c r="D4106" t="str">
        <f t="shared" ref="D4106:D4169" si="5350">RIGHT(A4106,(LEN(A4106)-4))</f>
        <v>-1</v>
      </c>
      <c r="F4106" t="str">
        <f t="shared" si="5327"/>
        <v>ska=-1</v>
      </c>
      <c r="G4106" t="s">
        <v>145</v>
      </c>
    </row>
    <row r="4107" spans="1:7" ht="14.4">
      <c r="A4107" s="17" t="s">
        <v>221</v>
      </c>
      <c r="B4107" s="17" t="str">
        <f t="shared" si="5349"/>
        <v>for=</v>
      </c>
      <c r="C4107" s="1" t="s">
        <v>147</v>
      </c>
      <c r="D4107" t="str">
        <f t="shared" si="5350"/>
        <v>6</v>
      </c>
      <c r="E4107">
        <v>4</v>
      </c>
      <c r="F4107" t="str">
        <f t="shared" si="5327"/>
        <v>for=4</v>
      </c>
      <c r="G4107" s="17" t="str">
        <f t="shared" ref="G4107:G4170" si="5351">CONCATENATE("[th]",C4108)</f>
        <v>[th]Kondition</v>
      </c>
    </row>
    <row r="4108" spans="1:7" ht="14.4">
      <c r="A4108" s="17" t="s">
        <v>369</v>
      </c>
      <c r="B4108" s="17" t="str">
        <f t="shared" si="5349"/>
        <v>uth=</v>
      </c>
      <c r="C4108" s="1" t="s">
        <v>149</v>
      </c>
      <c r="D4108" t="str">
        <f t="shared" si="5350"/>
        <v>8</v>
      </c>
      <c r="F4108" t="str">
        <f t="shared" si="5327"/>
        <v>uth=8</v>
      </c>
      <c r="G4108" s="17" t="s">
        <v>150</v>
      </c>
    </row>
    <row r="4109" spans="1:7" ht="14.4">
      <c r="A4109" s="17" t="s">
        <v>752</v>
      </c>
      <c r="B4109" s="17" t="str">
        <f t="shared" si="5349"/>
        <v>spe=</v>
      </c>
      <c r="C4109" s="1" t="s">
        <v>152</v>
      </c>
      <c r="D4109" t="str">
        <f t="shared" si="5350"/>
        <v>5</v>
      </c>
      <c r="F4109" t="str">
        <f t="shared" si="5327"/>
        <v>spe=5</v>
      </c>
      <c r="G4109" s="17" t="str">
        <f>CONCATENATE("[td]",VLOOKUP(IF((COUNTA(E4108)&gt;0),E4108,VALUE(D4108)),'Lookup tables'!$A$2:$B$42,2,FALSE))</f>
        <v>[td]fenomenal</v>
      </c>
    </row>
    <row r="4110" spans="1:7" ht="14.4">
      <c r="A4110" s="17" t="s">
        <v>739</v>
      </c>
      <c r="B4110" s="17" t="str">
        <f t="shared" si="5349"/>
        <v>mal=</v>
      </c>
      <c r="C4110" s="1" t="s">
        <v>154</v>
      </c>
      <c r="D4110" t="str">
        <f t="shared" si="5350"/>
        <v>15</v>
      </c>
      <c r="F4110" t="str">
        <f t="shared" si="5327"/>
        <v>mal=15</v>
      </c>
      <c r="G4110" s="17" t="s">
        <v>140</v>
      </c>
    </row>
    <row r="4111" spans="1:7" ht="14.4">
      <c r="A4111" s="17" t="s">
        <v>414</v>
      </c>
      <c r="B4111" s="17" t="str">
        <f t="shared" si="5349"/>
        <v>fra=</v>
      </c>
      <c r="C4111" s="1" t="s">
        <v>156</v>
      </c>
      <c r="D4111" t="str">
        <f t="shared" si="5350"/>
        <v>12</v>
      </c>
      <c r="F4111" t="str">
        <f t="shared" si="5327"/>
        <v>fra=12</v>
      </c>
      <c r="G4111" s="17" t="str">
        <f t="shared" ref="G4111" si="5352">CONCATENATE("[th]",C4115)</f>
        <v>[th]Målvakt</v>
      </c>
    </row>
    <row r="4112" spans="1:7" ht="14.4">
      <c r="A4112" s="17" t="s">
        <v>371</v>
      </c>
      <c r="B4112" s="17" t="str">
        <f t="shared" si="5349"/>
        <v>ytt=</v>
      </c>
      <c r="C4112" s="1" t="s">
        <v>158</v>
      </c>
      <c r="D4112" t="str">
        <f t="shared" si="5350"/>
        <v>16</v>
      </c>
      <c r="F4112" t="str">
        <f t="shared" si="5327"/>
        <v>ytt=16</v>
      </c>
      <c r="G4112" s="17" t="s">
        <v>150</v>
      </c>
    </row>
    <row r="4113" spans="1:7" ht="14.4">
      <c r="A4113" s="17" t="s">
        <v>520</v>
      </c>
      <c r="B4113" s="17" t="str">
        <f t="shared" si="5349"/>
        <v>fas=</v>
      </c>
      <c r="C4113" s="1" t="s">
        <v>160</v>
      </c>
      <c r="D4113" t="str">
        <f t="shared" si="5350"/>
        <v>4</v>
      </c>
      <c r="F4113" t="str">
        <f t="shared" si="5327"/>
        <v>fas=4</v>
      </c>
      <c r="G4113" s="17" t="str">
        <f>CONCATENATE("[td]",VLOOKUP(IF((COUNTA(E4115)&gt;0),E4115,VALUE(D4115)),'Lookup tables'!$A$2:$B$42,2,FALSE))</f>
        <v>[td]katastrofal</v>
      </c>
    </row>
    <row r="4114" spans="1:7" ht="14.4">
      <c r="A4114" s="17" t="s">
        <v>715</v>
      </c>
      <c r="B4114" s="17" t="str">
        <f t="shared" si="5349"/>
        <v>bac=</v>
      </c>
      <c r="C4114" s="1" t="s">
        <v>162</v>
      </c>
      <c r="D4114" t="str">
        <f t="shared" si="5350"/>
        <v>3</v>
      </c>
      <c r="F4114" t="str">
        <f t="shared" si="5327"/>
        <v>bac=3</v>
      </c>
      <c r="G4114" s="17" t="s">
        <v>163</v>
      </c>
    </row>
    <row r="4115" spans="1:7" ht="14.4">
      <c r="A4115" s="17" t="s">
        <v>286</v>
      </c>
      <c r="B4115" s="17" t="str">
        <f t="shared" si="5349"/>
        <v>mlv=</v>
      </c>
      <c r="C4115" s="1" t="s">
        <v>165</v>
      </c>
      <c r="D4115" t="str">
        <f t="shared" si="5350"/>
        <v>1</v>
      </c>
      <c r="F4115" t="str">
        <f t="shared" si="5327"/>
        <v>mlv=1</v>
      </c>
      <c r="G4115" s="17" t="s">
        <v>135</v>
      </c>
    </row>
    <row r="4116" spans="1:7" ht="14.4">
      <c r="A4116" s="17" t="s">
        <v>307</v>
      </c>
      <c r="B4116" s="17" t="str">
        <f t="shared" si="5349"/>
        <v>rut=</v>
      </c>
      <c r="C4116" s="1" t="s">
        <v>167</v>
      </c>
      <c r="D4116" t="str">
        <f t="shared" si="5350"/>
        <v>13</v>
      </c>
      <c r="F4116" t="str">
        <f t="shared" si="5327"/>
        <v>rut=13</v>
      </c>
      <c r="G4116" s="17" t="str">
        <f t="shared" ref="G4116" si="5353">CONCATENATE("[th]",C4109)</f>
        <v>[th]Spelupplägg</v>
      </c>
    </row>
    <row r="4117" spans="1:7" ht="14.4">
      <c r="A4117" s="17" t="s">
        <v>438</v>
      </c>
      <c r="B4117" s="17" t="str">
        <f t="shared" si="5349"/>
        <v>led=</v>
      </c>
      <c r="C4117" s="1" t="s">
        <v>169</v>
      </c>
      <c r="D4117" t="str">
        <f t="shared" si="5350"/>
        <v>2</v>
      </c>
      <c r="F4117" t="str">
        <f t="shared" si="5327"/>
        <v>led=2</v>
      </c>
      <c r="G4117" s="17" t="s">
        <v>150</v>
      </c>
    </row>
    <row r="4118" spans="1:7" ht="14.4">
      <c r="A4118" s="17" t="s">
        <v>1409</v>
      </c>
      <c r="B4118" s="17" t="str">
        <f t="shared" si="5349"/>
        <v>sal=</v>
      </c>
      <c r="C4118" s="1" t="s">
        <v>171</v>
      </c>
      <c r="D4118" t="str">
        <f t="shared" si="5350"/>
        <v>284700</v>
      </c>
      <c r="F4118" t="str">
        <f t="shared" si="5327"/>
        <v>sal=284700</v>
      </c>
      <c r="G4118" s="17" t="str">
        <f>CONCATENATE("[td]",VLOOKUP(IF((COUNTA(E4109)&gt;0),E4109,VALUE(D4109)),'Lookup tables'!$A$2:$B$42,2,FALSE))</f>
        <v>[td]bra</v>
      </c>
    </row>
    <row r="4119" spans="1:7" ht="14.4">
      <c r="A4119" s="17" t="s">
        <v>1410</v>
      </c>
      <c r="B4119" s="17" t="str">
        <f t="shared" si="5349"/>
        <v>mkt=</v>
      </c>
      <c r="C4119" s="1" t="s">
        <v>173</v>
      </c>
      <c r="D4119" t="str">
        <f t="shared" si="5350"/>
        <v>317090</v>
      </c>
      <c r="F4119" t="str">
        <f t="shared" si="5327"/>
        <v>mkt=317090</v>
      </c>
      <c r="G4119" s="17" t="s">
        <v>140</v>
      </c>
    </row>
    <row r="4120" spans="1:7" ht="14.4">
      <c r="A4120" s="17" t="s">
        <v>786</v>
      </c>
      <c r="B4120" s="17" t="str">
        <f t="shared" si="5349"/>
        <v>gev=</v>
      </c>
      <c r="C4120" s="1" t="s">
        <v>175</v>
      </c>
      <c r="D4120" t="str">
        <f t="shared" si="5350"/>
        <v>122</v>
      </c>
      <c r="F4120" t="str">
        <f t="shared" si="5327"/>
        <v>gev=122</v>
      </c>
      <c r="G4120" s="17" t="str">
        <f t="shared" ref="G4120" si="5354">CONCATENATE("[th]",C4111)</f>
        <v>[th]Framspel</v>
      </c>
    </row>
    <row r="4121" spans="1:7" ht="14.4">
      <c r="A4121" s="17" t="s">
        <v>571</v>
      </c>
      <c r="B4121" s="17" t="str">
        <f t="shared" si="5349"/>
        <v>gtl=</v>
      </c>
      <c r="C4121" s="1" t="s">
        <v>177</v>
      </c>
      <c r="D4121" t="str">
        <f t="shared" si="5350"/>
        <v>1</v>
      </c>
      <c r="F4121" t="str">
        <f t="shared" si="5327"/>
        <v>gtl=1</v>
      </c>
      <c r="G4121" s="17" t="s">
        <v>150</v>
      </c>
    </row>
    <row r="4122" spans="1:7" ht="14.4">
      <c r="A4122" s="17" t="s">
        <v>178</v>
      </c>
      <c r="B4122" s="17" t="str">
        <f t="shared" si="5349"/>
        <v>gtc=</v>
      </c>
      <c r="C4122" s="1" t="s">
        <v>179</v>
      </c>
      <c r="D4122" t="str">
        <f t="shared" si="5350"/>
        <v>0</v>
      </c>
      <c r="F4122" t="str">
        <f t="shared" si="5327"/>
        <v>gtc=0</v>
      </c>
      <c r="G4122" s="17" t="str">
        <f>CONCATENATE("[td]",VLOOKUP(IF((COUNTA(E4111)&gt;0),E4111,VALUE(D4111)),'Lookup tables'!$A$2:$B$42,2,FALSE))</f>
        <v>[td]övernaturlig</v>
      </c>
    </row>
    <row r="4123" spans="1:7" ht="14.4">
      <c r="A4123" s="17" t="s">
        <v>180</v>
      </c>
      <c r="B4123" s="17" t="str">
        <f t="shared" si="5349"/>
        <v>gtt=</v>
      </c>
      <c r="C4123" s="1" t="s">
        <v>181</v>
      </c>
      <c r="D4123" t="str">
        <f t="shared" si="5350"/>
        <v>0</v>
      </c>
      <c r="F4123" t="str">
        <f t="shared" si="5327"/>
        <v>gtt=0</v>
      </c>
      <c r="G4123" s="17" t="s">
        <v>163</v>
      </c>
    </row>
    <row r="4124" spans="1:7" ht="14.4">
      <c r="A4124" s="17" t="s">
        <v>748</v>
      </c>
      <c r="B4124" s="17" t="str">
        <f t="shared" si="5349"/>
        <v>hat=</v>
      </c>
      <c r="C4124" s="1" t="s">
        <v>183</v>
      </c>
      <c r="D4124" t="str">
        <f t="shared" si="5350"/>
        <v>6</v>
      </c>
      <c r="F4124" t="str">
        <f t="shared" si="5327"/>
        <v>hat=6</v>
      </c>
      <c r="G4124" s="17" t="s">
        <v>135</v>
      </c>
    </row>
    <row r="4125" spans="1:7" ht="14.4">
      <c r="A4125" s="17" t="s">
        <v>184</v>
      </c>
      <c r="B4125" s="17" t="str">
        <f t="shared" ref="B4125" si="5355">LEFT(A4125,10)</f>
        <v>CountryID=</v>
      </c>
      <c r="C4125" s="1" t="s">
        <v>185</v>
      </c>
      <c r="D4125" t="str">
        <f t="shared" ref="D4125:D4188" si="5356">RIGHT(A4125,(LEN(A4125)-10))</f>
        <v>1</v>
      </c>
      <c r="F4125" t="str">
        <f t="shared" si="5327"/>
        <v>CountryID=1</v>
      </c>
      <c r="G4125" s="17" t="str">
        <f t="shared" ref="G4125" si="5357">CONCATENATE("[th]",C4112)</f>
        <v>[th]Ytter</v>
      </c>
    </row>
    <row r="4126" spans="1:7" ht="14.4">
      <c r="A4126" s="17" t="s">
        <v>186</v>
      </c>
      <c r="B4126" s="17" t="str">
        <f t="shared" ref="B4126" si="5358">LEFT(A4126,9)</f>
        <v>warnings=</v>
      </c>
      <c r="C4126" s="1" t="s">
        <v>187</v>
      </c>
      <c r="D4126" t="str">
        <f t="shared" ref="D4126:D4189" si="5359">RIGHT(A4126,(LEN(A4126)-9))</f>
        <v>0</v>
      </c>
      <c r="F4126" t="str">
        <f t="shared" si="5327"/>
        <v>warnings=0</v>
      </c>
      <c r="G4126" s="17" t="s">
        <v>150</v>
      </c>
    </row>
    <row r="4127" spans="1:7" ht="14.4">
      <c r="A4127" s="17" t="s">
        <v>405</v>
      </c>
      <c r="B4127" s="17" t="str">
        <f t="shared" ref="B4127" si="5360">LEFT(A4127,11)</f>
        <v>speciality=</v>
      </c>
      <c r="C4127" s="1" t="s">
        <v>189</v>
      </c>
      <c r="D4127" t="str">
        <f t="shared" ref="D4127:D4190" si="5361">RIGHT(A4127,(LEN(A4127)-11))</f>
        <v>2</v>
      </c>
      <c r="F4127" t="str">
        <f t="shared" si="5327"/>
        <v>speciality=2</v>
      </c>
      <c r="G4127" s="17" t="str">
        <f>CONCATENATE("[td]",VLOOKUP(IF((COUNTA(E4112)&gt;0),E4112,VALUE(D4112)),'Lookup tables'!$A$2:$B$42,2,FALSE))</f>
        <v>[td]utomjordisk</v>
      </c>
    </row>
    <row r="4128" spans="1:7" ht="14.4">
      <c r="A4128" s="17" t="s">
        <v>406</v>
      </c>
      <c r="B4128" s="17" t="str">
        <f t="shared" ref="B4128" si="5362">LEFT(A4128,16)</f>
        <v>specialityLabel=</v>
      </c>
      <c r="C4128" s="1" t="s">
        <v>189</v>
      </c>
      <c r="F4128" t="str">
        <f t="shared" si="5327"/>
        <v>specialityLabel=Quick</v>
      </c>
      <c r="G4128" s="17" t="s">
        <v>140</v>
      </c>
    </row>
    <row r="4129" spans="1:7" ht="14.4">
      <c r="A4129" s="17" t="s">
        <v>292</v>
      </c>
      <c r="B4129" s="17" t="str">
        <f t="shared" ref="B4129" si="5363">LEFT(A4129,11)</f>
        <v>gentleness=</v>
      </c>
      <c r="C4129" s="1" t="s">
        <v>192</v>
      </c>
      <c r="D4129" t="str">
        <f t="shared" ref="D4129:D4192" si="5364">RIGHT(A4129,(LEN(A4129)-11))</f>
        <v>1</v>
      </c>
      <c r="F4129" t="str">
        <f t="shared" si="5327"/>
        <v>gentleness=1</v>
      </c>
      <c r="G4129" s="17" t="str">
        <f t="shared" ref="G4129" si="5365">CONCATENATE("[th]",C4114)</f>
        <v>[th]Försvar</v>
      </c>
    </row>
    <row r="4130" spans="1:7" ht="14.4">
      <c r="A4130" s="17" t="s">
        <v>293</v>
      </c>
      <c r="B4130" s="17" t="str">
        <f t="shared" ref="B4130" si="5366">LEFT(A4130,16)</f>
        <v>gentlenessLabel=</v>
      </c>
      <c r="C4130" s="1" t="s">
        <v>192</v>
      </c>
      <c r="D4130" t="str">
        <f t="shared" ref="D4130:D4193" si="5367">RIGHT(A4130,(LEN(A4130)-16))</f>
        <v>controversial person</v>
      </c>
      <c r="F4130" t="str">
        <f t="shared" si="5327"/>
        <v>gentlenessLabel=controversial person</v>
      </c>
      <c r="G4130" s="17" t="s">
        <v>150</v>
      </c>
    </row>
    <row r="4131" spans="1:7" ht="14.4">
      <c r="A4131" s="17" t="s">
        <v>194</v>
      </c>
      <c r="B4131" s="17" t="str">
        <f t="shared" ref="B4131" si="5368">LEFT(A4131,8)</f>
        <v>honesty=</v>
      </c>
      <c r="C4131" s="1" t="s">
        <v>195</v>
      </c>
      <c r="D4131" t="str">
        <f t="shared" ref="D4131:D4194" si="5369">RIGHT(A4131,(LEN(A4131)-8))</f>
        <v>2</v>
      </c>
      <c r="F4131" t="str">
        <f t="shared" si="5327"/>
        <v>honesty=2</v>
      </c>
      <c r="G4131" s="17" t="str">
        <f>CONCATENATE("[td]",VLOOKUP(IF((COUNTA(E4114)&gt;0),E4114,VALUE(D4114)),'Lookup tables'!$A$2:$B$42,2,FALSE))</f>
        <v>[td]dålig</v>
      </c>
    </row>
    <row r="4132" spans="1:7" ht="14.4">
      <c r="A4132" s="17" t="s">
        <v>196</v>
      </c>
      <c r="B4132" s="17" t="str">
        <f t="shared" ref="B4132" si="5370">LEFT(A4132,13)</f>
        <v>honestyLabel=</v>
      </c>
      <c r="C4132" s="1" t="s">
        <v>195</v>
      </c>
      <c r="D4132" t="str">
        <f t="shared" ref="D4132:D4195" si="5371">RIGHT(A4132,(LEN(A4132)-13))</f>
        <v>honest</v>
      </c>
      <c r="F4132" t="str">
        <f t="shared" si="5327"/>
        <v>honestyLabel=honest</v>
      </c>
      <c r="G4132" s="17" t="s">
        <v>163</v>
      </c>
    </row>
    <row r="4133" spans="1:7" ht="14.4">
      <c r="A4133" s="17" t="s">
        <v>273</v>
      </c>
      <c r="B4133" s="17" t="str">
        <f t="shared" ref="B4133" si="5372">LEFT(A4133,15)</f>
        <v>Aggressiveness=</v>
      </c>
      <c r="C4133" s="1" t="s">
        <v>198</v>
      </c>
      <c r="D4133" t="str">
        <f t="shared" ref="D4133:D4196" si="5373">RIGHT(A4133,(LEN(A4133)-15))</f>
        <v>2</v>
      </c>
      <c r="F4133" t="str">
        <f t="shared" si="5327"/>
        <v>Aggressiveness=2</v>
      </c>
      <c r="G4133" s="17" t="s">
        <v>135</v>
      </c>
    </row>
    <row r="4134" spans="1:7" ht="14.4">
      <c r="A4134" s="17" t="s">
        <v>274</v>
      </c>
      <c r="B4134" s="17" t="str">
        <f t="shared" ref="B4134" si="5374">LEFT(A4134,20)</f>
        <v>AggressivenessLabel=</v>
      </c>
      <c r="C4134" s="1" t="s">
        <v>198</v>
      </c>
      <c r="D4134" t="str">
        <f t="shared" ref="D4134:D4197" si="5375">RIGHT(A4134,(LEN(A4134)-20))</f>
        <v>balanced</v>
      </c>
      <c r="F4134" t="str">
        <f t="shared" si="5327"/>
        <v>AggressivenessLabel=balanced</v>
      </c>
      <c r="G4134" s="17" t="str">
        <f t="shared" ref="G4134" si="5376">CONCATENATE("[th]",C4110)</f>
        <v>[th]Målgörare</v>
      </c>
    </row>
    <row r="4135" spans="1:7" ht="14.4">
      <c r="A4135" s="17" t="s">
        <v>236</v>
      </c>
      <c r="B4135" s="17" t="str">
        <f t="shared" ref="B4135" si="5377">LEFT(A4135,12)</f>
        <v>TrainerType=</v>
      </c>
      <c r="C4135" s="1" t="s">
        <v>201</v>
      </c>
      <c r="D4135" t="str">
        <f t="shared" ref="D4135:D4198" si="5378">RIGHT(A4135,(LEN(A4135)-12))</f>
        <v/>
      </c>
      <c r="F4135" t="str">
        <f t="shared" si="5327"/>
        <v>TrainerType=</v>
      </c>
      <c r="G4135" s="17" t="s">
        <v>150</v>
      </c>
    </row>
    <row r="4136" spans="1:7" ht="14.4">
      <c r="A4136" s="17" t="s">
        <v>237</v>
      </c>
      <c r="B4136" s="17" t="str">
        <f t="shared" ref="B4136" si="5379">LEFT(A4136,13)</f>
        <v>TrainerSkill=</v>
      </c>
      <c r="C4136" s="1" t="s">
        <v>203</v>
      </c>
      <c r="D4136" t="str">
        <f t="shared" ref="D4136:D4199" si="5380">RIGHT(A4136,(LEN(A4136)-13))</f>
        <v/>
      </c>
      <c r="F4136" t="str">
        <f t="shared" si="5327"/>
        <v>TrainerSkill=</v>
      </c>
      <c r="G4136" s="17" t="str">
        <f>CONCATENATE("[td]",VLOOKUP(IF((COUNTA(E4110)&gt;0),E4110,VALUE(D4110)),'Lookup tables'!$A$2:$B$42,2,FALSE))</f>
        <v>[td]titanisk</v>
      </c>
    </row>
    <row r="4137" spans="1:7" ht="14.4">
      <c r="A4137" s="17" t="s">
        <v>204</v>
      </c>
      <c r="B4137" s="17" t="str">
        <f t="shared" ref="B4137" si="5381">LEFT(A4137,7)</f>
        <v>rating=</v>
      </c>
      <c r="C4137" s="1" t="s">
        <v>205</v>
      </c>
      <c r="D4137" t="str">
        <f t="shared" ref="D4137:D4200" si="5382">RIGHT(A4137,(LEN(A4137)-7))</f>
        <v>0</v>
      </c>
      <c r="F4137" t="str">
        <f t="shared" si="5327"/>
        <v>rating=0</v>
      </c>
      <c r="G4137" s="17" t="s">
        <v>140</v>
      </c>
    </row>
    <row r="4138" spans="1:7" ht="14.4">
      <c r="A4138" s="17" t="s">
        <v>808</v>
      </c>
      <c r="B4138" s="17" t="str">
        <f t="shared" ref="B4138" si="5383">LEFT(A4138,13)</f>
        <v>PlayerNumber=</v>
      </c>
      <c r="C4138" s="1" t="s">
        <v>207</v>
      </c>
      <c r="D4138" t="str">
        <f t="shared" ref="D4138:D4201" si="5384">RIGHT(A4138,(LEN(A4138)-13))</f>
        <v>8</v>
      </c>
      <c r="F4138" t="str">
        <f t="shared" si="5327"/>
        <v>PlayerNumber=8</v>
      </c>
      <c r="G4138" s="17" t="str">
        <f t="shared" ref="G4138" si="5385">CONCATENATE("[th]",C4113)</f>
        <v>[th]Fasta situationer</v>
      </c>
    </row>
    <row r="4139" spans="1:7" ht="14.4">
      <c r="A4139" s="17" t="s">
        <v>208</v>
      </c>
      <c r="B4139" s="17" t="str">
        <f t="shared" ref="B4139:B4140" si="5386">LEFT(A4139,15)</f>
        <v>TransferListed=</v>
      </c>
      <c r="C4139" s="1" t="s">
        <v>209</v>
      </c>
      <c r="D4139" t="str">
        <f t="shared" ref="D4139:D4202" si="5387">RIGHT(A4139,(LEN(A4139)-15))</f>
        <v>0</v>
      </c>
      <c r="F4139" t="str">
        <f t="shared" si="5327"/>
        <v>TransferListed=0</v>
      </c>
      <c r="G4139" s="17" t="s">
        <v>150</v>
      </c>
    </row>
    <row r="4140" spans="1:7" ht="14.4">
      <c r="A4140" s="17" t="s">
        <v>210</v>
      </c>
      <c r="B4140" s="17" t="str">
        <f t="shared" si="5386"/>
        <v>NationalTeamID=</v>
      </c>
      <c r="C4140" s="1" t="s">
        <v>211</v>
      </c>
      <c r="D4140" t="str">
        <f t="shared" si="5387"/>
        <v>3000</v>
      </c>
      <c r="F4140" t="str">
        <f t="shared" ref="F4140:F4203" si="5388">A4140</f>
        <v>NationalTeamID=3000</v>
      </c>
      <c r="G4140" s="17" t="str">
        <f>CONCATENATE("[td]",VLOOKUP(IF((COUNTA(E4113)&gt;0),E4113,VALUE(D4113)),'Lookup tables'!$A$2:$B$42,2,FALSE))</f>
        <v>[td]hyfsad</v>
      </c>
    </row>
    <row r="4141" spans="1:7" ht="14.4">
      <c r="A4141" s="17" t="s">
        <v>657</v>
      </c>
      <c r="B4141" s="17" t="str">
        <f t="shared" ref="B4141" si="5389">LEFT(A4141,5)</f>
        <v>Caps=</v>
      </c>
      <c r="C4141" s="1" t="s">
        <v>213</v>
      </c>
      <c r="D4141" t="str">
        <f t="shared" ref="D4141:D4204" si="5390">RIGHT(A4141,(LEN(A4141)-5))</f>
        <v>7</v>
      </c>
      <c r="F4141" t="str">
        <f t="shared" si="5388"/>
        <v>Caps=7</v>
      </c>
      <c r="G4141" s="17" t="s">
        <v>214</v>
      </c>
    </row>
    <row r="4142" spans="1:7" ht="14.4">
      <c r="A4142" s="17" t="s">
        <v>314</v>
      </c>
      <c r="B4142" s="17" t="str">
        <f t="shared" ref="B4142" si="5391">LEFT(A4142,8)</f>
        <v>CapsU20=</v>
      </c>
      <c r="C4142" s="1" t="s">
        <v>216</v>
      </c>
      <c r="D4142" t="str">
        <f t="shared" ref="D4142:D4205" si="5392">RIGHT(A4142,(LEN(A4142)-8))</f>
        <v>12</v>
      </c>
      <c r="E4142" t="s">
        <v>1440</v>
      </c>
      <c r="F4142" t="str">
        <f t="shared" si="5388"/>
        <v>CapsU20=12</v>
      </c>
      <c r="G4142" t="str">
        <f t="shared" ref="G4142:G4205" si="5393">CONCATENATE("Extra info: ", E4142)</f>
        <v>Extra info: form neg</v>
      </c>
    </row>
    <row r="4143" spans="1:7" ht="14.4">
      <c r="A4143" s="17" t="s">
        <v>951</v>
      </c>
      <c r="B4143" s="17"/>
      <c r="C4143" s="10" t="s">
        <v>134</v>
      </c>
      <c r="D4143" s="17" t="str">
        <f t="shared" ref="D4143:D4206" si="5394">MID(A4143,8,(LEN(A4143)-8))</f>
        <v>274129942</v>
      </c>
      <c r="F4143" t="str">
        <f t="shared" si="5333"/>
        <v>[player274129942]</v>
      </c>
      <c r="G4143" s="17" t="str">
        <f t="shared" ref="G4143:G4206" si="5395">CONCATENATE("[hr][b]",D4144,"[/b] ","[playerid=",D4143,"]")</f>
        <v>[hr][b]Roland 'Peps' Persson[/b] [playerid=274129942]</v>
      </c>
    </row>
    <row r="4144" spans="1:7" ht="14.4">
      <c r="A4144" s="17" t="s">
        <v>952</v>
      </c>
      <c r="B4144" s="17" t="str">
        <f t="shared" ref="B4144" si="5396">LEFT(A4144,5)</f>
        <v>name=</v>
      </c>
      <c r="C4144" s="10" t="s">
        <v>137</v>
      </c>
      <c r="D4144" s="17" t="str">
        <f t="shared" ref="D4144:D4207" si="5397">RIGHT(A4144,(LEN(A4144)-5))</f>
        <v>Roland 'Peps' Persson</v>
      </c>
      <c r="F4144" t="str">
        <f t="shared" si="5333"/>
        <v>name=Roland 'Peps' Persson</v>
      </c>
      <c r="G4144" t="str">
        <f t="shared" ref="G4144" si="5398">CONCATENATE(D4145," år och ",D4146," dagar, TSI = ",D4160,", Lön = ",D4159)</f>
        <v>27 år och 100 dagar, TSI = 326210, Lön = 275000</v>
      </c>
    </row>
    <row r="4145" spans="1:7" ht="14.4">
      <c r="A4145" s="17" t="s">
        <v>219</v>
      </c>
      <c r="B4145" s="17" t="str">
        <f t="shared" ref="B4145" si="5399">LEFT(A4145,4)</f>
        <v>ald=</v>
      </c>
      <c r="C4145" s="1" t="s">
        <v>139</v>
      </c>
      <c r="D4145" t="str">
        <f t="shared" ref="D4145:D4208" si="5400">RIGHT(A4145,(LEN(A4145)-4))</f>
        <v>27</v>
      </c>
      <c r="F4145" t="str">
        <f t="shared" ref="F4145" si="5401">IF(LEN(E4145)&gt;0,CONCATENATE(B4145,E4145),A4145)</f>
        <v>ald=27</v>
      </c>
      <c r="G4145" t="str">
        <f>CONCATENATE(VLOOKUP(IF((COUNTA(E4148)&gt;0),E4148,VALUE(D4148)),'Lookup tables'!$A$2:$B$42,2,FALSE)," form, ",VLOOKUP(IF((COUNTA(E4149)&gt;0),E4149,VALUE(D4149)),'Lookup tables'!$A$2:$B$42,2,FALSE)," kondition, ",VLOOKUP(IF((COUNTA(E4157)&gt;0),E4157,VALUE(D4157)),'Lookup tables'!$A$2:$B$42,2,FALSE)," rutin")</f>
        <v>bra form, fenomenal kondition, unik rutin</v>
      </c>
    </row>
    <row r="4146" spans="1:7" ht="14.4">
      <c r="A4146" s="17" t="s">
        <v>1201</v>
      </c>
      <c r="B4146" s="17" t="str">
        <f t="shared" ref="B4146" si="5402">LEFT(A4146,8)</f>
        <v>agedays=</v>
      </c>
      <c r="C4146" s="1" t="s">
        <v>142</v>
      </c>
      <c r="D4146" t="str">
        <f t="shared" ref="D4146:D4209" si="5403">RIGHT(A4146,(LEN(A4146)-8))</f>
        <v>100</v>
      </c>
      <c r="F4146" t="str">
        <f t="shared" si="5327"/>
        <v>agedays=100</v>
      </c>
      <c r="G4146" t="str">
        <f>CONCATENATE(IF((COUNTA(D4169)&gt;0),CONCATENATE(D4169,", "),""),IF((LEN(D4176)&gt;0),CONCATENATE(VLOOKUP(VALUE(D4176),'Lookup tables'!$D$25:$E$27,2,FALSE),", "),""),CONCATENATE(VLOOKUP(VALUE(D4158),'Lookup tables'!$A$2:$B$42,2,FALSE)," ledarförmåga, "),CONCATENATE(VLOOKUP(D4171,'Lookup tables'!$D$29:$E$34,2,FALSE),", "),IF(AND((VALUE(D4147)&lt;0),(COUNTA(E4147)&lt;1)),"ingen skada",CONCATENATE("[b]skada +",IF((COUNTA(E4147)&gt;0),E4147,D4147),"[/b]")))</f>
        <v>enastående ledarförmåga, sympatisk kille, ingen skada</v>
      </c>
    </row>
    <row r="4147" spans="1:7" ht="14.4">
      <c r="A4147" s="17" t="s">
        <v>143</v>
      </c>
      <c r="B4147" s="17" t="str">
        <f t="shared" ref="B4147:B4148" si="5404">LEFT(A4147,4)</f>
        <v>ska=</v>
      </c>
      <c r="C4147" s="1" t="s">
        <v>144</v>
      </c>
      <c r="D4147" t="str">
        <f t="shared" ref="D4147:D4210" si="5405">RIGHT(A4147,(LEN(A4147)-4))</f>
        <v>-1</v>
      </c>
      <c r="F4147" t="str">
        <f t="shared" si="5327"/>
        <v>ska=-1</v>
      </c>
      <c r="G4147" t="s">
        <v>145</v>
      </c>
    </row>
    <row r="4148" spans="1:7" ht="14.4">
      <c r="A4148" s="17" t="s">
        <v>279</v>
      </c>
      <c r="B4148" s="17" t="str">
        <f t="shared" si="5404"/>
        <v>for=</v>
      </c>
      <c r="C4148" s="1" t="s">
        <v>147</v>
      </c>
      <c r="D4148" t="str">
        <f t="shared" si="5405"/>
        <v>5</v>
      </c>
      <c r="F4148" t="str">
        <f t="shared" si="5327"/>
        <v>for=5</v>
      </c>
      <c r="G4148" s="17" t="str">
        <f t="shared" ref="G4148:G4179" si="5406">CONCATENATE("[th]",C4149)</f>
        <v>[th]Kondition</v>
      </c>
    </row>
    <row r="4149" spans="1:7" ht="14.4">
      <c r="A4149" s="17" t="s">
        <v>369</v>
      </c>
      <c r="B4149" s="17" t="str">
        <f t="shared" si="5349"/>
        <v>uth=</v>
      </c>
      <c r="C4149" s="1" t="s">
        <v>149</v>
      </c>
      <c r="D4149" t="str">
        <f t="shared" si="5405"/>
        <v>8</v>
      </c>
      <c r="F4149" t="str">
        <f t="shared" si="5327"/>
        <v>uth=8</v>
      </c>
      <c r="G4149" s="17" t="s">
        <v>150</v>
      </c>
    </row>
    <row r="4150" spans="1:7" ht="14.4">
      <c r="A4150" s="17" t="s">
        <v>472</v>
      </c>
      <c r="B4150" s="17" t="str">
        <f t="shared" si="5349"/>
        <v>spe=</v>
      </c>
      <c r="C4150" s="1" t="s">
        <v>152</v>
      </c>
      <c r="D4150" t="str">
        <f t="shared" si="5405"/>
        <v>15</v>
      </c>
      <c r="F4150" t="str">
        <f t="shared" si="5327"/>
        <v>spe=15</v>
      </c>
      <c r="G4150" s="17" t="str">
        <f>CONCATENATE("[td]",VLOOKUP(IF((COUNTA(E4149)&gt;0),E4149,VALUE(D4149)),'Lookup tables'!$A$2:$B$42,2,FALSE))</f>
        <v>[td]fenomenal</v>
      </c>
    </row>
    <row r="4151" spans="1:7" ht="14.4">
      <c r="A4151" s="17" t="s">
        <v>948</v>
      </c>
      <c r="B4151" s="17" t="str">
        <f t="shared" si="5349"/>
        <v>mal=</v>
      </c>
      <c r="C4151" s="1" t="s">
        <v>154</v>
      </c>
      <c r="D4151" t="str">
        <f t="shared" si="5405"/>
        <v>11</v>
      </c>
      <c r="F4151" t="str">
        <f t="shared" si="5327"/>
        <v>mal=11</v>
      </c>
      <c r="G4151" s="17" t="s">
        <v>140</v>
      </c>
    </row>
    <row r="4152" spans="1:7" ht="14.4">
      <c r="A4152" s="17" t="s">
        <v>583</v>
      </c>
      <c r="B4152" s="17" t="str">
        <f t="shared" si="5349"/>
        <v>fra=</v>
      </c>
      <c r="C4152" s="1" t="s">
        <v>156</v>
      </c>
      <c r="D4152" t="str">
        <f t="shared" si="5405"/>
        <v>14</v>
      </c>
      <c r="F4152" t="str">
        <f t="shared" si="5327"/>
        <v>fra=14</v>
      </c>
      <c r="G4152" s="17" t="str">
        <f t="shared" ref="G4152" si="5407">CONCATENATE("[th]",C4156)</f>
        <v>[th]Målvakt</v>
      </c>
    </row>
    <row r="4153" spans="1:7" ht="14.4">
      <c r="A4153" s="17" t="s">
        <v>725</v>
      </c>
      <c r="B4153" s="17" t="str">
        <f t="shared" si="5349"/>
        <v>ytt=</v>
      </c>
      <c r="C4153" s="1" t="s">
        <v>158</v>
      </c>
      <c r="D4153" t="str">
        <f t="shared" si="5405"/>
        <v>9</v>
      </c>
      <c r="F4153" t="str">
        <f t="shared" si="5327"/>
        <v>ytt=9</v>
      </c>
      <c r="G4153" s="17" t="s">
        <v>150</v>
      </c>
    </row>
    <row r="4154" spans="1:7" ht="14.4">
      <c r="A4154" s="17" t="s">
        <v>416</v>
      </c>
      <c r="B4154" s="17" t="str">
        <f t="shared" si="5349"/>
        <v>fas=</v>
      </c>
      <c r="C4154" s="1" t="s">
        <v>160</v>
      </c>
      <c r="D4154" t="str">
        <f t="shared" si="5405"/>
        <v>2</v>
      </c>
      <c r="F4154" t="str">
        <f t="shared" si="5327"/>
        <v>fas=2</v>
      </c>
      <c r="G4154" s="17" t="str">
        <f>CONCATENATE("[td]",VLOOKUP(IF((COUNTA(E4156)&gt;0),E4156,VALUE(D4156)),'Lookup tables'!$A$2:$B$42,2,FALSE))</f>
        <v>[td]katastrofal</v>
      </c>
    </row>
    <row r="4155" spans="1:7" ht="14.4">
      <c r="A4155" s="17" t="s">
        <v>285</v>
      </c>
      <c r="B4155" s="17" t="str">
        <f t="shared" si="5349"/>
        <v>bac=</v>
      </c>
      <c r="C4155" s="1" t="s">
        <v>162</v>
      </c>
      <c r="D4155" t="str">
        <f t="shared" si="5405"/>
        <v>4</v>
      </c>
      <c r="F4155" t="str">
        <f t="shared" si="5327"/>
        <v>bac=4</v>
      </c>
      <c r="G4155" s="17" t="s">
        <v>163</v>
      </c>
    </row>
    <row r="4156" spans="1:7" ht="14.4">
      <c r="A4156" s="17" t="s">
        <v>286</v>
      </c>
      <c r="B4156" s="17" t="str">
        <f t="shared" si="5349"/>
        <v>mlv=</v>
      </c>
      <c r="C4156" s="1" t="s">
        <v>165</v>
      </c>
      <c r="D4156" t="str">
        <f t="shared" si="5405"/>
        <v>1</v>
      </c>
      <c r="F4156" t="str">
        <f t="shared" si="5327"/>
        <v>mlv=1</v>
      </c>
      <c r="G4156" s="17" t="s">
        <v>135</v>
      </c>
    </row>
    <row r="4157" spans="1:7" ht="14.4">
      <c r="A4157" s="17" t="s">
        <v>267</v>
      </c>
      <c r="B4157" s="17" t="str">
        <f t="shared" si="5349"/>
        <v>rut=</v>
      </c>
      <c r="C4157" s="1" t="s">
        <v>167</v>
      </c>
      <c r="D4157" t="str">
        <f t="shared" si="5405"/>
        <v>9</v>
      </c>
      <c r="F4157" t="str">
        <f t="shared" si="5327"/>
        <v>rut=9</v>
      </c>
      <c r="G4157" s="17" t="str">
        <f t="shared" ref="G4157" si="5408">CONCATENATE("[th]",C4150)</f>
        <v>[th]Spelupplägg</v>
      </c>
    </row>
    <row r="4158" spans="1:7" ht="14.4">
      <c r="A4158" s="17" t="s">
        <v>288</v>
      </c>
      <c r="B4158" s="17" t="str">
        <f t="shared" si="5349"/>
        <v>led=</v>
      </c>
      <c r="C4158" s="1" t="s">
        <v>169</v>
      </c>
      <c r="D4158" t="str">
        <f t="shared" si="5405"/>
        <v>7</v>
      </c>
      <c r="F4158" t="str">
        <f t="shared" si="5327"/>
        <v>led=7</v>
      </c>
      <c r="G4158" s="17" t="s">
        <v>150</v>
      </c>
    </row>
    <row r="4159" spans="1:7" ht="14.4">
      <c r="A4159" s="17" t="s">
        <v>1411</v>
      </c>
      <c r="B4159" s="17" t="str">
        <f t="shared" si="5349"/>
        <v>sal=</v>
      </c>
      <c r="C4159" s="1" t="s">
        <v>171</v>
      </c>
      <c r="D4159" t="str">
        <f t="shared" si="5405"/>
        <v>275000</v>
      </c>
      <c r="F4159" t="str">
        <f t="shared" si="5327"/>
        <v>sal=275000</v>
      </c>
      <c r="G4159" s="17" t="str">
        <f>CONCATENATE("[td]",VLOOKUP(IF((COUNTA(E4150)&gt;0),E4150,VALUE(D4150)),'Lookup tables'!$A$2:$B$42,2,FALSE))</f>
        <v>[td]titanisk</v>
      </c>
    </row>
    <row r="4160" spans="1:7" ht="14.4">
      <c r="A4160" s="17" t="s">
        <v>1412</v>
      </c>
      <c r="B4160" s="17" t="str">
        <f t="shared" si="5349"/>
        <v>mkt=</v>
      </c>
      <c r="C4160" s="1" t="s">
        <v>173</v>
      </c>
      <c r="D4160" t="str">
        <f t="shared" si="5405"/>
        <v>326210</v>
      </c>
      <c r="F4160" t="str">
        <f t="shared" ref="F4160:F4221" si="5409">IF(LEN(E4160)&gt;0,CONCATENATE(B4160,E4160),A4160)</f>
        <v>mkt=326210</v>
      </c>
      <c r="G4160" s="17" t="s">
        <v>140</v>
      </c>
    </row>
    <row r="4161" spans="1:7" ht="14.4">
      <c r="A4161" s="17" t="s">
        <v>392</v>
      </c>
      <c r="B4161" s="17" t="str">
        <f t="shared" si="5349"/>
        <v>gev=</v>
      </c>
      <c r="C4161" s="1" t="s">
        <v>175</v>
      </c>
      <c r="D4161" t="str">
        <f t="shared" si="5405"/>
        <v>70</v>
      </c>
      <c r="F4161" t="str">
        <f t="shared" si="5409"/>
        <v>gev=70</v>
      </c>
      <c r="G4161" s="17" t="str">
        <f t="shared" ref="G4161" si="5410">CONCATENATE("[th]",C4152)</f>
        <v>[th]Framspel</v>
      </c>
    </row>
    <row r="4162" spans="1:7" ht="14.4">
      <c r="A4162" s="17" t="s">
        <v>176</v>
      </c>
      <c r="B4162" s="17" t="str">
        <f t="shared" si="5349"/>
        <v>gtl=</v>
      </c>
      <c r="C4162" s="1" t="s">
        <v>177</v>
      </c>
      <c r="D4162" t="str">
        <f t="shared" si="5405"/>
        <v>0</v>
      </c>
      <c r="F4162" t="str">
        <f t="shared" si="5409"/>
        <v>gtl=0</v>
      </c>
      <c r="G4162" s="17" t="s">
        <v>150</v>
      </c>
    </row>
    <row r="4163" spans="1:7" ht="14.4">
      <c r="A4163" s="17" t="s">
        <v>178</v>
      </c>
      <c r="B4163" s="17" t="str">
        <f t="shared" si="5349"/>
        <v>gtc=</v>
      </c>
      <c r="C4163" s="1" t="s">
        <v>179</v>
      </c>
      <c r="D4163" t="str">
        <f t="shared" si="5405"/>
        <v>0</v>
      </c>
      <c r="F4163" t="str">
        <f t="shared" si="5409"/>
        <v>gtc=0</v>
      </c>
      <c r="G4163" s="17" t="str">
        <f>CONCATENATE("[td]",VLOOKUP(IF((COUNTA(E4152)&gt;0),E4152,VALUE(D4152)),'Lookup tables'!$A$2:$B$42,2,FALSE))</f>
        <v>[td]himmelsk</v>
      </c>
    </row>
    <row r="4164" spans="1:7" ht="14.4">
      <c r="A4164" s="17" t="s">
        <v>180</v>
      </c>
      <c r="B4164" s="17" t="str">
        <f t="shared" si="5349"/>
        <v>gtt=</v>
      </c>
      <c r="C4164" s="1" t="s">
        <v>181</v>
      </c>
      <c r="D4164" t="str">
        <f t="shared" si="5405"/>
        <v>0</v>
      </c>
      <c r="F4164" t="str">
        <f t="shared" si="5409"/>
        <v>gtt=0</v>
      </c>
      <c r="G4164" s="17" t="s">
        <v>163</v>
      </c>
    </row>
    <row r="4165" spans="1:7" ht="14.4">
      <c r="A4165" s="17" t="s">
        <v>748</v>
      </c>
      <c r="B4165" s="17" t="str">
        <f t="shared" si="5349"/>
        <v>hat=</v>
      </c>
      <c r="C4165" s="1" t="s">
        <v>183</v>
      </c>
      <c r="D4165" t="str">
        <f t="shared" si="5405"/>
        <v>6</v>
      </c>
      <c r="F4165" t="str">
        <f t="shared" si="5409"/>
        <v>hat=6</v>
      </c>
      <c r="G4165" s="17" t="s">
        <v>135</v>
      </c>
    </row>
    <row r="4166" spans="1:7" ht="14.4">
      <c r="A4166" s="17" t="s">
        <v>184</v>
      </c>
      <c r="B4166" s="17" t="str">
        <f t="shared" ref="B4166" si="5411">LEFT(A4166,10)</f>
        <v>CountryID=</v>
      </c>
      <c r="C4166" s="1" t="s">
        <v>185</v>
      </c>
      <c r="D4166" t="str">
        <f t="shared" ref="D4166:D4197" si="5412">RIGHT(A4166,(LEN(A4166)-10))</f>
        <v>1</v>
      </c>
      <c r="F4166" t="str">
        <f t="shared" si="5409"/>
        <v>CountryID=1</v>
      </c>
      <c r="G4166" s="17" t="str">
        <f t="shared" ref="G4166" si="5413">CONCATENATE("[th]",C4153)</f>
        <v>[th]Ytter</v>
      </c>
    </row>
    <row r="4167" spans="1:7" ht="14.4">
      <c r="A4167" s="17" t="s">
        <v>186</v>
      </c>
      <c r="B4167" s="17" t="str">
        <f t="shared" ref="B4167" si="5414">LEFT(A4167,9)</f>
        <v>warnings=</v>
      </c>
      <c r="C4167" s="1" t="s">
        <v>187</v>
      </c>
      <c r="D4167" t="str">
        <f t="shared" ref="D4167:D4198" si="5415">RIGHT(A4167,(LEN(A4167)-9))</f>
        <v>0</v>
      </c>
      <c r="F4167" t="str">
        <f t="shared" si="5409"/>
        <v>warnings=0</v>
      </c>
      <c r="G4167" s="17" t="s">
        <v>150</v>
      </c>
    </row>
    <row r="4168" spans="1:7" ht="14.4">
      <c r="A4168" s="17" t="s">
        <v>610</v>
      </c>
      <c r="B4168" s="17" t="str">
        <f t="shared" ref="B4168" si="5416">LEFT(A4168,11)</f>
        <v>speciality=</v>
      </c>
      <c r="C4168" s="1" t="s">
        <v>189</v>
      </c>
      <c r="D4168" t="str">
        <f t="shared" ref="D4168:D4199" si="5417">RIGHT(A4168,(LEN(A4168)-11))</f>
        <v>1</v>
      </c>
      <c r="F4168" t="str">
        <f t="shared" si="5409"/>
        <v>speciality=1</v>
      </c>
      <c r="G4168" s="17" t="str">
        <f>CONCATENATE("[td]",VLOOKUP(IF((COUNTA(E4153)&gt;0),E4153,VALUE(D4153)),'Lookup tables'!$A$2:$B$42,2,FALSE))</f>
        <v>[td]unik</v>
      </c>
    </row>
    <row r="4169" spans="1:7" ht="14.4">
      <c r="A4169" s="17" t="s">
        <v>611</v>
      </c>
      <c r="B4169" s="17" t="str">
        <f t="shared" ref="B4169" si="5418">LEFT(A4169,16)</f>
        <v>specialityLabel=</v>
      </c>
      <c r="C4169" s="1" t="s">
        <v>189</v>
      </c>
      <c r="F4169" t="str">
        <f t="shared" si="5409"/>
        <v>specialityLabel=Technical</v>
      </c>
      <c r="G4169" s="17" t="s">
        <v>140</v>
      </c>
    </row>
    <row r="4170" spans="1:7" ht="14.4">
      <c r="A4170" s="17" t="s">
        <v>329</v>
      </c>
      <c r="B4170" s="17" t="str">
        <f t="shared" ref="B4170" si="5419">LEFT(A4170,11)</f>
        <v>gentleness=</v>
      </c>
      <c r="C4170" s="1" t="s">
        <v>192</v>
      </c>
      <c r="D4170" t="str">
        <f t="shared" ref="D4170:D4201" si="5420">RIGHT(A4170,(LEN(A4170)-11))</f>
        <v>2</v>
      </c>
      <c r="F4170" t="str">
        <f t="shared" si="5409"/>
        <v>gentleness=2</v>
      </c>
      <c r="G4170" s="17" t="str">
        <f t="shared" ref="G4170" si="5421">CONCATENATE("[th]",C4155)</f>
        <v>[th]Försvar</v>
      </c>
    </row>
    <row r="4171" spans="1:7" ht="14.4">
      <c r="A4171" s="17" t="s">
        <v>330</v>
      </c>
      <c r="B4171" s="17" t="str">
        <f t="shared" ref="B4171" si="5422">LEFT(A4171,16)</f>
        <v>gentlenessLabel=</v>
      </c>
      <c r="C4171" s="1" t="s">
        <v>192</v>
      </c>
      <c r="D4171" t="str">
        <f t="shared" ref="D4171:D4202" si="5423">RIGHT(A4171,(LEN(A4171)-16))</f>
        <v>pleasant guy</v>
      </c>
      <c r="F4171" t="str">
        <f t="shared" si="5409"/>
        <v>gentlenessLabel=pleasant guy</v>
      </c>
      <c r="G4171" s="17" t="s">
        <v>150</v>
      </c>
    </row>
    <row r="4172" spans="1:7" ht="14.4">
      <c r="A4172" s="17" t="s">
        <v>194</v>
      </c>
      <c r="B4172" s="17" t="str">
        <f t="shared" ref="B4172" si="5424">LEFT(A4172,8)</f>
        <v>honesty=</v>
      </c>
      <c r="C4172" s="1" t="s">
        <v>195</v>
      </c>
      <c r="D4172" t="str">
        <f t="shared" ref="D4172:D4203" si="5425">RIGHT(A4172,(LEN(A4172)-8))</f>
        <v>2</v>
      </c>
      <c r="F4172" t="str">
        <f t="shared" si="5409"/>
        <v>honesty=2</v>
      </c>
      <c r="G4172" s="17" t="str">
        <f>CONCATENATE("[td]",VLOOKUP(IF((COUNTA(E4155)&gt;0),E4155,VALUE(D4155)),'Lookup tables'!$A$2:$B$42,2,FALSE))</f>
        <v>[td]hyfsad</v>
      </c>
    </row>
    <row r="4173" spans="1:7" ht="14.4">
      <c r="A4173" s="17" t="s">
        <v>196</v>
      </c>
      <c r="B4173" s="17" t="str">
        <f t="shared" ref="B4173" si="5426">LEFT(A4173,13)</f>
        <v>honestyLabel=</v>
      </c>
      <c r="C4173" s="1" t="s">
        <v>195</v>
      </c>
      <c r="D4173" t="str">
        <f t="shared" ref="D4173:D4204" si="5427">RIGHT(A4173,(LEN(A4173)-13))</f>
        <v>honest</v>
      </c>
      <c r="F4173" t="str">
        <f t="shared" si="5409"/>
        <v>honestyLabel=honest</v>
      </c>
      <c r="G4173" s="17" t="s">
        <v>163</v>
      </c>
    </row>
    <row r="4174" spans="1:7" ht="14.4">
      <c r="A4174" s="17" t="s">
        <v>294</v>
      </c>
      <c r="B4174" s="17" t="str">
        <f t="shared" ref="B4174" si="5428">LEFT(A4174,15)</f>
        <v>Aggressiveness=</v>
      </c>
      <c r="C4174" s="1" t="s">
        <v>198</v>
      </c>
      <c r="D4174" t="str">
        <f t="shared" ref="D4174:D4205" si="5429">RIGHT(A4174,(LEN(A4174)-15))</f>
        <v>3</v>
      </c>
      <c r="F4174" t="str">
        <f t="shared" si="5409"/>
        <v>Aggressiveness=3</v>
      </c>
      <c r="G4174" s="17" t="s">
        <v>135</v>
      </c>
    </row>
    <row r="4175" spans="1:7" ht="14.4">
      <c r="A4175" s="17" t="s">
        <v>295</v>
      </c>
      <c r="B4175" s="17" t="str">
        <f t="shared" ref="B4175" si="5430">LEFT(A4175,20)</f>
        <v>AggressivenessLabel=</v>
      </c>
      <c r="C4175" s="1" t="s">
        <v>198</v>
      </c>
      <c r="D4175" t="str">
        <f t="shared" ref="D4175:D4206" si="5431">RIGHT(A4175,(LEN(A4175)-20))</f>
        <v>temperamental</v>
      </c>
      <c r="F4175" t="str">
        <f t="shared" si="5409"/>
        <v>AggressivenessLabel=temperamental</v>
      </c>
      <c r="G4175" s="17" t="str">
        <f t="shared" ref="G4175" si="5432">CONCATENATE("[th]",C4151)</f>
        <v>[th]Målgörare</v>
      </c>
    </row>
    <row r="4176" spans="1:7" ht="14.4">
      <c r="A4176" s="17" t="s">
        <v>236</v>
      </c>
      <c r="B4176" s="17" t="str">
        <f t="shared" ref="B4176" si="5433">LEFT(A4176,12)</f>
        <v>TrainerType=</v>
      </c>
      <c r="C4176" s="1" t="s">
        <v>201</v>
      </c>
      <c r="D4176" t="str">
        <f t="shared" ref="D4176:D4207" si="5434">RIGHT(A4176,(LEN(A4176)-12))</f>
        <v/>
      </c>
      <c r="F4176" t="str">
        <f t="shared" si="5409"/>
        <v>TrainerType=</v>
      </c>
      <c r="G4176" s="17" t="s">
        <v>150</v>
      </c>
    </row>
    <row r="4177" spans="1:7" ht="14.4">
      <c r="A4177" s="17" t="s">
        <v>237</v>
      </c>
      <c r="B4177" s="17" t="str">
        <f t="shared" ref="B4177" si="5435">LEFT(A4177,13)</f>
        <v>TrainerSkill=</v>
      </c>
      <c r="C4177" s="1" t="s">
        <v>203</v>
      </c>
      <c r="D4177" t="str">
        <f t="shared" ref="D4177:D4208" si="5436">RIGHT(A4177,(LEN(A4177)-13))</f>
        <v/>
      </c>
      <c r="F4177" t="str">
        <f t="shared" si="5409"/>
        <v>TrainerSkill=</v>
      </c>
      <c r="G4177" s="17" t="str">
        <f>CONCATENATE("[td]",VLOOKUP(IF((COUNTA(E4151)&gt;0),E4151,VALUE(D4151)),'Lookup tables'!$A$2:$B$42,2,FALSE))</f>
        <v>[td]gudabenådad</v>
      </c>
    </row>
    <row r="4178" spans="1:7" ht="14.4">
      <c r="A4178" s="17" t="s">
        <v>204</v>
      </c>
      <c r="B4178" s="17" t="str">
        <f t="shared" ref="B4178" si="5437">LEFT(A4178,7)</f>
        <v>rating=</v>
      </c>
      <c r="C4178" s="1" t="s">
        <v>205</v>
      </c>
      <c r="D4178" t="str">
        <f t="shared" ref="D4178:D4209" si="5438">RIGHT(A4178,(LEN(A4178)-7))</f>
        <v>0</v>
      </c>
      <c r="F4178" t="str">
        <f t="shared" si="5409"/>
        <v>rating=0</v>
      </c>
      <c r="G4178" s="17" t="s">
        <v>140</v>
      </c>
    </row>
    <row r="4179" spans="1:7" ht="14.4">
      <c r="A4179" s="17" t="s">
        <v>350</v>
      </c>
      <c r="B4179" s="17" t="str">
        <f t="shared" ref="B4179" si="5439">LEFT(A4179,13)</f>
        <v>PlayerNumber=</v>
      </c>
      <c r="C4179" s="1" t="s">
        <v>207</v>
      </c>
      <c r="D4179" t="str">
        <f t="shared" ref="D4179:D4210" si="5440">RIGHT(A4179,(LEN(A4179)-13))</f>
        <v>100</v>
      </c>
      <c r="F4179" t="str">
        <f t="shared" si="5409"/>
        <v>PlayerNumber=100</v>
      </c>
      <c r="G4179" s="17" t="str">
        <f t="shared" ref="G4179" si="5441">CONCATENATE("[th]",C4154)</f>
        <v>[th]Fasta situationer</v>
      </c>
    </row>
    <row r="4180" spans="1:7" ht="14.4">
      <c r="A4180" s="17" t="s">
        <v>208</v>
      </c>
      <c r="B4180" s="17" t="str">
        <f t="shared" ref="B4180:B4181" si="5442">LEFT(A4180,15)</f>
        <v>TransferListed=</v>
      </c>
      <c r="C4180" s="1" t="s">
        <v>209</v>
      </c>
      <c r="D4180" t="str">
        <f t="shared" ref="D4180:D4211" si="5443">RIGHT(A4180,(LEN(A4180)-15))</f>
        <v>0</v>
      </c>
      <c r="F4180" t="str">
        <f t="shared" si="5409"/>
        <v>TransferListed=0</v>
      </c>
      <c r="G4180" s="17" t="s">
        <v>150</v>
      </c>
    </row>
    <row r="4181" spans="1:7" ht="14.4">
      <c r="A4181" s="17" t="s">
        <v>210</v>
      </c>
      <c r="B4181" s="17" t="str">
        <f t="shared" si="5442"/>
        <v>NationalTeamID=</v>
      </c>
      <c r="C4181" s="1" t="s">
        <v>211</v>
      </c>
      <c r="D4181" t="str">
        <f t="shared" si="5443"/>
        <v>3000</v>
      </c>
      <c r="F4181" t="str">
        <f t="shared" ref="F4181:F4244" si="5444">A4181</f>
        <v>NationalTeamID=3000</v>
      </c>
      <c r="G4181" s="17" t="str">
        <f>CONCATENATE("[td]",VLOOKUP(IF((COUNTA(E4154)&gt;0),E4154,VALUE(D4154)),'Lookup tables'!$A$2:$B$42,2,FALSE))</f>
        <v>[td]usel</v>
      </c>
    </row>
    <row r="4182" spans="1:7" ht="14.4">
      <c r="A4182" s="17" t="s">
        <v>429</v>
      </c>
      <c r="B4182" s="17" t="str">
        <f t="shared" ref="B4182" si="5445">LEFT(A4182,5)</f>
        <v>Caps=</v>
      </c>
      <c r="C4182" s="1" t="s">
        <v>213</v>
      </c>
      <c r="D4182" t="str">
        <f t="shared" ref="D4182:D4213" si="5446">RIGHT(A4182,(LEN(A4182)-5))</f>
        <v>1</v>
      </c>
      <c r="F4182" t="str">
        <f t="shared" si="5444"/>
        <v>Caps=1</v>
      </c>
      <c r="G4182" s="17" t="s">
        <v>214</v>
      </c>
    </row>
    <row r="4183" spans="1:7" ht="14.4">
      <c r="A4183" s="17" t="s">
        <v>239</v>
      </c>
      <c r="B4183" s="17" t="str">
        <f t="shared" ref="B4183" si="5447">LEFT(A4183,8)</f>
        <v>CapsU20=</v>
      </c>
      <c r="C4183" s="1" t="s">
        <v>216</v>
      </c>
      <c r="D4183" t="str">
        <f t="shared" ref="D4183:D4214" si="5448">RIGHT(A4183,(LEN(A4183)-8))</f>
        <v>0</v>
      </c>
      <c r="F4183" t="str">
        <f t="shared" si="5444"/>
        <v>CapsU20=0</v>
      </c>
      <c r="G4183" t="str">
        <f t="shared" ref="G4183:G4214" si="5449">CONCATENATE("Extra info: ", E4183)</f>
        <v xml:space="preserve">Extra info: </v>
      </c>
    </row>
    <row r="4184" spans="1:7" ht="14.4">
      <c r="A4184" s="17" t="s">
        <v>957</v>
      </c>
      <c r="B4184" s="17"/>
      <c r="C4184" s="10" t="s">
        <v>134</v>
      </c>
      <c r="D4184" s="17" t="str">
        <f t="shared" ref="D4184:D4215" si="5450">MID(A4184,8,(LEN(A4184)-8))</f>
        <v>242687866</v>
      </c>
      <c r="F4184" t="str">
        <f t="shared" si="5444"/>
        <v>[player242687866]</v>
      </c>
      <c r="G4184" s="17" t="str">
        <f t="shared" ref="G4184:G4215" si="5451">CONCATENATE("[hr][b]",D4185,"[/b] ","[playerid=",D4184,"]")</f>
        <v>[hr][b]Svante Rogersson[/b] [playerid=242687866]</v>
      </c>
    </row>
    <row r="4185" spans="1:7" ht="14.4">
      <c r="A4185" s="17" t="s">
        <v>958</v>
      </c>
      <c r="B4185" s="17" t="str">
        <f t="shared" ref="B4185" si="5452">LEFT(A4185,5)</f>
        <v>name=</v>
      </c>
      <c r="C4185" s="10" t="s">
        <v>137</v>
      </c>
      <c r="D4185" s="17" t="str">
        <f t="shared" ref="D4185:D4216" si="5453">RIGHT(A4185,(LEN(A4185)-5))</f>
        <v>Svante Rogersson</v>
      </c>
      <c r="F4185" t="str">
        <f t="shared" si="5444"/>
        <v>name=Svante Rogersson</v>
      </c>
      <c r="G4185" t="str">
        <f t="shared" ref="G4185" si="5454">CONCATENATE(D4186," år och ",D4187," dagar, TSI = ",D4201,", Lön = ",D4200)</f>
        <v>30 år och 67 dagar, TSI = 275230, Lön = 386280</v>
      </c>
    </row>
    <row r="4186" spans="1:7" ht="14.4">
      <c r="A4186" s="17" t="s">
        <v>344</v>
      </c>
      <c r="B4186" s="17" t="str">
        <f t="shared" ref="B4186" si="5455">LEFT(A4186,4)</f>
        <v>ald=</v>
      </c>
      <c r="C4186" s="1" t="s">
        <v>139</v>
      </c>
      <c r="D4186" t="str">
        <f t="shared" ref="D4186:D4217" si="5456">RIGHT(A4186,(LEN(A4186)-4))</f>
        <v>30</v>
      </c>
      <c r="F4186" t="str">
        <f t="shared" ref="F4186" si="5457">IF(LEN(E4186)&gt;0,CONCATENATE(B4186,E4186),A4186)</f>
        <v>ald=30</v>
      </c>
      <c r="G4186" t="str">
        <f>CONCATENATE(VLOOKUP(IF((COUNTA(E4189)&gt;0),E4189,VALUE(D4189)),'Lookup tables'!$A$2:$B$42,2,FALSE)," form, ",VLOOKUP(IF((COUNTA(E4190)&gt;0),E4190,VALUE(D4190)),'Lookup tables'!$A$2:$B$42,2,FALSE)," kondition, ",VLOOKUP(IF((COUNTA(E4198)&gt;0),E4198,VALUE(D4198)),'Lookup tables'!$A$2:$B$42,2,FALSE)," rutin")</f>
        <v>ypperlig form, enastående kondition, mytomspunnen rutin</v>
      </c>
    </row>
    <row r="4187" spans="1:7" ht="14.4">
      <c r="A4187" s="17" t="s">
        <v>1377</v>
      </c>
      <c r="B4187" s="17" t="str">
        <f t="shared" ref="B4187" si="5458">LEFT(A4187,8)</f>
        <v>agedays=</v>
      </c>
      <c r="C4187" s="1" t="s">
        <v>142</v>
      </c>
      <c r="D4187" t="str">
        <f t="shared" ref="D4187:D4218" si="5459">RIGHT(A4187,(LEN(A4187)-8))</f>
        <v>67</v>
      </c>
      <c r="F4187" t="str">
        <f t="shared" si="5409"/>
        <v>agedays=67</v>
      </c>
      <c r="G4187" t="str">
        <f>CONCATENATE(IF((COUNTA(D4210)&gt;0),CONCATENATE(D4210,", "),""),IF((LEN(D4217)&gt;0),CONCATENATE(VLOOKUP(VALUE(D4217),'Lookup tables'!$D$25:$E$27,2,FALSE),", "),""),CONCATENATE(VLOOKUP(VALUE(D4199),'Lookup tables'!$A$2:$B$42,2,FALSE)," ledarförmåga, "),CONCATENATE(VLOOKUP(D4212,'Lookup tables'!$D$29:$E$34,2,FALSE),", "),IF(AND((VALUE(D4188)&lt;0),(COUNTA(E4188)&lt;1)),"ingen skada",CONCATENATE("[b]skada +",IF((COUNTA(E4188)&gt;0),E4188,D4188),"[/b]")))</f>
        <v>hyfsad ledarförmåga, kontroversiell person, ingen skada</v>
      </c>
    </row>
    <row r="4188" spans="1:7" ht="14.4">
      <c r="A4188" s="17" t="s">
        <v>143</v>
      </c>
      <c r="B4188" s="17" t="str">
        <f t="shared" ref="B4188:B4247" si="5460">LEFT(A4188,4)</f>
        <v>ska=</v>
      </c>
      <c r="C4188" s="1" t="s">
        <v>144</v>
      </c>
      <c r="D4188" t="str">
        <f t="shared" ref="D4188:D4219" si="5461">RIGHT(A4188,(LEN(A4188)-4))</f>
        <v>-1</v>
      </c>
      <c r="F4188" t="str">
        <f t="shared" si="5409"/>
        <v>ska=-1</v>
      </c>
      <c r="G4188" t="s">
        <v>145</v>
      </c>
    </row>
    <row r="4189" spans="1:7" ht="14.4">
      <c r="A4189" s="17" t="s">
        <v>221</v>
      </c>
      <c r="B4189" s="17" t="str">
        <f t="shared" si="5460"/>
        <v>for=</v>
      </c>
      <c r="C4189" s="1" t="s">
        <v>147</v>
      </c>
      <c r="D4189" t="str">
        <f t="shared" si="5461"/>
        <v>6</v>
      </c>
      <c r="F4189" t="str">
        <f t="shared" si="5409"/>
        <v>for=6</v>
      </c>
      <c r="G4189" s="17" t="str">
        <f t="shared" ref="G4189:G4220" si="5462">CONCATENATE("[th]",C4190)</f>
        <v>[th]Kondition</v>
      </c>
    </row>
    <row r="4190" spans="1:7" ht="14.4">
      <c r="A4190" s="17" t="s">
        <v>222</v>
      </c>
      <c r="B4190" s="17" t="str">
        <f t="shared" si="5460"/>
        <v>uth=</v>
      </c>
      <c r="C4190" s="1" t="s">
        <v>149</v>
      </c>
      <c r="D4190" t="str">
        <f t="shared" si="5461"/>
        <v>7</v>
      </c>
      <c r="F4190" t="str">
        <f t="shared" si="5409"/>
        <v>uth=7</v>
      </c>
      <c r="G4190" s="17" t="s">
        <v>150</v>
      </c>
    </row>
    <row r="4191" spans="1:7" ht="14.4">
      <c r="A4191" s="17" t="s">
        <v>472</v>
      </c>
      <c r="B4191" s="17" t="str">
        <f t="shared" si="5460"/>
        <v>spe=</v>
      </c>
      <c r="C4191" s="1" t="s">
        <v>152</v>
      </c>
      <c r="D4191" t="str">
        <f t="shared" si="5461"/>
        <v>15</v>
      </c>
      <c r="F4191" t="str">
        <f t="shared" si="5409"/>
        <v>spe=15</v>
      </c>
      <c r="G4191" s="17" t="str">
        <f>CONCATENATE("[td]",VLOOKUP(IF((COUNTA(E4190)&gt;0),E4190,VALUE(D4190)),'Lookup tables'!$A$2:$B$42,2,FALSE))</f>
        <v>[td]enastående</v>
      </c>
    </row>
    <row r="4192" spans="1:7" ht="14.4">
      <c r="A4192" s="17" t="s">
        <v>948</v>
      </c>
      <c r="B4192" s="17" t="str">
        <f t="shared" si="5460"/>
        <v>mal=</v>
      </c>
      <c r="C4192" s="1" t="s">
        <v>154</v>
      </c>
      <c r="D4192" t="str">
        <f t="shared" si="5461"/>
        <v>11</v>
      </c>
      <c r="F4192" t="str">
        <f t="shared" si="5409"/>
        <v>mal=11</v>
      </c>
      <c r="G4192" s="17" t="s">
        <v>140</v>
      </c>
    </row>
    <row r="4193" spans="1:7" ht="14.4">
      <c r="A4193" s="17" t="s">
        <v>906</v>
      </c>
      <c r="B4193" s="17" t="str">
        <f t="shared" si="5460"/>
        <v>fra=</v>
      </c>
      <c r="C4193" s="1" t="s">
        <v>156</v>
      </c>
      <c r="D4193" t="str">
        <f t="shared" si="5461"/>
        <v>15</v>
      </c>
      <c r="F4193" t="str">
        <f t="shared" si="5409"/>
        <v>fra=15</v>
      </c>
      <c r="G4193" s="17" t="str">
        <f t="shared" ref="G4193" si="5463">CONCATENATE("[th]",C4197)</f>
        <v>[th]Målvakt</v>
      </c>
    </row>
    <row r="4194" spans="1:7" ht="14.4">
      <c r="A4194" s="17" t="s">
        <v>454</v>
      </c>
      <c r="B4194" s="17" t="str">
        <f t="shared" si="5460"/>
        <v>ytt=</v>
      </c>
      <c r="C4194" s="1" t="s">
        <v>158</v>
      </c>
      <c r="D4194" t="str">
        <f t="shared" si="5461"/>
        <v>6</v>
      </c>
      <c r="F4194" t="str">
        <f t="shared" si="5409"/>
        <v>ytt=6</v>
      </c>
      <c r="G4194" s="17" t="s">
        <v>150</v>
      </c>
    </row>
    <row r="4195" spans="1:7" ht="14.4">
      <c r="A4195" s="17" t="s">
        <v>358</v>
      </c>
      <c r="B4195" s="17" t="str">
        <f t="shared" si="5460"/>
        <v>fas=</v>
      </c>
      <c r="C4195" s="1" t="s">
        <v>160</v>
      </c>
      <c r="D4195" t="str">
        <f t="shared" si="5461"/>
        <v>3</v>
      </c>
      <c r="F4195" t="str">
        <f t="shared" si="5409"/>
        <v>fas=3</v>
      </c>
      <c r="G4195" s="17" t="str">
        <f>CONCATENATE("[td]",VLOOKUP(IF((COUNTA(E4197)&gt;0),E4197,VALUE(D4197)),'Lookup tables'!$A$2:$B$42,2,FALSE))</f>
        <v>[td]katastrofal</v>
      </c>
    </row>
    <row r="4196" spans="1:7" ht="14.4">
      <c r="A4196" s="17" t="s">
        <v>715</v>
      </c>
      <c r="B4196" s="17" t="str">
        <f t="shared" si="5460"/>
        <v>bac=</v>
      </c>
      <c r="C4196" s="1" t="s">
        <v>162</v>
      </c>
      <c r="D4196" t="str">
        <f t="shared" si="5461"/>
        <v>3</v>
      </c>
      <c r="F4196" t="str">
        <f t="shared" si="5409"/>
        <v>bac=3</v>
      </c>
      <c r="G4196" s="17" t="s">
        <v>163</v>
      </c>
    </row>
    <row r="4197" spans="1:7" ht="14.4">
      <c r="A4197" s="17" t="s">
        <v>286</v>
      </c>
      <c r="B4197" s="17" t="str">
        <f t="shared" si="5460"/>
        <v>mlv=</v>
      </c>
      <c r="C4197" s="1" t="s">
        <v>165</v>
      </c>
      <c r="D4197" t="str">
        <f t="shared" si="5461"/>
        <v>1</v>
      </c>
      <c r="F4197" t="str">
        <f t="shared" si="5409"/>
        <v>mlv=1</v>
      </c>
      <c r="G4197" s="17" t="s">
        <v>135</v>
      </c>
    </row>
    <row r="4198" spans="1:7" ht="14.4">
      <c r="A4198" s="17" t="s">
        <v>585</v>
      </c>
      <c r="B4198" s="17" t="str">
        <f t="shared" si="5460"/>
        <v>rut=</v>
      </c>
      <c r="C4198" s="1" t="s">
        <v>167</v>
      </c>
      <c r="D4198" t="str">
        <f t="shared" si="5461"/>
        <v>17</v>
      </c>
      <c r="F4198" t="str">
        <f t="shared" si="5409"/>
        <v>rut=17</v>
      </c>
      <c r="G4198" s="17" t="str">
        <f t="shared" ref="G4198" si="5464">CONCATENATE("[th]",C4191)</f>
        <v>[th]Spelupplägg</v>
      </c>
    </row>
    <row r="4199" spans="1:7" ht="14.4">
      <c r="A4199" s="17" t="s">
        <v>400</v>
      </c>
      <c r="B4199" s="17" t="str">
        <f t="shared" si="5460"/>
        <v>led=</v>
      </c>
      <c r="C4199" s="1" t="s">
        <v>169</v>
      </c>
      <c r="D4199" t="str">
        <f t="shared" si="5461"/>
        <v>4</v>
      </c>
      <c r="F4199" t="str">
        <f t="shared" si="5409"/>
        <v>led=4</v>
      </c>
      <c r="G4199" s="17" t="s">
        <v>150</v>
      </c>
    </row>
    <row r="4200" spans="1:7" ht="14.4">
      <c r="A4200" s="17" t="s">
        <v>1413</v>
      </c>
      <c r="B4200" s="17" t="str">
        <f t="shared" si="5460"/>
        <v>sal=</v>
      </c>
      <c r="C4200" s="1" t="s">
        <v>171</v>
      </c>
      <c r="D4200" t="str">
        <f t="shared" si="5461"/>
        <v>386280</v>
      </c>
      <c r="F4200" t="str">
        <f t="shared" si="5409"/>
        <v>sal=386280</v>
      </c>
      <c r="G4200" s="17" t="str">
        <f>CONCATENATE("[td]",VLOOKUP(IF((COUNTA(E4191)&gt;0),E4191,VALUE(D4191)),'Lookup tables'!$A$2:$B$42,2,FALSE))</f>
        <v>[td]titanisk</v>
      </c>
    </row>
    <row r="4201" spans="1:7" ht="14.4">
      <c r="A4201" s="17" t="s">
        <v>1414</v>
      </c>
      <c r="B4201" s="17" t="str">
        <f t="shared" si="5460"/>
        <v>mkt=</v>
      </c>
      <c r="C4201" s="1" t="s">
        <v>173</v>
      </c>
      <c r="D4201" t="str">
        <f t="shared" si="5461"/>
        <v>275230</v>
      </c>
      <c r="F4201" t="str">
        <f t="shared" si="5409"/>
        <v>mkt=275230</v>
      </c>
      <c r="G4201" s="17" t="s">
        <v>140</v>
      </c>
    </row>
    <row r="4202" spans="1:7" ht="14.4">
      <c r="A4202" s="17" t="s">
        <v>1415</v>
      </c>
      <c r="B4202" s="17" t="str">
        <f t="shared" si="5460"/>
        <v>gev=</v>
      </c>
      <c r="C4202" s="1" t="s">
        <v>175</v>
      </c>
      <c r="D4202" t="str">
        <f t="shared" si="5461"/>
        <v>125</v>
      </c>
      <c r="F4202" t="str">
        <f t="shared" si="5409"/>
        <v>gev=125</v>
      </c>
      <c r="G4202" s="17" t="str">
        <f t="shared" ref="G4202" si="5465">CONCATENATE("[th]",C4193)</f>
        <v>[th]Framspel</v>
      </c>
    </row>
    <row r="4203" spans="1:7" ht="14.4">
      <c r="A4203" s="17" t="s">
        <v>176</v>
      </c>
      <c r="B4203" s="17" t="str">
        <f t="shared" si="5460"/>
        <v>gtl=</v>
      </c>
      <c r="C4203" s="1" t="s">
        <v>177</v>
      </c>
      <c r="D4203" t="str">
        <f t="shared" si="5461"/>
        <v>0</v>
      </c>
      <c r="F4203" t="str">
        <f t="shared" si="5409"/>
        <v>gtl=0</v>
      </c>
      <c r="G4203" s="17" t="s">
        <v>150</v>
      </c>
    </row>
    <row r="4204" spans="1:7" ht="14.4">
      <c r="A4204" s="17" t="s">
        <v>178</v>
      </c>
      <c r="B4204" s="17" t="str">
        <f t="shared" si="5460"/>
        <v>gtc=</v>
      </c>
      <c r="C4204" s="1" t="s">
        <v>179</v>
      </c>
      <c r="D4204" t="str">
        <f t="shared" si="5461"/>
        <v>0</v>
      </c>
      <c r="F4204" t="str">
        <f t="shared" si="5409"/>
        <v>gtc=0</v>
      </c>
      <c r="G4204" s="17" t="str">
        <f>CONCATENATE("[td]",VLOOKUP(IF((COUNTA(E4193)&gt;0),E4193,VALUE(D4193)),'Lookup tables'!$A$2:$B$42,2,FALSE))</f>
        <v>[td]titanisk</v>
      </c>
    </row>
    <row r="4205" spans="1:7" ht="14.4">
      <c r="A4205" s="17" t="s">
        <v>180</v>
      </c>
      <c r="B4205" s="17" t="str">
        <f t="shared" si="5460"/>
        <v>gtt=</v>
      </c>
      <c r="C4205" s="1" t="s">
        <v>181</v>
      </c>
      <c r="D4205" t="str">
        <f t="shared" si="5461"/>
        <v>0</v>
      </c>
      <c r="F4205" t="str">
        <f t="shared" si="5409"/>
        <v>gtt=0</v>
      </c>
      <c r="G4205" s="17" t="s">
        <v>163</v>
      </c>
    </row>
    <row r="4206" spans="1:7" ht="14.4">
      <c r="A4206" s="17" t="s">
        <v>720</v>
      </c>
      <c r="B4206" s="17" t="str">
        <f t="shared" si="5460"/>
        <v>hat=</v>
      </c>
      <c r="C4206" s="1" t="s">
        <v>183</v>
      </c>
      <c r="D4206" t="str">
        <f t="shared" si="5461"/>
        <v>5</v>
      </c>
      <c r="F4206" t="str">
        <f t="shared" si="5409"/>
        <v>hat=5</v>
      </c>
      <c r="G4206" s="17" t="s">
        <v>135</v>
      </c>
    </row>
    <row r="4207" spans="1:7" ht="14.4">
      <c r="A4207" s="17" t="s">
        <v>184</v>
      </c>
      <c r="B4207" s="17" t="str">
        <f t="shared" ref="B4207" si="5466">LEFT(A4207,10)</f>
        <v>CountryID=</v>
      </c>
      <c r="C4207" s="1" t="s">
        <v>185</v>
      </c>
      <c r="D4207" t="str">
        <f t="shared" ref="D4207:D4238" si="5467">RIGHT(A4207,(LEN(A4207)-10))</f>
        <v>1</v>
      </c>
      <c r="F4207" t="str">
        <f t="shared" si="5409"/>
        <v>CountryID=1</v>
      </c>
      <c r="G4207" s="17" t="str">
        <f t="shared" ref="G4207" si="5468">CONCATENATE("[th]",C4194)</f>
        <v>[th]Ytter</v>
      </c>
    </row>
    <row r="4208" spans="1:7" ht="14.4">
      <c r="A4208" s="17" t="s">
        <v>186</v>
      </c>
      <c r="B4208" s="17" t="str">
        <f t="shared" ref="B4208" si="5469">LEFT(A4208,9)</f>
        <v>warnings=</v>
      </c>
      <c r="C4208" s="1" t="s">
        <v>187</v>
      </c>
      <c r="D4208" t="str">
        <f t="shared" ref="D4208:D4239" si="5470">RIGHT(A4208,(LEN(A4208)-9))</f>
        <v>0</v>
      </c>
      <c r="F4208" t="str">
        <f t="shared" si="5409"/>
        <v>warnings=0</v>
      </c>
      <c r="G4208" s="17" t="s">
        <v>150</v>
      </c>
    </row>
    <row r="4209" spans="1:7" ht="14.4">
      <c r="A4209" s="17" t="s">
        <v>610</v>
      </c>
      <c r="B4209" s="17" t="str">
        <f t="shared" ref="B4209" si="5471">LEFT(A4209,11)</f>
        <v>speciality=</v>
      </c>
      <c r="C4209" s="1" t="s">
        <v>189</v>
      </c>
      <c r="D4209" t="str">
        <f t="shared" ref="D4209:D4240" si="5472">RIGHT(A4209,(LEN(A4209)-11))</f>
        <v>1</v>
      </c>
      <c r="F4209" t="str">
        <f t="shared" si="5409"/>
        <v>speciality=1</v>
      </c>
      <c r="G4209" s="17" t="str">
        <f>CONCATENATE("[td]",VLOOKUP(IF((COUNTA(E4194)&gt;0),E4194,VALUE(D4194)),'Lookup tables'!$A$2:$B$42,2,FALSE))</f>
        <v>[td]ypperlig</v>
      </c>
    </row>
    <row r="4210" spans="1:7" ht="14.4">
      <c r="A4210" s="17" t="s">
        <v>611</v>
      </c>
      <c r="B4210" s="17" t="str">
        <f t="shared" ref="B4210" si="5473">LEFT(A4210,16)</f>
        <v>specialityLabel=</v>
      </c>
      <c r="C4210" s="1" t="s">
        <v>189</v>
      </c>
      <c r="F4210" t="str">
        <f t="shared" si="5409"/>
        <v>specialityLabel=Technical</v>
      </c>
      <c r="G4210" s="17" t="s">
        <v>140</v>
      </c>
    </row>
    <row r="4211" spans="1:7" ht="14.4">
      <c r="A4211" s="17" t="s">
        <v>292</v>
      </c>
      <c r="B4211" s="17" t="str">
        <f t="shared" ref="B4211" si="5474">LEFT(A4211,11)</f>
        <v>gentleness=</v>
      </c>
      <c r="C4211" s="1" t="s">
        <v>192</v>
      </c>
      <c r="D4211" t="str">
        <f t="shared" ref="D4211:D4242" si="5475">RIGHT(A4211,(LEN(A4211)-11))</f>
        <v>1</v>
      </c>
      <c r="F4211" t="str">
        <f t="shared" si="5409"/>
        <v>gentleness=1</v>
      </c>
      <c r="G4211" s="17" t="str">
        <f t="shared" ref="G4211" si="5476">CONCATENATE("[th]",C4196)</f>
        <v>[th]Försvar</v>
      </c>
    </row>
    <row r="4212" spans="1:7" ht="14.4">
      <c r="A4212" s="17" t="s">
        <v>293</v>
      </c>
      <c r="B4212" s="17" t="str">
        <f t="shared" ref="B4212" si="5477">LEFT(A4212,16)</f>
        <v>gentlenessLabel=</v>
      </c>
      <c r="C4212" s="1" t="s">
        <v>192</v>
      </c>
      <c r="D4212" t="str">
        <f t="shared" ref="D4212:D4243" si="5478">RIGHT(A4212,(LEN(A4212)-16))</f>
        <v>controversial person</v>
      </c>
      <c r="F4212" t="str">
        <f t="shared" si="5409"/>
        <v>gentlenessLabel=controversial person</v>
      </c>
      <c r="G4212" s="17" t="s">
        <v>150</v>
      </c>
    </row>
    <row r="4213" spans="1:7" ht="14.4">
      <c r="A4213" s="17" t="s">
        <v>234</v>
      </c>
      <c r="B4213" s="17" t="str">
        <f t="shared" ref="B4213" si="5479">LEFT(A4213,8)</f>
        <v>honesty=</v>
      </c>
      <c r="C4213" s="1" t="s">
        <v>195</v>
      </c>
      <c r="D4213" t="str">
        <f t="shared" ref="D4213:D4244" si="5480">RIGHT(A4213,(LEN(A4213)-8))</f>
        <v>3</v>
      </c>
      <c r="F4213" t="str">
        <f t="shared" si="5409"/>
        <v>honesty=3</v>
      </c>
      <c r="G4213" s="17" t="str">
        <f>CONCATENATE("[td]",VLOOKUP(IF((COUNTA(E4196)&gt;0),E4196,VALUE(D4196)),'Lookup tables'!$A$2:$B$42,2,FALSE))</f>
        <v>[td]dålig</v>
      </c>
    </row>
    <row r="4214" spans="1:7" ht="14.4">
      <c r="A4214" s="17" t="s">
        <v>235</v>
      </c>
      <c r="B4214" s="17" t="str">
        <f t="shared" ref="B4214" si="5481">LEFT(A4214,13)</f>
        <v>honestyLabel=</v>
      </c>
      <c r="C4214" s="1" t="s">
        <v>195</v>
      </c>
      <c r="D4214" t="str">
        <f t="shared" ref="D4214:D4245" si="5482">RIGHT(A4214,(LEN(A4214)-13))</f>
        <v>upright</v>
      </c>
      <c r="F4214" t="str">
        <f t="shared" si="5409"/>
        <v>honestyLabel=upright</v>
      </c>
      <c r="G4214" s="17" t="s">
        <v>163</v>
      </c>
    </row>
    <row r="4215" spans="1:7" ht="14.4">
      <c r="A4215" s="17" t="s">
        <v>273</v>
      </c>
      <c r="B4215" s="17" t="str">
        <f t="shared" ref="B4215" si="5483">LEFT(A4215,15)</f>
        <v>Aggressiveness=</v>
      </c>
      <c r="C4215" s="1" t="s">
        <v>198</v>
      </c>
      <c r="D4215" t="str">
        <f t="shared" ref="D4215:D4246" si="5484">RIGHT(A4215,(LEN(A4215)-15))</f>
        <v>2</v>
      </c>
      <c r="F4215" t="str">
        <f t="shared" si="5409"/>
        <v>Aggressiveness=2</v>
      </c>
      <c r="G4215" s="17" t="s">
        <v>135</v>
      </c>
    </row>
    <row r="4216" spans="1:7" ht="14.4">
      <c r="A4216" s="17" t="s">
        <v>274</v>
      </c>
      <c r="B4216" s="17" t="str">
        <f t="shared" ref="B4216" si="5485">LEFT(A4216,20)</f>
        <v>AggressivenessLabel=</v>
      </c>
      <c r="C4216" s="1" t="s">
        <v>198</v>
      </c>
      <c r="D4216" t="str">
        <f t="shared" ref="D4216:D4247" si="5486">RIGHT(A4216,(LEN(A4216)-20))</f>
        <v>balanced</v>
      </c>
      <c r="F4216" t="str">
        <f t="shared" si="5409"/>
        <v>AggressivenessLabel=balanced</v>
      </c>
      <c r="G4216" s="17" t="str">
        <f t="shared" ref="G4216" si="5487">CONCATENATE("[th]",C4192)</f>
        <v>[th]Målgörare</v>
      </c>
    </row>
    <row r="4217" spans="1:7" ht="14.4">
      <c r="A4217" s="17" t="s">
        <v>236</v>
      </c>
      <c r="B4217" s="17" t="str">
        <f t="shared" ref="B4217" si="5488">LEFT(A4217,12)</f>
        <v>TrainerType=</v>
      </c>
      <c r="C4217" s="1" t="s">
        <v>201</v>
      </c>
      <c r="D4217" t="str">
        <f t="shared" ref="D4217:D4248" si="5489">RIGHT(A4217,(LEN(A4217)-12))</f>
        <v/>
      </c>
      <c r="F4217" t="str">
        <f t="shared" si="5409"/>
        <v>TrainerType=</v>
      </c>
      <c r="G4217" s="17" t="s">
        <v>150</v>
      </c>
    </row>
    <row r="4218" spans="1:7" ht="14.4">
      <c r="A4218" s="17" t="s">
        <v>237</v>
      </c>
      <c r="B4218" s="17" t="str">
        <f t="shared" ref="B4218" si="5490">LEFT(A4218,13)</f>
        <v>TrainerSkill=</v>
      </c>
      <c r="C4218" s="1" t="s">
        <v>203</v>
      </c>
      <c r="D4218" t="str">
        <f t="shared" ref="D4218:D4249" si="5491">RIGHT(A4218,(LEN(A4218)-13))</f>
        <v/>
      </c>
      <c r="F4218" t="str">
        <f t="shared" si="5409"/>
        <v>TrainerSkill=</v>
      </c>
      <c r="G4218" s="17" t="str">
        <f>CONCATENATE("[td]",VLOOKUP(IF((COUNTA(E4192)&gt;0),E4192,VALUE(D4192)),'Lookup tables'!$A$2:$B$42,2,FALSE))</f>
        <v>[td]gudabenådad</v>
      </c>
    </row>
    <row r="4219" spans="1:7" ht="14.4">
      <c r="A4219" s="17" t="s">
        <v>204</v>
      </c>
      <c r="B4219" s="17" t="str">
        <f t="shared" ref="B4219" si="5492">LEFT(A4219,7)</f>
        <v>rating=</v>
      </c>
      <c r="C4219" s="1" t="s">
        <v>205</v>
      </c>
      <c r="D4219" t="str">
        <f t="shared" ref="D4219:D4250" si="5493">RIGHT(A4219,(LEN(A4219)-7))</f>
        <v>0</v>
      </c>
      <c r="F4219" t="str">
        <f t="shared" si="5409"/>
        <v>rating=0</v>
      </c>
      <c r="G4219" s="17" t="s">
        <v>140</v>
      </c>
    </row>
    <row r="4220" spans="1:7" ht="14.4">
      <c r="A4220" s="17" t="s">
        <v>350</v>
      </c>
      <c r="B4220" s="17" t="str">
        <f t="shared" ref="B4220" si="5494">LEFT(A4220,13)</f>
        <v>PlayerNumber=</v>
      </c>
      <c r="C4220" s="1" t="s">
        <v>207</v>
      </c>
      <c r="D4220" t="str">
        <f t="shared" ref="D4220:D4251" si="5495">RIGHT(A4220,(LEN(A4220)-13))</f>
        <v>100</v>
      </c>
      <c r="F4220" t="str">
        <f t="shared" si="5409"/>
        <v>PlayerNumber=100</v>
      </c>
      <c r="G4220" s="17" t="str">
        <f t="shared" ref="G4220" si="5496">CONCATENATE("[th]",C4195)</f>
        <v>[th]Fasta situationer</v>
      </c>
    </row>
    <row r="4221" spans="1:7" ht="14.4">
      <c r="A4221" s="17" t="s">
        <v>208</v>
      </c>
      <c r="B4221" s="17" t="str">
        <f t="shared" ref="B4221:B4222" si="5497">LEFT(A4221,15)</f>
        <v>TransferListed=</v>
      </c>
      <c r="C4221" s="1" t="s">
        <v>209</v>
      </c>
      <c r="D4221" t="str">
        <f t="shared" ref="D4221:D4252" si="5498">RIGHT(A4221,(LEN(A4221)-15))</f>
        <v>0</v>
      </c>
      <c r="F4221" t="str">
        <f t="shared" si="5409"/>
        <v>TransferListed=0</v>
      </c>
      <c r="G4221" s="17" t="s">
        <v>150</v>
      </c>
    </row>
    <row r="4222" spans="1:7" ht="14.4">
      <c r="A4222" s="17" t="s">
        <v>210</v>
      </c>
      <c r="B4222" s="17" t="str">
        <f t="shared" si="5497"/>
        <v>NationalTeamID=</v>
      </c>
      <c r="C4222" s="1" t="s">
        <v>211</v>
      </c>
      <c r="D4222" t="str">
        <f t="shared" si="5498"/>
        <v>3000</v>
      </c>
      <c r="F4222" t="str">
        <f t="shared" ref="F4222:F4253" si="5499">A4222</f>
        <v>NationalTeamID=3000</v>
      </c>
      <c r="G4222" s="17" t="str">
        <f>CONCATENATE("[td]",VLOOKUP(IF((COUNTA(E4195)&gt;0),E4195,VALUE(D4195)),'Lookup tables'!$A$2:$B$42,2,FALSE))</f>
        <v>[td]dålig</v>
      </c>
    </row>
    <row r="4223" spans="1:7" ht="14.4">
      <c r="A4223" s="17" t="s">
        <v>768</v>
      </c>
      <c r="B4223" s="17" t="str">
        <f t="shared" ref="B4223" si="5500">LEFT(A4223,5)</f>
        <v>Caps=</v>
      </c>
      <c r="C4223" s="1" t="s">
        <v>213</v>
      </c>
      <c r="D4223" t="str">
        <f t="shared" ref="D4223:D4254" si="5501">RIGHT(A4223,(LEN(A4223)-5))</f>
        <v>30</v>
      </c>
      <c r="F4223" t="str">
        <f t="shared" si="5499"/>
        <v>Caps=30</v>
      </c>
      <c r="G4223" s="17" t="s">
        <v>214</v>
      </c>
    </row>
    <row r="4224" spans="1:7" ht="14.4">
      <c r="A4224" s="17" t="s">
        <v>239</v>
      </c>
      <c r="B4224" s="17" t="str">
        <f t="shared" ref="B4224" si="5502">LEFT(A4224,8)</f>
        <v>CapsU20=</v>
      </c>
      <c r="C4224" s="1" t="s">
        <v>216</v>
      </c>
      <c r="D4224" t="str">
        <f t="shared" ref="D4224:D4255" si="5503">RIGHT(A4224,(LEN(A4224)-8))</f>
        <v>0</v>
      </c>
      <c r="F4224" t="str">
        <f t="shared" si="5499"/>
        <v>CapsU20=0</v>
      </c>
      <c r="G4224" t="str">
        <f t="shared" ref="G4224:G4255" si="5504">CONCATENATE("Extra info: ", E4224)</f>
        <v xml:space="preserve">Extra info: </v>
      </c>
    </row>
    <row r="4225" spans="1:7" ht="14.4">
      <c r="A4225" s="17" t="s">
        <v>962</v>
      </c>
      <c r="B4225" s="17"/>
      <c r="C4225" s="10" t="s">
        <v>134</v>
      </c>
      <c r="D4225" s="17" t="str">
        <f t="shared" ref="D4225:D4256" si="5505">MID(A4225,8,(LEN(A4225)-8))</f>
        <v>246037159</v>
      </c>
      <c r="F4225" t="str">
        <f t="shared" si="5444"/>
        <v>[player246037159]</v>
      </c>
      <c r="G4225" s="17" t="str">
        <f t="shared" ref="G4225:G4256" si="5506">CONCATENATE("[hr][b]",D4226,"[/b] ","[playerid=",D4225,"]")</f>
        <v>[hr][b]Tomas 'Game Winner' Bladell[/b] [playerid=246037159]</v>
      </c>
    </row>
    <row r="4226" spans="1:7" ht="14.4">
      <c r="A4226" s="17" t="s">
        <v>1416</v>
      </c>
      <c r="B4226" s="17" t="str">
        <f t="shared" ref="B4226" si="5507">LEFT(A4226,5)</f>
        <v>name=</v>
      </c>
      <c r="C4226" s="10" t="s">
        <v>137</v>
      </c>
      <c r="D4226" s="17" t="str">
        <f t="shared" ref="D4226:D4257" si="5508">RIGHT(A4226,(LEN(A4226)-5))</f>
        <v>Tomas 'Game Winner' Bladell</v>
      </c>
      <c r="F4226" t="str">
        <f t="shared" si="5444"/>
        <v>name=Tomas 'Game Winner' Bladell</v>
      </c>
      <c r="G4226" t="str">
        <f t="shared" ref="G4226" si="5509">CONCATENATE(D4227," år och ",D4228," dagar, TSI = ",D4242,", Lön = ",D4241)</f>
        <v>30 år och 14 dagar, TSI = 251350, Lön = 419300</v>
      </c>
    </row>
    <row r="4227" spans="1:7" ht="14.4">
      <c r="A4227" s="17" t="s">
        <v>344</v>
      </c>
      <c r="B4227" s="17" t="str">
        <f t="shared" ref="B4227" si="5510">LEFT(A4227,4)</f>
        <v>ald=</v>
      </c>
      <c r="C4227" s="1" t="s">
        <v>139</v>
      </c>
      <c r="D4227" t="str">
        <f t="shared" ref="D4227:D4258" si="5511">RIGHT(A4227,(LEN(A4227)-4))</f>
        <v>30</v>
      </c>
      <c r="F4227" t="str">
        <f t="shared" ref="F4227:F4290" si="5512">IF(LEN(E4227)&gt;0,CONCATENATE(B4227,E4227),A4227)</f>
        <v>ald=30</v>
      </c>
      <c r="G4227" t="str">
        <f>CONCATENATE(VLOOKUP(IF((COUNTA(E4230)&gt;0),E4230,VALUE(D4230)),'Lookup tables'!$A$2:$B$42,2,FALSE)," form, ",VLOOKUP(IF((COUNTA(E4231)&gt;0),E4231,VALUE(D4231)),'Lookup tables'!$A$2:$B$42,2,FALSE)," kondition, ",VLOOKUP(IF((COUNTA(E4239)&gt;0),E4239,VALUE(D4239)),'Lookup tables'!$A$2:$B$42,2,FALSE)," rutin")</f>
        <v>bra form, fenomenal kondition, titanisk rutin</v>
      </c>
    </row>
    <row r="4228" spans="1:7" ht="14.4">
      <c r="A4228" s="17" t="s">
        <v>947</v>
      </c>
      <c r="B4228" s="17" t="str">
        <f t="shared" ref="B4228" si="5513">LEFT(A4228,8)</f>
        <v>agedays=</v>
      </c>
      <c r="C4228" s="1" t="s">
        <v>142</v>
      </c>
      <c r="D4228" t="str">
        <f t="shared" ref="D4228:D4259" si="5514">RIGHT(A4228,(LEN(A4228)-8))</f>
        <v>14</v>
      </c>
      <c r="F4228" t="str">
        <f t="shared" si="5512"/>
        <v>agedays=14</v>
      </c>
      <c r="G4228" t="str">
        <f>CONCATENATE(IF((COUNTA(D4251)&gt;0),CONCATENATE(D4251,", "),""),IF((LEN(D4258)&gt;0),CONCATENATE(VLOOKUP(VALUE(D4258),'Lookup tables'!$D$25:$E$27,2,FALSE),", "),""),CONCATENATE(VLOOKUP(VALUE(D4240),'Lookup tables'!$A$2:$B$42,2,FALSE)," ledarförmåga, "),CONCATENATE(VLOOKUP(D4253,'Lookup tables'!$D$29:$E$34,2,FALSE),", "),IF(AND((VALUE(D4229)&lt;0),(COUNTA(E4229)&lt;1)),"ingen skada",CONCATENATE("[b]skada +",IF((COUNTA(E4229)&gt;0),E4229,D4229),"[/b]")))</f>
        <v>ypperlig ledarförmåga, sympatisk kille, ingen skada</v>
      </c>
    </row>
    <row r="4229" spans="1:7" ht="14.4">
      <c r="A4229" s="17" t="s">
        <v>143</v>
      </c>
      <c r="B4229" s="17" t="str">
        <f t="shared" ref="B4229:B4230" si="5515">LEFT(A4229,4)</f>
        <v>ska=</v>
      </c>
      <c r="C4229" s="1" t="s">
        <v>144</v>
      </c>
      <c r="D4229" t="str">
        <f t="shared" ref="D4229:D4260" si="5516">RIGHT(A4229,(LEN(A4229)-4))</f>
        <v>-1</v>
      </c>
      <c r="F4229" t="str">
        <f t="shared" si="5512"/>
        <v>ska=-1</v>
      </c>
      <c r="G4229" t="s">
        <v>145</v>
      </c>
    </row>
    <row r="4230" spans="1:7" ht="14.4">
      <c r="A4230" s="17" t="s">
        <v>279</v>
      </c>
      <c r="B4230" s="17" t="str">
        <f t="shared" si="5515"/>
        <v>for=</v>
      </c>
      <c r="C4230" s="1" t="s">
        <v>147</v>
      </c>
      <c r="D4230" t="str">
        <f t="shared" si="5516"/>
        <v>5</v>
      </c>
      <c r="F4230" t="str">
        <f t="shared" si="5512"/>
        <v>for=5</v>
      </c>
      <c r="G4230" s="17" t="str">
        <f t="shared" ref="G4230:G4261" si="5517">CONCATENATE("[th]",C4231)</f>
        <v>[th]Kondition</v>
      </c>
    </row>
    <row r="4231" spans="1:7" ht="14.4">
      <c r="A4231" s="17" t="s">
        <v>369</v>
      </c>
      <c r="B4231" s="17" t="str">
        <f t="shared" si="5460"/>
        <v>uth=</v>
      </c>
      <c r="C4231" s="1" t="s">
        <v>149</v>
      </c>
      <c r="D4231" t="str">
        <f t="shared" si="5516"/>
        <v>8</v>
      </c>
      <c r="F4231" t="str">
        <f t="shared" si="5512"/>
        <v>uth=8</v>
      </c>
      <c r="G4231" s="17" t="s">
        <v>150</v>
      </c>
    </row>
    <row r="4232" spans="1:7" ht="14.4">
      <c r="A4232" s="17" t="s">
        <v>831</v>
      </c>
      <c r="B4232" s="17" t="str">
        <f t="shared" si="5460"/>
        <v>spe=</v>
      </c>
      <c r="C4232" s="1" t="s">
        <v>152</v>
      </c>
      <c r="D4232" t="str">
        <f t="shared" si="5516"/>
        <v>16</v>
      </c>
      <c r="F4232" t="str">
        <f t="shared" si="5512"/>
        <v>spe=16</v>
      </c>
      <c r="G4232" s="17" t="str">
        <f>CONCATENATE("[td]",VLOOKUP(IF((COUNTA(E4231)&gt;0),E4231,VALUE(D4231)),'Lookup tables'!$A$2:$B$42,2,FALSE))</f>
        <v>[td]fenomenal</v>
      </c>
    </row>
    <row r="4233" spans="1:7" ht="14.4">
      <c r="A4233" s="17" t="s">
        <v>905</v>
      </c>
      <c r="B4233" s="17" t="str">
        <f t="shared" si="5460"/>
        <v>mal=</v>
      </c>
      <c r="C4233" s="1" t="s">
        <v>154</v>
      </c>
      <c r="D4233" t="str">
        <f t="shared" si="5516"/>
        <v>9</v>
      </c>
      <c r="F4233" t="str">
        <f t="shared" si="5512"/>
        <v>mal=9</v>
      </c>
      <c r="G4233" s="17" t="s">
        <v>140</v>
      </c>
    </row>
    <row r="4234" spans="1:7" ht="14.4">
      <c r="A4234" s="17" t="s">
        <v>898</v>
      </c>
      <c r="B4234" s="17" t="str">
        <f t="shared" si="5460"/>
        <v>fra=</v>
      </c>
      <c r="C4234" s="1" t="s">
        <v>156</v>
      </c>
      <c r="D4234" t="str">
        <f t="shared" si="5516"/>
        <v>16</v>
      </c>
      <c r="F4234" t="str">
        <f t="shared" si="5512"/>
        <v>fra=16</v>
      </c>
      <c r="G4234" s="17" t="str">
        <f t="shared" ref="G4234" si="5518">CONCATENATE("[th]",C4238)</f>
        <v>[th]Målvakt</v>
      </c>
    </row>
    <row r="4235" spans="1:7" ht="14.4">
      <c r="A4235" s="17" t="s">
        <v>479</v>
      </c>
      <c r="B4235" s="17" t="str">
        <f t="shared" si="5460"/>
        <v>ytt=</v>
      </c>
      <c r="C4235" s="1" t="s">
        <v>158</v>
      </c>
      <c r="D4235" t="str">
        <f t="shared" si="5516"/>
        <v>4</v>
      </c>
      <c r="F4235" t="str">
        <f t="shared" si="5512"/>
        <v>ytt=4</v>
      </c>
      <c r="G4235" s="17" t="s">
        <v>150</v>
      </c>
    </row>
    <row r="4236" spans="1:7" ht="14.4">
      <c r="A4236" s="17" t="s">
        <v>284</v>
      </c>
      <c r="B4236" s="17" t="str">
        <f t="shared" si="5460"/>
        <v>fas=</v>
      </c>
      <c r="C4236" s="1" t="s">
        <v>160</v>
      </c>
      <c r="D4236" t="str">
        <f t="shared" si="5516"/>
        <v>8</v>
      </c>
      <c r="F4236" t="str">
        <f t="shared" si="5512"/>
        <v>fas=8</v>
      </c>
      <c r="G4236" s="17" t="str">
        <f>CONCATENATE("[td]",VLOOKUP(IF((COUNTA(E4238)&gt;0),E4238,VALUE(D4238)),'Lookup tables'!$A$2:$B$42,2,FALSE))</f>
        <v>[td]katastrofal</v>
      </c>
    </row>
    <row r="4237" spans="1:7" ht="14.4">
      <c r="A4237" s="17" t="s">
        <v>817</v>
      </c>
      <c r="B4237" s="17" t="str">
        <f t="shared" si="5460"/>
        <v>bac=</v>
      </c>
      <c r="C4237" s="1" t="s">
        <v>162</v>
      </c>
      <c r="D4237" t="str">
        <f t="shared" si="5516"/>
        <v>2</v>
      </c>
      <c r="F4237" t="str">
        <f t="shared" si="5512"/>
        <v>bac=2</v>
      </c>
      <c r="G4237" s="17" t="s">
        <v>163</v>
      </c>
    </row>
    <row r="4238" spans="1:7" ht="14.4">
      <c r="A4238" s="17" t="s">
        <v>286</v>
      </c>
      <c r="B4238" s="17" t="str">
        <f t="shared" si="5460"/>
        <v>mlv=</v>
      </c>
      <c r="C4238" s="1" t="s">
        <v>165</v>
      </c>
      <c r="D4238" t="str">
        <f t="shared" si="5516"/>
        <v>1</v>
      </c>
      <c r="F4238" t="str">
        <f t="shared" si="5512"/>
        <v>mlv=1</v>
      </c>
      <c r="G4238" s="17" t="s">
        <v>135</v>
      </c>
    </row>
    <row r="4239" spans="1:7" ht="14.4">
      <c r="A4239" s="17" t="s">
        <v>912</v>
      </c>
      <c r="B4239" s="17" t="str">
        <f t="shared" si="5460"/>
        <v>rut=</v>
      </c>
      <c r="C4239" s="1" t="s">
        <v>167</v>
      </c>
      <c r="D4239" t="str">
        <f t="shared" si="5516"/>
        <v>15</v>
      </c>
      <c r="F4239" t="str">
        <f t="shared" si="5512"/>
        <v>rut=15</v>
      </c>
      <c r="G4239" s="17" t="str">
        <f t="shared" ref="G4239" si="5519">CONCATENATE("[th]",C4232)</f>
        <v>[th]Spelupplägg</v>
      </c>
    </row>
    <row r="4240" spans="1:7" ht="14.4">
      <c r="A4240" s="17" t="s">
        <v>168</v>
      </c>
      <c r="B4240" s="17" t="str">
        <f t="shared" si="5460"/>
        <v>led=</v>
      </c>
      <c r="C4240" s="1" t="s">
        <v>169</v>
      </c>
      <c r="D4240" t="str">
        <f t="shared" si="5516"/>
        <v>6</v>
      </c>
      <c r="F4240" t="str">
        <f t="shared" si="5512"/>
        <v>led=6</v>
      </c>
      <c r="G4240" s="17" t="s">
        <v>150</v>
      </c>
    </row>
    <row r="4241" spans="1:7" ht="14.4">
      <c r="A4241" s="17" t="s">
        <v>1417</v>
      </c>
      <c r="B4241" s="17" t="str">
        <f t="shared" si="5460"/>
        <v>sal=</v>
      </c>
      <c r="C4241" s="1" t="s">
        <v>171</v>
      </c>
      <c r="D4241" t="str">
        <f t="shared" si="5516"/>
        <v>419300</v>
      </c>
      <c r="F4241" t="str">
        <f t="shared" si="5512"/>
        <v>sal=419300</v>
      </c>
      <c r="G4241" s="17" t="str">
        <f>CONCATENATE("[td]",VLOOKUP(IF((COUNTA(E4232)&gt;0),E4232,VALUE(D4232)),'Lookup tables'!$A$2:$B$42,2,FALSE))</f>
        <v>[td]utomjordisk</v>
      </c>
    </row>
    <row r="4242" spans="1:7" ht="14.4">
      <c r="A4242" s="17" t="s">
        <v>1418</v>
      </c>
      <c r="B4242" s="17" t="str">
        <f t="shared" si="5460"/>
        <v>mkt=</v>
      </c>
      <c r="C4242" s="1" t="s">
        <v>173</v>
      </c>
      <c r="D4242" t="str">
        <f t="shared" si="5516"/>
        <v>251350</v>
      </c>
      <c r="F4242" t="str">
        <f t="shared" si="5512"/>
        <v>mkt=251350</v>
      </c>
      <c r="G4242" s="17" t="s">
        <v>140</v>
      </c>
    </row>
    <row r="4243" spans="1:7" ht="14.4">
      <c r="A4243" s="17" t="s">
        <v>630</v>
      </c>
      <c r="B4243" s="17" t="str">
        <f t="shared" si="5460"/>
        <v>gev=</v>
      </c>
      <c r="C4243" s="1" t="s">
        <v>175</v>
      </c>
      <c r="D4243" t="str">
        <f t="shared" si="5516"/>
        <v>84</v>
      </c>
      <c r="F4243" t="str">
        <f t="shared" si="5512"/>
        <v>gev=84</v>
      </c>
      <c r="G4243" s="17" t="str">
        <f t="shared" ref="G4243" si="5520">CONCATENATE("[th]",C4234)</f>
        <v>[th]Framspel</v>
      </c>
    </row>
    <row r="4244" spans="1:7" ht="14.4">
      <c r="A4244" s="17" t="s">
        <v>176</v>
      </c>
      <c r="B4244" s="17" t="str">
        <f t="shared" si="5460"/>
        <v>gtl=</v>
      </c>
      <c r="C4244" s="1" t="s">
        <v>177</v>
      </c>
      <c r="D4244" t="str">
        <f t="shared" si="5516"/>
        <v>0</v>
      </c>
      <c r="F4244" t="str">
        <f t="shared" si="5512"/>
        <v>gtl=0</v>
      </c>
      <c r="G4244" s="17" t="s">
        <v>150</v>
      </c>
    </row>
    <row r="4245" spans="1:7" ht="14.4">
      <c r="A4245" s="17" t="s">
        <v>178</v>
      </c>
      <c r="B4245" s="17" t="str">
        <f t="shared" si="5460"/>
        <v>gtc=</v>
      </c>
      <c r="C4245" s="1" t="s">
        <v>179</v>
      </c>
      <c r="D4245" t="str">
        <f t="shared" si="5516"/>
        <v>0</v>
      </c>
      <c r="F4245" t="str">
        <f t="shared" si="5512"/>
        <v>gtc=0</v>
      </c>
      <c r="G4245" s="17" t="str">
        <f>CONCATENATE("[td]",VLOOKUP(IF((COUNTA(E4234)&gt;0),E4234,VALUE(D4234)),'Lookup tables'!$A$2:$B$42,2,FALSE))</f>
        <v>[td]utomjordisk</v>
      </c>
    </row>
    <row r="4246" spans="1:7" ht="14.4">
      <c r="A4246" s="17" t="s">
        <v>180</v>
      </c>
      <c r="B4246" s="17" t="str">
        <f t="shared" si="5460"/>
        <v>gtt=</v>
      </c>
      <c r="C4246" s="1" t="s">
        <v>181</v>
      </c>
      <c r="D4246" t="str">
        <f t="shared" si="5516"/>
        <v>0</v>
      </c>
      <c r="F4246" t="str">
        <f t="shared" si="5512"/>
        <v>gtt=0</v>
      </c>
      <c r="G4246" s="17" t="s">
        <v>163</v>
      </c>
    </row>
    <row r="4247" spans="1:7" ht="14.4">
      <c r="A4247" s="17" t="s">
        <v>644</v>
      </c>
      <c r="B4247" s="17" t="str">
        <f t="shared" si="5460"/>
        <v>hat=</v>
      </c>
      <c r="C4247" s="1" t="s">
        <v>183</v>
      </c>
      <c r="D4247" t="str">
        <f t="shared" si="5516"/>
        <v>2</v>
      </c>
      <c r="F4247" t="str">
        <f t="shared" si="5512"/>
        <v>hat=2</v>
      </c>
      <c r="G4247" s="17" t="s">
        <v>135</v>
      </c>
    </row>
    <row r="4248" spans="1:7" ht="14.4">
      <c r="A4248" s="17" t="s">
        <v>184</v>
      </c>
      <c r="B4248" s="17" t="str">
        <f t="shared" ref="B4248" si="5521">LEFT(A4248,10)</f>
        <v>CountryID=</v>
      </c>
      <c r="C4248" s="1" t="s">
        <v>185</v>
      </c>
      <c r="D4248" t="str">
        <f t="shared" ref="D4248:D4279" si="5522">RIGHT(A4248,(LEN(A4248)-10))</f>
        <v>1</v>
      </c>
      <c r="F4248" t="str">
        <f t="shared" si="5512"/>
        <v>CountryID=1</v>
      </c>
      <c r="G4248" s="17" t="str">
        <f t="shared" ref="G4248" si="5523">CONCATENATE("[th]",C4235)</f>
        <v>[th]Ytter</v>
      </c>
    </row>
    <row r="4249" spans="1:7" ht="14.4">
      <c r="A4249" s="17" t="s">
        <v>186</v>
      </c>
      <c r="B4249" s="17" t="str">
        <f t="shared" ref="B4249" si="5524">LEFT(A4249,9)</f>
        <v>warnings=</v>
      </c>
      <c r="C4249" s="1" t="s">
        <v>187</v>
      </c>
      <c r="D4249" t="str">
        <f t="shared" ref="D4249:D4280" si="5525">RIGHT(A4249,(LEN(A4249)-9))</f>
        <v>0</v>
      </c>
      <c r="F4249" t="str">
        <f t="shared" si="5512"/>
        <v>warnings=0</v>
      </c>
      <c r="G4249" s="17" t="s">
        <v>150</v>
      </c>
    </row>
    <row r="4250" spans="1:7" ht="14.4">
      <c r="A4250" s="17" t="s">
        <v>610</v>
      </c>
      <c r="B4250" s="17" t="str">
        <f t="shared" ref="B4250" si="5526">LEFT(A4250,11)</f>
        <v>speciality=</v>
      </c>
      <c r="C4250" s="1" t="s">
        <v>189</v>
      </c>
      <c r="D4250" t="str">
        <f t="shared" ref="D4250:D4281" si="5527">RIGHT(A4250,(LEN(A4250)-11))</f>
        <v>1</v>
      </c>
      <c r="F4250" t="str">
        <f t="shared" si="5512"/>
        <v>speciality=1</v>
      </c>
      <c r="G4250" s="17" t="str">
        <f>CONCATENATE("[td]",VLOOKUP(IF((COUNTA(E4235)&gt;0),E4235,VALUE(D4235)),'Lookup tables'!$A$2:$B$42,2,FALSE))</f>
        <v>[td]hyfsad</v>
      </c>
    </row>
    <row r="4251" spans="1:7" ht="14.4">
      <c r="A4251" s="17" t="s">
        <v>611</v>
      </c>
      <c r="B4251" s="17" t="str">
        <f t="shared" ref="B4251" si="5528">LEFT(A4251,16)</f>
        <v>specialityLabel=</v>
      </c>
      <c r="C4251" s="1" t="s">
        <v>189</v>
      </c>
      <c r="F4251" t="str">
        <f t="shared" si="5512"/>
        <v>specialityLabel=Technical</v>
      </c>
      <c r="G4251" s="17" t="s">
        <v>140</v>
      </c>
    </row>
    <row r="4252" spans="1:7" ht="14.4">
      <c r="A4252" s="17" t="s">
        <v>329</v>
      </c>
      <c r="B4252" s="17" t="str">
        <f t="shared" ref="B4252" si="5529">LEFT(A4252,11)</f>
        <v>gentleness=</v>
      </c>
      <c r="C4252" s="1" t="s">
        <v>192</v>
      </c>
      <c r="D4252" t="str">
        <f t="shared" ref="D4252:D4283" si="5530">RIGHT(A4252,(LEN(A4252)-11))</f>
        <v>2</v>
      </c>
      <c r="F4252" t="str">
        <f t="shared" si="5512"/>
        <v>gentleness=2</v>
      </c>
      <c r="G4252" s="17" t="str">
        <f t="shared" ref="G4252" si="5531">CONCATENATE("[th]",C4237)</f>
        <v>[th]Försvar</v>
      </c>
    </row>
    <row r="4253" spans="1:7" ht="14.4">
      <c r="A4253" s="17" t="s">
        <v>330</v>
      </c>
      <c r="B4253" s="17" t="str">
        <f t="shared" ref="B4253" si="5532">LEFT(A4253,16)</f>
        <v>gentlenessLabel=</v>
      </c>
      <c r="C4253" s="1" t="s">
        <v>192</v>
      </c>
      <c r="D4253" t="str">
        <f t="shared" ref="D4253:D4284" si="5533">RIGHT(A4253,(LEN(A4253)-16))</f>
        <v>pleasant guy</v>
      </c>
      <c r="F4253" t="str">
        <f t="shared" si="5512"/>
        <v>gentlenessLabel=pleasant guy</v>
      </c>
      <c r="G4253" s="17" t="s">
        <v>150</v>
      </c>
    </row>
    <row r="4254" spans="1:7" ht="14.4">
      <c r="A4254" s="17" t="s">
        <v>271</v>
      </c>
      <c r="B4254" s="17" t="str">
        <f t="shared" ref="B4254" si="5534">LEFT(A4254,8)</f>
        <v>honesty=</v>
      </c>
      <c r="C4254" s="1" t="s">
        <v>195</v>
      </c>
      <c r="D4254" t="str">
        <f t="shared" ref="D4254:D4285" si="5535">RIGHT(A4254,(LEN(A4254)-8))</f>
        <v>1</v>
      </c>
      <c r="F4254" t="str">
        <f t="shared" si="5512"/>
        <v>honesty=1</v>
      </c>
      <c r="G4254" s="17" t="str">
        <f>CONCATENATE("[td]",VLOOKUP(IF((COUNTA(E4237)&gt;0),E4237,VALUE(D4237)),'Lookup tables'!$A$2:$B$42,2,FALSE))</f>
        <v>[td]usel</v>
      </c>
    </row>
    <row r="4255" spans="1:7" ht="14.4">
      <c r="A4255" s="17" t="s">
        <v>272</v>
      </c>
      <c r="B4255" s="17" t="str">
        <f t="shared" ref="B4255" si="5536">LEFT(A4255,13)</f>
        <v>honestyLabel=</v>
      </c>
      <c r="C4255" s="1" t="s">
        <v>195</v>
      </c>
      <c r="D4255" t="str">
        <f t="shared" ref="D4255:D4286" si="5537">RIGHT(A4255,(LEN(A4255)-13))</f>
        <v>dishonest</v>
      </c>
      <c r="F4255" t="str">
        <f t="shared" si="5512"/>
        <v>honestyLabel=dishonest</v>
      </c>
      <c r="G4255" s="17" t="s">
        <v>163</v>
      </c>
    </row>
    <row r="4256" spans="1:7" ht="14.4">
      <c r="A4256" s="17" t="s">
        <v>273</v>
      </c>
      <c r="B4256" s="17" t="str">
        <f t="shared" ref="B4256" si="5538">LEFT(A4256,15)</f>
        <v>Aggressiveness=</v>
      </c>
      <c r="C4256" s="1" t="s">
        <v>198</v>
      </c>
      <c r="D4256" t="str">
        <f t="shared" ref="D4256:D4287" si="5539">RIGHT(A4256,(LEN(A4256)-15))</f>
        <v>2</v>
      </c>
      <c r="F4256" t="str">
        <f t="shared" si="5512"/>
        <v>Aggressiveness=2</v>
      </c>
      <c r="G4256" s="17" t="s">
        <v>135</v>
      </c>
    </row>
    <row r="4257" spans="1:7" ht="14.4">
      <c r="A4257" s="17" t="s">
        <v>274</v>
      </c>
      <c r="B4257" s="17" t="str">
        <f t="shared" ref="B4257" si="5540">LEFT(A4257,20)</f>
        <v>AggressivenessLabel=</v>
      </c>
      <c r="C4257" s="1" t="s">
        <v>198</v>
      </c>
      <c r="D4257" t="str">
        <f t="shared" ref="D4257:D4288" si="5541">RIGHT(A4257,(LEN(A4257)-20))</f>
        <v>balanced</v>
      </c>
      <c r="F4257" t="str">
        <f t="shared" si="5512"/>
        <v>AggressivenessLabel=balanced</v>
      </c>
      <c r="G4257" s="17" t="str">
        <f t="shared" ref="G4257" si="5542">CONCATENATE("[th]",C4233)</f>
        <v>[th]Målgörare</v>
      </c>
    </row>
    <row r="4258" spans="1:7" ht="14.4">
      <c r="A4258" s="17" t="s">
        <v>236</v>
      </c>
      <c r="B4258" s="17" t="str">
        <f t="shared" ref="B4258" si="5543">LEFT(A4258,12)</f>
        <v>TrainerType=</v>
      </c>
      <c r="C4258" s="1" t="s">
        <v>201</v>
      </c>
      <c r="D4258" t="str">
        <f t="shared" ref="D4258:D4289" si="5544">RIGHT(A4258,(LEN(A4258)-12))</f>
        <v/>
      </c>
      <c r="F4258" t="str">
        <f t="shared" si="5512"/>
        <v>TrainerType=</v>
      </c>
      <c r="G4258" s="17" t="s">
        <v>150</v>
      </c>
    </row>
    <row r="4259" spans="1:7" ht="14.4">
      <c r="A4259" s="17" t="s">
        <v>237</v>
      </c>
      <c r="B4259" s="17" t="str">
        <f t="shared" ref="B4259" si="5545">LEFT(A4259,13)</f>
        <v>TrainerSkill=</v>
      </c>
      <c r="C4259" s="1" t="s">
        <v>203</v>
      </c>
      <c r="D4259" t="str">
        <f t="shared" ref="D4259:D4290" si="5546">RIGHT(A4259,(LEN(A4259)-13))</f>
        <v/>
      </c>
      <c r="F4259" t="str">
        <f t="shared" si="5512"/>
        <v>TrainerSkill=</v>
      </c>
      <c r="G4259" s="17" t="str">
        <f>CONCATENATE("[td]",VLOOKUP(IF((COUNTA(E4233)&gt;0),E4233,VALUE(D4233)),'Lookup tables'!$A$2:$B$42,2,FALSE))</f>
        <v>[td]unik</v>
      </c>
    </row>
    <row r="4260" spans="1:7" ht="14.4">
      <c r="A4260" s="17" t="s">
        <v>204</v>
      </c>
      <c r="B4260" s="17" t="str">
        <f t="shared" ref="B4260" si="5547">LEFT(A4260,7)</f>
        <v>rating=</v>
      </c>
      <c r="C4260" s="1" t="s">
        <v>205</v>
      </c>
      <c r="D4260" t="str">
        <f t="shared" ref="D4260:D4291" si="5548">RIGHT(A4260,(LEN(A4260)-7))</f>
        <v>0</v>
      </c>
      <c r="F4260" t="str">
        <f t="shared" si="5512"/>
        <v>rating=0</v>
      </c>
      <c r="G4260" s="17" t="s">
        <v>140</v>
      </c>
    </row>
    <row r="4261" spans="1:7" ht="14.4">
      <c r="A4261" s="17" t="s">
        <v>966</v>
      </c>
      <c r="B4261" s="17" t="str">
        <f t="shared" ref="B4261" si="5549">LEFT(A4261,13)</f>
        <v>PlayerNumber=</v>
      </c>
      <c r="C4261" s="1" t="s">
        <v>207</v>
      </c>
      <c r="D4261" t="str">
        <f t="shared" ref="D4261:D4292" si="5550">RIGHT(A4261,(LEN(A4261)-13))</f>
        <v>18</v>
      </c>
      <c r="F4261" t="str">
        <f t="shared" si="5512"/>
        <v>PlayerNumber=18</v>
      </c>
      <c r="G4261" s="17" t="str">
        <f t="shared" ref="G4261" si="5551">CONCATENATE("[th]",C4236)</f>
        <v>[th]Fasta situationer</v>
      </c>
    </row>
    <row r="4262" spans="1:7" ht="14.4">
      <c r="A4262" s="17" t="s">
        <v>208</v>
      </c>
      <c r="B4262" s="17" t="str">
        <f t="shared" ref="B4262:B4263" si="5552">LEFT(A4262,15)</f>
        <v>TransferListed=</v>
      </c>
      <c r="C4262" s="1" t="s">
        <v>209</v>
      </c>
      <c r="D4262" t="str">
        <f t="shared" ref="D4262:D4293" si="5553">RIGHT(A4262,(LEN(A4262)-15))</f>
        <v>0</v>
      </c>
      <c r="F4262" t="str">
        <f t="shared" si="5512"/>
        <v>TransferListed=0</v>
      </c>
      <c r="G4262" s="17" t="s">
        <v>150</v>
      </c>
    </row>
    <row r="4263" spans="1:7" ht="14.4">
      <c r="A4263" s="17" t="s">
        <v>210</v>
      </c>
      <c r="B4263" s="17" t="str">
        <f t="shared" si="5552"/>
        <v>NationalTeamID=</v>
      </c>
      <c r="C4263" s="1" t="s">
        <v>211</v>
      </c>
      <c r="D4263" t="str">
        <f t="shared" si="5553"/>
        <v>3000</v>
      </c>
      <c r="F4263" t="str">
        <f t="shared" ref="F4263:F4308" si="5554">A4263</f>
        <v>NationalTeamID=3000</v>
      </c>
      <c r="G4263" s="17" t="str">
        <f>CONCATENATE("[td]",VLOOKUP(IF((COUNTA(E4236)&gt;0),E4236,VALUE(D4236)),'Lookup tables'!$A$2:$B$42,2,FALSE))</f>
        <v>[td]fenomenal</v>
      </c>
    </row>
    <row r="4264" spans="1:7" ht="14.4">
      <c r="A4264" s="17" t="s">
        <v>649</v>
      </c>
      <c r="B4264" s="17" t="str">
        <f t="shared" ref="B4264" si="5555">LEFT(A4264,5)</f>
        <v>Caps=</v>
      </c>
      <c r="C4264" s="1" t="s">
        <v>213</v>
      </c>
      <c r="D4264" t="str">
        <f t="shared" ref="D4264:D4295" si="5556">RIGHT(A4264,(LEN(A4264)-5))</f>
        <v>19</v>
      </c>
      <c r="F4264" t="str">
        <f t="shared" si="5554"/>
        <v>Caps=19</v>
      </c>
      <c r="G4264" s="17" t="s">
        <v>214</v>
      </c>
    </row>
    <row r="4265" spans="1:7" ht="14.4">
      <c r="A4265" s="17" t="s">
        <v>547</v>
      </c>
      <c r="B4265" s="17" t="str">
        <f t="shared" ref="B4265" si="5557">LEFT(A4265,8)</f>
        <v>CapsU20=</v>
      </c>
      <c r="C4265" s="1" t="s">
        <v>216</v>
      </c>
      <c r="D4265" t="str">
        <f t="shared" ref="D4265:D4296" si="5558">RIGHT(A4265,(LEN(A4265)-8))</f>
        <v>4</v>
      </c>
      <c r="F4265" t="str">
        <f t="shared" si="5554"/>
        <v>CapsU20=4</v>
      </c>
      <c r="G4265" t="str">
        <f t="shared" ref="G4265:G4296" si="5559">CONCATENATE("Extra info: ", E4265)</f>
        <v xml:space="preserve">Extra info: </v>
      </c>
    </row>
    <row r="4266" spans="1:7" ht="14.4">
      <c r="A4266" s="17" t="s">
        <v>967</v>
      </c>
      <c r="B4266" s="17"/>
      <c r="C4266" s="10" t="s">
        <v>134</v>
      </c>
      <c r="D4266" s="17" t="str">
        <f t="shared" ref="D4266:D4297" si="5560">MID(A4266,8,(LEN(A4266)-8))</f>
        <v>255565334</v>
      </c>
      <c r="F4266" t="str">
        <f t="shared" si="5554"/>
        <v>[player255565334]</v>
      </c>
      <c r="G4266" s="17" t="str">
        <f t="shared" ref="G4266:G4297" si="5561">CONCATENATE("[hr][b]",D4267,"[/b] ","[playerid=",D4266,"]")</f>
        <v>[hr][b]Ulf 'Babyface Killer' Rosenström[/b] [playerid=255565334]</v>
      </c>
    </row>
    <row r="4267" spans="1:7" ht="14.4">
      <c r="A4267" s="17" t="s">
        <v>968</v>
      </c>
      <c r="B4267" s="17" t="str">
        <f t="shared" ref="B4267" si="5562">LEFT(A4267,5)</f>
        <v>name=</v>
      </c>
      <c r="C4267" s="10" t="s">
        <v>137</v>
      </c>
      <c r="D4267" s="17" t="str">
        <f t="shared" ref="D4267:D4298" si="5563">RIGHT(A4267,(LEN(A4267)-5))</f>
        <v>Ulf 'Babyface Killer' Rosenström</v>
      </c>
      <c r="F4267" t="str">
        <f t="shared" si="5554"/>
        <v>name=Ulf 'Babyface Killer' Rosenström</v>
      </c>
      <c r="G4267" t="str">
        <f t="shared" ref="G4267" si="5564">CONCATENATE(D4268," år och ",D4269," dagar, TSI = ",D4283,", Lön = ",D4282)</f>
        <v>29 år och 29 dagar, TSI = 262040, Lön = 313500</v>
      </c>
    </row>
    <row r="4268" spans="1:7" ht="14.4">
      <c r="A4268" s="17" t="s">
        <v>302</v>
      </c>
      <c r="B4268" s="17" t="str">
        <f t="shared" ref="B4268" si="5565">LEFT(A4268,4)</f>
        <v>ald=</v>
      </c>
      <c r="C4268" s="1" t="s">
        <v>139</v>
      </c>
      <c r="D4268" t="str">
        <f t="shared" ref="D4268:D4299" si="5566">RIGHT(A4268,(LEN(A4268)-4))</f>
        <v>29</v>
      </c>
      <c r="F4268" t="str">
        <f t="shared" ref="F4268" si="5567">IF(LEN(E4268)&gt;0,CONCATENATE(B4268,E4268),A4268)</f>
        <v>ald=29</v>
      </c>
      <c r="G4268" t="str">
        <f>CONCATENATE(VLOOKUP(IF((COUNTA(E4271)&gt;0),E4271,VALUE(D4271)),'Lookup tables'!$A$2:$B$42,2,FALSE)," form, ",VLOOKUP(IF((COUNTA(E4272)&gt;0),E4272,VALUE(D4272)),'Lookup tables'!$A$2:$B$42,2,FALSE)," kondition, ",VLOOKUP(IF((COUNTA(E4280)&gt;0),E4280,VALUE(D4280)),'Lookup tables'!$A$2:$B$42,2,FALSE)," rutin")</f>
        <v>bra form, fenomenal kondition, unik rutin</v>
      </c>
    </row>
    <row r="4269" spans="1:7" ht="14.4">
      <c r="A4269" s="17" t="s">
        <v>889</v>
      </c>
      <c r="B4269" s="17" t="str">
        <f t="shared" ref="B4269" si="5568">LEFT(A4269,8)</f>
        <v>agedays=</v>
      </c>
      <c r="C4269" s="1" t="s">
        <v>142</v>
      </c>
      <c r="D4269" t="str">
        <f t="shared" ref="D4269:D4300" si="5569">RIGHT(A4269,(LEN(A4269)-8))</f>
        <v>29</v>
      </c>
      <c r="F4269" t="str">
        <f t="shared" si="5512"/>
        <v>agedays=29</v>
      </c>
      <c r="G4269" t="str">
        <f>CONCATENATE(IF((COUNTA(D4292)&gt;0),CONCATENATE(D4292,", "),""),IF((LEN(D4299)&gt;0),CONCATENATE(VLOOKUP(VALUE(D4299),'Lookup tables'!$D$25:$E$27,2,FALSE),", "),""),CONCATENATE(VLOOKUP(VALUE(D4281),'Lookup tables'!$A$2:$B$42,2,FALSE)," ledarförmåga, "),CONCATENATE(VLOOKUP(D4294,'Lookup tables'!$D$29:$E$34,2,FALSE),", "),IF(AND((VALUE(D4270)&lt;0),(COUNTA(E4270)&lt;1)),"ingen skada",CONCATENATE("[b]skada +",IF((COUNTA(E4270)&gt;0),E4270,D4270),"[/b]")))</f>
        <v>bra ledarförmåga, sympatisk kille, ingen skada</v>
      </c>
    </row>
    <row r="4270" spans="1:7" ht="14.4">
      <c r="A4270" s="17" t="s">
        <v>143</v>
      </c>
      <c r="B4270" s="17" t="str">
        <f t="shared" ref="B4270:B4329" si="5570">LEFT(A4270,4)</f>
        <v>ska=</v>
      </c>
      <c r="C4270" s="1" t="s">
        <v>144</v>
      </c>
      <c r="D4270" t="str">
        <f t="shared" ref="D4270:D4301" si="5571">RIGHT(A4270,(LEN(A4270)-4))</f>
        <v>-1</v>
      </c>
      <c r="F4270" t="str">
        <f t="shared" si="5512"/>
        <v>ska=-1</v>
      </c>
      <c r="G4270" t="s">
        <v>145</v>
      </c>
    </row>
    <row r="4271" spans="1:7" ht="14.4">
      <c r="A4271" s="17" t="s">
        <v>279</v>
      </c>
      <c r="B4271" s="17" t="str">
        <f t="shared" si="5570"/>
        <v>for=</v>
      </c>
      <c r="C4271" s="1" t="s">
        <v>147</v>
      </c>
      <c r="D4271" t="str">
        <f t="shared" si="5571"/>
        <v>5</v>
      </c>
      <c r="F4271" t="str">
        <f t="shared" si="5512"/>
        <v>for=5</v>
      </c>
      <c r="G4271" s="17" t="str">
        <f t="shared" ref="G4271:G4302" si="5572">CONCATENATE("[th]",C4272)</f>
        <v>[th]Kondition</v>
      </c>
    </row>
    <row r="4272" spans="1:7" ht="14.4">
      <c r="A4272" s="17" t="s">
        <v>369</v>
      </c>
      <c r="B4272" s="17" t="str">
        <f t="shared" si="5570"/>
        <v>uth=</v>
      </c>
      <c r="C4272" s="1" t="s">
        <v>149</v>
      </c>
      <c r="D4272" t="str">
        <f t="shared" si="5571"/>
        <v>8</v>
      </c>
      <c r="F4272" t="str">
        <f t="shared" si="5512"/>
        <v>uth=8</v>
      </c>
      <c r="G4272" s="17" t="s">
        <v>150</v>
      </c>
    </row>
    <row r="4273" spans="1:7" ht="14.4">
      <c r="A4273" s="17" t="s">
        <v>472</v>
      </c>
      <c r="B4273" s="17" t="str">
        <f t="shared" si="5570"/>
        <v>spe=</v>
      </c>
      <c r="C4273" s="1" t="s">
        <v>152</v>
      </c>
      <c r="D4273" t="str">
        <f t="shared" si="5571"/>
        <v>15</v>
      </c>
      <c r="F4273" t="str">
        <f t="shared" si="5512"/>
        <v>spe=15</v>
      </c>
      <c r="G4273" s="17" t="str">
        <f>CONCATENATE("[td]",VLOOKUP(IF((COUNTA(E4272)&gt;0),E4272,VALUE(D4272)),'Lookup tables'!$A$2:$B$42,2,FALSE))</f>
        <v>[td]fenomenal</v>
      </c>
    </row>
    <row r="4274" spans="1:7" ht="14.4">
      <c r="A4274" s="17" t="s">
        <v>970</v>
      </c>
      <c r="B4274" s="17" t="str">
        <f t="shared" si="5570"/>
        <v>mal=</v>
      </c>
      <c r="C4274" s="1" t="s">
        <v>154</v>
      </c>
      <c r="D4274" t="str">
        <f t="shared" si="5571"/>
        <v>12</v>
      </c>
      <c r="F4274" t="str">
        <f t="shared" si="5512"/>
        <v>mal=12</v>
      </c>
      <c r="G4274" s="17" t="s">
        <v>140</v>
      </c>
    </row>
    <row r="4275" spans="1:7" ht="14.4">
      <c r="A4275" s="17" t="s">
        <v>906</v>
      </c>
      <c r="B4275" s="17" t="str">
        <f t="shared" si="5570"/>
        <v>fra=</v>
      </c>
      <c r="C4275" s="1" t="s">
        <v>156</v>
      </c>
      <c r="D4275" t="str">
        <f t="shared" si="5571"/>
        <v>15</v>
      </c>
      <c r="F4275" t="str">
        <f t="shared" si="5512"/>
        <v>fra=15</v>
      </c>
      <c r="G4275" s="17" t="str">
        <f t="shared" ref="G4275" si="5573">CONCATENATE("[th]",C4279)</f>
        <v>[th]Målvakt</v>
      </c>
    </row>
    <row r="4276" spans="1:7" ht="14.4">
      <c r="A4276" s="17" t="s">
        <v>454</v>
      </c>
      <c r="B4276" s="17" t="str">
        <f t="shared" si="5570"/>
        <v>ytt=</v>
      </c>
      <c r="C4276" s="1" t="s">
        <v>158</v>
      </c>
      <c r="D4276" t="str">
        <f t="shared" si="5571"/>
        <v>6</v>
      </c>
      <c r="F4276" t="str">
        <f t="shared" si="5512"/>
        <v>ytt=6</v>
      </c>
      <c r="G4276" s="17" t="s">
        <v>150</v>
      </c>
    </row>
    <row r="4277" spans="1:7" ht="14.4">
      <c r="A4277" s="17" t="s">
        <v>584</v>
      </c>
      <c r="B4277" s="17" t="str">
        <f t="shared" si="5570"/>
        <v>fas=</v>
      </c>
      <c r="C4277" s="1" t="s">
        <v>160</v>
      </c>
      <c r="D4277" t="str">
        <f t="shared" si="5571"/>
        <v>5</v>
      </c>
      <c r="F4277" t="str">
        <f t="shared" si="5512"/>
        <v>fas=5</v>
      </c>
      <c r="G4277" s="17" t="str">
        <f>CONCATENATE("[td]",VLOOKUP(IF((COUNTA(E4279)&gt;0),E4279,VALUE(D4279)),'Lookup tables'!$A$2:$B$42,2,FALSE))</f>
        <v>[td]katastrofal</v>
      </c>
    </row>
    <row r="4278" spans="1:7" ht="14.4">
      <c r="A4278" s="17" t="s">
        <v>285</v>
      </c>
      <c r="B4278" s="17" t="str">
        <f t="shared" si="5570"/>
        <v>bac=</v>
      </c>
      <c r="C4278" s="1" t="s">
        <v>162</v>
      </c>
      <c r="D4278" t="str">
        <f t="shared" si="5571"/>
        <v>4</v>
      </c>
      <c r="F4278" t="str">
        <f t="shared" si="5512"/>
        <v>bac=4</v>
      </c>
      <c r="G4278" s="17" t="s">
        <v>163</v>
      </c>
    </row>
    <row r="4279" spans="1:7" ht="14.4">
      <c r="A4279" s="17" t="s">
        <v>286</v>
      </c>
      <c r="B4279" s="17" t="str">
        <f t="shared" si="5570"/>
        <v>mlv=</v>
      </c>
      <c r="C4279" s="1" t="s">
        <v>165</v>
      </c>
      <c r="D4279" t="str">
        <f t="shared" si="5571"/>
        <v>1</v>
      </c>
      <c r="F4279" t="str">
        <f t="shared" si="5512"/>
        <v>mlv=1</v>
      </c>
      <c r="G4279" s="17" t="s">
        <v>135</v>
      </c>
    </row>
    <row r="4280" spans="1:7" ht="14.4">
      <c r="A4280" s="17" t="s">
        <v>267</v>
      </c>
      <c r="B4280" s="17" t="str">
        <f t="shared" si="5570"/>
        <v>rut=</v>
      </c>
      <c r="C4280" s="1" t="s">
        <v>167</v>
      </c>
      <c r="D4280" t="str">
        <f t="shared" si="5571"/>
        <v>9</v>
      </c>
      <c r="F4280" t="str">
        <f t="shared" si="5512"/>
        <v>rut=9</v>
      </c>
      <c r="G4280" s="17" t="str">
        <f t="shared" ref="G4280" si="5574">CONCATENATE("[th]",C4273)</f>
        <v>[th]Spelupplägg</v>
      </c>
    </row>
    <row r="4281" spans="1:7" ht="14.4">
      <c r="A4281" s="17" t="s">
        <v>337</v>
      </c>
      <c r="B4281" s="17" t="str">
        <f t="shared" si="5570"/>
        <v>led=</v>
      </c>
      <c r="C4281" s="1" t="s">
        <v>169</v>
      </c>
      <c r="D4281" t="str">
        <f t="shared" si="5571"/>
        <v>5</v>
      </c>
      <c r="F4281" t="str">
        <f t="shared" si="5512"/>
        <v>led=5</v>
      </c>
      <c r="G4281" s="17" t="s">
        <v>150</v>
      </c>
    </row>
    <row r="4282" spans="1:7" ht="14.4">
      <c r="A4282" s="17" t="s">
        <v>1419</v>
      </c>
      <c r="B4282" s="17" t="str">
        <f t="shared" si="5570"/>
        <v>sal=</v>
      </c>
      <c r="C4282" s="1" t="s">
        <v>171</v>
      </c>
      <c r="D4282" t="str">
        <f t="shared" si="5571"/>
        <v>313500</v>
      </c>
      <c r="F4282" t="str">
        <f t="shared" si="5512"/>
        <v>sal=313500</v>
      </c>
      <c r="G4282" s="17" t="str">
        <f>CONCATENATE("[td]",VLOOKUP(IF((COUNTA(E4273)&gt;0),E4273,VALUE(D4273)),'Lookup tables'!$A$2:$B$42,2,FALSE))</f>
        <v>[td]titanisk</v>
      </c>
    </row>
    <row r="4283" spans="1:7" ht="14.4">
      <c r="A4283" s="17" t="s">
        <v>1420</v>
      </c>
      <c r="B4283" s="17" t="str">
        <f t="shared" si="5570"/>
        <v>mkt=</v>
      </c>
      <c r="C4283" s="1" t="s">
        <v>173</v>
      </c>
      <c r="D4283" t="str">
        <f t="shared" si="5571"/>
        <v>262040</v>
      </c>
      <c r="F4283" t="str">
        <f t="shared" si="5512"/>
        <v>mkt=262040</v>
      </c>
      <c r="G4283" s="17" t="s">
        <v>140</v>
      </c>
    </row>
    <row r="4284" spans="1:7" ht="14.4">
      <c r="A4284" s="17" t="s">
        <v>1421</v>
      </c>
      <c r="B4284" s="17" t="str">
        <f t="shared" si="5570"/>
        <v>gev=</v>
      </c>
      <c r="C4284" s="1" t="s">
        <v>175</v>
      </c>
      <c r="D4284" t="str">
        <f t="shared" si="5571"/>
        <v>110</v>
      </c>
      <c r="F4284" t="str">
        <f t="shared" si="5512"/>
        <v>gev=110</v>
      </c>
      <c r="G4284" s="17" t="str">
        <f t="shared" ref="G4284" si="5575">CONCATENATE("[th]",C4275)</f>
        <v>[th]Framspel</v>
      </c>
    </row>
    <row r="4285" spans="1:7" ht="14.4">
      <c r="A4285" s="17" t="s">
        <v>176</v>
      </c>
      <c r="B4285" s="17" t="str">
        <f t="shared" si="5570"/>
        <v>gtl=</v>
      </c>
      <c r="C4285" s="1" t="s">
        <v>177</v>
      </c>
      <c r="D4285" t="str">
        <f t="shared" si="5571"/>
        <v>0</v>
      </c>
      <c r="F4285" t="str">
        <f t="shared" si="5512"/>
        <v>gtl=0</v>
      </c>
      <c r="G4285" s="17" t="s">
        <v>150</v>
      </c>
    </row>
    <row r="4286" spans="1:7" ht="14.4">
      <c r="A4286" s="17" t="s">
        <v>178</v>
      </c>
      <c r="B4286" s="17" t="str">
        <f t="shared" si="5570"/>
        <v>gtc=</v>
      </c>
      <c r="C4286" s="1" t="s">
        <v>179</v>
      </c>
      <c r="D4286" t="str">
        <f t="shared" si="5571"/>
        <v>0</v>
      </c>
      <c r="F4286" t="str">
        <f t="shared" si="5512"/>
        <v>gtc=0</v>
      </c>
      <c r="G4286" s="17" t="str">
        <f>CONCATENATE("[td]",VLOOKUP(IF((COUNTA(E4275)&gt;0),E4275,VALUE(D4275)),'Lookup tables'!$A$2:$B$42,2,FALSE))</f>
        <v>[td]titanisk</v>
      </c>
    </row>
    <row r="4287" spans="1:7" ht="14.4">
      <c r="A4287" s="17" t="s">
        <v>180</v>
      </c>
      <c r="B4287" s="17" t="str">
        <f t="shared" si="5570"/>
        <v>gtt=</v>
      </c>
      <c r="C4287" s="1" t="s">
        <v>181</v>
      </c>
      <c r="D4287" t="str">
        <f t="shared" si="5571"/>
        <v>0</v>
      </c>
      <c r="F4287" t="str">
        <f t="shared" si="5512"/>
        <v>gtt=0</v>
      </c>
      <c r="G4287" s="17" t="s">
        <v>163</v>
      </c>
    </row>
    <row r="4288" spans="1:7" ht="14.4">
      <c r="A4288" s="17" t="s">
        <v>827</v>
      </c>
      <c r="B4288" s="17" t="str">
        <f t="shared" si="5570"/>
        <v>hat=</v>
      </c>
      <c r="C4288" s="1" t="s">
        <v>183</v>
      </c>
      <c r="D4288" t="str">
        <f t="shared" si="5571"/>
        <v>8</v>
      </c>
      <c r="F4288" t="str">
        <f t="shared" si="5512"/>
        <v>hat=8</v>
      </c>
      <c r="G4288" s="17" t="s">
        <v>135</v>
      </c>
    </row>
    <row r="4289" spans="1:7" ht="14.4">
      <c r="A4289" s="17" t="s">
        <v>184</v>
      </c>
      <c r="B4289" s="17" t="str">
        <f t="shared" ref="B4289" si="5576">LEFT(A4289,10)</f>
        <v>CountryID=</v>
      </c>
      <c r="C4289" s="1" t="s">
        <v>185</v>
      </c>
      <c r="D4289" t="str">
        <f t="shared" ref="D4289:D4320" si="5577">RIGHT(A4289,(LEN(A4289)-10))</f>
        <v>1</v>
      </c>
      <c r="F4289" t="str">
        <f t="shared" si="5512"/>
        <v>CountryID=1</v>
      </c>
      <c r="G4289" s="17" t="str">
        <f t="shared" ref="G4289" si="5578">CONCATENATE("[th]",C4276)</f>
        <v>[th]Ytter</v>
      </c>
    </row>
    <row r="4290" spans="1:7" ht="14.4">
      <c r="A4290" s="17" t="s">
        <v>186</v>
      </c>
      <c r="B4290" s="17" t="str">
        <f t="shared" ref="B4290" si="5579">LEFT(A4290,9)</f>
        <v>warnings=</v>
      </c>
      <c r="C4290" s="1" t="s">
        <v>187</v>
      </c>
      <c r="D4290" t="str">
        <f t="shared" ref="D4290:D4321" si="5580">RIGHT(A4290,(LEN(A4290)-9))</f>
        <v>0</v>
      </c>
      <c r="F4290" t="str">
        <f t="shared" si="5512"/>
        <v>warnings=0</v>
      </c>
      <c r="G4290" s="17" t="s">
        <v>150</v>
      </c>
    </row>
    <row r="4291" spans="1:7" ht="14.4">
      <c r="A4291" s="17" t="s">
        <v>405</v>
      </c>
      <c r="B4291" s="17" t="str">
        <f t="shared" ref="B4291" si="5581">LEFT(A4291,11)</f>
        <v>speciality=</v>
      </c>
      <c r="C4291" s="1" t="s">
        <v>189</v>
      </c>
      <c r="D4291" t="str">
        <f t="shared" ref="D4291:D4322" si="5582">RIGHT(A4291,(LEN(A4291)-11))</f>
        <v>2</v>
      </c>
      <c r="F4291" t="str">
        <f t="shared" ref="F4291:F4354" si="5583">IF(LEN(E4291)&gt;0,CONCATENATE(B4291,E4291),A4291)</f>
        <v>speciality=2</v>
      </c>
      <c r="G4291" s="17" t="str">
        <f>CONCATENATE("[td]",VLOOKUP(IF((COUNTA(E4276)&gt;0),E4276,VALUE(D4276)),'Lookup tables'!$A$2:$B$42,2,FALSE))</f>
        <v>[td]ypperlig</v>
      </c>
    </row>
    <row r="4292" spans="1:7" ht="14.4">
      <c r="A4292" s="17" t="s">
        <v>406</v>
      </c>
      <c r="B4292" s="17" t="str">
        <f t="shared" ref="B4292" si="5584">LEFT(A4292,16)</f>
        <v>specialityLabel=</v>
      </c>
      <c r="C4292" s="1" t="s">
        <v>189</v>
      </c>
      <c r="F4292" t="str">
        <f t="shared" si="5583"/>
        <v>specialityLabel=Quick</v>
      </c>
      <c r="G4292" s="17" t="s">
        <v>140</v>
      </c>
    </row>
    <row r="4293" spans="1:7" ht="14.4">
      <c r="A4293" s="17" t="s">
        <v>329</v>
      </c>
      <c r="B4293" s="17" t="str">
        <f t="shared" ref="B4293" si="5585">LEFT(A4293,11)</f>
        <v>gentleness=</v>
      </c>
      <c r="C4293" s="1" t="s">
        <v>192</v>
      </c>
      <c r="D4293" t="str">
        <f t="shared" ref="D4293:D4324" si="5586">RIGHT(A4293,(LEN(A4293)-11))</f>
        <v>2</v>
      </c>
      <c r="F4293" t="str">
        <f t="shared" si="5583"/>
        <v>gentleness=2</v>
      </c>
      <c r="G4293" s="17" t="str">
        <f t="shared" ref="G4293" si="5587">CONCATENATE("[th]",C4278)</f>
        <v>[th]Försvar</v>
      </c>
    </row>
    <row r="4294" spans="1:7" ht="14.4">
      <c r="A4294" s="17" t="s">
        <v>330</v>
      </c>
      <c r="B4294" s="17" t="str">
        <f t="shared" ref="B4294" si="5588">LEFT(A4294,16)</f>
        <v>gentlenessLabel=</v>
      </c>
      <c r="C4294" s="1" t="s">
        <v>192</v>
      </c>
      <c r="D4294" t="str">
        <f t="shared" ref="D4294:D4325" si="5589">RIGHT(A4294,(LEN(A4294)-16))</f>
        <v>pleasant guy</v>
      </c>
      <c r="F4294" t="str">
        <f t="shared" si="5583"/>
        <v>gentlenessLabel=pleasant guy</v>
      </c>
      <c r="G4294" s="17" t="s">
        <v>150</v>
      </c>
    </row>
    <row r="4295" spans="1:7" ht="14.4">
      <c r="A4295" s="17" t="s">
        <v>194</v>
      </c>
      <c r="B4295" s="17" t="str">
        <f t="shared" ref="B4295" si="5590">LEFT(A4295,8)</f>
        <v>honesty=</v>
      </c>
      <c r="C4295" s="1" t="s">
        <v>195</v>
      </c>
      <c r="D4295" t="str">
        <f t="shared" ref="D4295:D4326" si="5591">RIGHT(A4295,(LEN(A4295)-8))</f>
        <v>2</v>
      </c>
      <c r="F4295" t="str">
        <f t="shared" si="5583"/>
        <v>honesty=2</v>
      </c>
      <c r="G4295" s="17" t="str">
        <f>CONCATENATE("[td]",VLOOKUP(IF((COUNTA(E4278)&gt;0),E4278,VALUE(D4278)),'Lookup tables'!$A$2:$B$42,2,FALSE))</f>
        <v>[td]hyfsad</v>
      </c>
    </row>
    <row r="4296" spans="1:7" ht="14.4">
      <c r="A4296" s="17" t="s">
        <v>196</v>
      </c>
      <c r="B4296" s="17" t="str">
        <f t="shared" ref="B4296" si="5592">LEFT(A4296,13)</f>
        <v>honestyLabel=</v>
      </c>
      <c r="C4296" s="1" t="s">
        <v>195</v>
      </c>
      <c r="D4296" t="str">
        <f t="shared" ref="D4296:D4327" si="5593">RIGHT(A4296,(LEN(A4296)-13))</f>
        <v>honest</v>
      </c>
      <c r="F4296" t="str">
        <f t="shared" si="5583"/>
        <v>honestyLabel=honest</v>
      </c>
      <c r="G4296" s="17" t="s">
        <v>163</v>
      </c>
    </row>
    <row r="4297" spans="1:7" ht="14.4">
      <c r="A4297" s="17" t="s">
        <v>407</v>
      </c>
      <c r="B4297" s="17" t="str">
        <f t="shared" ref="B4297" si="5594">LEFT(A4297,15)</f>
        <v>Aggressiveness=</v>
      </c>
      <c r="C4297" s="1" t="s">
        <v>198</v>
      </c>
      <c r="D4297" t="str">
        <f t="shared" ref="D4297:D4328" si="5595">RIGHT(A4297,(LEN(A4297)-15))</f>
        <v>4</v>
      </c>
      <c r="F4297" t="str">
        <f t="shared" si="5583"/>
        <v>Aggressiveness=4</v>
      </c>
      <c r="G4297" s="17" t="s">
        <v>135</v>
      </c>
    </row>
    <row r="4298" spans="1:7" ht="14.4">
      <c r="A4298" s="17" t="s">
        <v>408</v>
      </c>
      <c r="B4298" s="17" t="str">
        <f t="shared" ref="B4298" si="5596">LEFT(A4298,20)</f>
        <v>AggressivenessLabel=</v>
      </c>
      <c r="C4298" s="1" t="s">
        <v>198</v>
      </c>
      <c r="D4298" t="str">
        <f t="shared" ref="D4298:D4329" si="5597">RIGHT(A4298,(LEN(A4298)-20))</f>
        <v>fiery</v>
      </c>
      <c r="F4298" t="str">
        <f t="shared" si="5583"/>
        <v>AggressivenessLabel=fiery</v>
      </c>
      <c r="G4298" s="17" t="str">
        <f t="shared" ref="G4298" si="5598">CONCATENATE("[th]",C4274)</f>
        <v>[th]Målgörare</v>
      </c>
    </row>
    <row r="4299" spans="1:7" ht="14.4">
      <c r="A4299" s="17" t="s">
        <v>236</v>
      </c>
      <c r="B4299" s="17" t="str">
        <f t="shared" ref="B4299" si="5599">LEFT(A4299,12)</f>
        <v>TrainerType=</v>
      </c>
      <c r="C4299" s="1" t="s">
        <v>201</v>
      </c>
      <c r="D4299" t="str">
        <f t="shared" ref="D4299:D4330" si="5600">RIGHT(A4299,(LEN(A4299)-12))</f>
        <v/>
      </c>
      <c r="F4299" t="str">
        <f t="shared" si="5583"/>
        <v>TrainerType=</v>
      </c>
      <c r="G4299" s="17" t="s">
        <v>150</v>
      </c>
    </row>
    <row r="4300" spans="1:7" ht="14.4">
      <c r="A4300" s="17" t="s">
        <v>237</v>
      </c>
      <c r="B4300" s="17" t="str">
        <f t="shared" ref="B4300" si="5601">LEFT(A4300,13)</f>
        <v>TrainerSkill=</v>
      </c>
      <c r="C4300" s="1" t="s">
        <v>203</v>
      </c>
      <c r="D4300" t="str">
        <f t="shared" ref="D4300:D4331" si="5602">RIGHT(A4300,(LEN(A4300)-13))</f>
        <v/>
      </c>
      <c r="F4300" t="str">
        <f t="shared" si="5583"/>
        <v>TrainerSkill=</v>
      </c>
      <c r="G4300" s="17" t="str">
        <f>CONCATENATE("[td]",VLOOKUP(IF((COUNTA(E4274)&gt;0),E4274,VALUE(D4274)),'Lookup tables'!$A$2:$B$42,2,FALSE))</f>
        <v>[td]övernaturlig</v>
      </c>
    </row>
    <row r="4301" spans="1:7" ht="14.4">
      <c r="A4301" s="17" t="s">
        <v>204</v>
      </c>
      <c r="B4301" s="17" t="str">
        <f t="shared" ref="B4301" si="5603">LEFT(A4301,7)</f>
        <v>rating=</v>
      </c>
      <c r="C4301" s="1" t="s">
        <v>205</v>
      </c>
      <c r="D4301" t="str">
        <f t="shared" ref="D4301:D4348" si="5604">RIGHT(A4301,(LEN(A4301)-7))</f>
        <v>0</v>
      </c>
      <c r="F4301" t="str">
        <f t="shared" si="5583"/>
        <v>rating=0</v>
      </c>
      <c r="G4301" s="17" t="s">
        <v>140</v>
      </c>
    </row>
    <row r="4302" spans="1:7" ht="14.4">
      <c r="A4302" s="17" t="s">
        <v>589</v>
      </c>
      <c r="B4302" s="17" t="str">
        <f t="shared" ref="B4302" si="5605">LEFT(A4302,13)</f>
        <v>PlayerNumber=</v>
      </c>
      <c r="C4302" s="1" t="s">
        <v>207</v>
      </c>
      <c r="D4302" t="str">
        <f t="shared" ref="D4302:D4348" si="5606">RIGHT(A4302,(LEN(A4302)-13))</f>
        <v>9</v>
      </c>
      <c r="F4302" t="str">
        <f t="shared" si="5583"/>
        <v>PlayerNumber=9</v>
      </c>
      <c r="G4302" s="17" t="str">
        <f t="shared" ref="G4302" si="5607">CONCATENATE("[th]",C4277)</f>
        <v>[th]Fasta situationer</v>
      </c>
    </row>
    <row r="4303" spans="1:7" ht="14.4">
      <c r="A4303" s="17" t="s">
        <v>208</v>
      </c>
      <c r="B4303" s="17" t="str">
        <f t="shared" ref="B4303:B4304" si="5608">LEFT(A4303,15)</f>
        <v>TransferListed=</v>
      </c>
      <c r="C4303" s="1" t="s">
        <v>209</v>
      </c>
      <c r="D4303" t="str">
        <f t="shared" ref="D4303:D4348" si="5609">RIGHT(A4303,(LEN(A4303)-15))</f>
        <v>0</v>
      </c>
      <c r="F4303" t="str">
        <f t="shared" si="5583"/>
        <v>TransferListed=0</v>
      </c>
      <c r="G4303" s="17" t="s">
        <v>150</v>
      </c>
    </row>
    <row r="4304" spans="1:7" ht="14.4">
      <c r="A4304" s="17" t="s">
        <v>210</v>
      </c>
      <c r="B4304" s="17" t="str">
        <f t="shared" si="5608"/>
        <v>NationalTeamID=</v>
      </c>
      <c r="C4304" s="1" t="s">
        <v>211</v>
      </c>
      <c r="D4304" t="str">
        <f t="shared" si="5609"/>
        <v>3000</v>
      </c>
      <c r="F4304" t="str">
        <f t="shared" ref="F4304:F4335" si="5610">A4304</f>
        <v>NationalTeamID=3000</v>
      </c>
      <c r="G4304" s="17" t="str">
        <f>CONCATENATE("[td]",VLOOKUP(IF((COUNTA(E4277)&gt;0),E4277,VALUE(D4277)),'Lookup tables'!$A$2:$B$42,2,FALSE))</f>
        <v>[td]bra</v>
      </c>
    </row>
    <row r="4305" spans="1:7" ht="14.4">
      <c r="A4305" s="17" t="s">
        <v>259</v>
      </c>
      <c r="B4305" s="17" t="str">
        <f t="shared" ref="B4305" si="5611">LEFT(A4305,5)</f>
        <v>Caps=</v>
      </c>
      <c r="C4305" s="1" t="s">
        <v>213</v>
      </c>
      <c r="D4305" t="str">
        <f t="shared" ref="D4305:D4348" si="5612">RIGHT(A4305,(LEN(A4305)-5))</f>
        <v>6</v>
      </c>
      <c r="F4305" t="str">
        <f t="shared" si="5610"/>
        <v>Caps=6</v>
      </c>
      <c r="G4305" s="17" t="s">
        <v>214</v>
      </c>
    </row>
    <row r="4306" spans="1:7" ht="14.4">
      <c r="A4306" s="17" t="s">
        <v>239</v>
      </c>
      <c r="B4306" s="17" t="str">
        <f t="shared" ref="B4306" si="5613">LEFT(A4306,8)</f>
        <v>CapsU20=</v>
      </c>
      <c r="C4306" s="1" t="s">
        <v>216</v>
      </c>
      <c r="D4306" t="str">
        <f t="shared" ref="D4306:D4348" si="5614">RIGHT(A4306,(LEN(A4306)-8))</f>
        <v>0</v>
      </c>
      <c r="F4306" t="str">
        <f t="shared" si="5610"/>
        <v>CapsU20=0</v>
      </c>
      <c r="G4306" t="str">
        <f t="shared" ref="G4306:G4347" si="5615">CONCATENATE("Extra info: ", E4306)</f>
        <v xml:space="preserve">Extra info: </v>
      </c>
    </row>
    <row r="4307" spans="1:7" ht="14.4">
      <c r="A4307" s="17" t="s">
        <v>822</v>
      </c>
      <c r="B4307" s="17"/>
      <c r="C4307" s="10" t="s">
        <v>134</v>
      </c>
      <c r="D4307" s="17" t="str">
        <f t="shared" ref="D4307:D4348" si="5616">MID(A4307,8,(LEN(A4307)-8))</f>
        <v>272718481</v>
      </c>
      <c r="F4307" t="str">
        <f t="shared" si="5554"/>
        <v>[player272718481]</v>
      </c>
      <c r="G4307" s="17" t="str">
        <f t="shared" ref="G4307:G4347" si="5617">CONCATENATE("[hr][b]",D4308,"[/b] ","[playerid=",D4307,"]")</f>
        <v>[hr][b]Urban 'Ubbe' Danielsson[/b] [playerid=272718481]</v>
      </c>
    </row>
    <row r="4308" spans="1:7" ht="14.4">
      <c r="A4308" s="17" t="s">
        <v>823</v>
      </c>
      <c r="B4308" s="17" t="str">
        <f t="shared" ref="B4308" si="5618">LEFT(A4308,5)</f>
        <v>name=</v>
      </c>
      <c r="C4308" s="10" t="s">
        <v>137</v>
      </c>
      <c r="D4308" s="17" t="str">
        <f t="shared" ref="D4308:D4348" si="5619">RIGHT(A4308,(LEN(A4308)-5))</f>
        <v>Urban 'Ubbe' Danielsson</v>
      </c>
      <c r="F4308" t="str">
        <f t="shared" si="5554"/>
        <v>name=Urban 'Ubbe' Danielsson</v>
      </c>
      <c r="G4308" t="str">
        <f t="shared" ref="G4308" si="5620">CONCATENATE(D4309," år och ",D4310," dagar, TSI = ",D4324,", Lön = ",D4323)</f>
        <v>27 år och 111 dagar, TSI = 434560, Lön = 407400</v>
      </c>
    </row>
    <row r="4309" spans="1:7" ht="14.4">
      <c r="A4309" s="17" t="s">
        <v>219</v>
      </c>
      <c r="B4309" s="17" t="str">
        <f t="shared" ref="B4309" si="5621">LEFT(A4309,4)</f>
        <v>ald=</v>
      </c>
      <c r="C4309" s="1" t="s">
        <v>139</v>
      </c>
      <c r="D4309" t="str">
        <f t="shared" ref="D4309:D4348" si="5622">RIGHT(A4309,(LEN(A4309)-4))</f>
        <v>27</v>
      </c>
      <c r="F4309" t="str">
        <f t="shared" ref="F4309" si="5623">IF(LEN(E4309)&gt;0,CONCATENATE(B4309,E4309),A4309)</f>
        <v>ald=27</v>
      </c>
      <c r="G4309" t="str">
        <f>CONCATENATE(VLOOKUP(IF((COUNTA(E4312)&gt;0),E4312,VALUE(D4312)),'Lookup tables'!$A$2:$B$42,2,FALSE)," form, ",VLOOKUP(IF((COUNTA(E4313)&gt;0),E4313,VALUE(D4313)),'Lookup tables'!$A$2:$B$42,2,FALSE)," kondition, ",VLOOKUP(IF((COUNTA(E4321)&gt;0),E4321,VALUE(D4321)),'Lookup tables'!$A$2:$B$42,2,FALSE)," rutin")</f>
        <v>ypperlig form, fenomenal kondition, himmelsk rutin</v>
      </c>
    </row>
    <row r="4310" spans="1:7" ht="14.4">
      <c r="A4310" s="17" t="s">
        <v>398</v>
      </c>
      <c r="B4310" s="17" t="str">
        <f t="shared" ref="B4310" si="5624">LEFT(A4310,8)</f>
        <v>agedays=</v>
      </c>
      <c r="C4310" s="1" t="s">
        <v>142</v>
      </c>
      <c r="D4310" t="str">
        <f t="shared" ref="D4310:D4348" si="5625">RIGHT(A4310,(LEN(A4310)-8))</f>
        <v>111</v>
      </c>
      <c r="F4310" t="str">
        <f t="shared" si="5583"/>
        <v>agedays=111</v>
      </c>
      <c r="G4310" t="str">
        <f>CONCATENATE(IF((COUNTA(D4333)&gt;0),CONCATENATE(D4333,", "),""),IF((LEN(D4340)&gt;0),CONCATENATE(VLOOKUP(VALUE(D4340),'Lookup tables'!$D$25:$E$27,2,FALSE),", "),""),CONCATENATE(VLOOKUP(VALUE(D4322),'Lookup tables'!$A$2:$B$42,2,FALSE)," ledarförmåga, "),CONCATENATE(VLOOKUP(D4335,'Lookup tables'!$D$29:$E$34,2,FALSE),", "),IF(AND((VALUE(D4311)&lt;0),(COUNTA(E4311)&lt;1)),"ingen skada",CONCATENATE("[b]skada +",IF((COUNTA(E4311)&gt;0),E4311,D4311),"[/b]")))</f>
        <v>dålig ledarförmåga, genomsympatisk kille, ingen skada</v>
      </c>
    </row>
    <row r="4311" spans="1:7" ht="14.4">
      <c r="A4311" s="17" t="s">
        <v>143</v>
      </c>
      <c r="B4311" s="17" t="str">
        <f t="shared" ref="B4311:B4312" si="5626">LEFT(A4311,4)</f>
        <v>ska=</v>
      </c>
      <c r="C4311" s="1" t="s">
        <v>144</v>
      </c>
      <c r="D4311" t="str">
        <f t="shared" ref="D4311:D4348" si="5627">RIGHT(A4311,(LEN(A4311)-4))</f>
        <v>-1</v>
      </c>
      <c r="F4311" t="str">
        <f t="shared" si="5583"/>
        <v>ska=-1</v>
      </c>
      <c r="G4311" t="s">
        <v>145</v>
      </c>
    </row>
    <row r="4312" spans="1:7" ht="14.4">
      <c r="A4312" s="17" t="s">
        <v>221</v>
      </c>
      <c r="B4312" s="17" t="str">
        <f t="shared" si="5626"/>
        <v>for=</v>
      </c>
      <c r="C4312" s="1" t="s">
        <v>147</v>
      </c>
      <c r="D4312" t="str">
        <f t="shared" si="5627"/>
        <v>6</v>
      </c>
      <c r="F4312" t="str">
        <f t="shared" si="5583"/>
        <v>for=6</v>
      </c>
      <c r="G4312" s="17" t="str">
        <f t="shared" ref="G4312:G4347" si="5628">CONCATENATE("[th]",C4313)</f>
        <v>[th]Kondition</v>
      </c>
    </row>
    <row r="4313" spans="1:7" ht="14.4">
      <c r="A4313" s="17" t="s">
        <v>369</v>
      </c>
      <c r="B4313" s="17" t="str">
        <f t="shared" si="5570"/>
        <v>uth=</v>
      </c>
      <c r="C4313" s="1" t="s">
        <v>149</v>
      </c>
      <c r="D4313" t="str">
        <f t="shared" si="5627"/>
        <v>8</v>
      </c>
      <c r="F4313" t="str">
        <f t="shared" si="5583"/>
        <v>uth=8</v>
      </c>
      <c r="G4313" s="17" t="s">
        <v>150</v>
      </c>
    </row>
    <row r="4314" spans="1:7" ht="14.4">
      <c r="A4314" s="17" t="s">
        <v>245</v>
      </c>
      <c r="B4314" s="17" t="str">
        <f t="shared" si="5570"/>
        <v>spe=</v>
      </c>
      <c r="C4314" s="1" t="s">
        <v>152</v>
      </c>
      <c r="D4314" t="str">
        <f t="shared" si="5627"/>
        <v>3</v>
      </c>
      <c r="F4314" t="str">
        <f t="shared" si="5583"/>
        <v>spe=3</v>
      </c>
      <c r="G4314" s="17" t="str">
        <f>CONCATENATE("[td]",VLOOKUP(IF((COUNTA(E4313)&gt;0),E4313,VALUE(D4313)),'Lookup tables'!$A$2:$B$42,2,FALSE))</f>
        <v>[td]fenomenal</v>
      </c>
    </row>
    <row r="4315" spans="1:7" ht="14.4">
      <c r="A4315" s="17" t="s">
        <v>707</v>
      </c>
      <c r="B4315" s="17" t="str">
        <f t="shared" si="5570"/>
        <v>mal=</v>
      </c>
      <c r="C4315" s="1" t="s">
        <v>154</v>
      </c>
      <c r="D4315" t="str">
        <f t="shared" si="5627"/>
        <v>17</v>
      </c>
      <c r="F4315" t="str">
        <f t="shared" si="5583"/>
        <v>mal=17</v>
      </c>
      <c r="G4315" s="17" t="s">
        <v>140</v>
      </c>
    </row>
    <row r="4316" spans="1:7" ht="14.4">
      <c r="A4316" s="17" t="s">
        <v>282</v>
      </c>
      <c r="B4316" s="17" t="str">
        <f t="shared" si="5570"/>
        <v>fra=</v>
      </c>
      <c r="C4316" s="1" t="s">
        <v>156</v>
      </c>
      <c r="D4316" t="str">
        <f t="shared" si="5627"/>
        <v>13</v>
      </c>
      <c r="F4316" t="str">
        <f t="shared" si="5583"/>
        <v>fra=13</v>
      </c>
      <c r="G4316" s="17" t="str">
        <f t="shared" ref="G4316" si="5629">CONCATENATE("[th]",C4320)</f>
        <v>[th]Målvakt</v>
      </c>
    </row>
    <row r="4317" spans="1:7" ht="14.4">
      <c r="A4317" s="17" t="s">
        <v>436</v>
      </c>
      <c r="B4317" s="17" t="str">
        <f t="shared" si="5570"/>
        <v>ytt=</v>
      </c>
      <c r="C4317" s="1" t="s">
        <v>158</v>
      </c>
      <c r="D4317" t="str">
        <f t="shared" si="5627"/>
        <v>14</v>
      </c>
      <c r="F4317" t="str">
        <f t="shared" si="5583"/>
        <v>ytt=14</v>
      </c>
      <c r="G4317" s="17" t="s">
        <v>150</v>
      </c>
    </row>
    <row r="4318" spans="1:7" ht="14.4">
      <c r="A4318" s="17" t="s">
        <v>416</v>
      </c>
      <c r="B4318" s="17" t="str">
        <f t="shared" si="5570"/>
        <v>fas=</v>
      </c>
      <c r="C4318" s="1" t="s">
        <v>160</v>
      </c>
      <c r="D4318" t="str">
        <f t="shared" si="5627"/>
        <v>2</v>
      </c>
      <c r="F4318" t="str">
        <f t="shared" si="5583"/>
        <v>fas=2</v>
      </c>
      <c r="G4318" s="17" t="str">
        <f>CONCATENATE("[td]",VLOOKUP(IF((COUNTA(E4320)&gt;0),E4320,VALUE(D4320)),'Lookup tables'!$A$2:$B$42,2,FALSE))</f>
        <v>[td]katastrofal</v>
      </c>
    </row>
    <row r="4319" spans="1:7" ht="14.4">
      <c r="A4319" s="17" t="s">
        <v>285</v>
      </c>
      <c r="B4319" s="17" t="str">
        <f t="shared" si="5570"/>
        <v>bac=</v>
      </c>
      <c r="C4319" s="1" t="s">
        <v>162</v>
      </c>
      <c r="D4319" t="str">
        <f t="shared" si="5627"/>
        <v>4</v>
      </c>
      <c r="F4319" t="str">
        <f t="shared" si="5583"/>
        <v>bac=4</v>
      </c>
      <c r="G4319" s="17" t="s">
        <v>163</v>
      </c>
    </row>
    <row r="4320" spans="1:7" ht="14.4">
      <c r="A4320" s="17" t="s">
        <v>286</v>
      </c>
      <c r="B4320" s="17" t="str">
        <f t="shared" si="5570"/>
        <v>mlv=</v>
      </c>
      <c r="C4320" s="1" t="s">
        <v>165</v>
      </c>
      <c r="D4320" t="str">
        <f t="shared" si="5627"/>
        <v>1</v>
      </c>
      <c r="F4320" t="str">
        <f t="shared" si="5583"/>
        <v>mlv=1</v>
      </c>
      <c r="G4320" s="17" t="s">
        <v>135</v>
      </c>
    </row>
    <row r="4321" spans="1:7" ht="14.4">
      <c r="A4321" s="17" t="s">
        <v>576</v>
      </c>
      <c r="B4321" s="17" t="str">
        <f t="shared" si="5570"/>
        <v>rut=</v>
      </c>
      <c r="C4321" s="1" t="s">
        <v>167</v>
      </c>
      <c r="D4321" t="str">
        <f t="shared" si="5627"/>
        <v>14</v>
      </c>
      <c r="F4321" t="str">
        <f t="shared" si="5583"/>
        <v>rut=14</v>
      </c>
      <c r="G4321" s="17" t="str">
        <f t="shared" ref="G4321" si="5630">CONCATENATE("[th]",C4314)</f>
        <v>[th]Spelupplägg</v>
      </c>
    </row>
    <row r="4322" spans="1:7" ht="14.4">
      <c r="A4322" s="17" t="s">
        <v>228</v>
      </c>
      <c r="B4322" s="17" t="str">
        <f t="shared" si="5570"/>
        <v>led=</v>
      </c>
      <c r="C4322" s="1" t="s">
        <v>169</v>
      </c>
      <c r="D4322" t="str">
        <f t="shared" si="5627"/>
        <v>3</v>
      </c>
      <c r="F4322" t="str">
        <f t="shared" si="5583"/>
        <v>led=3</v>
      </c>
      <c r="G4322" s="17" t="s">
        <v>150</v>
      </c>
    </row>
    <row r="4323" spans="1:7" ht="14.4">
      <c r="A4323" s="17" t="s">
        <v>1422</v>
      </c>
      <c r="B4323" s="17" t="str">
        <f t="shared" si="5570"/>
        <v>sal=</v>
      </c>
      <c r="C4323" s="1" t="s">
        <v>171</v>
      </c>
      <c r="D4323" t="str">
        <f t="shared" si="5627"/>
        <v>407400</v>
      </c>
      <c r="F4323" t="str">
        <f t="shared" si="5583"/>
        <v>sal=407400</v>
      </c>
      <c r="G4323" s="17" t="str">
        <f>CONCATENATE("[td]",VLOOKUP(IF((COUNTA(E4314)&gt;0),E4314,VALUE(D4314)),'Lookup tables'!$A$2:$B$42,2,FALSE))</f>
        <v>[td]dålig</v>
      </c>
    </row>
    <row r="4324" spans="1:7" ht="14.4">
      <c r="A4324" s="17" t="s">
        <v>1423</v>
      </c>
      <c r="B4324" s="17" t="str">
        <f t="shared" si="5570"/>
        <v>mkt=</v>
      </c>
      <c r="C4324" s="1" t="s">
        <v>173</v>
      </c>
      <c r="D4324" t="str">
        <f t="shared" si="5627"/>
        <v>434560</v>
      </c>
      <c r="F4324" t="str">
        <f t="shared" si="5583"/>
        <v>mkt=434560</v>
      </c>
      <c r="G4324" s="17" t="s">
        <v>140</v>
      </c>
    </row>
    <row r="4325" spans="1:7" ht="14.4">
      <c r="A4325" s="17" t="s">
        <v>1374</v>
      </c>
      <c r="B4325" s="17" t="str">
        <f t="shared" si="5570"/>
        <v>gev=</v>
      </c>
      <c r="C4325" s="1" t="s">
        <v>175</v>
      </c>
      <c r="D4325" t="str">
        <f t="shared" si="5627"/>
        <v>135</v>
      </c>
      <c r="F4325" t="str">
        <f t="shared" si="5583"/>
        <v>gev=135</v>
      </c>
      <c r="G4325" s="17" t="str">
        <f t="shared" ref="G4325" si="5631">CONCATENATE("[th]",C4316)</f>
        <v>[th]Framspel</v>
      </c>
    </row>
    <row r="4326" spans="1:7" ht="14.4">
      <c r="A4326" s="17" t="s">
        <v>176</v>
      </c>
      <c r="B4326" s="17" t="str">
        <f t="shared" si="5570"/>
        <v>gtl=</v>
      </c>
      <c r="C4326" s="1" t="s">
        <v>177</v>
      </c>
      <c r="D4326" t="str">
        <f t="shared" si="5627"/>
        <v>0</v>
      </c>
      <c r="F4326" t="str">
        <f t="shared" si="5583"/>
        <v>gtl=0</v>
      </c>
      <c r="G4326" s="17" t="s">
        <v>150</v>
      </c>
    </row>
    <row r="4327" spans="1:7" ht="14.4">
      <c r="A4327" s="17" t="s">
        <v>178</v>
      </c>
      <c r="B4327" s="17" t="str">
        <f t="shared" si="5570"/>
        <v>gtc=</v>
      </c>
      <c r="C4327" s="1" t="s">
        <v>179</v>
      </c>
      <c r="D4327" t="str">
        <f t="shared" si="5627"/>
        <v>0</v>
      </c>
      <c r="F4327" t="str">
        <f t="shared" si="5583"/>
        <v>gtc=0</v>
      </c>
      <c r="G4327" s="17" t="str">
        <f>CONCATENATE("[td]",VLOOKUP(IF((COUNTA(E4316)&gt;0),E4316,VALUE(D4316)),'Lookup tables'!$A$2:$B$42,2,FALSE))</f>
        <v>[td]oförglömlig</v>
      </c>
    </row>
    <row r="4328" spans="1:7" ht="14.4">
      <c r="A4328" s="17" t="s">
        <v>180</v>
      </c>
      <c r="B4328" s="17" t="str">
        <f t="shared" si="5570"/>
        <v>gtt=</v>
      </c>
      <c r="C4328" s="1" t="s">
        <v>181</v>
      </c>
      <c r="D4328" t="str">
        <f t="shared" si="5627"/>
        <v>0</v>
      </c>
      <c r="F4328" t="str">
        <f t="shared" si="5583"/>
        <v>gtt=0</v>
      </c>
      <c r="G4328" s="17" t="s">
        <v>163</v>
      </c>
    </row>
    <row r="4329" spans="1:7" ht="14.4">
      <c r="A4329" s="17" t="s">
        <v>1424</v>
      </c>
      <c r="B4329" s="17" t="str">
        <f t="shared" si="5570"/>
        <v>hat=</v>
      </c>
      <c r="C4329" s="1" t="s">
        <v>183</v>
      </c>
      <c r="D4329" t="str">
        <f t="shared" si="5627"/>
        <v>10</v>
      </c>
      <c r="F4329" t="str">
        <f t="shared" si="5583"/>
        <v>hat=10</v>
      </c>
      <c r="G4329" s="17" t="s">
        <v>135</v>
      </c>
    </row>
    <row r="4330" spans="1:7" ht="14.4">
      <c r="A4330" s="17" t="s">
        <v>184</v>
      </c>
      <c r="B4330" s="17" t="str">
        <f t="shared" ref="B4330" si="5632">LEFT(A4330,10)</f>
        <v>CountryID=</v>
      </c>
      <c r="C4330" s="1" t="s">
        <v>185</v>
      </c>
      <c r="D4330" t="str">
        <f t="shared" ref="D4330:D4348" si="5633">RIGHT(A4330,(LEN(A4330)-10))</f>
        <v>1</v>
      </c>
      <c r="F4330" t="str">
        <f t="shared" si="5583"/>
        <v>CountryID=1</v>
      </c>
      <c r="G4330" s="17" t="str">
        <f t="shared" ref="G4330" si="5634">CONCATENATE("[th]",C4317)</f>
        <v>[th]Ytter</v>
      </c>
    </row>
    <row r="4331" spans="1:7" ht="14.4">
      <c r="A4331" s="17" t="s">
        <v>186</v>
      </c>
      <c r="B4331" s="17" t="str">
        <f t="shared" ref="B4331" si="5635">LEFT(A4331,9)</f>
        <v>warnings=</v>
      </c>
      <c r="C4331" s="1" t="s">
        <v>187</v>
      </c>
      <c r="D4331" t="str">
        <f t="shared" ref="D4331:D4348" si="5636">RIGHT(A4331,(LEN(A4331)-9))</f>
        <v>0</v>
      </c>
      <c r="F4331" t="str">
        <f t="shared" si="5583"/>
        <v>warnings=0</v>
      </c>
      <c r="G4331" s="17" t="s">
        <v>150</v>
      </c>
    </row>
    <row r="4332" spans="1:7" ht="14.4">
      <c r="A4332" s="17" t="s">
        <v>362</v>
      </c>
      <c r="B4332" s="17" t="str">
        <f t="shared" ref="B4332" si="5637">LEFT(A4332,11)</f>
        <v>speciality=</v>
      </c>
      <c r="C4332" s="1" t="s">
        <v>189</v>
      </c>
      <c r="D4332" t="str">
        <f t="shared" ref="D4332:D4348" si="5638">RIGHT(A4332,(LEN(A4332)-11))</f>
        <v>5</v>
      </c>
      <c r="F4332" t="str">
        <f t="shared" si="5583"/>
        <v>speciality=5</v>
      </c>
      <c r="G4332" s="17" t="str">
        <f>CONCATENATE("[td]",VLOOKUP(IF((COUNTA(E4317)&gt;0),E4317,VALUE(D4317)),'Lookup tables'!$A$2:$B$42,2,FALSE))</f>
        <v>[td]himmelsk</v>
      </c>
    </row>
    <row r="4333" spans="1:7" ht="14.4">
      <c r="A4333" s="17" t="s">
        <v>363</v>
      </c>
      <c r="B4333" s="17" t="str">
        <f t="shared" ref="B4333" si="5639">LEFT(A4333,16)</f>
        <v>specialityLabel=</v>
      </c>
      <c r="C4333" s="1" t="s">
        <v>189</v>
      </c>
      <c r="F4333" t="str">
        <f t="shared" si="5583"/>
        <v>specialityLabel=Head</v>
      </c>
      <c r="G4333" s="17" t="s">
        <v>140</v>
      </c>
    </row>
    <row r="4334" spans="1:7" ht="14.4">
      <c r="A4334" s="17" t="s">
        <v>255</v>
      </c>
      <c r="B4334" s="17" t="str">
        <f t="shared" ref="B4334" si="5640">LEFT(A4334,11)</f>
        <v>gentleness=</v>
      </c>
      <c r="C4334" s="1" t="s">
        <v>192</v>
      </c>
      <c r="D4334" t="str">
        <f t="shared" ref="D4334:D4348" si="5641">RIGHT(A4334,(LEN(A4334)-11))</f>
        <v>3</v>
      </c>
      <c r="F4334" t="str">
        <f t="shared" si="5583"/>
        <v>gentleness=3</v>
      </c>
      <c r="G4334" s="17" t="str">
        <f t="shared" ref="G4334" si="5642">CONCATENATE("[th]",C4319)</f>
        <v>[th]Försvar</v>
      </c>
    </row>
    <row r="4335" spans="1:7" ht="14.4">
      <c r="A4335" s="17" t="s">
        <v>256</v>
      </c>
      <c r="B4335" s="17" t="str">
        <f t="shared" ref="B4335" si="5643">LEFT(A4335,16)</f>
        <v>gentlenessLabel=</v>
      </c>
      <c r="C4335" s="1" t="s">
        <v>192</v>
      </c>
      <c r="D4335" t="str">
        <f t="shared" ref="D4335:D4348" si="5644">RIGHT(A4335,(LEN(A4335)-16))</f>
        <v>sympathetic guy</v>
      </c>
      <c r="F4335" t="str">
        <f t="shared" si="5583"/>
        <v>gentlenessLabel=sympathetic guy</v>
      </c>
      <c r="G4335" s="17" t="s">
        <v>150</v>
      </c>
    </row>
    <row r="4336" spans="1:7" ht="14.4">
      <c r="A4336" s="17" t="s">
        <v>194</v>
      </c>
      <c r="B4336" s="17" t="str">
        <f t="shared" ref="B4336" si="5645">LEFT(A4336,8)</f>
        <v>honesty=</v>
      </c>
      <c r="C4336" s="1" t="s">
        <v>195</v>
      </c>
      <c r="D4336" t="str">
        <f t="shared" ref="D4336:D4348" si="5646">RIGHT(A4336,(LEN(A4336)-8))</f>
        <v>2</v>
      </c>
      <c r="F4336" t="str">
        <f t="shared" si="5583"/>
        <v>honesty=2</v>
      </c>
      <c r="G4336" s="17" t="str">
        <f>CONCATENATE("[td]",VLOOKUP(IF((COUNTA(E4319)&gt;0),E4319,VALUE(D4319)),'Lookup tables'!$A$2:$B$42,2,FALSE))</f>
        <v>[td]hyfsad</v>
      </c>
    </row>
    <row r="4337" spans="1:7" ht="14.4">
      <c r="A4337" s="17" t="s">
        <v>196</v>
      </c>
      <c r="B4337" s="17" t="str">
        <f t="shared" ref="B4337" si="5647">LEFT(A4337,13)</f>
        <v>honestyLabel=</v>
      </c>
      <c r="C4337" s="1" t="s">
        <v>195</v>
      </c>
      <c r="D4337" t="str">
        <f t="shared" ref="D4337:D4348" si="5648">RIGHT(A4337,(LEN(A4337)-13))</f>
        <v>honest</v>
      </c>
      <c r="F4337" t="str">
        <f t="shared" si="5583"/>
        <v>honestyLabel=honest</v>
      </c>
      <c r="G4337" s="17" t="s">
        <v>163</v>
      </c>
    </row>
    <row r="4338" spans="1:7" ht="14.4">
      <c r="A4338" s="17" t="s">
        <v>257</v>
      </c>
      <c r="B4338" s="17" t="str">
        <f t="shared" ref="B4338" si="5649">LEFT(A4338,15)</f>
        <v>Aggressiveness=</v>
      </c>
      <c r="C4338" s="1" t="s">
        <v>198</v>
      </c>
      <c r="D4338" t="str">
        <f t="shared" ref="D4338:D4348" si="5650">RIGHT(A4338,(LEN(A4338)-15))</f>
        <v>1</v>
      </c>
      <c r="F4338" t="str">
        <f t="shared" si="5583"/>
        <v>Aggressiveness=1</v>
      </c>
      <c r="G4338" s="17" t="s">
        <v>135</v>
      </c>
    </row>
    <row r="4339" spans="1:7" ht="14.4">
      <c r="A4339" s="17" t="s">
        <v>258</v>
      </c>
      <c r="B4339" s="17" t="str">
        <f t="shared" ref="B4339" si="5651">LEFT(A4339,20)</f>
        <v>AggressivenessLabel=</v>
      </c>
      <c r="C4339" s="1" t="s">
        <v>198</v>
      </c>
      <c r="D4339" t="str">
        <f t="shared" ref="D4339:D4348" si="5652">RIGHT(A4339,(LEN(A4339)-20))</f>
        <v>calm</v>
      </c>
      <c r="F4339" t="str">
        <f t="shared" si="5583"/>
        <v>AggressivenessLabel=calm</v>
      </c>
      <c r="G4339" s="17" t="str">
        <f t="shared" ref="G4339" si="5653">CONCATENATE("[th]",C4315)</f>
        <v>[th]Målgörare</v>
      </c>
    </row>
    <row r="4340" spans="1:7" ht="14.4">
      <c r="A4340" s="17" t="s">
        <v>236</v>
      </c>
      <c r="B4340" s="17" t="str">
        <f t="shared" ref="B4340" si="5654">LEFT(A4340,12)</f>
        <v>TrainerType=</v>
      </c>
      <c r="C4340" s="1" t="s">
        <v>201</v>
      </c>
      <c r="D4340" t="str">
        <f t="shared" ref="D4340:D4348" si="5655">RIGHT(A4340,(LEN(A4340)-12))</f>
        <v/>
      </c>
      <c r="F4340" t="str">
        <f t="shared" si="5583"/>
        <v>TrainerType=</v>
      </c>
      <c r="G4340" s="17" t="s">
        <v>150</v>
      </c>
    </row>
    <row r="4341" spans="1:7" ht="14.4">
      <c r="A4341" s="17" t="s">
        <v>237</v>
      </c>
      <c r="B4341" s="17" t="str">
        <f t="shared" ref="B4341" si="5656">LEFT(A4341,13)</f>
        <v>TrainerSkill=</v>
      </c>
      <c r="C4341" s="1" t="s">
        <v>203</v>
      </c>
      <c r="D4341" t="str">
        <f t="shared" ref="D4341:D4348" si="5657">RIGHT(A4341,(LEN(A4341)-13))</f>
        <v/>
      </c>
      <c r="F4341" t="str">
        <f t="shared" si="5583"/>
        <v>TrainerSkill=</v>
      </c>
      <c r="G4341" s="17" t="str">
        <f>CONCATENATE("[td]",VLOOKUP(IF((COUNTA(E4315)&gt;0),E4315,VALUE(D4315)),'Lookup tables'!$A$2:$B$42,2,FALSE))</f>
        <v>[td]mytomspunnen</v>
      </c>
    </row>
    <row r="4342" spans="1:7" ht="14.4">
      <c r="A4342" s="17" t="s">
        <v>204</v>
      </c>
      <c r="B4342" s="17" t="str">
        <f t="shared" ref="B4342" si="5658">LEFT(A4342,7)</f>
        <v>rating=</v>
      </c>
      <c r="C4342" s="1" t="s">
        <v>205</v>
      </c>
      <c r="D4342" t="str">
        <f t="shared" ref="D4342:D4348" si="5659">RIGHT(A4342,(LEN(A4342)-7))</f>
        <v>0</v>
      </c>
      <c r="F4342" t="str">
        <f t="shared" si="5583"/>
        <v>rating=0</v>
      </c>
      <c r="G4342" s="17" t="s">
        <v>140</v>
      </c>
    </row>
    <row r="4343" spans="1:7" ht="14.4">
      <c r="A4343" s="17" t="s">
        <v>298</v>
      </c>
      <c r="B4343" s="17" t="str">
        <f t="shared" ref="B4343" si="5660">LEFT(A4343,13)</f>
        <v>PlayerNumber=</v>
      </c>
      <c r="C4343" s="1" t="s">
        <v>207</v>
      </c>
      <c r="D4343" t="str">
        <f t="shared" ref="D4343:D4348" si="5661">RIGHT(A4343,(LEN(A4343)-13))</f>
        <v>10</v>
      </c>
      <c r="F4343" t="str">
        <f t="shared" si="5583"/>
        <v>PlayerNumber=10</v>
      </c>
      <c r="G4343" s="17" t="str">
        <f t="shared" ref="G4343" si="5662">CONCATENATE("[th]",C4318)</f>
        <v>[th]Fasta situationer</v>
      </c>
    </row>
    <row r="4344" spans="1:7" ht="14.4">
      <c r="A4344" s="17" t="s">
        <v>208</v>
      </c>
      <c r="B4344" s="17" t="str">
        <f t="shared" ref="B4344:B4345" si="5663">LEFT(A4344,15)</f>
        <v>TransferListed=</v>
      </c>
      <c r="C4344" s="1" t="s">
        <v>209</v>
      </c>
      <c r="D4344" t="str">
        <f t="shared" ref="D4344:D4348" si="5664">RIGHT(A4344,(LEN(A4344)-15))</f>
        <v>0</v>
      </c>
      <c r="F4344" t="str">
        <f t="shared" si="5583"/>
        <v>TransferListed=0</v>
      </c>
      <c r="G4344" s="17" t="s">
        <v>150</v>
      </c>
    </row>
    <row r="4345" spans="1:7" ht="14.4">
      <c r="A4345" s="17" t="s">
        <v>210</v>
      </c>
      <c r="B4345" s="17" t="str">
        <f t="shared" si="5663"/>
        <v>NationalTeamID=</v>
      </c>
      <c r="C4345" s="1" t="s">
        <v>211</v>
      </c>
      <c r="D4345" t="str">
        <f t="shared" si="5664"/>
        <v>3000</v>
      </c>
      <c r="F4345" t="str">
        <f t="shared" ref="F4345:F4388" si="5665">A4345</f>
        <v>NationalTeamID=3000</v>
      </c>
      <c r="G4345" s="17" t="str">
        <f>CONCATENATE("[td]",VLOOKUP(IF((COUNTA(E4318)&gt;0),E4318,VALUE(D4318)),'Lookup tables'!$A$2:$B$42,2,FALSE))</f>
        <v>[td]usel</v>
      </c>
    </row>
    <row r="4346" spans="1:7" ht="14.4">
      <c r="A4346" s="17" t="s">
        <v>1425</v>
      </c>
      <c r="B4346" s="17" t="str">
        <f t="shared" ref="B4346" si="5666">LEFT(A4346,5)</f>
        <v>Caps=</v>
      </c>
      <c r="C4346" s="1" t="s">
        <v>213</v>
      </c>
      <c r="D4346" t="str">
        <f t="shared" ref="D4346:D4348" si="5667">RIGHT(A4346,(LEN(A4346)-5))</f>
        <v>20</v>
      </c>
      <c r="F4346" t="str">
        <f t="shared" si="5665"/>
        <v>Caps=20</v>
      </c>
      <c r="G4346" s="17" t="s">
        <v>214</v>
      </c>
    </row>
    <row r="4347" spans="1:7" ht="14.4">
      <c r="A4347" s="17" t="s">
        <v>430</v>
      </c>
      <c r="B4347" s="17" t="str">
        <f t="shared" ref="B4347" si="5668">LEFT(A4347,8)</f>
        <v>CapsU20=</v>
      </c>
      <c r="C4347" s="1" t="s">
        <v>216</v>
      </c>
      <c r="D4347" t="str">
        <f t="shared" ref="D4347:D4348" si="5669">RIGHT(A4347,(LEN(A4347)-8))</f>
        <v>10</v>
      </c>
      <c r="F4347" t="str">
        <f t="shared" si="5665"/>
        <v>CapsU20=10</v>
      </c>
      <c r="G4347" t="str">
        <f t="shared" ref="G4347" si="5670">CONCATENATE("Extra info: ", E4347)</f>
        <v xml:space="preserve">Extra info: </v>
      </c>
    </row>
    <row r="4348" spans="1:7" ht="14.4">
      <c r="A4348" s="17" t="s">
        <v>1426</v>
      </c>
      <c r="B4348" s="17"/>
      <c r="C4348" s="10" t="s">
        <v>134</v>
      </c>
      <c r="D4348" s="17" t="str">
        <f t="shared" ref="D4348:D4402" si="5671">MID(A4348,8,(LEN(A4348)-8))</f>
        <v>274707465</v>
      </c>
      <c r="F4348" t="str">
        <f t="shared" si="5665"/>
        <v>[player274707465]</v>
      </c>
      <c r="G4348" s="17" t="str">
        <f t="shared" ref="G4348:G4402" si="5672">CONCATENATE("[hr][b]",D4349,"[/b] ","[playerid=",D4348,"]")</f>
        <v>[hr][b]Viktor Wahling[/b] [playerid=274707465]</v>
      </c>
    </row>
    <row r="4349" spans="1:7" ht="14.4">
      <c r="A4349" s="17" t="s">
        <v>1427</v>
      </c>
      <c r="B4349" s="17"/>
      <c r="C4349" s="10" t="s">
        <v>137</v>
      </c>
      <c r="D4349" s="17" t="str">
        <f t="shared" ref="D4349:D4402" si="5673">RIGHT(A4349,(LEN(A4349)-5))</f>
        <v>Viktor Wahling</v>
      </c>
      <c r="F4349" t="str">
        <f t="shared" si="5665"/>
        <v>name=Viktor Wahling</v>
      </c>
      <c r="G4349" t="str">
        <f t="shared" ref="G4349" si="5674">CONCATENATE(D4350," år och ",D4351," dagar, TSI = ",D4365,", Lön = ",D4364)</f>
        <v>27 år och 93 dagar, TSI = 298190, Lön = 320700</v>
      </c>
    </row>
    <row r="4350" spans="1:7" ht="14.4">
      <c r="A4350" s="17" t="s">
        <v>219</v>
      </c>
      <c r="B4350" s="17"/>
      <c r="C4350" s="1" t="s">
        <v>139</v>
      </c>
      <c r="D4350" t="str">
        <f t="shared" ref="D4350:D4402" si="5675">RIGHT(A4350,(LEN(A4350)-4))</f>
        <v>27</v>
      </c>
      <c r="F4350" t="str">
        <f t="shared" ref="F4350" si="5676">IF(LEN(E4350)&gt;0,CONCATENATE(B4350,E4350),A4350)</f>
        <v>ald=27</v>
      </c>
      <c r="G4350" t="str">
        <f>CONCATENATE(VLOOKUP(IF((COUNTA(E4353)&gt;0),E4353,VALUE(D4353)),'Lookup tables'!$A$2:$B$42,2,FALSE)," form, ",VLOOKUP(IF((COUNTA(E4354)&gt;0),E4354,VALUE(D4354)),'Lookup tables'!$A$2:$B$42,2,FALSE)," kondition, ",VLOOKUP(IF((COUNTA(E4362)&gt;0),E4362,VALUE(D4362)),'Lookup tables'!$A$2:$B$42,2,FALSE)," rutin")</f>
        <v>ypperlig form, fenomenal kondition, legendarisk rutin</v>
      </c>
    </row>
    <row r="4351" spans="1:7" ht="14.4">
      <c r="A4351" s="17" t="s">
        <v>653</v>
      </c>
      <c r="B4351" s="17"/>
      <c r="C4351" s="1" t="s">
        <v>142</v>
      </c>
      <c r="D4351" t="str">
        <f t="shared" ref="D4351:D4402" si="5677">RIGHT(A4351,(LEN(A4351)-8))</f>
        <v>93</v>
      </c>
      <c r="F4351" t="str">
        <f t="shared" si="5583"/>
        <v>agedays=93</v>
      </c>
      <c r="G4351" t="str">
        <f>CONCATENATE(IF((COUNTA(D4374)&gt;0),CONCATENATE(D4374,", "),""),IF((LEN(D4381)&gt;0),CONCATENATE(VLOOKUP(VALUE(D4381),'Lookup tables'!$D$25:$E$27,2,FALSE),", "),""),CONCATENATE(VLOOKUP(VALUE(D4363),'Lookup tables'!$A$2:$B$42,2,FALSE)," ledarförmåga, "),CONCATENATE(VLOOKUP(D4376,'Lookup tables'!$D$29:$E$34,2,FALSE),", "),IF(AND((VALUE(D4352)&lt;0),(COUNTA(E4352)&lt;1)),"ingen skada",CONCATENATE("[b]skada +",IF((COUNTA(E4352)&gt;0),E4352,D4352),"[/b]")))</f>
        <v>katastrofal ledarförmåga, kontroversiell person, ingen skada</v>
      </c>
    </row>
    <row r="4352" spans="1:7" ht="14.4">
      <c r="A4352" s="17" t="s">
        <v>143</v>
      </c>
      <c r="B4352" s="17"/>
      <c r="C4352" s="1" t="s">
        <v>144</v>
      </c>
      <c r="D4352" t="str">
        <f t="shared" ref="D4352:D4402" si="5678">RIGHT(A4352,(LEN(A4352)-4))</f>
        <v>-1</v>
      </c>
      <c r="F4352" t="str">
        <f t="shared" si="5583"/>
        <v>ska=-1</v>
      </c>
      <c r="G4352" t="s">
        <v>145</v>
      </c>
    </row>
    <row r="4353" spans="1:7" ht="14.4">
      <c r="A4353" s="17" t="s">
        <v>221</v>
      </c>
      <c r="B4353" s="17"/>
      <c r="C4353" s="1" t="s">
        <v>147</v>
      </c>
      <c r="D4353" t="str">
        <f t="shared" si="5678"/>
        <v>6</v>
      </c>
      <c r="F4353" t="str">
        <f t="shared" si="5583"/>
        <v>for=6</v>
      </c>
      <c r="G4353" s="17" t="str">
        <f t="shared" ref="G4353:G4402" si="5679">CONCATENATE("[th]",C4354)</f>
        <v>[th]Kondition</v>
      </c>
    </row>
    <row r="4354" spans="1:7" ht="14.4">
      <c r="A4354" s="17" t="s">
        <v>369</v>
      </c>
      <c r="B4354" s="17"/>
      <c r="C4354" s="1" t="s">
        <v>149</v>
      </c>
      <c r="D4354" t="str">
        <f t="shared" si="5678"/>
        <v>8</v>
      </c>
      <c r="F4354" t="str">
        <f t="shared" si="5583"/>
        <v>uth=8</v>
      </c>
      <c r="G4354" s="17" t="s">
        <v>150</v>
      </c>
    </row>
    <row r="4355" spans="1:7" ht="14.4">
      <c r="A4355" s="17" t="s">
        <v>472</v>
      </c>
      <c r="B4355" s="17"/>
      <c r="C4355" s="1" t="s">
        <v>152</v>
      </c>
      <c r="D4355" t="str">
        <f t="shared" si="5678"/>
        <v>15</v>
      </c>
      <c r="F4355" t="str">
        <f t="shared" ref="F4355:F4385" si="5680">IF(LEN(E4355)&gt;0,CONCATENATE(B4355,E4355),A4355)</f>
        <v>spe=15</v>
      </c>
      <c r="G4355" s="17" t="str">
        <f>CONCATENATE("[td]",VLOOKUP(IF((COUNTA(E4354)&gt;0),E4354,VALUE(D4354)),'Lookup tables'!$A$2:$B$42,2,FALSE))</f>
        <v>[td]fenomenal</v>
      </c>
    </row>
    <row r="4356" spans="1:7" ht="14.4">
      <c r="A4356" s="17" t="s">
        <v>319</v>
      </c>
      <c r="B4356" s="17"/>
      <c r="C4356" s="1" t="s">
        <v>154</v>
      </c>
      <c r="D4356" t="str">
        <f t="shared" si="5678"/>
        <v>4</v>
      </c>
      <c r="F4356" t="str">
        <f t="shared" si="5680"/>
        <v>mal=4</v>
      </c>
      <c r="G4356" s="17" t="s">
        <v>140</v>
      </c>
    </row>
    <row r="4357" spans="1:7" ht="14.4">
      <c r="A4357" s="17" t="s">
        <v>425</v>
      </c>
      <c r="B4357" s="17"/>
      <c r="C4357" s="1" t="s">
        <v>156</v>
      </c>
      <c r="D4357" t="str">
        <f t="shared" si="5678"/>
        <v>9</v>
      </c>
      <c r="F4357" t="str">
        <f t="shared" si="5680"/>
        <v>fra=9</v>
      </c>
      <c r="G4357" s="17" t="str">
        <f t="shared" ref="G4357" si="5681">CONCATENATE("[th]",C4361)</f>
        <v>[th]Målvakt</v>
      </c>
    </row>
    <row r="4358" spans="1:7" ht="14.4">
      <c r="A4358" s="17" t="s">
        <v>371</v>
      </c>
      <c r="B4358" s="17"/>
      <c r="C4358" s="1" t="s">
        <v>158</v>
      </c>
      <c r="D4358" t="str">
        <f t="shared" si="5678"/>
        <v>16</v>
      </c>
      <c r="F4358" t="str">
        <f t="shared" si="5680"/>
        <v>ytt=16</v>
      </c>
      <c r="G4358" s="17" t="s">
        <v>150</v>
      </c>
    </row>
    <row r="4359" spans="1:7" ht="14.4">
      <c r="A4359" s="17" t="s">
        <v>265</v>
      </c>
      <c r="B4359" s="17"/>
      <c r="C4359" s="1" t="s">
        <v>160</v>
      </c>
      <c r="D4359" t="str">
        <f t="shared" si="5678"/>
        <v>15</v>
      </c>
      <c r="F4359" t="str">
        <f t="shared" si="5680"/>
        <v>fas=15</v>
      </c>
      <c r="G4359" s="17" t="str">
        <f>CONCATENATE("[td]",VLOOKUP(IF((COUNTA(E4361)&gt;0),E4361,VALUE(D4361)),'Lookup tables'!$A$2:$B$42,2,FALSE))</f>
        <v>[td]katastrofal</v>
      </c>
    </row>
    <row r="4360" spans="1:7" ht="12.75" customHeight="1">
      <c r="A4360" s="17" t="s">
        <v>567</v>
      </c>
      <c r="B4360" s="17"/>
      <c r="C4360" s="1" t="s">
        <v>162</v>
      </c>
      <c r="D4360" t="str">
        <f t="shared" si="5678"/>
        <v>6</v>
      </c>
      <c r="F4360" t="str">
        <f t="shared" si="5680"/>
        <v>bac=6</v>
      </c>
      <c r="G4360" s="17" t="s">
        <v>163</v>
      </c>
    </row>
    <row r="4361" spans="1:7" ht="12.75" customHeight="1">
      <c r="A4361" s="17" t="s">
        <v>286</v>
      </c>
      <c r="B4361" s="17"/>
      <c r="C4361" s="1" t="s">
        <v>165</v>
      </c>
      <c r="D4361" t="str">
        <f t="shared" si="5678"/>
        <v>1</v>
      </c>
      <c r="F4361" t="str">
        <f t="shared" si="5680"/>
        <v>mlv=1</v>
      </c>
      <c r="G4361" s="17" t="s">
        <v>135</v>
      </c>
    </row>
    <row r="4362" spans="1:7" ht="12.75" customHeight="1">
      <c r="A4362" s="17" t="s">
        <v>381</v>
      </c>
      <c r="B4362" s="17"/>
      <c r="C4362" s="1" t="s">
        <v>167</v>
      </c>
      <c r="D4362" t="str">
        <f t="shared" si="5678"/>
        <v>10</v>
      </c>
      <c r="F4362" t="str">
        <f t="shared" si="5680"/>
        <v>rut=10</v>
      </c>
      <c r="G4362" s="17" t="str">
        <f t="shared" ref="G4362" si="5682">CONCATENATE("[th]",C4355)</f>
        <v>[th]Spelupplägg</v>
      </c>
    </row>
    <row r="4363" spans="1:7" ht="12.75" customHeight="1">
      <c r="A4363" s="17" t="s">
        <v>251</v>
      </c>
      <c r="B4363" s="17"/>
      <c r="C4363" s="1" t="s">
        <v>169</v>
      </c>
      <c r="D4363" t="str">
        <f t="shared" si="5678"/>
        <v>1</v>
      </c>
      <c r="F4363" t="str">
        <f t="shared" si="5680"/>
        <v>led=1</v>
      </c>
      <c r="G4363" s="17" t="s">
        <v>150</v>
      </c>
    </row>
    <row r="4364" spans="1:7" ht="12.75" customHeight="1">
      <c r="A4364" s="17" t="s">
        <v>1428</v>
      </c>
      <c r="B4364" s="17"/>
      <c r="C4364" s="1" t="s">
        <v>171</v>
      </c>
      <c r="D4364" t="str">
        <f t="shared" si="5678"/>
        <v>320700</v>
      </c>
      <c r="F4364" t="str">
        <f t="shared" si="5680"/>
        <v>sal=320700</v>
      </c>
      <c r="G4364" s="17" t="str">
        <f>CONCATENATE("[td]",VLOOKUP(IF((COUNTA(E4355)&gt;0),E4355,VALUE(D4355)),'Lookup tables'!$A$2:$B$42,2,FALSE))</f>
        <v>[td]titanisk</v>
      </c>
    </row>
    <row r="4365" spans="1:7" ht="12.75" customHeight="1">
      <c r="A4365" s="17" t="s">
        <v>1429</v>
      </c>
      <c r="B4365" s="17"/>
      <c r="C4365" s="1" t="s">
        <v>173</v>
      </c>
      <c r="D4365" t="str">
        <f t="shared" si="5678"/>
        <v>298190</v>
      </c>
      <c r="F4365" t="str">
        <f t="shared" si="5680"/>
        <v>mkt=298190</v>
      </c>
      <c r="G4365" s="17" t="s">
        <v>140</v>
      </c>
    </row>
    <row r="4366" spans="1:7" ht="12.75" customHeight="1">
      <c r="A4366" s="17" t="s">
        <v>598</v>
      </c>
      <c r="B4366" s="17"/>
      <c r="C4366" s="1" t="s">
        <v>175</v>
      </c>
      <c r="D4366" t="str">
        <f t="shared" si="5678"/>
        <v>66</v>
      </c>
      <c r="F4366" t="str">
        <f t="shared" si="5680"/>
        <v>gev=66</v>
      </c>
      <c r="G4366" s="17" t="str">
        <f t="shared" ref="G4366" si="5683">CONCATENATE("[th]",C4357)</f>
        <v>[th]Framspel</v>
      </c>
    </row>
    <row r="4367" spans="1:7" ht="12.75" customHeight="1">
      <c r="A4367" s="17" t="s">
        <v>176</v>
      </c>
      <c r="B4367" s="17"/>
      <c r="C4367" s="1" t="s">
        <v>177</v>
      </c>
      <c r="D4367" t="str">
        <f t="shared" si="5678"/>
        <v>0</v>
      </c>
      <c r="F4367" t="str">
        <f t="shared" si="5680"/>
        <v>gtl=0</v>
      </c>
      <c r="G4367" s="17" t="s">
        <v>150</v>
      </c>
    </row>
    <row r="4368" spans="1:7" ht="12.75" customHeight="1">
      <c r="A4368" s="17" t="s">
        <v>178</v>
      </c>
      <c r="B4368" s="17"/>
      <c r="C4368" s="1" t="s">
        <v>179</v>
      </c>
      <c r="D4368" t="str">
        <f t="shared" si="5678"/>
        <v>0</v>
      </c>
      <c r="F4368" t="str">
        <f t="shared" si="5680"/>
        <v>gtc=0</v>
      </c>
      <c r="G4368" s="17" t="str">
        <f>CONCATENATE("[td]",VLOOKUP(IF((COUNTA(E4357)&gt;0),E4357,VALUE(D4357)),'Lookup tables'!$A$2:$B$42,2,FALSE))</f>
        <v>[td]unik</v>
      </c>
    </row>
    <row r="4369" spans="1:7" ht="12.75" customHeight="1">
      <c r="A4369" s="17" t="s">
        <v>180</v>
      </c>
      <c r="B4369" s="17"/>
      <c r="C4369" s="1" t="s">
        <v>181</v>
      </c>
      <c r="D4369" t="str">
        <f t="shared" si="5678"/>
        <v>0</v>
      </c>
      <c r="F4369" t="str">
        <f t="shared" si="5680"/>
        <v>gtt=0</v>
      </c>
      <c r="G4369" s="17" t="s">
        <v>163</v>
      </c>
    </row>
    <row r="4370" spans="1:7" ht="12.75" customHeight="1">
      <c r="A4370" s="17" t="s">
        <v>720</v>
      </c>
      <c r="B4370" s="17"/>
      <c r="C4370" s="1" t="s">
        <v>183</v>
      </c>
      <c r="D4370" t="str">
        <f t="shared" si="5678"/>
        <v>5</v>
      </c>
      <c r="F4370" t="str">
        <f t="shared" si="5680"/>
        <v>hat=5</v>
      </c>
      <c r="G4370" s="17" t="s">
        <v>135</v>
      </c>
    </row>
    <row r="4371" spans="1:7" ht="12.75" customHeight="1">
      <c r="A4371" s="17" t="s">
        <v>184</v>
      </c>
      <c r="B4371" s="17"/>
      <c r="C4371" s="1" t="s">
        <v>185</v>
      </c>
      <c r="D4371" t="str">
        <f t="shared" ref="D4371:D4402" si="5684">RIGHT(A4371,(LEN(A4371)-10))</f>
        <v>1</v>
      </c>
      <c r="F4371" t="str">
        <f t="shared" si="5680"/>
        <v>CountryID=1</v>
      </c>
      <c r="G4371" s="17" t="str">
        <f t="shared" ref="G4371" si="5685">CONCATENATE("[th]",C4358)</f>
        <v>[th]Ytter</v>
      </c>
    </row>
    <row r="4372" spans="1:7" ht="12.75" customHeight="1">
      <c r="A4372" s="17" t="s">
        <v>186</v>
      </c>
      <c r="B4372" s="17"/>
      <c r="C4372" s="1" t="s">
        <v>187</v>
      </c>
      <c r="D4372" t="str">
        <f t="shared" ref="D4372:D4402" si="5686">RIGHT(A4372,(LEN(A4372)-9))</f>
        <v>0</v>
      </c>
      <c r="F4372" t="str">
        <f t="shared" si="5680"/>
        <v>warnings=0</v>
      </c>
      <c r="G4372" s="17" t="s">
        <v>150</v>
      </c>
    </row>
    <row r="4373" spans="1:7" ht="12.75" customHeight="1">
      <c r="A4373" s="17" t="s">
        <v>405</v>
      </c>
      <c r="B4373" s="17"/>
      <c r="C4373" s="1" t="s">
        <v>189</v>
      </c>
      <c r="D4373" t="str">
        <f t="shared" ref="D4373:D4402" si="5687">RIGHT(A4373,(LEN(A4373)-11))</f>
        <v>2</v>
      </c>
      <c r="F4373" t="str">
        <f t="shared" si="5680"/>
        <v>speciality=2</v>
      </c>
      <c r="G4373" s="17" t="str">
        <f>CONCATENATE("[td]",VLOOKUP(IF((COUNTA(E4358)&gt;0),E4358,VALUE(D4358)),'Lookup tables'!$A$2:$B$42,2,FALSE))</f>
        <v>[td]utomjordisk</v>
      </c>
    </row>
    <row r="4374" spans="1:7" ht="12.75" customHeight="1">
      <c r="A4374" s="17" t="s">
        <v>406</v>
      </c>
      <c r="B4374" s="17"/>
      <c r="C4374" s="1" t="s">
        <v>189</v>
      </c>
      <c r="F4374" t="str">
        <f t="shared" si="5680"/>
        <v>specialityLabel=Quick</v>
      </c>
      <c r="G4374" s="17" t="s">
        <v>140</v>
      </c>
    </row>
    <row r="4375" spans="1:7" ht="12.75" customHeight="1">
      <c r="A4375" s="17" t="s">
        <v>292</v>
      </c>
      <c r="B4375" s="17"/>
      <c r="C4375" s="1" t="s">
        <v>192</v>
      </c>
      <c r="D4375" t="str">
        <f t="shared" ref="D4375:D4402" si="5688">RIGHT(A4375,(LEN(A4375)-11))</f>
        <v>1</v>
      </c>
      <c r="F4375" t="str">
        <f t="shared" si="5680"/>
        <v>gentleness=1</v>
      </c>
      <c r="G4375" s="17" t="str">
        <f t="shared" ref="G4375" si="5689">CONCATENATE("[th]",C4360)</f>
        <v>[th]Försvar</v>
      </c>
    </row>
    <row r="4376" spans="1:7" ht="12.75" customHeight="1">
      <c r="A4376" s="17" t="s">
        <v>293</v>
      </c>
      <c r="B4376" s="17"/>
      <c r="C4376" s="1" t="s">
        <v>192</v>
      </c>
      <c r="D4376" t="str">
        <f t="shared" ref="D4376:D4402" si="5690">RIGHT(A4376,(LEN(A4376)-16))</f>
        <v>controversial person</v>
      </c>
      <c r="F4376" t="str">
        <f t="shared" si="5680"/>
        <v>gentlenessLabel=controversial person</v>
      </c>
      <c r="G4376" s="17" t="s">
        <v>150</v>
      </c>
    </row>
    <row r="4377" spans="1:7" ht="12.75" customHeight="1">
      <c r="A4377" s="17" t="s">
        <v>194</v>
      </c>
      <c r="B4377" s="17"/>
      <c r="C4377" s="1" t="s">
        <v>195</v>
      </c>
      <c r="D4377" t="str">
        <f t="shared" ref="D4377:D4402" si="5691">RIGHT(A4377,(LEN(A4377)-8))</f>
        <v>2</v>
      </c>
      <c r="F4377" t="str">
        <f t="shared" si="5680"/>
        <v>honesty=2</v>
      </c>
      <c r="G4377" s="17" t="str">
        <f>CONCATENATE("[td]",VLOOKUP(IF((COUNTA(E4360)&gt;0),E4360,VALUE(D4360)),'Lookup tables'!$A$2:$B$42,2,FALSE))</f>
        <v>[td]ypperlig</v>
      </c>
    </row>
    <row r="4378" spans="1:7" ht="12.75" customHeight="1">
      <c r="A4378" s="17" t="s">
        <v>196</v>
      </c>
      <c r="B4378" s="17"/>
      <c r="C4378" s="1" t="s">
        <v>195</v>
      </c>
      <c r="D4378" t="str">
        <f t="shared" ref="D4378:D4402" si="5692">RIGHT(A4378,(LEN(A4378)-13))</f>
        <v>honest</v>
      </c>
      <c r="F4378" t="str">
        <f t="shared" si="5680"/>
        <v>honestyLabel=honest</v>
      </c>
      <c r="G4378" s="17" t="s">
        <v>163</v>
      </c>
    </row>
    <row r="4379" spans="1:7" ht="12.75" customHeight="1">
      <c r="A4379" s="17" t="s">
        <v>294</v>
      </c>
      <c r="B4379" s="17"/>
      <c r="C4379" s="1" t="s">
        <v>198</v>
      </c>
      <c r="D4379" t="str">
        <f t="shared" ref="D4379:D4402" si="5693">RIGHT(A4379,(LEN(A4379)-15))</f>
        <v>3</v>
      </c>
      <c r="F4379" t="str">
        <f t="shared" si="5680"/>
        <v>Aggressiveness=3</v>
      </c>
      <c r="G4379" s="17" t="s">
        <v>135</v>
      </c>
    </row>
    <row r="4380" spans="1:7" ht="12.75" customHeight="1">
      <c r="A4380" s="17" t="s">
        <v>295</v>
      </c>
      <c r="B4380" s="17"/>
      <c r="C4380" s="1" t="s">
        <v>198</v>
      </c>
      <c r="D4380" t="str">
        <f t="shared" ref="D4380:D4402" si="5694">RIGHT(A4380,(LEN(A4380)-20))</f>
        <v>temperamental</v>
      </c>
      <c r="F4380" t="str">
        <f t="shared" si="5680"/>
        <v>AggressivenessLabel=temperamental</v>
      </c>
      <c r="G4380" s="17" t="str">
        <f t="shared" ref="G4380" si="5695">CONCATENATE("[th]",C4356)</f>
        <v>[th]Målgörare</v>
      </c>
    </row>
    <row r="4381" spans="1:7" ht="12.75" customHeight="1">
      <c r="A4381" s="17" t="s">
        <v>236</v>
      </c>
      <c r="B4381" s="17"/>
      <c r="C4381" s="1" t="s">
        <v>201</v>
      </c>
      <c r="D4381" t="str">
        <f t="shared" ref="D4381:D4402" si="5696">RIGHT(A4381,(LEN(A4381)-12))</f>
        <v/>
      </c>
      <c r="F4381" t="str">
        <f t="shared" si="5680"/>
        <v>TrainerType=</v>
      </c>
      <c r="G4381" s="17" t="s">
        <v>150</v>
      </c>
    </row>
    <row r="4382" spans="1:7" ht="12.75" customHeight="1">
      <c r="A4382" s="17" t="s">
        <v>237</v>
      </c>
      <c r="B4382" s="17"/>
      <c r="C4382" s="1" t="s">
        <v>203</v>
      </c>
      <c r="D4382" t="str">
        <f t="shared" ref="D4382:D4402" si="5697">RIGHT(A4382,(LEN(A4382)-13))</f>
        <v/>
      </c>
      <c r="F4382" t="str">
        <f t="shared" si="5680"/>
        <v>TrainerSkill=</v>
      </c>
      <c r="G4382" s="17" t="str">
        <f>CONCATENATE("[td]",VLOOKUP(IF((COUNTA(E4356)&gt;0),E4356,VALUE(D4356)),'Lookup tables'!$A$2:$B$42,2,FALSE))</f>
        <v>[td]hyfsad</v>
      </c>
    </row>
    <row r="4383" spans="1:7" ht="12.75" customHeight="1">
      <c r="A4383" s="17" t="s">
        <v>204</v>
      </c>
      <c r="B4383" s="17"/>
      <c r="C4383" s="1" t="s">
        <v>205</v>
      </c>
      <c r="D4383" t="str">
        <f t="shared" ref="D4383:D4402" si="5698">RIGHT(A4383,(LEN(A4383)-7))</f>
        <v>0</v>
      </c>
      <c r="F4383" t="str">
        <f t="shared" si="5680"/>
        <v>rating=0</v>
      </c>
      <c r="G4383" s="17" t="s">
        <v>140</v>
      </c>
    </row>
    <row r="4384" spans="1:7" ht="12.75" customHeight="1">
      <c r="A4384" s="17" t="s">
        <v>792</v>
      </c>
      <c r="B4384" s="17"/>
      <c r="C4384" s="1" t="s">
        <v>207</v>
      </c>
      <c r="D4384" t="str">
        <f t="shared" ref="D4384:D4402" si="5699">RIGHT(A4384,(LEN(A4384)-13))</f>
        <v>12</v>
      </c>
      <c r="F4384" t="str">
        <f t="shared" si="5680"/>
        <v>PlayerNumber=12</v>
      </c>
      <c r="G4384" s="17" t="str">
        <f t="shared" ref="G4384" si="5700">CONCATENATE("[th]",C4359)</f>
        <v>[th]Fasta situationer</v>
      </c>
    </row>
    <row r="4385" spans="1:7" ht="12.75" customHeight="1">
      <c r="A4385" s="17" t="s">
        <v>208</v>
      </c>
      <c r="B4385" s="17"/>
      <c r="C4385" s="1" t="s">
        <v>209</v>
      </c>
      <c r="D4385" t="str">
        <f t="shared" ref="D4385:D4402" si="5701">RIGHT(A4385,(LEN(A4385)-15))</f>
        <v>0</v>
      </c>
      <c r="F4385" t="str">
        <f t="shared" si="5680"/>
        <v>TransferListed=0</v>
      </c>
      <c r="G4385" s="17" t="s">
        <v>150</v>
      </c>
    </row>
    <row r="4386" spans="1:7" ht="12.75" customHeight="1">
      <c r="A4386" s="17" t="s">
        <v>210</v>
      </c>
      <c r="B4386" s="17"/>
      <c r="C4386" s="1" t="s">
        <v>211</v>
      </c>
      <c r="D4386" t="str">
        <f t="shared" si="5701"/>
        <v>3000</v>
      </c>
      <c r="F4386" t="str">
        <f t="shared" ref="F4386:F4388" si="5702">A4386</f>
        <v>NationalTeamID=3000</v>
      </c>
      <c r="G4386" s="17" t="str">
        <f>CONCATENATE("[td]",VLOOKUP(IF((COUNTA(E4359)&gt;0),E4359,VALUE(D4359)),'Lookup tables'!$A$2:$B$42,2,FALSE))</f>
        <v>[td]titanisk</v>
      </c>
    </row>
    <row r="4387" spans="1:7" ht="12.75" customHeight="1">
      <c r="A4387" s="17" t="s">
        <v>238</v>
      </c>
      <c r="B4387" s="17"/>
      <c r="C4387" s="1" t="s">
        <v>213</v>
      </c>
      <c r="D4387" t="str">
        <f t="shared" ref="D4387:D4402" si="5703">RIGHT(A4387,(LEN(A4387)-5))</f>
        <v>0</v>
      </c>
      <c r="F4387" t="str">
        <f t="shared" si="5702"/>
        <v>Caps=0</v>
      </c>
      <c r="G4387" s="17" t="s">
        <v>214</v>
      </c>
    </row>
    <row r="4388" spans="1:7" ht="12.75" customHeight="1">
      <c r="A4388" s="17" t="s">
        <v>239</v>
      </c>
      <c r="B4388" s="17"/>
      <c r="C4388" s="1" t="s">
        <v>216</v>
      </c>
      <c r="D4388" t="str">
        <f t="shared" ref="D4388:D4402" si="5704">RIGHT(A4388,(LEN(A4388)-8))</f>
        <v>0</v>
      </c>
      <c r="F4388" t="str">
        <f t="shared" si="5702"/>
        <v>CapsU20=0</v>
      </c>
      <c r="G4388" t="str">
        <f t="shared" ref="G4388:G4402" si="5705">CONCATENATE("Extra info: ", E4388)</f>
        <v xml:space="preserve">Extra info: </v>
      </c>
    </row>
    <row r="4389" spans="1:7" ht="12.75" customHeight="1">
      <c r="A4389" s="17" t="s">
        <v>973</v>
      </c>
      <c r="B4389" s="17"/>
      <c r="C4389" s="10"/>
      <c r="D4389" s="17"/>
      <c r="F4389" t="str">
        <f>A4389</f>
        <v>[xtra]</v>
      </c>
      <c r="G4389" s="17"/>
    </row>
    <row r="4390" spans="1:7" ht="12.75" customHeight="1">
      <c r="A4390" s="17" t="s">
        <v>1430</v>
      </c>
      <c r="B4390" s="17"/>
      <c r="C4390" s="10"/>
      <c r="D4390" s="17"/>
      <c r="F4390" t="str">
        <f t="shared" ref="F4390:F4432" si="5706">A4390</f>
        <v>TrainingDate=2013-05-23 22:00:00</v>
      </c>
    </row>
    <row r="4391" spans="1:7" ht="12.75" customHeight="1">
      <c r="A4391" s="17" t="s">
        <v>1431</v>
      </c>
      <c r="B4391" s="17"/>
      <c r="C4391" s="1"/>
      <c r="F4391" t="str">
        <f t="shared" si="5706"/>
        <v>EconomyDate=2013-05-26 00:00:01</v>
      </c>
    </row>
    <row r="4392" spans="1:7" ht="12.75" customHeight="1">
      <c r="A4392" s="17" t="s">
        <v>1432</v>
      </c>
      <c r="B4392" s="17"/>
      <c r="C4392" s="1"/>
      <c r="F4392" t="str">
        <f t="shared" si="5706"/>
        <v>SeriesMatchDate=2013-05-26 10:00:00</v>
      </c>
    </row>
    <row r="4393" spans="1:7" ht="12.75" customHeight="1">
      <c r="A4393" t="s">
        <v>977</v>
      </c>
      <c r="C4393" s="1"/>
      <c r="F4393" t="str">
        <f t="shared" si="5706"/>
        <v>CurrencyName=kr</v>
      </c>
    </row>
    <row r="4394" spans="1:7" ht="12.75" customHeight="1">
      <c r="A4394" t="s">
        <v>978</v>
      </c>
      <c r="C4394" s="1"/>
      <c r="F4394" t="str">
        <f t="shared" si="5706"/>
        <v>CurrencyRate=1</v>
      </c>
      <c r="G4394" s="17"/>
    </row>
    <row r="4395" spans="1:7" ht="12.75" customHeight="1">
      <c r="A4395" t="s">
        <v>979</v>
      </c>
      <c r="C4395" s="1"/>
      <c r="F4395" t="str">
        <f t="shared" si="5706"/>
        <v>LogoURL=http://htsweden.htsv.se</v>
      </c>
      <c r="G4395" s="17"/>
    </row>
    <row r="4396" spans="1:7" ht="12.75" customHeight="1">
      <c r="A4396" t="s">
        <v>980</v>
      </c>
      <c r="C4396" s="1"/>
      <c r="F4396" t="str">
        <f t="shared" si="5706"/>
        <v>HasPromoted=False</v>
      </c>
      <c r="G4396" s="17"/>
    </row>
    <row r="4397" spans="1:7" ht="12.75" customHeight="1">
      <c r="A4397" t="s">
        <v>1433</v>
      </c>
      <c r="C4397" s="1"/>
      <c r="F4397" t="str">
        <f t="shared" si="5706"/>
        <v>TrainerID=221809803</v>
      </c>
      <c r="G4397" s="17"/>
    </row>
    <row r="4398" spans="1:7" ht="12.75" customHeight="1">
      <c r="A4398" t="s">
        <v>1434</v>
      </c>
      <c r="C4398" s="1"/>
      <c r="F4398" t="str">
        <f t="shared" si="5706"/>
        <v>TrainerName=Pontus Hasseler</v>
      </c>
      <c r="G4398" s="17"/>
    </row>
    <row r="4399" spans="1:7" ht="12.75" customHeight="1">
      <c r="A4399" t="s">
        <v>983</v>
      </c>
      <c r="C4399" s="1"/>
      <c r="F4399" t="str">
        <f t="shared" si="5706"/>
        <v>ArrivalDate=2009-01-01 03:33:33</v>
      </c>
      <c r="G4399" s="17"/>
    </row>
    <row r="4400" spans="1:7" ht="12.75" customHeight="1">
      <c r="A4400" t="s">
        <v>984</v>
      </c>
      <c r="C4400" s="1"/>
      <c r="F4400" t="str">
        <f t="shared" si="5706"/>
        <v>LeagueLevelUnitID=1</v>
      </c>
      <c r="G4400" s="17"/>
    </row>
    <row r="4401" spans="1:7" ht="12.75" customHeight="1">
      <c r="A4401" t="s">
        <v>985</v>
      </c>
      <c r="C4401" s="1"/>
      <c r="F4401" t="str">
        <f t="shared" si="5706"/>
        <v>[lastlineup]</v>
      </c>
      <c r="G4401" s="17"/>
    </row>
    <row r="4402" spans="1:7" ht="12.75" customHeight="1">
      <c r="A4402" t="s">
        <v>1069</v>
      </c>
      <c r="C4402" s="1"/>
      <c r="F4402" t="str">
        <f t="shared" si="5706"/>
        <v>trainer=221809803</v>
      </c>
      <c r="G4402" s="17"/>
    </row>
    <row r="4403" spans="1:7" ht="12.75" customHeight="1">
      <c r="A4403" t="s">
        <v>59</v>
      </c>
      <c r="F4403" t="str">
        <f t="shared" si="5706"/>
        <v>installning=0</v>
      </c>
    </row>
    <row r="4404" spans="1:7" ht="12.75" customHeight="1">
      <c r="A4404" t="s">
        <v>60</v>
      </c>
      <c r="F4404" t="str">
        <f t="shared" si="5706"/>
        <v>tactictype=0</v>
      </c>
    </row>
    <row r="4405" spans="1:7" ht="12.75" customHeight="1">
      <c r="A4405" t="s">
        <v>1070</v>
      </c>
      <c r="F4405" t="str">
        <f t="shared" si="5706"/>
        <v>keeper=290118437</v>
      </c>
    </row>
    <row r="4406" spans="1:7" ht="12.75" customHeight="1">
      <c r="A4406" t="s">
        <v>1071</v>
      </c>
      <c r="F4406" t="str">
        <f t="shared" si="5706"/>
        <v>rightBack=285092892</v>
      </c>
    </row>
    <row r="4407" spans="1:7" ht="12.75" customHeight="1">
      <c r="A4407" t="s">
        <v>1072</v>
      </c>
      <c r="F4407" t="str">
        <f t="shared" si="5706"/>
        <v>insideBack1=294940453</v>
      </c>
    </row>
    <row r="4408" spans="1:7" ht="12.75" customHeight="1">
      <c r="A4408" t="s">
        <v>1073</v>
      </c>
      <c r="F4408" t="str">
        <f t="shared" si="5706"/>
        <v>insideBack2=297242090</v>
      </c>
    </row>
    <row r="4409" spans="1:7" ht="12.75" customHeight="1">
      <c r="A4409" t="s">
        <v>1074</v>
      </c>
      <c r="F4409" t="str">
        <f t="shared" si="5706"/>
        <v>leftBack=297211648</v>
      </c>
    </row>
    <row r="4410" spans="1:7" ht="12.75" customHeight="1">
      <c r="A4410" t="s">
        <v>1075</v>
      </c>
      <c r="F4410" t="str">
        <f t="shared" si="5706"/>
        <v>rightWinger=291580889</v>
      </c>
    </row>
    <row r="4411" spans="1:7" ht="12.75" customHeight="1">
      <c r="A4411" t="s">
        <v>67</v>
      </c>
      <c r="F4411" t="str">
        <f t="shared" si="5706"/>
        <v>insideMid1=272309617</v>
      </c>
    </row>
    <row r="4412" spans="1:7" ht="12.75" customHeight="1">
      <c r="A4412" t="s">
        <v>1076</v>
      </c>
      <c r="F4412" t="str">
        <f t="shared" si="5706"/>
        <v>insideMid2=291720711</v>
      </c>
    </row>
    <row r="4413" spans="1:7" ht="12.75" customHeight="1">
      <c r="A4413" t="s">
        <v>1077</v>
      </c>
      <c r="F4413" t="str">
        <f t="shared" si="5706"/>
        <v>leftWinger=255354778</v>
      </c>
    </row>
    <row r="4414" spans="1:7" ht="12.75" customHeight="1">
      <c r="A4414" t="s">
        <v>1078</v>
      </c>
      <c r="F4414" t="str">
        <f t="shared" si="5706"/>
        <v>forward1=296551432</v>
      </c>
    </row>
    <row r="4415" spans="1:7" ht="12.75" customHeight="1">
      <c r="A4415" t="s">
        <v>1079</v>
      </c>
      <c r="F4415" t="str">
        <f t="shared" si="5706"/>
        <v>forward2=</v>
      </c>
    </row>
    <row r="4416" spans="1:7" ht="12.75" customHeight="1">
      <c r="A4416" t="s">
        <v>1080</v>
      </c>
      <c r="F4416" t="str">
        <f t="shared" si="5706"/>
        <v>substBack=296357679</v>
      </c>
    </row>
    <row r="4417" spans="1:6" ht="12.75" customHeight="1">
      <c r="A4417" t="s">
        <v>73</v>
      </c>
      <c r="F4417" t="str">
        <f t="shared" si="5706"/>
        <v>substInsideMid=</v>
      </c>
    </row>
    <row r="4418" spans="1:6" ht="12.75" customHeight="1">
      <c r="A4418" t="s">
        <v>74</v>
      </c>
      <c r="F4418" t="str">
        <f t="shared" si="5706"/>
        <v>substWinger=</v>
      </c>
    </row>
    <row r="4419" spans="1:6" ht="12.75" customHeight="1">
      <c r="A4419" t="s">
        <v>1081</v>
      </c>
      <c r="F4419" t="str">
        <f t="shared" si="5706"/>
        <v>substKeeper=253698848</v>
      </c>
    </row>
    <row r="4420" spans="1:6" ht="12.75" customHeight="1">
      <c r="A4420" t="s">
        <v>76</v>
      </c>
      <c r="F4420" t="str">
        <f t="shared" si="5706"/>
        <v>substForward=</v>
      </c>
    </row>
    <row r="4421" spans="1:6" ht="12.75" customHeight="1">
      <c r="A4421" t="s">
        <v>1082</v>
      </c>
      <c r="F4421" t="str">
        <f t="shared" si="5706"/>
        <v>captain=272309617</v>
      </c>
    </row>
    <row r="4422" spans="1:6" ht="12.75" customHeight="1">
      <c r="A4422" t="s">
        <v>1083</v>
      </c>
      <c r="F4422" t="str">
        <f t="shared" si="5706"/>
        <v>kicker1=294940453</v>
      </c>
    </row>
    <row r="4423" spans="1:6" ht="12.75" customHeight="1">
      <c r="A4423" t="s">
        <v>1084</v>
      </c>
      <c r="F4423" t="str">
        <f t="shared" si="5706"/>
        <v>behRightBack=0</v>
      </c>
    </row>
    <row r="4424" spans="1:6" ht="12.75" customHeight="1">
      <c r="A4424" t="s">
        <v>1085</v>
      </c>
      <c r="F4424" t="str">
        <f t="shared" si="5706"/>
        <v>behInsideBack1=0</v>
      </c>
    </row>
    <row r="4425" spans="1:6" ht="12.75" customHeight="1">
      <c r="A4425" t="s">
        <v>1086</v>
      </c>
      <c r="F4425" t="str">
        <f t="shared" si="5706"/>
        <v>behInsideBack2=0</v>
      </c>
    </row>
    <row r="4426" spans="1:6" ht="12.75" customHeight="1">
      <c r="A4426" t="s">
        <v>1087</v>
      </c>
      <c r="F4426" t="str">
        <f t="shared" si="5706"/>
        <v>behLeftBack=0</v>
      </c>
    </row>
    <row r="4427" spans="1:6" ht="12.75" customHeight="1">
      <c r="A4427" t="s">
        <v>1088</v>
      </c>
      <c r="F4427" t="str">
        <f t="shared" si="5706"/>
        <v>behRightWinger=1</v>
      </c>
    </row>
    <row r="4428" spans="1:6" ht="12.75" customHeight="1">
      <c r="A4428" t="s">
        <v>1089</v>
      </c>
      <c r="F4428" t="str">
        <f t="shared" si="5706"/>
        <v>behInsideMid1=6</v>
      </c>
    </row>
    <row r="4429" spans="1:6" ht="12.75" customHeight="1">
      <c r="A4429" t="s">
        <v>1090</v>
      </c>
      <c r="F4429" t="str">
        <f t="shared" si="5706"/>
        <v>behInsideMid2=0</v>
      </c>
    </row>
    <row r="4430" spans="1:6" ht="12.75" customHeight="1">
      <c r="A4430" t="s">
        <v>1091</v>
      </c>
      <c r="F4430" t="str">
        <f t="shared" si="5706"/>
        <v>behLeftWinger=1</v>
      </c>
    </row>
    <row r="4431" spans="1:6" ht="12.75" customHeight="1">
      <c r="A4431" t="s">
        <v>1092</v>
      </c>
      <c r="F4431" t="str">
        <f t="shared" si="5706"/>
        <v>behForward1=5</v>
      </c>
    </row>
    <row r="4432" spans="1:6" ht="12.75" customHeight="1">
      <c r="A4432" t="s">
        <v>1093</v>
      </c>
      <c r="F4432" t="str">
        <f t="shared" si="5706"/>
        <v>behForward2=0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58"/>
  <sheetViews>
    <sheetView workbookViewId="0"/>
  </sheetViews>
  <sheetFormatPr defaultColWidth="17.109375" defaultRowHeight="12.75" customHeight="1"/>
  <cols>
    <col min="1" max="1" width="41.109375" customWidth="1"/>
    <col min="2" max="2" width="51.88671875" customWidth="1"/>
    <col min="3" max="6" width="9.109375" customWidth="1"/>
  </cols>
  <sheetData>
    <row r="1" spans="1:6" ht="15" customHeight="1">
      <c r="A1" s="17" t="s">
        <v>6</v>
      </c>
      <c r="B1" s="17"/>
      <c r="C1" s="17"/>
      <c r="D1" s="17"/>
      <c r="E1" s="17"/>
      <c r="F1" s="17"/>
    </row>
    <row r="2" spans="1:6" ht="15" customHeight="1">
      <c r="A2" s="17" t="s">
        <v>7</v>
      </c>
      <c r="B2" s="17"/>
      <c r="C2" s="17"/>
      <c r="D2" s="17"/>
      <c r="E2" s="17"/>
      <c r="F2" s="17"/>
    </row>
    <row r="3" spans="1:6" ht="15" customHeight="1">
      <c r="A3" s="17" t="s">
        <v>8</v>
      </c>
      <c r="B3" s="17"/>
      <c r="C3" s="17"/>
      <c r="D3" s="17"/>
      <c r="E3" s="17"/>
      <c r="F3" s="17"/>
    </row>
    <row r="4" spans="1:6" ht="15" customHeight="1">
      <c r="A4" s="17" t="s">
        <v>10</v>
      </c>
      <c r="B4" s="17"/>
      <c r="C4" s="17"/>
      <c r="D4" s="17"/>
      <c r="E4" s="17"/>
      <c r="F4" s="17"/>
    </row>
    <row r="5" spans="1:6" ht="15" customHeight="1">
      <c r="A5" s="17" t="s">
        <v>12</v>
      </c>
      <c r="B5" s="17"/>
      <c r="C5" s="17"/>
      <c r="D5" s="17"/>
      <c r="E5" s="17"/>
      <c r="F5" s="17"/>
    </row>
    <row r="6" spans="1:6" ht="15" customHeight="1">
      <c r="A6" s="17" t="s">
        <v>13</v>
      </c>
      <c r="B6" s="17"/>
      <c r="C6" s="17"/>
      <c r="D6" s="17"/>
      <c r="E6" s="17"/>
      <c r="F6" s="17"/>
    </row>
    <row r="7" spans="1:6" ht="15" customHeight="1">
      <c r="A7" s="17" t="s">
        <v>14</v>
      </c>
      <c r="B7" s="17"/>
      <c r="C7" s="17"/>
      <c r="D7" s="17"/>
      <c r="E7" s="17"/>
      <c r="F7" s="17"/>
    </row>
    <row r="8" spans="1:6" ht="15" customHeight="1">
      <c r="A8" s="17" t="s">
        <v>15</v>
      </c>
      <c r="B8" s="17"/>
      <c r="C8" s="17"/>
      <c r="D8" s="17"/>
      <c r="E8" s="17"/>
      <c r="F8" s="17"/>
    </row>
    <row r="9" spans="1:6" ht="15" customHeight="1">
      <c r="A9" s="17" t="s">
        <v>16</v>
      </c>
      <c r="B9" s="17"/>
      <c r="C9" s="17"/>
      <c r="D9" s="17"/>
      <c r="E9" s="17"/>
      <c r="F9" s="17"/>
    </row>
    <row r="10" spans="1:6" ht="15" customHeight="1">
      <c r="A10" s="17" t="s">
        <v>17</v>
      </c>
      <c r="B10" s="17"/>
      <c r="C10" s="17"/>
      <c r="D10" s="17"/>
      <c r="E10" s="17"/>
      <c r="F10" s="17"/>
    </row>
    <row r="11" spans="1:6" ht="15" customHeight="1">
      <c r="A11" s="17" t="s">
        <v>18</v>
      </c>
      <c r="B11" s="17"/>
      <c r="C11" s="17"/>
      <c r="D11" s="17"/>
      <c r="E11" s="17"/>
      <c r="F11" s="17"/>
    </row>
    <row r="12" spans="1:6" ht="15" customHeight="1">
      <c r="A12" s="17" t="s">
        <v>19</v>
      </c>
      <c r="B12" s="17"/>
      <c r="C12" s="17"/>
      <c r="D12" s="17"/>
      <c r="E12" s="17"/>
      <c r="F12" s="17"/>
    </row>
    <row r="13" spans="1:6" ht="15" customHeight="1">
      <c r="A13" s="17" t="s">
        <v>20</v>
      </c>
      <c r="B13" s="17"/>
      <c r="C13" s="17"/>
      <c r="D13" s="17"/>
      <c r="E13" s="17"/>
      <c r="F13" s="17"/>
    </row>
    <row r="14" spans="1:6" ht="15" customHeight="1">
      <c r="A14" s="17" t="s">
        <v>21</v>
      </c>
      <c r="B14" s="17"/>
      <c r="C14" s="17"/>
      <c r="D14" s="17"/>
      <c r="E14" s="17"/>
      <c r="F14" s="17"/>
    </row>
    <row r="15" spans="1:6" ht="15" customHeight="1">
      <c r="A15" s="17" t="s">
        <v>22</v>
      </c>
      <c r="B15" s="17"/>
      <c r="C15" s="17"/>
      <c r="D15" s="17"/>
      <c r="E15" s="17"/>
      <c r="F15" s="17"/>
    </row>
    <row r="16" spans="1:6" ht="15" customHeight="1">
      <c r="A16" s="17" t="s">
        <v>23</v>
      </c>
      <c r="B16" s="17"/>
      <c r="C16" s="17"/>
      <c r="D16" s="17"/>
      <c r="E16" s="17"/>
      <c r="F16" s="17"/>
    </row>
    <row r="17" spans="1:6" ht="15" customHeight="1">
      <c r="A17" s="17" t="s">
        <v>24</v>
      </c>
      <c r="B17" s="17"/>
      <c r="C17" s="17"/>
      <c r="D17" s="17"/>
      <c r="E17" s="17"/>
      <c r="F17" s="17"/>
    </row>
    <row r="18" spans="1:6" ht="15" customHeight="1">
      <c r="A18" s="17" t="s">
        <v>25</v>
      </c>
      <c r="B18" s="17"/>
      <c r="C18" s="17"/>
      <c r="D18" s="17"/>
      <c r="E18" s="17"/>
      <c r="F18" s="17"/>
    </row>
    <row r="19" spans="1:6" ht="15" customHeight="1">
      <c r="A19" s="17" t="s">
        <v>26</v>
      </c>
      <c r="B19" s="17"/>
      <c r="C19" s="17"/>
      <c r="D19" s="17"/>
      <c r="E19" s="17"/>
      <c r="F19" s="17"/>
    </row>
    <row r="20" spans="1:6" ht="15" customHeight="1">
      <c r="A20" s="17" t="s">
        <v>27</v>
      </c>
      <c r="B20" s="17"/>
      <c r="C20" s="17"/>
      <c r="D20" s="17"/>
      <c r="E20" s="17"/>
      <c r="F20" s="17"/>
    </row>
    <row r="21" spans="1:6" ht="15" customHeight="1">
      <c r="A21" s="17" t="s">
        <v>28</v>
      </c>
      <c r="B21" s="17"/>
      <c r="C21" s="17"/>
      <c r="D21" s="17"/>
      <c r="E21" s="17"/>
      <c r="F21" s="17"/>
    </row>
    <row r="22" spans="1:6" ht="15" customHeight="1">
      <c r="A22" s="17" t="s">
        <v>29</v>
      </c>
      <c r="B22" s="17"/>
      <c r="C22" s="17"/>
      <c r="D22" s="17"/>
      <c r="E22" s="17"/>
      <c r="F22" s="17"/>
    </row>
    <row r="23" spans="1:6" ht="15" customHeight="1">
      <c r="A23" s="17" t="s">
        <v>30</v>
      </c>
      <c r="B23" s="17"/>
      <c r="C23" s="17"/>
      <c r="D23" s="17"/>
      <c r="E23" s="17"/>
      <c r="F23" s="17"/>
    </row>
    <row r="24" spans="1:6" ht="15" customHeight="1">
      <c r="A24" s="17" t="s">
        <v>31</v>
      </c>
      <c r="B24" s="17"/>
      <c r="C24" s="17"/>
      <c r="D24" s="17"/>
      <c r="E24" s="17"/>
      <c r="F24" s="17"/>
    </row>
    <row r="25" spans="1:6" ht="15" customHeight="1">
      <c r="A25" s="17" t="s">
        <v>32</v>
      </c>
      <c r="B25" s="17"/>
      <c r="C25" s="17"/>
      <c r="D25" s="17"/>
      <c r="E25" s="17"/>
      <c r="F25" s="17"/>
    </row>
    <row r="26" spans="1:6" ht="15" customHeight="1">
      <c r="A26" s="17" t="s">
        <v>33</v>
      </c>
      <c r="B26" s="17"/>
      <c r="C26" s="17"/>
      <c r="D26" s="17"/>
      <c r="E26" s="17"/>
      <c r="F26" s="17"/>
    </row>
    <row r="27" spans="1:6" ht="15" customHeight="1">
      <c r="A27" s="17" t="s">
        <v>34</v>
      </c>
      <c r="B27" s="17"/>
      <c r="C27" s="17"/>
      <c r="D27" s="17"/>
      <c r="E27" s="17"/>
      <c r="F27" s="17"/>
    </row>
    <row r="28" spans="1:6" ht="15" customHeight="1">
      <c r="A28" s="17" t="s">
        <v>35</v>
      </c>
      <c r="B28" s="17"/>
      <c r="C28" s="17"/>
      <c r="D28" s="17"/>
      <c r="E28" s="17"/>
      <c r="F28" s="17"/>
    </row>
    <row r="29" spans="1:6" ht="15" customHeight="1">
      <c r="A29" s="17" t="s">
        <v>36</v>
      </c>
      <c r="B29" s="17"/>
      <c r="C29" s="17"/>
      <c r="D29" s="17"/>
      <c r="E29" s="17"/>
      <c r="F29" s="17"/>
    </row>
    <row r="30" spans="1:6" ht="15" customHeight="1">
      <c r="A30" s="17" t="s">
        <v>37</v>
      </c>
      <c r="B30" s="17"/>
      <c r="C30" s="17"/>
      <c r="D30" s="17"/>
      <c r="E30" s="17"/>
      <c r="F30" s="17"/>
    </row>
    <row r="31" spans="1:6" ht="15" customHeight="1">
      <c r="A31" s="17" t="s">
        <v>38</v>
      </c>
      <c r="B31" s="17"/>
      <c r="C31" s="17"/>
      <c r="D31" s="17"/>
      <c r="E31" s="17"/>
      <c r="F31" s="17"/>
    </row>
    <row r="32" spans="1:6" ht="15" customHeight="1">
      <c r="A32" s="17" t="s">
        <v>39</v>
      </c>
      <c r="B32" s="17"/>
      <c r="C32" s="17"/>
      <c r="D32" s="17"/>
      <c r="E32" s="17"/>
      <c r="F32" s="17"/>
    </row>
    <row r="33" spans="1:6" ht="15" customHeight="1">
      <c r="A33" s="17" t="s">
        <v>40</v>
      </c>
      <c r="B33" s="17"/>
      <c r="C33" s="17"/>
      <c r="D33" s="17"/>
      <c r="E33" s="17"/>
      <c r="F33" s="17"/>
    </row>
    <row r="34" spans="1:6" ht="15" customHeight="1">
      <c r="A34" s="17" t="s">
        <v>41</v>
      </c>
      <c r="B34" s="17"/>
      <c r="C34" s="17"/>
      <c r="D34" s="17"/>
      <c r="E34" s="17"/>
      <c r="F34" s="17"/>
    </row>
    <row r="35" spans="1:6" ht="15" customHeight="1">
      <c r="A35" s="17" t="s">
        <v>42</v>
      </c>
      <c r="B35" s="17"/>
      <c r="C35" s="17"/>
      <c r="D35" s="17"/>
      <c r="E35" s="17"/>
      <c r="F35" s="17"/>
    </row>
    <row r="36" spans="1:6" ht="15" customHeight="1">
      <c r="A36" s="17" t="s">
        <v>43</v>
      </c>
      <c r="B36" s="17"/>
      <c r="C36" s="17"/>
      <c r="D36" s="17"/>
      <c r="E36" s="17"/>
      <c r="F36" s="17"/>
    </row>
    <row r="37" spans="1:6" ht="15" customHeight="1">
      <c r="A37" s="17" t="s">
        <v>44</v>
      </c>
      <c r="B37" s="17"/>
      <c r="C37" s="17"/>
      <c r="D37" s="17"/>
      <c r="E37" s="17"/>
      <c r="F37" s="17"/>
    </row>
    <row r="38" spans="1:6" ht="15" customHeight="1">
      <c r="A38" s="17" t="s">
        <v>45</v>
      </c>
      <c r="B38" s="17"/>
      <c r="C38" s="17"/>
      <c r="D38" s="17"/>
      <c r="E38" s="17"/>
      <c r="F38" s="17"/>
    </row>
    <row r="39" spans="1:6" ht="15" customHeight="1">
      <c r="A39" s="17" t="s">
        <v>46</v>
      </c>
      <c r="B39" s="17"/>
      <c r="C39" s="17"/>
      <c r="D39" s="17"/>
      <c r="E39" s="17"/>
      <c r="F39" s="17"/>
    </row>
    <row r="40" spans="1:6" ht="15" customHeight="1">
      <c r="A40" s="17" t="s">
        <v>47</v>
      </c>
      <c r="B40" s="17"/>
      <c r="C40" s="17"/>
      <c r="D40" s="17"/>
      <c r="E40" s="17"/>
      <c r="F40" s="17"/>
    </row>
    <row r="41" spans="1:6" ht="15" customHeight="1">
      <c r="A41" s="17" t="s">
        <v>48</v>
      </c>
      <c r="B41" s="17"/>
      <c r="C41" s="17"/>
      <c r="D41" s="17"/>
      <c r="E41" s="17"/>
      <c r="F41" s="17"/>
    </row>
    <row r="42" spans="1:6" ht="15" customHeight="1">
      <c r="A42" s="17" t="s">
        <v>49</v>
      </c>
      <c r="B42" s="17"/>
      <c r="C42" s="17"/>
      <c r="D42" s="17"/>
      <c r="E42" s="17"/>
      <c r="F42" s="17"/>
    </row>
    <row r="43" spans="1:6" ht="15" customHeight="1">
      <c r="A43" s="17" t="s">
        <v>50</v>
      </c>
      <c r="B43" s="17"/>
      <c r="C43" s="17"/>
      <c r="D43" s="17"/>
      <c r="E43" s="17"/>
      <c r="F43" s="17"/>
    </row>
    <row r="44" spans="1:6" ht="15" customHeight="1">
      <c r="A44" s="17" t="s">
        <v>51</v>
      </c>
      <c r="B44" s="17"/>
      <c r="C44" s="17"/>
      <c r="D44" s="17"/>
      <c r="E44" s="17"/>
      <c r="F44" s="17"/>
    </row>
    <row r="45" spans="1:6" ht="15" customHeight="1">
      <c r="A45" s="17" t="s">
        <v>52</v>
      </c>
      <c r="B45" s="17"/>
      <c r="C45" s="17"/>
      <c r="D45" s="17"/>
      <c r="E45" s="17"/>
      <c r="F45" s="17"/>
    </row>
    <row r="46" spans="1:6" ht="15" customHeight="1">
      <c r="A46" s="17" t="s">
        <v>53</v>
      </c>
      <c r="B46" s="17"/>
      <c r="C46" s="17"/>
      <c r="D46" s="17"/>
      <c r="E46" s="17"/>
      <c r="F46" s="17"/>
    </row>
    <row r="47" spans="1:6" ht="15" customHeight="1">
      <c r="A47" s="17" t="s">
        <v>54</v>
      </c>
      <c r="B47" s="17"/>
      <c r="C47" s="17"/>
      <c r="D47" s="17"/>
      <c r="E47" s="17"/>
      <c r="F47" s="17"/>
    </row>
    <row r="48" spans="1:6" ht="15" customHeight="1">
      <c r="A48" s="17" t="s">
        <v>55</v>
      </c>
      <c r="B48" s="17"/>
      <c r="C48" s="17"/>
      <c r="D48" s="17"/>
      <c r="E48" s="17"/>
      <c r="F48" s="17"/>
    </row>
    <row r="49" spans="1:6" ht="15" customHeight="1">
      <c r="A49" s="17" t="s">
        <v>56</v>
      </c>
      <c r="B49" s="17"/>
      <c r="C49" s="17"/>
      <c r="D49" s="17"/>
      <c r="E49" s="17"/>
      <c r="F49" s="17"/>
    </row>
    <row r="50" spans="1:6" ht="15" customHeight="1">
      <c r="A50" s="17" t="s">
        <v>57</v>
      </c>
      <c r="B50" s="17"/>
      <c r="C50" s="17"/>
      <c r="D50" s="17"/>
      <c r="E50" s="17"/>
      <c r="F50" s="17"/>
    </row>
    <row r="51" spans="1:6" ht="15" customHeight="1">
      <c r="A51" s="17" t="s">
        <v>58</v>
      </c>
      <c r="B51" s="17"/>
      <c r="C51" s="17"/>
      <c r="D51" s="17"/>
      <c r="E51" s="17"/>
      <c r="F51" s="17"/>
    </row>
    <row r="52" spans="1:6" ht="15" customHeight="1">
      <c r="A52" s="17" t="s">
        <v>59</v>
      </c>
      <c r="B52" s="17"/>
      <c r="C52" s="17"/>
      <c r="D52" s="17"/>
      <c r="E52" s="17"/>
      <c r="F52" s="17"/>
    </row>
    <row r="53" spans="1:6" ht="15" customHeight="1">
      <c r="A53" s="17" t="s">
        <v>60</v>
      </c>
      <c r="B53" s="17"/>
      <c r="C53" s="17"/>
      <c r="D53" s="17"/>
      <c r="E53" s="17"/>
      <c r="F53" s="17"/>
    </row>
    <row r="54" spans="1:6" ht="15" customHeight="1">
      <c r="A54" s="17" t="s">
        <v>61</v>
      </c>
      <c r="B54" s="17"/>
      <c r="C54" s="17"/>
      <c r="D54" s="17"/>
      <c r="E54" s="17"/>
      <c r="F54" s="17"/>
    </row>
    <row r="55" spans="1:6" ht="15" customHeight="1">
      <c r="A55" s="17" t="s">
        <v>62</v>
      </c>
      <c r="B55" s="17"/>
      <c r="C55" s="17"/>
      <c r="D55" s="17"/>
      <c r="E55" s="17"/>
      <c r="F55" s="17"/>
    </row>
    <row r="56" spans="1:6" ht="15" customHeight="1">
      <c r="A56" s="17" t="s">
        <v>63</v>
      </c>
      <c r="B56" s="17"/>
      <c r="C56" s="17"/>
      <c r="D56" s="17"/>
      <c r="E56" s="17"/>
      <c r="F56" s="17"/>
    </row>
    <row r="57" spans="1:6" ht="15" customHeight="1">
      <c r="A57" s="17" t="s">
        <v>64</v>
      </c>
      <c r="B57" s="17"/>
      <c r="C57" s="17"/>
      <c r="D57" s="17"/>
      <c r="E57" s="17"/>
      <c r="F57" s="17"/>
    </row>
    <row r="58" spans="1:6" ht="15" customHeight="1">
      <c r="A58" s="17" t="s">
        <v>65</v>
      </c>
      <c r="B58" s="17"/>
      <c r="C58" s="17"/>
      <c r="D58" s="17"/>
      <c r="E58" s="17"/>
      <c r="F58" s="17"/>
    </row>
    <row r="59" spans="1:6" ht="15" customHeight="1">
      <c r="A59" s="17" t="s">
        <v>66</v>
      </c>
      <c r="B59" s="17"/>
      <c r="C59" s="17"/>
      <c r="D59" s="17"/>
      <c r="E59" s="17"/>
      <c r="F59" s="17"/>
    </row>
    <row r="60" spans="1:6" ht="15" customHeight="1">
      <c r="A60" s="17" t="s">
        <v>67</v>
      </c>
      <c r="B60" s="17"/>
      <c r="C60" s="17"/>
      <c r="D60" s="17"/>
      <c r="E60" s="17"/>
      <c r="F60" s="17"/>
    </row>
    <row r="61" spans="1:6" ht="15" customHeight="1">
      <c r="A61" s="17" t="s">
        <v>68</v>
      </c>
      <c r="B61" s="17"/>
      <c r="C61" s="17"/>
      <c r="D61" s="17"/>
      <c r="E61" s="17"/>
      <c r="F61" s="17"/>
    </row>
    <row r="62" spans="1:6" ht="15" customHeight="1">
      <c r="A62" s="17" t="s">
        <v>69</v>
      </c>
      <c r="B62" s="17"/>
      <c r="C62" s="17"/>
      <c r="D62" s="17"/>
      <c r="E62" s="17"/>
      <c r="F62" s="17"/>
    </row>
    <row r="63" spans="1:6" ht="15" customHeight="1">
      <c r="A63" s="17" t="s">
        <v>70</v>
      </c>
      <c r="B63" s="17"/>
      <c r="C63" s="17"/>
      <c r="D63" s="17"/>
      <c r="E63" s="17"/>
      <c r="F63" s="17"/>
    </row>
    <row r="64" spans="1:6" ht="15" customHeight="1">
      <c r="A64" s="17" t="s">
        <v>71</v>
      </c>
      <c r="B64" s="17"/>
      <c r="C64" s="17"/>
      <c r="D64" s="17"/>
      <c r="E64" s="17"/>
      <c r="F64" s="17"/>
    </row>
    <row r="65" spans="1:6" ht="15" customHeight="1">
      <c r="A65" s="17" t="s">
        <v>72</v>
      </c>
      <c r="B65" s="17"/>
      <c r="C65" s="17"/>
      <c r="D65" s="17"/>
      <c r="E65" s="17"/>
      <c r="F65" s="17"/>
    </row>
    <row r="66" spans="1:6" ht="15" customHeight="1">
      <c r="A66" s="17" t="s">
        <v>73</v>
      </c>
      <c r="B66" s="17"/>
      <c r="C66" s="17"/>
      <c r="D66" s="17"/>
      <c r="E66" s="17"/>
      <c r="F66" s="17"/>
    </row>
    <row r="67" spans="1:6" ht="15" customHeight="1">
      <c r="A67" s="17" t="s">
        <v>74</v>
      </c>
      <c r="B67" s="17"/>
      <c r="C67" s="17"/>
      <c r="D67" s="17"/>
      <c r="E67" s="17"/>
      <c r="F67" s="17"/>
    </row>
    <row r="68" spans="1:6" ht="15" customHeight="1">
      <c r="A68" s="17" t="s">
        <v>75</v>
      </c>
      <c r="B68" s="17"/>
      <c r="C68" s="17"/>
      <c r="D68" s="17"/>
      <c r="E68" s="17"/>
      <c r="F68" s="17"/>
    </row>
    <row r="69" spans="1:6" ht="15" customHeight="1">
      <c r="A69" s="17" t="s">
        <v>76</v>
      </c>
      <c r="B69" s="17"/>
      <c r="C69" s="17"/>
      <c r="D69" s="17"/>
      <c r="E69" s="17"/>
      <c r="F69" s="17"/>
    </row>
    <row r="70" spans="1:6" ht="15" customHeight="1">
      <c r="A70" s="17" t="s">
        <v>77</v>
      </c>
      <c r="B70" s="17"/>
      <c r="C70" s="17"/>
      <c r="D70" s="17"/>
      <c r="E70" s="17"/>
      <c r="F70" s="17"/>
    </row>
    <row r="71" spans="1:6" ht="15" customHeight="1">
      <c r="A71" s="17" t="s">
        <v>78</v>
      </c>
      <c r="B71" s="17"/>
      <c r="C71" s="17"/>
      <c r="D71" s="17"/>
      <c r="E71" s="17"/>
      <c r="F71" s="17"/>
    </row>
    <row r="72" spans="1:6" ht="15" customHeight="1">
      <c r="A72" s="17" t="s">
        <v>79</v>
      </c>
      <c r="B72" s="17"/>
      <c r="C72" s="17"/>
      <c r="D72" s="17"/>
      <c r="E72" s="17"/>
      <c r="F72" s="17"/>
    </row>
    <row r="73" spans="1:6" ht="15" customHeight="1">
      <c r="A73" s="17" t="s">
        <v>80</v>
      </c>
      <c r="B73" s="17"/>
      <c r="C73" s="17"/>
      <c r="D73" s="17"/>
      <c r="E73" s="17"/>
      <c r="F73" s="17"/>
    </row>
    <row r="74" spans="1:6" ht="15" customHeight="1">
      <c r="A74" s="17" t="s">
        <v>81</v>
      </c>
      <c r="B74" s="17"/>
      <c r="C74" s="17"/>
      <c r="D74" s="17"/>
      <c r="E74" s="17"/>
      <c r="F74" s="17"/>
    </row>
    <row r="75" spans="1:6" ht="15" customHeight="1">
      <c r="A75" s="17" t="s">
        <v>82</v>
      </c>
      <c r="B75" s="17"/>
      <c r="C75" s="17"/>
      <c r="D75" s="17"/>
      <c r="E75" s="17"/>
      <c r="F75" s="17"/>
    </row>
    <row r="76" spans="1:6" ht="15" customHeight="1">
      <c r="A76" s="17" t="s">
        <v>83</v>
      </c>
      <c r="B76" s="17"/>
      <c r="C76" s="17"/>
      <c r="D76" s="17"/>
      <c r="E76" s="17"/>
      <c r="F76" s="17"/>
    </row>
    <row r="77" spans="1:6" ht="15" customHeight="1">
      <c r="A77" s="17" t="s">
        <v>84</v>
      </c>
      <c r="B77" s="17"/>
      <c r="C77" s="17"/>
      <c r="D77" s="17"/>
      <c r="E77" s="17"/>
      <c r="F77" s="17"/>
    </row>
    <row r="78" spans="1:6" ht="15" customHeight="1">
      <c r="A78" s="17" t="s">
        <v>85</v>
      </c>
      <c r="B78" s="17"/>
      <c r="C78" s="17"/>
      <c r="D78" s="17"/>
      <c r="E78" s="17"/>
      <c r="F78" s="17"/>
    </row>
    <row r="79" spans="1:6" ht="15" customHeight="1">
      <c r="A79" s="17" t="s">
        <v>86</v>
      </c>
      <c r="B79" s="17"/>
      <c r="C79" s="17"/>
      <c r="D79" s="17"/>
      <c r="E79" s="17"/>
      <c r="F79" s="17"/>
    </row>
    <row r="80" spans="1:6" ht="15" customHeight="1">
      <c r="A80" s="17" t="s">
        <v>87</v>
      </c>
      <c r="B80" s="17"/>
      <c r="C80" s="17"/>
      <c r="D80" s="17"/>
      <c r="E80" s="17"/>
      <c r="F80" s="17"/>
    </row>
    <row r="81" spans="1:6" ht="15" customHeight="1">
      <c r="A81" s="17" t="s">
        <v>88</v>
      </c>
      <c r="B81" s="17"/>
      <c r="C81" s="17"/>
      <c r="D81" s="17"/>
      <c r="E81" s="17"/>
      <c r="F81" s="17"/>
    </row>
    <row r="82" spans="1:6" ht="15" customHeight="1">
      <c r="A82" s="17" t="s">
        <v>89</v>
      </c>
      <c r="B82" s="17"/>
      <c r="C82" s="17"/>
      <c r="D82" s="17"/>
      <c r="E82" s="17"/>
      <c r="F82" s="17"/>
    </row>
    <row r="83" spans="1:6" ht="15" customHeight="1">
      <c r="A83" s="17" t="s">
        <v>90</v>
      </c>
      <c r="B83" s="17"/>
      <c r="C83" s="17"/>
      <c r="D83" s="17"/>
      <c r="E83" s="17"/>
      <c r="F83" s="17"/>
    </row>
    <row r="84" spans="1:6" ht="15" customHeight="1">
      <c r="A84" s="17" t="s">
        <v>91</v>
      </c>
      <c r="B84" s="17"/>
      <c r="C84" s="17"/>
      <c r="D84" s="17"/>
      <c r="E84" s="17"/>
      <c r="F84" s="17"/>
    </row>
    <row r="85" spans="1:6" ht="15" customHeight="1">
      <c r="A85" s="17" t="s">
        <v>92</v>
      </c>
      <c r="B85" s="17"/>
      <c r="C85" s="17"/>
      <c r="D85" s="17"/>
      <c r="E85" s="17"/>
      <c r="F85" s="17"/>
    </row>
    <row r="86" spans="1:6" ht="15" customHeight="1">
      <c r="A86" s="17" t="s">
        <v>93</v>
      </c>
      <c r="B86" s="17"/>
      <c r="C86" s="17"/>
      <c r="D86" s="17"/>
      <c r="E86" s="17"/>
      <c r="F86" s="17"/>
    </row>
    <row r="87" spans="1:6" ht="15" customHeight="1">
      <c r="A87" s="17" t="s">
        <v>94</v>
      </c>
      <c r="B87" s="17"/>
      <c r="C87" s="17"/>
      <c r="D87" s="17"/>
      <c r="E87" s="17"/>
      <c r="F87" s="17"/>
    </row>
    <row r="88" spans="1:6" ht="15" customHeight="1">
      <c r="A88" s="17" t="s">
        <v>95</v>
      </c>
      <c r="B88" s="17"/>
      <c r="C88" s="17"/>
      <c r="D88" s="17"/>
      <c r="E88" s="17"/>
      <c r="F88" s="17"/>
    </row>
    <row r="89" spans="1:6" ht="15" customHeight="1">
      <c r="A89" s="17" t="s">
        <v>96</v>
      </c>
      <c r="B89" s="17"/>
      <c r="C89" s="17"/>
      <c r="D89" s="17"/>
      <c r="E89" s="17"/>
      <c r="F89" s="17"/>
    </row>
    <row r="90" spans="1:6" ht="15" customHeight="1">
      <c r="A90" s="17" t="s">
        <v>97</v>
      </c>
      <c r="B90" s="17"/>
      <c r="C90" s="17"/>
      <c r="D90" s="17"/>
      <c r="E90" s="17"/>
      <c r="F90" s="17"/>
    </row>
    <row r="91" spans="1:6" ht="15" customHeight="1">
      <c r="A91" s="17" t="s">
        <v>98</v>
      </c>
      <c r="B91" s="17"/>
      <c r="C91" s="17"/>
      <c r="D91" s="17"/>
      <c r="E91" s="17"/>
      <c r="F91" s="17"/>
    </row>
    <row r="92" spans="1:6" ht="15" customHeight="1">
      <c r="A92" s="17" t="s">
        <v>99</v>
      </c>
      <c r="B92" s="17"/>
      <c r="C92" s="17"/>
      <c r="D92" s="17"/>
      <c r="E92" s="17"/>
      <c r="F92" s="17"/>
    </row>
    <row r="93" spans="1:6" ht="15" customHeight="1">
      <c r="A93" s="17" t="s">
        <v>100</v>
      </c>
      <c r="B93" s="17"/>
      <c r="C93" s="17"/>
      <c r="D93" s="17"/>
      <c r="E93" s="17"/>
      <c r="F93" s="17"/>
    </row>
    <row r="94" spans="1:6" ht="15" customHeight="1">
      <c r="A94" s="17" t="s">
        <v>101</v>
      </c>
      <c r="B94" s="17"/>
      <c r="C94" s="17"/>
      <c r="D94" s="17"/>
      <c r="E94" s="17"/>
      <c r="F94" s="17"/>
    </row>
    <row r="95" spans="1:6" ht="15" customHeight="1">
      <c r="A95" s="17" t="s">
        <v>102</v>
      </c>
      <c r="B95" s="17"/>
      <c r="C95" s="17"/>
      <c r="D95" s="17"/>
      <c r="E95" s="17"/>
      <c r="F95" s="17"/>
    </row>
    <row r="96" spans="1:6" ht="15" customHeight="1">
      <c r="A96" s="17" t="s">
        <v>103</v>
      </c>
      <c r="B96" s="17"/>
      <c r="C96" s="17"/>
      <c r="D96" s="17"/>
      <c r="E96" s="17"/>
      <c r="F96" s="17"/>
    </row>
    <row r="97" spans="1:6" ht="15" customHeight="1">
      <c r="A97" s="17" t="s">
        <v>104</v>
      </c>
      <c r="B97" s="17"/>
      <c r="C97" s="17"/>
      <c r="D97" s="17"/>
      <c r="E97" s="17"/>
      <c r="F97" s="17"/>
    </row>
    <row r="98" spans="1:6" ht="15" customHeight="1">
      <c r="A98" s="17" t="s">
        <v>105</v>
      </c>
      <c r="B98" s="17"/>
      <c r="C98" s="17"/>
      <c r="D98" s="17"/>
      <c r="E98" s="17"/>
      <c r="F98" s="17"/>
    </row>
    <row r="99" spans="1:6" ht="15" customHeight="1">
      <c r="A99" s="17" t="s">
        <v>106</v>
      </c>
      <c r="B99" s="17"/>
      <c r="C99" s="17"/>
      <c r="D99" s="17"/>
      <c r="E99" s="17"/>
      <c r="F99" s="17"/>
    </row>
    <row r="100" spans="1:6" ht="15" customHeight="1">
      <c r="A100" s="17" t="s">
        <v>107</v>
      </c>
      <c r="B100" s="17"/>
      <c r="C100" s="17"/>
      <c r="D100" s="17"/>
      <c r="E100" s="17"/>
      <c r="F100" s="17"/>
    </row>
    <row r="101" spans="1:6" ht="15" customHeight="1">
      <c r="A101" s="17" t="s">
        <v>108</v>
      </c>
      <c r="B101" s="17"/>
      <c r="C101" s="17"/>
      <c r="D101" s="17"/>
      <c r="E101" s="17"/>
      <c r="F101" s="17"/>
    </row>
    <row r="102" spans="1:6" ht="15" customHeight="1">
      <c r="A102" s="17" t="s">
        <v>109</v>
      </c>
      <c r="B102" s="17"/>
      <c r="C102" s="17"/>
      <c r="D102" s="17"/>
      <c r="E102" s="17"/>
      <c r="F102" s="17"/>
    </row>
    <row r="103" spans="1:6" ht="15" customHeight="1">
      <c r="A103" s="17" t="s">
        <v>110</v>
      </c>
      <c r="B103" s="17"/>
      <c r="C103" s="17"/>
      <c r="D103" s="17"/>
      <c r="E103" s="17"/>
      <c r="F103" s="17"/>
    </row>
    <row r="104" spans="1:6" ht="15" customHeight="1">
      <c r="A104" s="17" t="s">
        <v>111</v>
      </c>
      <c r="B104" s="17"/>
      <c r="C104" s="17"/>
      <c r="D104" s="17"/>
      <c r="E104" s="17"/>
      <c r="F104" s="17"/>
    </row>
    <row r="105" spans="1:6" ht="15" customHeight="1">
      <c r="A105" s="17" t="s">
        <v>112</v>
      </c>
      <c r="B105" s="17"/>
      <c r="C105" s="17"/>
      <c r="D105" s="17"/>
      <c r="E105" s="17"/>
      <c r="F105" s="17"/>
    </row>
    <row r="106" spans="1:6" ht="15" customHeight="1">
      <c r="A106" s="17" t="s">
        <v>113</v>
      </c>
      <c r="B106" s="17"/>
      <c r="C106" s="17"/>
      <c r="D106" s="17"/>
      <c r="E106" s="17"/>
      <c r="F106" s="17"/>
    </row>
    <row r="107" spans="1:6" ht="15" customHeight="1">
      <c r="A107" s="17" t="s">
        <v>114</v>
      </c>
      <c r="B107" s="17"/>
      <c r="C107" s="17"/>
      <c r="D107" s="17"/>
      <c r="E107" s="17"/>
      <c r="F107" s="17"/>
    </row>
    <row r="108" spans="1:6" ht="15" customHeight="1">
      <c r="A108" s="17" t="s">
        <v>115</v>
      </c>
      <c r="B108" s="17"/>
      <c r="C108" s="17"/>
      <c r="D108" s="17"/>
      <c r="E108" s="17"/>
      <c r="F108" s="17"/>
    </row>
    <row r="109" spans="1:6" ht="15" customHeight="1">
      <c r="A109" s="17" t="s">
        <v>116</v>
      </c>
      <c r="B109" s="17"/>
      <c r="C109" s="17"/>
      <c r="D109" s="17"/>
      <c r="E109" s="17"/>
      <c r="F109" s="17"/>
    </row>
    <row r="110" spans="1:6" ht="15" customHeight="1">
      <c r="A110" s="17" t="s">
        <v>117</v>
      </c>
      <c r="B110" s="17"/>
      <c r="C110" s="17"/>
      <c r="D110" s="17"/>
      <c r="E110" s="17"/>
      <c r="F110" s="17"/>
    </row>
    <row r="111" spans="1:6" ht="15" customHeight="1">
      <c r="A111" s="17" t="s">
        <v>118</v>
      </c>
      <c r="B111" s="17"/>
      <c r="C111" s="17"/>
      <c r="D111" s="17"/>
      <c r="E111" s="17"/>
      <c r="F111" s="17"/>
    </row>
    <row r="112" spans="1:6" ht="15" customHeight="1">
      <c r="A112" s="17" t="s">
        <v>119</v>
      </c>
      <c r="B112" s="17"/>
      <c r="C112" s="17"/>
      <c r="D112" s="17"/>
      <c r="E112" s="17"/>
      <c r="F112" s="17"/>
    </row>
    <row r="113" spans="1:6" ht="15" customHeight="1">
      <c r="A113" s="17" t="s">
        <v>120</v>
      </c>
      <c r="B113" s="17"/>
      <c r="C113" s="17"/>
      <c r="D113" s="17"/>
      <c r="E113" s="17"/>
      <c r="F113" s="17"/>
    </row>
    <row r="114" spans="1:6" ht="15" customHeight="1">
      <c r="A114" s="17" t="s">
        <v>121</v>
      </c>
      <c r="B114" s="17"/>
      <c r="C114" s="17"/>
      <c r="D114" s="17"/>
      <c r="E114" s="17"/>
      <c r="F114" s="17"/>
    </row>
    <row r="115" spans="1:6" ht="15" customHeight="1">
      <c r="A115" s="17" t="s">
        <v>122</v>
      </c>
      <c r="B115" s="17"/>
      <c r="C115" s="17"/>
      <c r="D115" s="17"/>
      <c r="E115" s="17"/>
      <c r="F115" s="17"/>
    </row>
    <row r="116" spans="1:6" ht="15" customHeight="1">
      <c r="A116" s="17" t="s">
        <v>123</v>
      </c>
      <c r="B116" s="17"/>
      <c r="C116" s="17"/>
      <c r="D116" s="17"/>
      <c r="E116" s="17"/>
      <c r="F116" s="17"/>
    </row>
    <row r="117" spans="1:6" ht="15" customHeight="1">
      <c r="A117" s="17" t="s">
        <v>124</v>
      </c>
      <c r="B117" s="17"/>
      <c r="C117" s="17"/>
      <c r="D117" s="17"/>
      <c r="E117" s="17"/>
      <c r="F117" s="17"/>
    </row>
    <row r="118" spans="1:6" ht="15" customHeight="1">
      <c r="A118" s="17" t="s">
        <v>125</v>
      </c>
      <c r="B118" s="17"/>
      <c r="C118" s="17"/>
      <c r="D118" s="17"/>
      <c r="E118" s="17"/>
      <c r="F118" s="17"/>
    </row>
    <row r="119" spans="1:6" ht="15" customHeight="1">
      <c r="A119" s="17" t="s">
        <v>126</v>
      </c>
      <c r="B119" s="17"/>
      <c r="C119" s="17"/>
      <c r="D119" s="17"/>
      <c r="E119" s="17"/>
      <c r="F119" s="17"/>
    </row>
    <row r="120" spans="1:6" ht="15" customHeight="1">
      <c r="A120" s="17" t="s">
        <v>127</v>
      </c>
      <c r="B120" s="17"/>
      <c r="C120" s="17"/>
      <c r="D120" s="17"/>
      <c r="E120" s="17"/>
      <c r="F120" s="17"/>
    </row>
    <row r="121" spans="1:6" ht="15" customHeight="1">
      <c r="A121" s="17" t="s">
        <v>128</v>
      </c>
      <c r="B121" s="17"/>
      <c r="C121" s="17"/>
      <c r="D121" s="17"/>
      <c r="E121" s="17"/>
      <c r="F121" s="17"/>
    </row>
    <row r="122" spans="1:6" ht="15" customHeight="1">
      <c r="A122" s="17" t="s">
        <v>129</v>
      </c>
      <c r="B122" s="17"/>
      <c r="C122" s="17"/>
      <c r="D122" s="17"/>
      <c r="E122" s="17"/>
      <c r="F122" s="17"/>
    </row>
    <row r="123" spans="1:6" ht="15" customHeight="1">
      <c r="A123" s="17" t="s">
        <v>130</v>
      </c>
      <c r="B123" s="17"/>
      <c r="C123" s="17"/>
      <c r="D123" s="17"/>
      <c r="E123" s="17"/>
      <c r="F123" s="17"/>
    </row>
    <row r="124" spans="1:6" ht="15" customHeight="1">
      <c r="A124" s="17" t="s">
        <v>131</v>
      </c>
      <c r="B124" s="17"/>
      <c r="C124" s="17"/>
      <c r="D124" s="17"/>
      <c r="E124" s="17"/>
      <c r="F124" s="17"/>
    </row>
    <row r="125" spans="1:6" ht="15" customHeight="1">
      <c r="A125" s="17" t="s">
        <v>133</v>
      </c>
      <c r="B125" s="17" t="s">
        <v>986</v>
      </c>
      <c r="C125" s="17"/>
      <c r="D125" s="17"/>
      <c r="E125" s="17"/>
      <c r="F125" s="17"/>
    </row>
    <row r="126" spans="1:6" ht="15" customHeight="1">
      <c r="A126" s="17" t="s">
        <v>136</v>
      </c>
      <c r="B126" s="17" t="s">
        <v>987</v>
      </c>
      <c r="C126" s="17"/>
      <c r="D126" s="17"/>
      <c r="E126" s="17"/>
      <c r="F126" s="17"/>
    </row>
    <row r="127" spans="1:6" ht="15" customHeight="1">
      <c r="A127" s="17" t="s">
        <v>138</v>
      </c>
      <c r="B127" t="s">
        <v>132</v>
      </c>
      <c r="C127" s="17"/>
      <c r="D127" s="17"/>
      <c r="E127" s="17"/>
      <c r="F127" s="17"/>
    </row>
    <row r="128" spans="1:6" ht="15" customHeight="1">
      <c r="A128" s="17" t="s">
        <v>141</v>
      </c>
      <c r="B128" s="17" t="s">
        <v>135</v>
      </c>
      <c r="C128" s="17"/>
      <c r="D128" s="17"/>
      <c r="E128" s="17"/>
      <c r="F128" s="17"/>
    </row>
    <row r="129" spans="1:6" ht="15" customHeight="1">
      <c r="A129" s="17" t="s">
        <v>143</v>
      </c>
      <c r="B129" s="17" t="s">
        <v>988</v>
      </c>
      <c r="C129" s="17"/>
      <c r="D129" s="17"/>
      <c r="E129" s="17"/>
      <c r="F129" s="17"/>
    </row>
    <row r="130" spans="1:6" ht="15" customHeight="1">
      <c r="A130" s="17" t="s">
        <v>146</v>
      </c>
      <c r="B130" s="17" t="str">
        <f>CONCATENATE("[b]",RIGHT(A126,(LEN(A126)-5)),"[/b]")</f>
        <v>[b]Andris 'Hertan' Hertmanis[/b]</v>
      </c>
      <c r="C130" s="17"/>
      <c r="D130" s="17"/>
      <c r="E130" s="17"/>
      <c r="F130" s="17"/>
    </row>
    <row r="131" spans="1:6" ht="15" customHeight="1">
      <c r="A131" s="17" t="s">
        <v>148</v>
      </c>
      <c r="B131" s="17" t="s">
        <v>140</v>
      </c>
      <c r="C131" s="17"/>
      <c r="D131" s="17"/>
      <c r="E131" s="17"/>
      <c r="F131" s="17"/>
    </row>
    <row r="132" spans="1:6" ht="15" customHeight="1">
      <c r="A132" s="17" t="s">
        <v>151</v>
      </c>
      <c r="B132" s="17" t="s">
        <v>988</v>
      </c>
      <c r="C132" s="17"/>
      <c r="D132" s="17"/>
      <c r="E132" s="17"/>
      <c r="F132" s="17"/>
    </row>
    <row r="133" spans="1:6" ht="15" customHeight="1">
      <c r="A133" s="17" t="s">
        <v>153</v>
      </c>
      <c r="B133" s="17" t="str">
        <f>CONCATENATE("[playerid=",MID(A125,8,(LEN(A125)-1)))</f>
        <v>[playerid=206613872]</v>
      </c>
      <c r="C133" s="17"/>
      <c r="D133" s="17"/>
      <c r="E133" s="17"/>
      <c r="F133" s="17"/>
    </row>
    <row r="134" spans="1:6" ht="15" customHeight="1">
      <c r="A134" s="17" t="s">
        <v>155</v>
      </c>
      <c r="B134" s="17" t="s">
        <v>140</v>
      </c>
      <c r="C134" s="17"/>
      <c r="D134" s="17"/>
      <c r="E134" s="17"/>
      <c r="F134" s="17"/>
    </row>
    <row r="135" spans="1:6" ht="15" customHeight="1">
      <c r="A135" s="17" t="s">
        <v>157</v>
      </c>
      <c r="B135" s="17"/>
      <c r="C135" s="17"/>
      <c r="D135" s="17"/>
      <c r="E135" s="17"/>
      <c r="F135" s="17"/>
    </row>
    <row r="136" spans="1:6" ht="15" customHeight="1">
      <c r="A136" s="17" t="s">
        <v>159</v>
      </c>
      <c r="B136" s="17"/>
      <c r="C136" s="17"/>
      <c r="D136" s="17"/>
      <c r="E136" s="17"/>
      <c r="F136" s="17"/>
    </row>
    <row r="137" spans="1:6" ht="15" customHeight="1">
      <c r="A137" s="17" t="s">
        <v>161</v>
      </c>
      <c r="B137" s="17"/>
      <c r="C137" s="17"/>
      <c r="D137" s="17"/>
      <c r="E137" s="17"/>
      <c r="F137" s="17"/>
    </row>
    <row r="138" spans="1:6" ht="15" customHeight="1">
      <c r="A138" s="17" t="s">
        <v>164</v>
      </c>
      <c r="B138" s="17"/>
      <c r="C138" s="17"/>
      <c r="D138" s="17"/>
      <c r="E138" s="17"/>
      <c r="F138" s="17"/>
    </row>
    <row r="139" spans="1:6" ht="15" customHeight="1">
      <c r="A139" s="17" t="s">
        <v>166</v>
      </c>
      <c r="B139" s="17"/>
      <c r="C139" s="17"/>
      <c r="D139" s="17"/>
      <c r="E139" s="17"/>
      <c r="F139" s="17"/>
    </row>
    <row r="140" spans="1:6" ht="15" customHeight="1">
      <c r="A140" s="17" t="s">
        <v>168</v>
      </c>
      <c r="B140" s="17"/>
      <c r="C140" s="17"/>
      <c r="D140" s="17"/>
      <c r="E140" s="17"/>
      <c r="F140" s="17"/>
    </row>
    <row r="141" spans="1:6" ht="15" customHeight="1">
      <c r="A141" s="17" t="s">
        <v>170</v>
      </c>
      <c r="B141" s="17"/>
      <c r="C141" s="17"/>
      <c r="D141" s="17"/>
      <c r="E141" s="17"/>
      <c r="F141" s="17"/>
    </row>
    <row r="142" spans="1:6" ht="15" customHeight="1">
      <c r="A142" s="17" t="s">
        <v>172</v>
      </c>
      <c r="B142" s="17"/>
      <c r="C142" s="17"/>
      <c r="D142" s="17"/>
      <c r="E142" s="17"/>
      <c r="F142" s="17"/>
    </row>
    <row r="143" spans="1:6" ht="15" customHeight="1">
      <c r="A143" s="17" t="s">
        <v>174</v>
      </c>
      <c r="B143" s="17"/>
      <c r="C143" s="17"/>
      <c r="D143" s="17"/>
      <c r="E143" s="17"/>
      <c r="F143" s="17"/>
    </row>
    <row r="144" spans="1:6" ht="15" customHeight="1">
      <c r="A144" s="17" t="s">
        <v>176</v>
      </c>
      <c r="B144" s="17"/>
      <c r="C144" s="17"/>
      <c r="D144" s="17"/>
      <c r="E144" s="17"/>
      <c r="F144" s="17"/>
    </row>
    <row r="145" spans="1:6" ht="15" customHeight="1">
      <c r="A145" s="17" t="s">
        <v>178</v>
      </c>
      <c r="B145" s="17"/>
      <c r="C145" s="17"/>
      <c r="D145" s="17"/>
      <c r="E145" s="17"/>
      <c r="F145" s="17"/>
    </row>
    <row r="146" spans="1:6" ht="15" customHeight="1">
      <c r="A146" s="17" t="s">
        <v>180</v>
      </c>
      <c r="B146" s="17"/>
      <c r="C146" s="17"/>
      <c r="D146" s="17"/>
      <c r="E146" s="17"/>
      <c r="F146" s="17"/>
    </row>
    <row r="147" spans="1:6" ht="15" customHeight="1">
      <c r="A147" s="17" t="s">
        <v>182</v>
      </c>
      <c r="B147" s="17"/>
      <c r="C147" s="17"/>
      <c r="D147" s="17"/>
      <c r="E147" s="17"/>
      <c r="F147" s="17"/>
    </row>
    <row r="148" spans="1:6" ht="15" customHeight="1">
      <c r="A148" s="17" t="s">
        <v>184</v>
      </c>
      <c r="B148" s="17"/>
      <c r="C148" s="17"/>
      <c r="D148" s="17"/>
      <c r="E148" s="17"/>
      <c r="F148" s="17"/>
    </row>
    <row r="149" spans="1:6" ht="15" customHeight="1">
      <c r="A149" s="17" t="s">
        <v>186</v>
      </c>
      <c r="B149" s="17"/>
      <c r="C149" s="17"/>
      <c r="D149" s="17"/>
      <c r="E149" s="17"/>
      <c r="F149" s="17"/>
    </row>
    <row r="150" spans="1:6" ht="15" customHeight="1">
      <c r="A150" s="17" t="s">
        <v>188</v>
      </c>
      <c r="B150" s="17"/>
      <c r="C150" s="17"/>
      <c r="D150" s="17"/>
      <c r="E150" s="17"/>
      <c r="F150" s="17"/>
    </row>
    <row r="151" spans="1:6" ht="15" customHeight="1">
      <c r="A151" s="17" t="s">
        <v>190</v>
      </c>
      <c r="B151" s="17"/>
      <c r="C151" s="17"/>
      <c r="D151" s="17"/>
      <c r="E151" s="17"/>
      <c r="F151" s="17"/>
    </row>
    <row r="152" spans="1:6" ht="15" customHeight="1">
      <c r="A152" s="17" t="s">
        <v>191</v>
      </c>
      <c r="B152" s="17"/>
      <c r="C152" s="17"/>
      <c r="D152" s="17"/>
      <c r="E152" s="17"/>
      <c r="F152" s="17"/>
    </row>
    <row r="153" spans="1:6" ht="15" customHeight="1">
      <c r="A153" s="17" t="s">
        <v>193</v>
      </c>
      <c r="B153" s="17"/>
      <c r="C153" s="17"/>
      <c r="D153" s="17"/>
      <c r="E153" s="17"/>
      <c r="F153" s="17"/>
    </row>
    <row r="154" spans="1:6" ht="15" customHeight="1">
      <c r="A154" s="17" t="s">
        <v>194</v>
      </c>
      <c r="B154" s="17"/>
      <c r="C154" s="17"/>
      <c r="D154" s="17"/>
      <c r="E154" s="17"/>
      <c r="F154" s="17"/>
    </row>
    <row r="155" spans="1:6" ht="15" customHeight="1">
      <c r="A155" s="17" t="s">
        <v>196</v>
      </c>
      <c r="B155" s="17"/>
      <c r="C155" s="17"/>
      <c r="D155" s="17"/>
      <c r="E155" s="17"/>
      <c r="F155" s="17"/>
    </row>
    <row r="156" spans="1:6" ht="15" customHeight="1">
      <c r="A156" s="17" t="s">
        <v>197</v>
      </c>
      <c r="B156" s="17"/>
      <c r="C156" s="17"/>
      <c r="D156" s="17"/>
      <c r="E156" s="17"/>
      <c r="F156" s="17"/>
    </row>
    <row r="157" spans="1:6" ht="15" customHeight="1">
      <c r="A157" s="17" t="s">
        <v>199</v>
      </c>
      <c r="B157" s="17"/>
      <c r="C157" s="17"/>
      <c r="D157" s="17"/>
      <c r="E157" s="17"/>
      <c r="F157" s="17"/>
    </row>
    <row r="158" spans="1:6" ht="15" customHeight="1">
      <c r="A158" s="17" t="s">
        <v>200</v>
      </c>
      <c r="B158" s="17"/>
      <c r="C158" s="17"/>
      <c r="D158" s="17"/>
      <c r="E158" s="17"/>
      <c r="F158" s="17"/>
    </row>
    <row r="159" spans="1:6" ht="15" customHeight="1">
      <c r="A159" s="17" t="s">
        <v>202</v>
      </c>
      <c r="B159" s="17"/>
      <c r="C159" s="17"/>
      <c r="D159" s="17"/>
      <c r="E159" s="17"/>
      <c r="F159" s="17"/>
    </row>
    <row r="160" spans="1:6" ht="15" customHeight="1">
      <c r="A160" s="17" t="s">
        <v>204</v>
      </c>
      <c r="B160" s="17"/>
      <c r="C160" s="17"/>
      <c r="D160" s="17"/>
      <c r="E160" s="17"/>
      <c r="F160" s="17"/>
    </row>
    <row r="161" spans="1:6" ht="15" customHeight="1">
      <c r="A161" s="17" t="s">
        <v>206</v>
      </c>
      <c r="B161" s="17"/>
      <c r="C161" s="17"/>
      <c r="D161" s="17"/>
      <c r="E161" s="17"/>
      <c r="F161" s="17"/>
    </row>
    <row r="162" spans="1:6" ht="15" customHeight="1">
      <c r="A162" s="17" t="s">
        <v>208</v>
      </c>
      <c r="B162" s="17"/>
      <c r="C162" s="17"/>
      <c r="D162" s="17"/>
      <c r="E162" s="17"/>
      <c r="F162" s="17"/>
    </row>
    <row r="163" spans="1:6" ht="15" customHeight="1">
      <c r="A163" s="17" t="s">
        <v>210</v>
      </c>
      <c r="B163" s="17"/>
      <c r="C163" s="17"/>
      <c r="D163" s="17"/>
      <c r="E163" s="17"/>
      <c r="F163" s="17"/>
    </row>
    <row r="164" spans="1:6" ht="15" customHeight="1">
      <c r="A164" s="17" t="s">
        <v>212</v>
      </c>
      <c r="B164" s="17"/>
      <c r="C164" s="17"/>
      <c r="D164" s="17"/>
      <c r="E164" s="17"/>
      <c r="F164" s="17"/>
    </row>
    <row r="165" spans="1:6" ht="15" customHeight="1">
      <c r="A165" s="17" t="s">
        <v>215</v>
      </c>
      <c r="B165" s="17"/>
      <c r="C165" s="17"/>
      <c r="D165" s="17"/>
      <c r="E165" s="17"/>
      <c r="F165" s="17"/>
    </row>
    <row r="166" spans="1:6" ht="15" customHeight="1">
      <c r="A166" s="17" t="s">
        <v>217</v>
      </c>
      <c r="B166" s="17"/>
      <c r="C166" s="17"/>
      <c r="D166" s="17"/>
      <c r="E166" s="17"/>
      <c r="F166" s="17"/>
    </row>
    <row r="167" spans="1:6" ht="15" customHeight="1">
      <c r="A167" s="17" t="s">
        <v>218</v>
      </c>
      <c r="B167" s="17"/>
      <c r="C167" s="17"/>
      <c r="D167" s="17"/>
      <c r="E167" s="17"/>
      <c r="F167" s="17"/>
    </row>
    <row r="168" spans="1:6" ht="15" customHeight="1">
      <c r="A168" s="17" t="s">
        <v>219</v>
      </c>
      <c r="B168" s="17"/>
      <c r="C168" s="17"/>
      <c r="D168" s="17"/>
      <c r="E168" s="17"/>
      <c r="F168" s="17"/>
    </row>
    <row r="169" spans="1:6" ht="15" customHeight="1">
      <c r="A169" s="17" t="s">
        <v>220</v>
      </c>
      <c r="B169" s="17"/>
      <c r="C169" s="17"/>
      <c r="D169" s="17"/>
      <c r="E169" s="17"/>
      <c r="F169" s="17"/>
    </row>
    <row r="170" spans="1:6" ht="15" customHeight="1">
      <c r="A170" s="17" t="s">
        <v>143</v>
      </c>
      <c r="B170" s="17"/>
      <c r="C170" s="17"/>
      <c r="D170" s="17"/>
      <c r="E170" s="17"/>
      <c r="F170" s="17"/>
    </row>
    <row r="171" spans="1:6" ht="15" customHeight="1">
      <c r="A171" s="17" t="s">
        <v>221</v>
      </c>
      <c r="B171" s="17"/>
      <c r="C171" s="17"/>
      <c r="D171" s="17"/>
      <c r="E171" s="17"/>
      <c r="F171" s="17"/>
    </row>
    <row r="172" spans="1:6" ht="15" customHeight="1">
      <c r="A172" s="17" t="s">
        <v>222</v>
      </c>
      <c r="B172" s="17"/>
      <c r="C172" s="17"/>
      <c r="D172" s="17"/>
      <c r="E172" s="17"/>
      <c r="F172" s="17"/>
    </row>
    <row r="173" spans="1:6" ht="15" customHeight="1">
      <c r="A173" s="17" t="s">
        <v>151</v>
      </c>
      <c r="B173" s="17"/>
      <c r="C173" s="17"/>
      <c r="D173" s="17"/>
      <c r="E173" s="17"/>
      <c r="F173" s="17"/>
    </row>
    <row r="174" spans="1:6" ht="15" customHeight="1">
      <c r="A174" s="17" t="s">
        <v>223</v>
      </c>
      <c r="B174" s="17"/>
      <c r="C174" s="17"/>
      <c r="D174" s="17"/>
      <c r="E174" s="17"/>
      <c r="F174" s="17"/>
    </row>
    <row r="175" spans="1:6" ht="15" customHeight="1">
      <c r="A175" s="17" t="s">
        <v>155</v>
      </c>
      <c r="B175" s="17"/>
      <c r="C175" s="17"/>
      <c r="D175" s="17"/>
      <c r="E175" s="17"/>
      <c r="F175" s="17"/>
    </row>
    <row r="176" spans="1:6" ht="15" customHeight="1">
      <c r="A176" s="17" t="s">
        <v>224</v>
      </c>
      <c r="B176" s="17"/>
      <c r="C176" s="17"/>
      <c r="D176" s="17"/>
      <c r="E176" s="17"/>
      <c r="F176" s="17"/>
    </row>
    <row r="177" spans="1:6" ht="15" customHeight="1">
      <c r="A177" s="17" t="s">
        <v>225</v>
      </c>
      <c r="B177" s="17"/>
      <c r="C177" s="17"/>
      <c r="D177" s="17"/>
      <c r="E177" s="17"/>
      <c r="F177" s="17"/>
    </row>
    <row r="178" spans="1:6" ht="15" customHeight="1">
      <c r="A178" s="17" t="s">
        <v>226</v>
      </c>
      <c r="B178" s="17"/>
      <c r="C178" s="17"/>
      <c r="D178" s="17"/>
      <c r="E178" s="17"/>
      <c r="F178" s="17"/>
    </row>
    <row r="179" spans="1:6" ht="15" customHeight="1">
      <c r="A179" s="17" t="s">
        <v>164</v>
      </c>
      <c r="B179" s="17"/>
      <c r="C179" s="17"/>
      <c r="D179" s="17"/>
      <c r="E179" s="17"/>
      <c r="F179" s="17"/>
    </row>
    <row r="180" spans="1:6" ht="15" customHeight="1">
      <c r="A180" s="17" t="s">
        <v>227</v>
      </c>
      <c r="B180" s="17"/>
      <c r="C180" s="17"/>
      <c r="D180" s="17"/>
      <c r="E180" s="17"/>
      <c r="F180" s="17"/>
    </row>
    <row r="181" spans="1:6" ht="15" customHeight="1">
      <c r="A181" s="17" t="s">
        <v>228</v>
      </c>
      <c r="B181" s="17"/>
      <c r="C181" s="17"/>
      <c r="D181" s="17"/>
      <c r="E181" s="17"/>
      <c r="F181" s="17"/>
    </row>
    <row r="182" spans="1:6" ht="15" customHeight="1">
      <c r="A182" s="17" t="s">
        <v>229</v>
      </c>
      <c r="B182" s="17"/>
      <c r="C182" s="17"/>
      <c r="D182" s="17"/>
      <c r="E182" s="17"/>
      <c r="F182" s="17"/>
    </row>
    <row r="183" spans="1:6" ht="15" customHeight="1">
      <c r="A183" s="17" t="s">
        <v>230</v>
      </c>
      <c r="B183" s="17"/>
      <c r="C183" s="17"/>
      <c r="D183" s="17"/>
      <c r="E183" s="17"/>
      <c r="F183" s="17"/>
    </row>
    <row r="184" spans="1:6" ht="15" customHeight="1">
      <c r="A184" s="17" t="s">
        <v>231</v>
      </c>
      <c r="B184" s="17"/>
      <c r="C184" s="17"/>
      <c r="D184" s="17"/>
      <c r="E184" s="17"/>
      <c r="F184" s="17"/>
    </row>
    <row r="185" spans="1:6" ht="15" customHeight="1">
      <c r="A185" s="17" t="s">
        <v>176</v>
      </c>
      <c r="B185" s="17"/>
      <c r="C185" s="17"/>
      <c r="D185" s="17"/>
      <c r="E185" s="17"/>
      <c r="F185" s="17"/>
    </row>
    <row r="186" spans="1:6" ht="15" customHeight="1">
      <c r="A186" s="17" t="s">
        <v>178</v>
      </c>
      <c r="B186" s="17"/>
      <c r="C186" s="17"/>
      <c r="D186" s="17"/>
      <c r="E186" s="17"/>
      <c r="F186" s="17"/>
    </row>
    <row r="187" spans="1:6" ht="15" customHeight="1">
      <c r="A187" s="17" t="s">
        <v>180</v>
      </c>
      <c r="B187" s="17"/>
      <c r="C187" s="17"/>
      <c r="D187" s="17"/>
      <c r="E187" s="17"/>
      <c r="F187" s="17"/>
    </row>
    <row r="188" spans="1:6" ht="15" customHeight="1">
      <c r="A188" s="17" t="s">
        <v>182</v>
      </c>
      <c r="B188" s="17"/>
      <c r="C188" s="17"/>
      <c r="D188" s="17"/>
      <c r="E188" s="17"/>
      <c r="F188" s="17"/>
    </row>
    <row r="189" spans="1:6" ht="15" customHeight="1">
      <c r="A189" s="17" t="s">
        <v>184</v>
      </c>
      <c r="B189" s="17"/>
      <c r="C189" s="17"/>
      <c r="D189" s="17"/>
      <c r="E189" s="17"/>
      <c r="F189" s="17"/>
    </row>
    <row r="190" spans="1:6" ht="15" customHeight="1">
      <c r="A190" s="17" t="s">
        <v>186</v>
      </c>
      <c r="B190" s="17"/>
      <c r="C190" s="17"/>
      <c r="D190" s="17"/>
      <c r="E190" s="17"/>
      <c r="F190" s="17"/>
    </row>
    <row r="191" spans="1:6" ht="15" customHeight="1">
      <c r="A191" s="17" t="s">
        <v>188</v>
      </c>
      <c r="B191" s="17"/>
      <c r="C191" s="17"/>
      <c r="D191" s="17"/>
      <c r="E191" s="17"/>
      <c r="F191" s="17"/>
    </row>
    <row r="192" spans="1:6" ht="15" customHeight="1">
      <c r="A192" s="17" t="s">
        <v>190</v>
      </c>
      <c r="B192" s="17"/>
      <c r="C192" s="17"/>
      <c r="D192" s="17"/>
      <c r="E192" s="17"/>
      <c r="F192" s="17"/>
    </row>
    <row r="193" spans="1:6" ht="15" customHeight="1">
      <c r="A193" s="17" t="s">
        <v>232</v>
      </c>
      <c r="B193" s="17"/>
      <c r="C193" s="17"/>
      <c r="D193" s="17"/>
      <c r="E193" s="17"/>
      <c r="F193" s="17"/>
    </row>
    <row r="194" spans="1:6" ht="15" customHeight="1">
      <c r="A194" s="17" t="s">
        <v>233</v>
      </c>
      <c r="B194" s="17"/>
      <c r="C194" s="17"/>
      <c r="D194" s="17"/>
      <c r="E194" s="17"/>
      <c r="F194" s="17"/>
    </row>
    <row r="195" spans="1:6" ht="15" customHeight="1">
      <c r="A195" s="17" t="s">
        <v>234</v>
      </c>
      <c r="B195" s="17"/>
      <c r="C195" s="17"/>
      <c r="D195" s="17"/>
      <c r="E195" s="17"/>
      <c r="F195" s="17"/>
    </row>
    <row r="196" spans="1:6" ht="15" customHeight="1">
      <c r="A196" s="17" t="s">
        <v>235</v>
      </c>
      <c r="B196" s="17"/>
      <c r="C196" s="17"/>
      <c r="D196" s="17"/>
      <c r="E196" s="17"/>
      <c r="F196" s="17"/>
    </row>
    <row r="197" spans="1:6" ht="15" customHeight="1">
      <c r="A197" s="17" t="s">
        <v>197</v>
      </c>
      <c r="B197" s="17"/>
      <c r="C197" s="17"/>
      <c r="D197" s="17"/>
      <c r="E197" s="17"/>
      <c r="F197" s="17"/>
    </row>
    <row r="198" spans="1:6" ht="15" customHeight="1">
      <c r="A198" s="17" t="s">
        <v>199</v>
      </c>
      <c r="B198" s="17"/>
      <c r="C198" s="17"/>
      <c r="D198" s="17"/>
      <c r="E198" s="17"/>
      <c r="F198" s="17"/>
    </row>
    <row r="199" spans="1:6" ht="15" customHeight="1">
      <c r="A199" s="17" t="s">
        <v>236</v>
      </c>
      <c r="B199" s="17"/>
      <c r="C199" s="17"/>
      <c r="D199" s="17"/>
      <c r="E199" s="17"/>
      <c r="F199" s="17"/>
    </row>
    <row r="200" spans="1:6" ht="15" customHeight="1">
      <c r="A200" s="17" t="s">
        <v>237</v>
      </c>
      <c r="B200" s="17"/>
      <c r="C200" s="17"/>
      <c r="D200" s="17"/>
      <c r="E200" s="17"/>
      <c r="F200" s="17"/>
    </row>
    <row r="201" spans="1:6" ht="15" customHeight="1">
      <c r="A201" s="17" t="s">
        <v>204</v>
      </c>
      <c r="B201" s="17"/>
      <c r="C201" s="17"/>
      <c r="D201" s="17"/>
      <c r="E201" s="17"/>
      <c r="F201" s="17"/>
    </row>
    <row r="202" spans="1:6" ht="15" customHeight="1">
      <c r="A202" s="17" t="s">
        <v>206</v>
      </c>
      <c r="B202" s="17"/>
      <c r="C202" s="17"/>
      <c r="D202" s="17"/>
      <c r="E202" s="17"/>
      <c r="F202" s="17"/>
    </row>
    <row r="203" spans="1:6" ht="15" customHeight="1">
      <c r="A203" s="17" t="s">
        <v>208</v>
      </c>
      <c r="B203" s="17"/>
      <c r="C203" s="17"/>
      <c r="D203" s="17"/>
      <c r="E203" s="17"/>
      <c r="F203" s="17"/>
    </row>
    <row r="204" spans="1:6" ht="15" customHeight="1">
      <c r="A204" s="17" t="s">
        <v>210</v>
      </c>
      <c r="B204" s="17"/>
      <c r="C204" s="17"/>
      <c r="D204" s="17"/>
      <c r="E204" s="17"/>
      <c r="F204" s="17"/>
    </row>
    <row r="205" spans="1:6" ht="15" customHeight="1">
      <c r="A205" s="17" t="s">
        <v>238</v>
      </c>
      <c r="B205" s="17"/>
      <c r="C205" s="17"/>
      <c r="D205" s="17"/>
      <c r="E205" s="17"/>
      <c r="F205" s="17"/>
    </row>
    <row r="206" spans="1:6" ht="15" customHeight="1">
      <c r="A206" s="17" t="s">
        <v>239</v>
      </c>
      <c r="B206" s="17"/>
      <c r="C206" s="17"/>
      <c r="D206" s="17"/>
      <c r="E206" s="17"/>
      <c r="F206" s="17"/>
    </row>
    <row r="207" spans="1:6" ht="15" customHeight="1">
      <c r="A207" s="17" t="s">
        <v>240</v>
      </c>
      <c r="B207" s="17"/>
      <c r="C207" s="17"/>
      <c r="D207" s="17"/>
      <c r="E207" s="17"/>
      <c r="F207" s="17"/>
    </row>
    <row r="208" spans="1:6" ht="15" customHeight="1">
      <c r="A208" s="17" t="s">
        <v>241</v>
      </c>
      <c r="B208" s="17"/>
      <c r="C208" s="17"/>
      <c r="D208" s="17"/>
      <c r="E208" s="17"/>
      <c r="F208" s="17"/>
    </row>
    <row r="209" spans="1:6" ht="15" customHeight="1">
      <c r="A209" s="17" t="s">
        <v>242</v>
      </c>
      <c r="B209" s="17"/>
      <c r="C209" s="17"/>
      <c r="D209" s="17"/>
      <c r="E209" s="17"/>
      <c r="F209" s="17"/>
    </row>
    <row r="210" spans="1:6" ht="15" customHeight="1">
      <c r="A210" s="17" t="s">
        <v>243</v>
      </c>
      <c r="B210" s="17"/>
      <c r="C210" s="17"/>
      <c r="D210" s="17"/>
      <c r="E210" s="17"/>
      <c r="F210" s="17"/>
    </row>
    <row r="211" spans="1:6" ht="15" customHeight="1">
      <c r="A211" s="17" t="s">
        <v>143</v>
      </c>
      <c r="B211" s="17"/>
      <c r="C211" s="17"/>
      <c r="D211" s="17"/>
      <c r="E211" s="17"/>
      <c r="F211" s="17"/>
    </row>
    <row r="212" spans="1:6" ht="15" customHeight="1">
      <c r="A212" s="17" t="s">
        <v>244</v>
      </c>
      <c r="B212" s="17"/>
      <c r="C212" s="17"/>
      <c r="D212" s="17"/>
      <c r="E212" s="17"/>
      <c r="F212" s="17"/>
    </row>
    <row r="213" spans="1:6" ht="15" customHeight="1">
      <c r="A213" s="17" t="s">
        <v>222</v>
      </c>
      <c r="B213" s="17"/>
      <c r="C213" s="17"/>
      <c r="D213" s="17"/>
      <c r="E213" s="17"/>
      <c r="F213" s="17"/>
    </row>
    <row r="214" spans="1:6" ht="15" customHeight="1">
      <c r="A214" s="17" t="s">
        <v>245</v>
      </c>
      <c r="B214" s="17"/>
      <c r="C214" s="17"/>
      <c r="D214" s="17"/>
      <c r="E214" s="17"/>
      <c r="F214" s="17"/>
    </row>
    <row r="215" spans="1:6" ht="15" customHeight="1">
      <c r="A215" s="17" t="s">
        <v>223</v>
      </c>
      <c r="B215" s="17"/>
      <c r="C215" s="17"/>
      <c r="D215" s="17"/>
      <c r="E215" s="17"/>
      <c r="F215" s="17"/>
    </row>
    <row r="216" spans="1:6" ht="15" customHeight="1">
      <c r="A216" s="17" t="s">
        <v>246</v>
      </c>
      <c r="B216" s="17"/>
      <c r="C216" s="17"/>
      <c r="D216" s="17"/>
      <c r="E216" s="17"/>
      <c r="F216" s="17"/>
    </row>
    <row r="217" spans="1:6" ht="15" customHeight="1">
      <c r="A217" s="17" t="s">
        <v>224</v>
      </c>
      <c r="B217" s="17"/>
      <c r="C217" s="17"/>
      <c r="D217" s="17"/>
      <c r="E217" s="17"/>
      <c r="F217" s="17"/>
    </row>
    <row r="218" spans="1:6" ht="15" customHeight="1">
      <c r="A218" s="17" t="s">
        <v>247</v>
      </c>
      <c r="B218" s="17"/>
      <c r="C218" s="17"/>
      <c r="D218" s="17"/>
      <c r="E218" s="17"/>
      <c r="F218" s="17"/>
    </row>
    <row r="219" spans="1:6" ht="15" customHeight="1">
      <c r="A219" s="17" t="s">
        <v>248</v>
      </c>
      <c r="B219" s="17"/>
      <c r="C219" s="17"/>
      <c r="D219" s="17"/>
      <c r="E219" s="17"/>
      <c r="F219" s="17"/>
    </row>
    <row r="220" spans="1:6" ht="15" customHeight="1">
      <c r="A220" s="17" t="s">
        <v>249</v>
      </c>
      <c r="B220" s="17"/>
      <c r="C220" s="17"/>
      <c r="D220" s="17"/>
      <c r="E220" s="17"/>
      <c r="F220" s="17"/>
    </row>
    <row r="221" spans="1:6" ht="15" customHeight="1">
      <c r="A221" s="17" t="s">
        <v>250</v>
      </c>
      <c r="B221" s="17"/>
      <c r="C221" s="17"/>
      <c r="D221" s="17"/>
      <c r="E221" s="17"/>
      <c r="F221" s="17"/>
    </row>
    <row r="222" spans="1:6" ht="15" customHeight="1">
      <c r="A222" s="17" t="s">
        <v>251</v>
      </c>
      <c r="B222" s="17"/>
      <c r="C222" s="17"/>
      <c r="D222" s="17"/>
      <c r="E222" s="17"/>
      <c r="F222" s="17"/>
    </row>
    <row r="223" spans="1:6" ht="15" customHeight="1">
      <c r="A223" s="17" t="s">
        <v>252</v>
      </c>
      <c r="B223" s="17"/>
      <c r="C223" s="17"/>
      <c r="D223" s="17"/>
      <c r="E223" s="17"/>
      <c r="F223" s="17"/>
    </row>
    <row r="224" spans="1:6" ht="15" customHeight="1">
      <c r="A224" s="17" t="s">
        <v>253</v>
      </c>
      <c r="B224" s="17"/>
      <c r="C224" s="17"/>
      <c r="D224" s="17"/>
      <c r="E224" s="17"/>
      <c r="F224" s="17"/>
    </row>
    <row r="225" spans="1:6" ht="15" customHeight="1">
      <c r="A225" s="17" t="s">
        <v>254</v>
      </c>
      <c r="B225" s="17"/>
      <c r="C225" s="17"/>
      <c r="D225" s="17"/>
      <c r="E225" s="17"/>
      <c r="F225" s="17"/>
    </row>
    <row r="226" spans="1:6" ht="15" customHeight="1">
      <c r="A226" s="17" t="s">
        <v>176</v>
      </c>
      <c r="B226" s="17"/>
      <c r="C226" s="17"/>
      <c r="D226" s="17"/>
      <c r="E226" s="17"/>
      <c r="F226" s="17"/>
    </row>
    <row r="227" spans="1:6" ht="15" customHeight="1">
      <c r="A227" s="17" t="s">
        <v>178</v>
      </c>
      <c r="B227" s="17"/>
      <c r="C227" s="17"/>
      <c r="D227" s="17"/>
      <c r="E227" s="17"/>
      <c r="F227" s="17"/>
    </row>
    <row r="228" spans="1:6" ht="15" customHeight="1">
      <c r="A228" s="17" t="s">
        <v>180</v>
      </c>
      <c r="B228" s="17"/>
      <c r="C228" s="17"/>
      <c r="D228" s="17"/>
      <c r="E228" s="17"/>
      <c r="F228" s="17"/>
    </row>
    <row r="229" spans="1:6" ht="15" customHeight="1">
      <c r="A229" s="17" t="s">
        <v>182</v>
      </c>
      <c r="B229" s="17"/>
      <c r="C229" s="17"/>
      <c r="D229" s="17"/>
      <c r="E229" s="17"/>
      <c r="F229" s="17"/>
    </row>
    <row r="230" spans="1:6" ht="15" customHeight="1">
      <c r="A230" s="17" t="s">
        <v>184</v>
      </c>
      <c r="B230" s="17"/>
      <c r="C230" s="17"/>
      <c r="D230" s="17"/>
      <c r="E230" s="17"/>
      <c r="F230" s="17"/>
    </row>
    <row r="231" spans="1:6" ht="15" customHeight="1">
      <c r="A231" s="17" t="s">
        <v>186</v>
      </c>
      <c r="B231" s="17"/>
      <c r="C231" s="17"/>
      <c r="D231" s="17"/>
      <c r="E231" s="17"/>
      <c r="F231" s="17"/>
    </row>
    <row r="232" spans="1:6" ht="15" customHeight="1">
      <c r="A232" s="17" t="s">
        <v>188</v>
      </c>
      <c r="B232" s="17"/>
      <c r="C232" s="17"/>
      <c r="D232" s="17"/>
      <c r="E232" s="17"/>
      <c r="F232" s="17"/>
    </row>
    <row r="233" spans="1:6" ht="15" customHeight="1">
      <c r="A233" s="17" t="s">
        <v>190</v>
      </c>
      <c r="B233" s="17"/>
      <c r="C233" s="17"/>
      <c r="D233" s="17"/>
      <c r="E233" s="17"/>
      <c r="F233" s="17"/>
    </row>
    <row r="234" spans="1:6" ht="15" customHeight="1">
      <c r="A234" s="17" t="s">
        <v>255</v>
      </c>
      <c r="B234" s="17"/>
      <c r="C234" s="17"/>
      <c r="D234" s="17"/>
      <c r="E234" s="17"/>
      <c r="F234" s="17"/>
    </row>
    <row r="235" spans="1:6" ht="15" customHeight="1">
      <c r="A235" s="17" t="s">
        <v>256</v>
      </c>
      <c r="B235" s="17"/>
      <c r="C235" s="17"/>
      <c r="D235" s="17"/>
      <c r="E235" s="17"/>
      <c r="F235" s="17"/>
    </row>
    <row r="236" spans="1:6" ht="15" customHeight="1">
      <c r="A236" s="17" t="s">
        <v>194</v>
      </c>
      <c r="B236" s="17"/>
      <c r="C236" s="17"/>
      <c r="D236" s="17"/>
      <c r="E236" s="17"/>
      <c r="F236" s="17"/>
    </row>
    <row r="237" spans="1:6" ht="15" customHeight="1">
      <c r="A237" s="17" t="s">
        <v>196</v>
      </c>
      <c r="B237" s="17"/>
      <c r="C237" s="17"/>
      <c r="D237" s="17"/>
      <c r="E237" s="17"/>
      <c r="F237" s="17"/>
    </row>
    <row r="238" spans="1:6" ht="15" customHeight="1">
      <c r="A238" s="17" t="s">
        <v>257</v>
      </c>
      <c r="B238" s="17"/>
      <c r="C238" s="17"/>
      <c r="D238" s="17"/>
      <c r="E238" s="17"/>
      <c r="F238" s="17"/>
    </row>
    <row r="239" spans="1:6" ht="15" customHeight="1">
      <c r="A239" s="17" t="s">
        <v>258</v>
      </c>
      <c r="B239" s="17"/>
      <c r="C239" s="17"/>
      <c r="D239" s="17"/>
      <c r="E239" s="17"/>
      <c r="F239" s="17"/>
    </row>
    <row r="240" spans="1:6" ht="15" customHeight="1">
      <c r="A240" s="17" t="s">
        <v>236</v>
      </c>
      <c r="B240" s="17"/>
      <c r="C240" s="17"/>
      <c r="D240" s="17"/>
      <c r="E240" s="17"/>
      <c r="F240" s="17"/>
    </row>
    <row r="241" spans="1:6" ht="15" customHeight="1">
      <c r="A241" s="17" t="s">
        <v>237</v>
      </c>
      <c r="B241" s="17"/>
      <c r="C241" s="17"/>
      <c r="D241" s="17"/>
      <c r="E241" s="17"/>
      <c r="F241" s="17"/>
    </row>
    <row r="242" spans="1:6" ht="15" customHeight="1">
      <c r="A242" s="17" t="s">
        <v>204</v>
      </c>
      <c r="B242" s="17"/>
      <c r="C242" s="17"/>
      <c r="D242" s="17"/>
      <c r="E242" s="17"/>
      <c r="F242" s="17"/>
    </row>
    <row r="243" spans="1:6" ht="15" customHeight="1">
      <c r="A243" s="17" t="s">
        <v>206</v>
      </c>
      <c r="B243" s="17"/>
      <c r="C243" s="17"/>
      <c r="D243" s="17"/>
      <c r="E243" s="17"/>
      <c r="F243" s="17"/>
    </row>
    <row r="244" spans="1:6" ht="15" customHeight="1">
      <c r="A244" s="17" t="s">
        <v>208</v>
      </c>
      <c r="B244" s="17"/>
      <c r="C244" s="17"/>
      <c r="D244" s="17"/>
      <c r="E244" s="17"/>
      <c r="F244" s="17"/>
    </row>
    <row r="245" spans="1:6" ht="15" customHeight="1">
      <c r="A245" s="17" t="s">
        <v>210</v>
      </c>
      <c r="B245" s="17"/>
      <c r="C245" s="17"/>
      <c r="D245" s="17"/>
      <c r="E245" s="17"/>
      <c r="F245" s="17"/>
    </row>
    <row r="246" spans="1:6" ht="15" customHeight="1">
      <c r="A246" s="17" t="s">
        <v>259</v>
      </c>
      <c r="B246" s="17"/>
      <c r="C246" s="17"/>
      <c r="D246" s="17"/>
      <c r="E246" s="17"/>
      <c r="F246" s="17"/>
    </row>
    <row r="247" spans="1:6" ht="15" customHeight="1">
      <c r="A247" s="17" t="s">
        <v>260</v>
      </c>
      <c r="B247" s="17"/>
      <c r="C247" s="17"/>
      <c r="D247" s="17"/>
      <c r="E247" s="17"/>
      <c r="F247" s="17"/>
    </row>
    <row r="248" spans="1:6" ht="15" customHeight="1">
      <c r="A248" s="17" t="s">
        <v>261</v>
      </c>
      <c r="B248" s="17"/>
      <c r="C248" s="17"/>
      <c r="D248" s="17"/>
      <c r="E248" s="17"/>
      <c r="F248" s="17"/>
    </row>
    <row r="249" spans="1:6" ht="15" customHeight="1">
      <c r="A249" s="17" t="s">
        <v>262</v>
      </c>
      <c r="B249" s="17"/>
      <c r="C249" s="17"/>
      <c r="D249" s="17"/>
      <c r="E249" s="17"/>
      <c r="F249" s="17"/>
    </row>
    <row r="250" spans="1:6" ht="15" customHeight="1">
      <c r="A250" s="17" t="s">
        <v>242</v>
      </c>
      <c r="B250" s="17"/>
      <c r="C250" s="17"/>
      <c r="D250" s="17"/>
      <c r="E250" s="17"/>
      <c r="F250" s="17"/>
    </row>
    <row r="251" spans="1:6" ht="15" customHeight="1">
      <c r="A251" s="17" t="s">
        <v>263</v>
      </c>
      <c r="B251" s="17"/>
      <c r="C251" s="17"/>
      <c r="D251" s="17"/>
      <c r="E251" s="17"/>
      <c r="F251" s="17"/>
    </row>
    <row r="252" spans="1:6" ht="15" customHeight="1">
      <c r="A252" s="17" t="s">
        <v>143</v>
      </c>
      <c r="B252" s="17"/>
      <c r="C252" s="17"/>
      <c r="D252" s="17"/>
      <c r="E252" s="17"/>
      <c r="F252" s="17"/>
    </row>
    <row r="253" spans="1:6" ht="15" customHeight="1">
      <c r="A253" s="17" t="s">
        <v>146</v>
      </c>
      <c r="B253" s="17"/>
      <c r="C253" s="17"/>
      <c r="D253" s="17"/>
      <c r="E253" s="17"/>
      <c r="F253" s="17"/>
    </row>
    <row r="254" spans="1:6" ht="15" customHeight="1">
      <c r="A254" s="17" t="s">
        <v>222</v>
      </c>
      <c r="B254" s="17"/>
      <c r="C254" s="17"/>
      <c r="D254" s="17"/>
      <c r="E254" s="17"/>
      <c r="F254" s="17"/>
    </row>
    <row r="255" spans="1:6" ht="15" customHeight="1">
      <c r="A255" s="17" t="s">
        <v>245</v>
      </c>
      <c r="B255" s="17"/>
      <c r="C255" s="17"/>
      <c r="D255" s="17"/>
      <c r="E255" s="17"/>
      <c r="F255" s="17"/>
    </row>
    <row r="256" spans="1:6" ht="15" customHeight="1">
      <c r="A256" s="17" t="s">
        <v>223</v>
      </c>
      <c r="B256" s="17"/>
      <c r="C256" s="17"/>
      <c r="D256" s="17"/>
      <c r="E256" s="17"/>
      <c r="F256" s="17"/>
    </row>
    <row r="257" spans="1:6" ht="15" customHeight="1">
      <c r="A257" s="17" t="s">
        <v>264</v>
      </c>
      <c r="B257" s="17"/>
      <c r="C257" s="17"/>
      <c r="D257" s="17"/>
      <c r="E257" s="17"/>
      <c r="F257" s="17"/>
    </row>
    <row r="258" spans="1:6" ht="15" customHeight="1">
      <c r="A258" s="17" t="s">
        <v>157</v>
      </c>
      <c r="B258" s="17"/>
      <c r="C258" s="17"/>
      <c r="D258" s="17"/>
      <c r="E258" s="17"/>
      <c r="F258" s="17"/>
    </row>
    <row r="259" spans="1:6" ht="15" customHeight="1">
      <c r="A259" s="17" t="s">
        <v>265</v>
      </c>
      <c r="B259" s="17"/>
      <c r="C259" s="17"/>
      <c r="D259" s="17"/>
      <c r="E259" s="17"/>
      <c r="F259" s="17"/>
    </row>
    <row r="260" spans="1:6" ht="15" customHeight="1">
      <c r="A260" s="17" t="s">
        <v>248</v>
      </c>
      <c r="B260" s="17"/>
      <c r="C260" s="17"/>
      <c r="D260" s="17"/>
      <c r="E260" s="17"/>
      <c r="F260" s="17"/>
    </row>
    <row r="261" spans="1:6" ht="15" customHeight="1">
      <c r="A261" s="17" t="s">
        <v>266</v>
      </c>
      <c r="B261" s="17"/>
      <c r="C261" s="17"/>
      <c r="D261" s="17"/>
      <c r="E261" s="17"/>
      <c r="F261" s="17"/>
    </row>
    <row r="262" spans="1:6" ht="15" customHeight="1">
      <c r="A262" s="17" t="s">
        <v>267</v>
      </c>
      <c r="B262" s="17"/>
      <c r="C262" s="17"/>
      <c r="D262" s="17"/>
      <c r="E262" s="17"/>
      <c r="F262" s="17"/>
    </row>
    <row r="263" spans="1:6" ht="15" customHeight="1">
      <c r="A263" s="17" t="s">
        <v>228</v>
      </c>
      <c r="B263" s="17"/>
      <c r="C263" s="17"/>
      <c r="D263" s="17"/>
      <c r="E263" s="17"/>
      <c r="F263" s="17"/>
    </row>
    <row r="264" spans="1:6" ht="15" customHeight="1">
      <c r="A264" s="17" t="s">
        <v>268</v>
      </c>
      <c r="B264" s="17"/>
      <c r="C264" s="17"/>
      <c r="D264" s="17"/>
      <c r="E264" s="17"/>
      <c r="F264" s="17"/>
    </row>
    <row r="265" spans="1:6" ht="15" customHeight="1">
      <c r="A265" s="17" t="s">
        <v>269</v>
      </c>
      <c r="B265" s="17"/>
      <c r="C265" s="17"/>
      <c r="D265" s="17"/>
      <c r="E265" s="17"/>
      <c r="F265" s="17"/>
    </row>
    <row r="266" spans="1:6" ht="15" customHeight="1">
      <c r="A266" s="17" t="s">
        <v>270</v>
      </c>
      <c r="B266" s="17"/>
      <c r="C266" s="17"/>
      <c r="D266" s="17"/>
      <c r="E266" s="17"/>
      <c r="F266" s="17"/>
    </row>
    <row r="267" spans="1:6" ht="15" customHeight="1">
      <c r="A267" s="17" t="s">
        <v>176</v>
      </c>
      <c r="B267" s="17"/>
      <c r="C267" s="17"/>
      <c r="D267" s="17"/>
      <c r="E267" s="17"/>
      <c r="F267" s="17"/>
    </row>
    <row r="268" spans="1:6" ht="15" customHeight="1">
      <c r="A268" s="17" t="s">
        <v>178</v>
      </c>
      <c r="B268" s="17"/>
      <c r="C268" s="17"/>
      <c r="D268" s="17"/>
      <c r="E268" s="17"/>
      <c r="F268" s="17"/>
    </row>
    <row r="269" spans="1:6" ht="15" customHeight="1">
      <c r="A269" s="17" t="s">
        <v>180</v>
      </c>
      <c r="B269" s="17"/>
      <c r="C269" s="17"/>
      <c r="D269" s="17"/>
      <c r="E269" s="17"/>
      <c r="F269" s="17"/>
    </row>
    <row r="270" spans="1:6" ht="15" customHeight="1">
      <c r="A270" s="17" t="s">
        <v>182</v>
      </c>
      <c r="B270" s="17"/>
      <c r="C270" s="17"/>
      <c r="D270" s="17"/>
      <c r="E270" s="17"/>
      <c r="F270" s="17"/>
    </row>
    <row r="271" spans="1:6" ht="15" customHeight="1">
      <c r="A271" s="17" t="s">
        <v>184</v>
      </c>
      <c r="B271" s="17"/>
      <c r="C271" s="17"/>
      <c r="D271" s="17"/>
      <c r="E271" s="17"/>
      <c r="F271" s="17"/>
    </row>
    <row r="272" spans="1:6" ht="15" customHeight="1">
      <c r="A272" s="17" t="s">
        <v>186</v>
      </c>
      <c r="B272" s="17"/>
      <c r="C272" s="17"/>
      <c r="D272" s="17"/>
      <c r="E272" s="17"/>
      <c r="F272" s="17"/>
    </row>
    <row r="273" spans="1:6" ht="15" customHeight="1">
      <c r="A273" s="17" t="s">
        <v>188</v>
      </c>
      <c r="B273" s="17"/>
      <c r="C273" s="17"/>
      <c r="D273" s="17"/>
      <c r="E273" s="17"/>
      <c r="F273" s="17"/>
    </row>
    <row r="274" spans="1:6" ht="15" customHeight="1">
      <c r="A274" s="17" t="s">
        <v>190</v>
      </c>
      <c r="B274" s="17"/>
      <c r="C274" s="17"/>
      <c r="D274" s="17"/>
      <c r="E274" s="17"/>
      <c r="F274" s="17"/>
    </row>
    <row r="275" spans="1:6" ht="15" customHeight="1">
      <c r="A275" s="17" t="s">
        <v>232</v>
      </c>
      <c r="B275" s="17"/>
      <c r="C275" s="17"/>
      <c r="D275" s="17"/>
      <c r="E275" s="17"/>
      <c r="F275" s="17"/>
    </row>
    <row r="276" spans="1:6" ht="15" customHeight="1">
      <c r="A276" s="17" t="s">
        <v>233</v>
      </c>
      <c r="B276" s="17"/>
      <c r="C276" s="17"/>
      <c r="D276" s="17"/>
      <c r="E276" s="17"/>
      <c r="F276" s="17"/>
    </row>
    <row r="277" spans="1:6" ht="15" customHeight="1">
      <c r="A277" s="17" t="s">
        <v>271</v>
      </c>
      <c r="B277" s="17"/>
      <c r="C277" s="17"/>
      <c r="D277" s="17"/>
      <c r="E277" s="17"/>
      <c r="F277" s="17"/>
    </row>
    <row r="278" spans="1:6" ht="15" customHeight="1">
      <c r="A278" s="17" t="s">
        <v>272</v>
      </c>
      <c r="B278" s="17"/>
      <c r="C278" s="17"/>
      <c r="D278" s="17"/>
      <c r="E278" s="17"/>
      <c r="F278" s="17"/>
    </row>
    <row r="279" spans="1:6" ht="15" customHeight="1">
      <c r="A279" s="17" t="s">
        <v>273</v>
      </c>
      <c r="B279" s="17"/>
      <c r="C279" s="17"/>
      <c r="D279" s="17"/>
      <c r="E279" s="17"/>
      <c r="F279" s="17"/>
    </row>
    <row r="280" spans="1:6" ht="15" customHeight="1">
      <c r="A280" s="17" t="s">
        <v>274</v>
      </c>
      <c r="B280" s="17"/>
      <c r="C280" s="17"/>
      <c r="D280" s="17"/>
      <c r="E280" s="17"/>
      <c r="F280" s="17"/>
    </row>
    <row r="281" spans="1:6" ht="15" customHeight="1">
      <c r="A281" s="17" t="s">
        <v>236</v>
      </c>
      <c r="B281" s="17"/>
      <c r="C281" s="17"/>
      <c r="D281" s="17"/>
      <c r="E281" s="17"/>
      <c r="F281" s="17"/>
    </row>
    <row r="282" spans="1:6" ht="15" customHeight="1">
      <c r="A282" s="17" t="s">
        <v>237</v>
      </c>
      <c r="B282" s="17"/>
      <c r="C282" s="17"/>
      <c r="D282" s="17"/>
      <c r="E282" s="17"/>
      <c r="F282" s="17"/>
    </row>
    <row r="283" spans="1:6" ht="15" customHeight="1">
      <c r="A283" s="17" t="s">
        <v>204</v>
      </c>
      <c r="B283" s="17"/>
      <c r="C283" s="17"/>
      <c r="D283" s="17"/>
      <c r="E283" s="17"/>
      <c r="F283" s="17"/>
    </row>
    <row r="284" spans="1:6" ht="15" customHeight="1">
      <c r="A284" s="17" t="s">
        <v>206</v>
      </c>
      <c r="B284" s="17"/>
      <c r="C284" s="17"/>
      <c r="D284" s="17"/>
      <c r="E284" s="17"/>
      <c r="F284" s="17"/>
    </row>
    <row r="285" spans="1:6" ht="15" customHeight="1">
      <c r="A285" s="17" t="s">
        <v>208</v>
      </c>
      <c r="B285" s="17"/>
      <c r="C285" s="17"/>
      <c r="D285" s="17"/>
      <c r="E285" s="17"/>
      <c r="F285" s="17"/>
    </row>
    <row r="286" spans="1:6" ht="15" customHeight="1">
      <c r="A286" s="17" t="s">
        <v>210</v>
      </c>
      <c r="B286" s="17"/>
      <c r="C286" s="17"/>
      <c r="D286" s="17"/>
      <c r="E286" s="17"/>
      <c r="F286" s="17"/>
    </row>
    <row r="287" spans="1:6" ht="15" customHeight="1">
      <c r="A287" s="17" t="s">
        <v>238</v>
      </c>
      <c r="B287" s="17"/>
      <c r="C287" s="17"/>
      <c r="D287" s="17"/>
      <c r="E287" s="17"/>
      <c r="F287" s="17"/>
    </row>
    <row r="288" spans="1:6" ht="15" customHeight="1">
      <c r="A288" s="17" t="s">
        <v>239</v>
      </c>
      <c r="B288" s="17"/>
      <c r="C288" s="17"/>
      <c r="D288" s="17"/>
      <c r="E288" s="17"/>
      <c r="F288" s="17"/>
    </row>
    <row r="289" spans="1:6" ht="15" customHeight="1">
      <c r="A289" s="17" t="s">
        <v>275</v>
      </c>
      <c r="B289" s="17"/>
      <c r="C289" s="17"/>
      <c r="D289" s="17"/>
      <c r="E289" s="17"/>
      <c r="F289" s="17"/>
    </row>
    <row r="290" spans="1:6" ht="15" customHeight="1">
      <c r="A290" s="17" t="s">
        <v>276</v>
      </c>
      <c r="B290" s="17"/>
      <c r="C290" s="17"/>
      <c r="D290" s="17"/>
      <c r="E290" s="17"/>
      <c r="F290" s="17"/>
    </row>
    <row r="291" spans="1:6" ht="15" customHeight="1">
      <c r="A291" s="17" t="s">
        <v>277</v>
      </c>
      <c r="B291" s="17"/>
      <c r="C291" s="17"/>
      <c r="D291" s="17"/>
      <c r="E291" s="17"/>
      <c r="F291" s="17"/>
    </row>
    <row r="292" spans="1:6" ht="15" customHeight="1">
      <c r="A292" s="17" t="s">
        <v>278</v>
      </c>
      <c r="B292" s="17"/>
      <c r="C292" s="17"/>
      <c r="D292" s="17"/>
      <c r="E292" s="17"/>
      <c r="F292" s="17"/>
    </row>
    <row r="293" spans="1:6" ht="15" customHeight="1">
      <c r="A293" s="17" t="s">
        <v>143</v>
      </c>
      <c r="B293" s="17"/>
      <c r="C293" s="17"/>
      <c r="D293" s="17"/>
      <c r="E293" s="17"/>
      <c r="F293" s="17"/>
    </row>
    <row r="294" spans="1:6" ht="15" customHeight="1">
      <c r="A294" s="17" t="s">
        <v>279</v>
      </c>
      <c r="B294" s="17"/>
      <c r="C294" s="17"/>
      <c r="D294" s="17"/>
      <c r="E294" s="17"/>
      <c r="F294" s="17"/>
    </row>
    <row r="295" spans="1:6" ht="15" customHeight="1">
      <c r="A295" s="17" t="s">
        <v>222</v>
      </c>
      <c r="B295" s="17"/>
      <c r="C295" s="17"/>
      <c r="D295" s="17"/>
      <c r="E295" s="17"/>
      <c r="F295" s="17"/>
    </row>
    <row r="296" spans="1:6" ht="15" customHeight="1">
      <c r="A296" s="17" t="s">
        <v>280</v>
      </c>
      <c r="B296" s="17"/>
      <c r="C296" s="17"/>
      <c r="D296" s="17"/>
      <c r="E296" s="17"/>
      <c r="F296" s="17"/>
    </row>
    <row r="297" spans="1:6" ht="15" customHeight="1">
      <c r="A297" s="17" t="s">
        <v>281</v>
      </c>
      <c r="B297" s="17"/>
      <c r="C297" s="17"/>
      <c r="D297" s="17"/>
      <c r="E297" s="17"/>
      <c r="F297" s="17"/>
    </row>
    <row r="298" spans="1:6" ht="15" customHeight="1">
      <c r="A298" s="17" t="s">
        <v>282</v>
      </c>
      <c r="B298" s="17"/>
      <c r="C298" s="17"/>
      <c r="D298" s="17"/>
      <c r="E298" s="17"/>
      <c r="F298" s="17"/>
    </row>
    <row r="299" spans="1:6" ht="15" customHeight="1">
      <c r="A299" s="17" t="s">
        <v>283</v>
      </c>
      <c r="B299" s="17"/>
      <c r="C299" s="17"/>
      <c r="D299" s="17"/>
      <c r="E299" s="17"/>
      <c r="F299" s="17"/>
    </row>
    <row r="300" spans="1:6" ht="15" customHeight="1">
      <c r="A300" s="17" t="s">
        <v>284</v>
      </c>
      <c r="B300" s="17"/>
      <c r="C300" s="17"/>
      <c r="D300" s="17"/>
      <c r="E300" s="17"/>
      <c r="F300" s="17"/>
    </row>
    <row r="301" spans="1:6" ht="15" customHeight="1">
      <c r="A301" s="17" t="s">
        <v>285</v>
      </c>
      <c r="B301" s="17"/>
      <c r="C301" s="17"/>
      <c r="D301" s="17"/>
      <c r="E301" s="17"/>
      <c r="F301" s="17"/>
    </row>
    <row r="302" spans="1:6" ht="15" customHeight="1">
      <c r="A302" s="17" t="s">
        <v>286</v>
      </c>
      <c r="B302" s="17"/>
      <c r="C302" s="17"/>
      <c r="D302" s="17"/>
      <c r="E302" s="17"/>
      <c r="F302" s="17"/>
    </row>
    <row r="303" spans="1:6" ht="15" customHeight="1">
      <c r="A303" s="17" t="s">
        <v>287</v>
      </c>
      <c r="B303" s="17"/>
      <c r="C303" s="17"/>
      <c r="D303" s="17"/>
      <c r="E303" s="17"/>
      <c r="F303" s="17"/>
    </row>
    <row r="304" spans="1:6" ht="15" customHeight="1">
      <c r="A304" s="17" t="s">
        <v>288</v>
      </c>
      <c r="B304" s="17"/>
      <c r="C304" s="17"/>
      <c r="D304" s="17"/>
      <c r="E304" s="17"/>
      <c r="F304" s="17"/>
    </row>
    <row r="305" spans="1:6" ht="15" customHeight="1">
      <c r="A305" s="17" t="s">
        <v>289</v>
      </c>
      <c r="B305" s="17"/>
      <c r="C305" s="17"/>
      <c r="D305" s="17"/>
      <c r="E305" s="17"/>
      <c r="F305" s="17"/>
    </row>
    <row r="306" spans="1:6" ht="15" customHeight="1">
      <c r="A306" s="17" t="s">
        <v>290</v>
      </c>
      <c r="B306" s="17"/>
      <c r="C306" s="17"/>
      <c r="D306" s="17"/>
      <c r="E306" s="17"/>
      <c r="F306" s="17"/>
    </row>
    <row r="307" spans="1:6" ht="15" customHeight="1">
      <c r="A307" s="17" t="s">
        <v>291</v>
      </c>
      <c r="B307" s="17"/>
      <c r="C307" s="17"/>
      <c r="D307" s="17"/>
      <c r="E307" s="17"/>
      <c r="F307" s="17"/>
    </row>
    <row r="308" spans="1:6" ht="15" customHeight="1">
      <c r="A308" s="17" t="s">
        <v>176</v>
      </c>
      <c r="B308" s="17"/>
      <c r="C308" s="17"/>
      <c r="D308" s="17"/>
      <c r="E308" s="17"/>
      <c r="F308" s="17"/>
    </row>
    <row r="309" spans="1:6" ht="15" customHeight="1">
      <c r="A309" s="17" t="s">
        <v>178</v>
      </c>
      <c r="B309" s="17"/>
      <c r="C309" s="17"/>
      <c r="D309" s="17"/>
      <c r="E309" s="17"/>
      <c r="F309" s="17"/>
    </row>
    <row r="310" spans="1:6" ht="15" customHeight="1">
      <c r="A310" s="17" t="s">
        <v>180</v>
      </c>
      <c r="B310" s="17"/>
      <c r="C310" s="17"/>
      <c r="D310" s="17"/>
      <c r="E310" s="17"/>
      <c r="F310" s="17"/>
    </row>
    <row r="311" spans="1:6" ht="15" customHeight="1">
      <c r="A311" s="17" t="s">
        <v>182</v>
      </c>
      <c r="B311" s="17"/>
      <c r="C311" s="17"/>
      <c r="D311" s="17"/>
      <c r="E311" s="17"/>
      <c r="F311" s="17"/>
    </row>
    <row r="312" spans="1:6" ht="15" customHeight="1">
      <c r="A312" s="17" t="s">
        <v>184</v>
      </c>
      <c r="B312" s="17"/>
      <c r="C312" s="17"/>
      <c r="D312" s="17"/>
      <c r="E312" s="17"/>
      <c r="F312" s="17"/>
    </row>
    <row r="313" spans="1:6" ht="15" customHeight="1">
      <c r="A313" s="17" t="s">
        <v>186</v>
      </c>
      <c r="B313" s="17"/>
      <c r="C313" s="17"/>
      <c r="D313" s="17"/>
      <c r="E313" s="17"/>
      <c r="F313" s="17"/>
    </row>
    <row r="314" spans="1:6" ht="15" customHeight="1">
      <c r="A314" s="17" t="s">
        <v>188</v>
      </c>
      <c r="B314" s="17"/>
      <c r="C314" s="17"/>
      <c r="D314" s="17"/>
      <c r="E314" s="17"/>
      <c r="F314" s="17"/>
    </row>
    <row r="315" spans="1:6" ht="15" customHeight="1">
      <c r="A315" s="17" t="s">
        <v>190</v>
      </c>
      <c r="B315" s="17"/>
      <c r="C315" s="17"/>
      <c r="D315" s="17"/>
      <c r="E315" s="17"/>
      <c r="F315" s="17"/>
    </row>
    <row r="316" spans="1:6" ht="15" customHeight="1">
      <c r="A316" s="17" t="s">
        <v>292</v>
      </c>
      <c r="B316" s="17"/>
      <c r="C316" s="17"/>
      <c r="D316" s="17"/>
      <c r="E316" s="17"/>
      <c r="F316" s="17"/>
    </row>
    <row r="317" spans="1:6" ht="15" customHeight="1">
      <c r="A317" s="17" t="s">
        <v>293</v>
      </c>
      <c r="B317" s="17"/>
      <c r="C317" s="17"/>
      <c r="D317" s="17"/>
      <c r="E317" s="17"/>
      <c r="F317" s="17"/>
    </row>
    <row r="318" spans="1:6" ht="15" customHeight="1">
      <c r="A318" s="17" t="s">
        <v>194</v>
      </c>
      <c r="B318" s="17"/>
      <c r="C318" s="17"/>
      <c r="D318" s="17"/>
      <c r="E318" s="17"/>
      <c r="F318" s="17"/>
    </row>
    <row r="319" spans="1:6" ht="15" customHeight="1">
      <c r="A319" s="17" t="s">
        <v>196</v>
      </c>
      <c r="B319" s="17"/>
      <c r="C319" s="17"/>
      <c r="D319" s="17"/>
      <c r="E319" s="17"/>
      <c r="F319" s="17"/>
    </row>
    <row r="320" spans="1:6" ht="15" customHeight="1">
      <c r="A320" s="17" t="s">
        <v>294</v>
      </c>
      <c r="B320" s="17"/>
      <c r="C320" s="17"/>
      <c r="D320" s="17"/>
      <c r="E320" s="17"/>
      <c r="F320" s="17"/>
    </row>
    <row r="321" spans="1:6" ht="15" customHeight="1">
      <c r="A321" s="17" t="s">
        <v>295</v>
      </c>
      <c r="B321" s="17"/>
      <c r="C321" s="17"/>
      <c r="D321" s="17"/>
      <c r="E321" s="17"/>
      <c r="F321" s="17"/>
    </row>
    <row r="322" spans="1:6" ht="15" customHeight="1">
      <c r="A322" s="17" t="s">
        <v>296</v>
      </c>
      <c r="B322" s="17"/>
      <c r="C322" s="17"/>
      <c r="D322" s="17"/>
      <c r="E322" s="17"/>
      <c r="F322" s="17"/>
    </row>
    <row r="323" spans="1:6" ht="15" customHeight="1">
      <c r="A323" s="17" t="s">
        <v>297</v>
      </c>
      <c r="B323" s="17"/>
      <c r="C323" s="17"/>
      <c r="D323" s="17"/>
      <c r="E323" s="17"/>
      <c r="F323" s="17"/>
    </row>
    <row r="324" spans="1:6" ht="15" customHeight="1">
      <c r="A324" s="17" t="s">
        <v>204</v>
      </c>
      <c r="B324" s="17"/>
      <c r="C324" s="17"/>
      <c r="D324" s="17"/>
      <c r="E324" s="17"/>
      <c r="F324" s="17"/>
    </row>
    <row r="325" spans="1:6" ht="15" customHeight="1">
      <c r="A325" s="17" t="s">
        <v>298</v>
      </c>
      <c r="B325" s="17"/>
      <c r="C325" s="17"/>
      <c r="D325" s="17"/>
      <c r="E325" s="17"/>
      <c r="F325" s="17"/>
    </row>
    <row r="326" spans="1:6" ht="15" customHeight="1">
      <c r="A326" s="17" t="s">
        <v>208</v>
      </c>
      <c r="B326" s="17"/>
      <c r="C326" s="17"/>
      <c r="D326" s="17"/>
      <c r="E326" s="17"/>
      <c r="F326" s="17"/>
    </row>
    <row r="327" spans="1:6" ht="15" customHeight="1">
      <c r="A327" s="17" t="s">
        <v>210</v>
      </c>
      <c r="B327" s="17"/>
      <c r="C327" s="17"/>
      <c r="D327" s="17"/>
      <c r="E327" s="17"/>
      <c r="F327" s="17"/>
    </row>
    <row r="328" spans="1:6" ht="15" customHeight="1">
      <c r="A328" s="17" t="s">
        <v>299</v>
      </c>
      <c r="B328" s="17"/>
      <c r="C328" s="17"/>
      <c r="D328" s="17"/>
      <c r="E328" s="17"/>
      <c r="F328" s="17"/>
    </row>
    <row r="329" spans="1:6" ht="15" customHeight="1">
      <c r="A329" s="17" t="s">
        <v>239</v>
      </c>
      <c r="B329" s="17"/>
      <c r="C329" s="17"/>
      <c r="D329" s="17"/>
      <c r="E329" s="17"/>
      <c r="F329" s="17"/>
    </row>
    <row r="330" spans="1:6" ht="15" customHeight="1">
      <c r="A330" s="17" t="s">
        <v>300</v>
      </c>
      <c r="B330" s="17"/>
      <c r="C330" s="17"/>
      <c r="D330" s="17"/>
      <c r="E330" s="17"/>
      <c r="F330" s="17"/>
    </row>
    <row r="331" spans="1:6" ht="15" customHeight="1">
      <c r="A331" s="17" t="s">
        <v>301</v>
      </c>
      <c r="B331" s="17"/>
      <c r="C331" s="17"/>
      <c r="D331" s="17"/>
      <c r="E331" s="17"/>
      <c r="F331" s="17"/>
    </row>
    <row r="332" spans="1:6" ht="15" customHeight="1">
      <c r="A332" s="17" t="s">
        <v>302</v>
      </c>
      <c r="B332" s="17"/>
      <c r="C332" s="17"/>
      <c r="D332" s="17"/>
      <c r="E332" s="17"/>
      <c r="F332" s="17"/>
    </row>
    <row r="333" spans="1:6" ht="15" customHeight="1">
      <c r="A333" s="17" t="s">
        <v>303</v>
      </c>
      <c r="B333" s="17"/>
      <c r="C333" s="17"/>
      <c r="D333" s="17"/>
      <c r="E333" s="17"/>
      <c r="F333" s="17"/>
    </row>
    <row r="334" spans="1:6" ht="15" customHeight="1">
      <c r="A334" s="17" t="s">
        <v>143</v>
      </c>
      <c r="B334" s="17"/>
      <c r="C334" s="17"/>
      <c r="D334" s="17"/>
      <c r="E334" s="17"/>
      <c r="F334" s="17"/>
    </row>
    <row r="335" spans="1:6" ht="15" customHeight="1">
      <c r="A335" s="17" t="s">
        <v>304</v>
      </c>
      <c r="B335" s="17"/>
      <c r="C335" s="17"/>
      <c r="D335" s="17"/>
      <c r="E335" s="17"/>
      <c r="F335" s="17"/>
    </row>
    <row r="336" spans="1:6" ht="15" customHeight="1">
      <c r="A336" s="17" t="s">
        <v>222</v>
      </c>
      <c r="B336" s="17"/>
      <c r="C336" s="17"/>
      <c r="D336" s="17"/>
      <c r="E336" s="17"/>
      <c r="F336" s="17"/>
    </row>
    <row r="337" spans="1:6" ht="15" customHeight="1">
      <c r="A337" s="17" t="s">
        <v>151</v>
      </c>
      <c r="B337" s="17"/>
      <c r="C337" s="17"/>
      <c r="D337" s="17"/>
      <c r="E337" s="17"/>
      <c r="F337" s="17"/>
    </row>
    <row r="338" spans="1:6" ht="15" customHeight="1">
      <c r="A338" s="17" t="s">
        <v>281</v>
      </c>
      <c r="B338" s="17"/>
      <c r="C338" s="17"/>
      <c r="D338" s="17"/>
      <c r="E338" s="17"/>
      <c r="F338" s="17"/>
    </row>
    <row r="339" spans="1:6" ht="15" customHeight="1">
      <c r="A339" s="17" t="s">
        <v>246</v>
      </c>
      <c r="B339" s="17"/>
      <c r="C339" s="17"/>
      <c r="D339" s="17"/>
      <c r="E339" s="17"/>
      <c r="F339" s="17"/>
    </row>
    <row r="340" spans="1:6" ht="15" customHeight="1">
      <c r="A340" s="17" t="s">
        <v>157</v>
      </c>
      <c r="B340" s="17"/>
      <c r="C340" s="17"/>
      <c r="D340" s="17"/>
      <c r="E340" s="17"/>
      <c r="F340" s="17"/>
    </row>
    <row r="341" spans="1:6" ht="15" customHeight="1">
      <c r="A341" s="17" t="s">
        <v>305</v>
      </c>
      <c r="B341" s="17"/>
      <c r="C341" s="17"/>
      <c r="D341" s="17"/>
      <c r="E341" s="17"/>
      <c r="F341" s="17"/>
    </row>
    <row r="342" spans="1:6" ht="15" customHeight="1">
      <c r="A342" s="17" t="s">
        <v>226</v>
      </c>
      <c r="B342" s="17"/>
      <c r="C342" s="17"/>
      <c r="D342" s="17"/>
      <c r="E342" s="17"/>
      <c r="F342" s="17"/>
    </row>
    <row r="343" spans="1:6" ht="15" customHeight="1">
      <c r="A343" s="17" t="s">
        <v>306</v>
      </c>
      <c r="B343" s="17"/>
      <c r="C343" s="17"/>
      <c r="D343" s="17"/>
      <c r="E343" s="17"/>
      <c r="F343" s="17"/>
    </row>
    <row r="344" spans="1:6" ht="15" customHeight="1">
      <c r="A344" s="17" t="s">
        <v>307</v>
      </c>
      <c r="B344" s="17"/>
      <c r="C344" s="17"/>
      <c r="D344" s="17"/>
      <c r="E344" s="17"/>
      <c r="F344" s="17"/>
    </row>
    <row r="345" spans="1:6" ht="15" customHeight="1">
      <c r="A345" s="17" t="s">
        <v>288</v>
      </c>
      <c r="B345" s="17"/>
      <c r="C345" s="17"/>
      <c r="D345" s="17"/>
      <c r="E345" s="17"/>
      <c r="F345" s="17"/>
    </row>
    <row r="346" spans="1:6" ht="15" customHeight="1">
      <c r="A346" s="17" t="s">
        <v>308</v>
      </c>
      <c r="B346" s="17"/>
      <c r="C346" s="17"/>
      <c r="D346" s="17"/>
      <c r="E346" s="17"/>
      <c r="F346" s="17"/>
    </row>
    <row r="347" spans="1:6" ht="15" customHeight="1">
      <c r="A347" s="17" t="s">
        <v>309</v>
      </c>
      <c r="B347" s="17"/>
      <c r="C347" s="17"/>
      <c r="D347" s="17"/>
      <c r="E347" s="17"/>
      <c r="F347" s="17"/>
    </row>
    <row r="348" spans="1:6" ht="15" customHeight="1">
      <c r="A348" s="17" t="s">
        <v>310</v>
      </c>
      <c r="B348" s="17"/>
      <c r="C348" s="17"/>
      <c r="D348" s="17"/>
      <c r="E348" s="17"/>
      <c r="F348" s="17"/>
    </row>
    <row r="349" spans="1:6" ht="15" customHeight="1">
      <c r="A349" s="17" t="s">
        <v>176</v>
      </c>
      <c r="B349" s="17"/>
      <c r="C349" s="17"/>
      <c r="D349" s="17"/>
      <c r="E349" s="17"/>
      <c r="F349" s="17"/>
    </row>
    <row r="350" spans="1:6" ht="15" customHeight="1">
      <c r="A350" s="17" t="s">
        <v>178</v>
      </c>
      <c r="B350" s="17"/>
      <c r="C350" s="17"/>
      <c r="D350" s="17"/>
      <c r="E350" s="17"/>
      <c r="F350" s="17"/>
    </row>
    <row r="351" spans="1:6" ht="15" customHeight="1">
      <c r="A351" s="17" t="s">
        <v>180</v>
      </c>
      <c r="B351" s="17"/>
      <c r="C351" s="17"/>
      <c r="D351" s="17"/>
      <c r="E351" s="17"/>
      <c r="F351" s="17"/>
    </row>
    <row r="352" spans="1:6" ht="15" customHeight="1">
      <c r="A352" s="17" t="s">
        <v>182</v>
      </c>
      <c r="B352" s="17"/>
      <c r="C352" s="17"/>
      <c r="D352" s="17"/>
      <c r="E352" s="17"/>
      <c r="F352" s="17"/>
    </row>
    <row r="353" spans="1:6" ht="15" customHeight="1">
      <c r="A353" s="17" t="s">
        <v>184</v>
      </c>
      <c r="B353" s="17"/>
      <c r="C353" s="17"/>
      <c r="D353" s="17"/>
      <c r="E353" s="17"/>
      <c r="F353" s="17"/>
    </row>
    <row r="354" spans="1:6" ht="15" customHeight="1">
      <c r="A354" s="17" t="s">
        <v>186</v>
      </c>
      <c r="B354" s="17"/>
      <c r="C354" s="17"/>
      <c r="D354" s="17"/>
      <c r="E354" s="17"/>
      <c r="F354" s="17"/>
    </row>
    <row r="355" spans="1:6" ht="15" customHeight="1">
      <c r="A355" s="17" t="s">
        <v>188</v>
      </c>
      <c r="B355" s="17"/>
      <c r="C355" s="17"/>
      <c r="D355" s="17"/>
      <c r="E355" s="17"/>
      <c r="F355" s="17"/>
    </row>
    <row r="356" spans="1:6" ht="15" customHeight="1">
      <c r="A356" s="17" t="s">
        <v>190</v>
      </c>
      <c r="B356" s="17"/>
      <c r="C356" s="17"/>
      <c r="D356" s="17"/>
      <c r="E356" s="17"/>
      <c r="F356" s="17"/>
    </row>
    <row r="357" spans="1:6" ht="15" customHeight="1">
      <c r="A357" s="17" t="s">
        <v>292</v>
      </c>
      <c r="B357" s="17"/>
      <c r="C357" s="17"/>
      <c r="D357" s="17"/>
      <c r="E357" s="17"/>
      <c r="F357" s="17"/>
    </row>
    <row r="358" spans="1:6" ht="15" customHeight="1">
      <c r="A358" s="17" t="s">
        <v>293</v>
      </c>
      <c r="B358" s="17"/>
      <c r="C358" s="17"/>
      <c r="D358" s="17"/>
      <c r="E358" s="17"/>
      <c r="F358" s="17"/>
    </row>
    <row r="359" spans="1:6" ht="15" customHeight="1">
      <c r="A359" s="17" t="s">
        <v>311</v>
      </c>
      <c r="B359" s="17"/>
      <c r="C359" s="17"/>
      <c r="D359" s="17"/>
      <c r="E359" s="17"/>
      <c r="F359" s="17"/>
    </row>
    <row r="360" spans="1:6" ht="15" customHeight="1">
      <c r="A360" s="17" t="s">
        <v>312</v>
      </c>
      <c r="B360" s="17"/>
      <c r="C360" s="17"/>
      <c r="D360" s="17"/>
      <c r="E360" s="17"/>
      <c r="F360" s="17"/>
    </row>
    <row r="361" spans="1:6" ht="15" customHeight="1">
      <c r="A361" s="17" t="s">
        <v>197</v>
      </c>
      <c r="B361" s="17"/>
      <c r="C361" s="17"/>
      <c r="D361" s="17"/>
      <c r="E361" s="17"/>
      <c r="F361" s="17"/>
    </row>
    <row r="362" spans="1:6" ht="15" customHeight="1">
      <c r="A362" s="17" t="s">
        <v>199</v>
      </c>
      <c r="B362" s="17"/>
      <c r="C362" s="17"/>
      <c r="D362" s="17"/>
      <c r="E362" s="17"/>
      <c r="F362" s="17"/>
    </row>
    <row r="363" spans="1:6" ht="15" customHeight="1">
      <c r="A363" s="17" t="s">
        <v>236</v>
      </c>
      <c r="B363" s="17"/>
      <c r="C363" s="17"/>
      <c r="D363" s="17"/>
      <c r="E363" s="17"/>
      <c r="F363" s="17"/>
    </row>
    <row r="364" spans="1:6" ht="15" customHeight="1">
      <c r="A364" s="17" t="s">
        <v>237</v>
      </c>
      <c r="B364" s="17"/>
      <c r="C364" s="17"/>
      <c r="D364" s="17"/>
      <c r="E364" s="17"/>
      <c r="F364" s="17"/>
    </row>
    <row r="365" spans="1:6" ht="15" customHeight="1">
      <c r="A365" s="17" t="s">
        <v>204</v>
      </c>
      <c r="B365" s="17"/>
      <c r="C365" s="17"/>
      <c r="D365" s="17"/>
      <c r="E365" s="17"/>
      <c r="F365" s="17"/>
    </row>
    <row r="366" spans="1:6" ht="15" customHeight="1">
      <c r="A366" s="17" t="s">
        <v>208</v>
      </c>
      <c r="B366" s="17"/>
      <c r="C366" s="17"/>
      <c r="D366" s="17"/>
      <c r="E366" s="17"/>
      <c r="F366" s="17"/>
    </row>
    <row r="367" spans="1:6" ht="15" customHeight="1">
      <c r="A367" s="17" t="s">
        <v>210</v>
      </c>
      <c r="B367" s="17"/>
      <c r="C367" s="17"/>
      <c r="D367" s="17"/>
      <c r="E367" s="17"/>
      <c r="F367" s="17"/>
    </row>
    <row r="368" spans="1:6" ht="15" customHeight="1">
      <c r="A368" s="17" t="s">
        <v>313</v>
      </c>
      <c r="B368" s="17"/>
      <c r="C368" s="17"/>
      <c r="D368" s="17"/>
      <c r="E368" s="17"/>
      <c r="F368" s="17"/>
    </row>
    <row r="369" spans="1:6" ht="15" customHeight="1">
      <c r="A369" s="17" t="s">
        <v>314</v>
      </c>
      <c r="B369" s="17"/>
      <c r="C369" s="17"/>
      <c r="D369" s="17"/>
      <c r="E369" s="17"/>
      <c r="F369" s="17"/>
    </row>
    <row r="370" spans="1:6" ht="15" customHeight="1">
      <c r="A370" s="17" t="s">
        <v>315</v>
      </c>
      <c r="B370" s="17"/>
      <c r="C370" s="17"/>
      <c r="D370" s="17"/>
      <c r="E370" s="17"/>
      <c r="F370" s="17"/>
    </row>
    <row r="371" spans="1:6" ht="15" customHeight="1">
      <c r="A371" s="17" t="s">
        <v>316</v>
      </c>
      <c r="B371" s="17"/>
      <c r="C371" s="17"/>
      <c r="D371" s="17"/>
      <c r="E371" s="17"/>
      <c r="F371" s="17"/>
    </row>
    <row r="372" spans="1:6" ht="15" customHeight="1">
      <c r="A372" s="17" t="s">
        <v>219</v>
      </c>
      <c r="B372" s="17"/>
      <c r="C372" s="17"/>
      <c r="D372" s="17"/>
      <c r="E372" s="17"/>
      <c r="F372" s="17"/>
    </row>
    <row r="373" spans="1:6" ht="15" customHeight="1">
      <c r="A373" s="17" t="s">
        <v>317</v>
      </c>
      <c r="B373" s="17"/>
      <c r="C373" s="17"/>
      <c r="D373" s="17"/>
      <c r="E373" s="17"/>
      <c r="F373" s="17"/>
    </row>
    <row r="374" spans="1:6" ht="15" customHeight="1">
      <c r="A374" s="17" t="s">
        <v>143</v>
      </c>
      <c r="B374" s="17"/>
      <c r="C374" s="17"/>
      <c r="D374" s="17"/>
      <c r="E374" s="17"/>
      <c r="F374" s="17"/>
    </row>
    <row r="375" spans="1:6" ht="15" customHeight="1">
      <c r="A375" s="17" t="s">
        <v>279</v>
      </c>
      <c r="B375" s="17"/>
      <c r="C375" s="17"/>
      <c r="D375" s="17"/>
      <c r="E375" s="17"/>
      <c r="F375" s="17"/>
    </row>
    <row r="376" spans="1:6" ht="15" customHeight="1">
      <c r="A376" s="17" t="s">
        <v>222</v>
      </c>
      <c r="B376" s="17"/>
      <c r="C376" s="17"/>
      <c r="D376" s="17"/>
      <c r="E376" s="17"/>
      <c r="F376" s="17"/>
    </row>
    <row r="377" spans="1:6" ht="15" customHeight="1">
      <c r="A377" s="17" t="s">
        <v>318</v>
      </c>
      <c r="B377" s="17"/>
      <c r="C377" s="17"/>
      <c r="D377" s="17"/>
      <c r="E377" s="17"/>
      <c r="F377" s="17"/>
    </row>
    <row r="378" spans="1:6" ht="15" customHeight="1">
      <c r="A378" s="17" t="s">
        <v>319</v>
      </c>
      <c r="B378" s="17"/>
      <c r="C378" s="17"/>
      <c r="D378" s="17"/>
      <c r="E378" s="17"/>
      <c r="F378" s="17"/>
    </row>
    <row r="379" spans="1:6" ht="15" customHeight="1">
      <c r="A379" s="17" t="s">
        <v>320</v>
      </c>
      <c r="B379" s="17"/>
      <c r="C379" s="17"/>
      <c r="D379" s="17"/>
      <c r="E379" s="17"/>
      <c r="F379" s="17"/>
    </row>
    <row r="380" spans="1:6" ht="15" customHeight="1">
      <c r="A380" s="17" t="s">
        <v>321</v>
      </c>
      <c r="B380" s="17"/>
      <c r="C380" s="17"/>
      <c r="D380" s="17"/>
      <c r="E380" s="17"/>
      <c r="F380" s="17"/>
    </row>
    <row r="381" spans="1:6" ht="15" customHeight="1">
      <c r="A381" s="17" t="s">
        <v>284</v>
      </c>
      <c r="B381" s="17"/>
      <c r="C381" s="17"/>
      <c r="D381" s="17"/>
      <c r="E381" s="17"/>
      <c r="F381" s="17"/>
    </row>
    <row r="382" spans="1:6" ht="15" customHeight="1">
      <c r="A382" s="17" t="s">
        <v>322</v>
      </c>
      <c r="B382" s="17"/>
      <c r="C382" s="17"/>
      <c r="D382" s="17"/>
      <c r="E382" s="17"/>
      <c r="F382" s="17"/>
    </row>
    <row r="383" spans="1:6" ht="15" customHeight="1">
      <c r="A383" s="17" t="s">
        <v>286</v>
      </c>
      <c r="B383" s="17"/>
      <c r="C383" s="17"/>
      <c r="D383" s="17"/>
      <c r="E383" s="17"/>
      <c r="F383" s="17"/>
    </row>
    <row r="384" spans="1:6" ht="15" customHeight="1">
      <c r="A384" s="17" t="s">
        <v>323</v>
      </c>
      <c r="B384" s="17"/>
      <c r="C384" s="17"/>
      <c r="D384" s="17"/>
      <c r="E384" s="17"/>
      <c r="F384" s="17"/>
    </row>
    <row r="385" spans="1:6" ht="15" customHeight="1">
      <c r="A385" s="17" t="s">
        <v>168</v>
      </c>
      <c r="B385" s="17"/>
      <c r="C385" s="17"/>
      <c r="D385" s="17"/>
      <c r="E385" s="17"/>
      <c r="F385" s="17"/>
    </row>
    <row r="386" spans="1:6" ht="15" customHeight="1">
      <c r="A386" s="17" t="s">
        <v>324</v>
      </c>
      <c r="B386" s="17"/>
      <c r="C386" s="17"/>
      <c r="D386" s="17"/>
      <c r="E386" s="17"/>
      <c r="F386" s="17"/>
    </row>
    <row r="387" spans="1:6" ht="15" customHeight="1">
      <c r="A387" s="17" t="s">
        <v>325</v>
      </c>
      <c r="B387" s="17"/>
      <c r="C387" s="17"/>
      <c r="D387" s="17"/>
      <c r="E387" s="17"/>
      <c r="F387" s="17"/>
    </row>
    <row r="388" spans="1:6" ht="15" customHeight="1">
      <c r="A388" s="17" t="s">
        <v>326</v>
      </c>
      <c r="B388" s="17"/>
      <c r="C388" s="17"/>
      <c r="D388" s="17"/>
      <c r="E388" s="17"/>
      <c r="F388" s="17"/>
    </row>
    <row r="389" spans="1:6" ht="15" customHeight="1">
      <c r="A389" s="17" t="s">
        <v>176</v>
      </c>
      <c r="B389" s="17"/>
      <c r="C389" s="17"/>
      <c r="D389" s="17"/>
      <c r="E389" s="17"/>
      <c r="F389" s="17"/>
    </row>
    <row r="390" spans="1:6" ht="15" customHeight="1">
      <c r="A390" s="17" t="s">
        <v>178</v>
      </c>
      <c r="B390" s="17"/>
      <c r="C390" s="17"/>
      <c r="D390" s="17"/>
      <c r="E390" s="17"/>
      <c r="F390" s="17"/>
    </row>
    <row r="391" spans="1:6" ht="15" customHeight="1">
      <c r="A391" s="17" t="s">
        <v>180</v>
      </c>
      <c r="B391" s="17"/>
      <c r="C391" s="17"/>
      <c r="D391" s="17"/>
      <c r="E391" s="17"/>
      <c r="F391" s="17"/>
    </row>
    <row r="392" spans="1:6" ht="15" customHeight="1">
      <c r="A392" s="17" t="s">
        <v>182</v>
      </c>
      <c r="B392" s="17"/>
      <c r="C392" s="17"/>
      <c r="D392" s="17"/>
      <c r="E392" s="17"/>
      <c r="F392" s="17"/>
    </row>
    <row r="393" spans="1:6" ht="15" customHeight="1">
      <c r="A393" s="17" t="s">
        <v>184</v>
      </c>
      <c r="B393" s="17"/>
      <c r="C393" s="17"/>
      <c r="D393" s="17"/>
      <c r="E393" s="17"/>
      <c r="F393" s="17"/>
    </row>
    <row r="394" spans="1:6" ht="15" customHeight="1">
      <c r="A394" s="17" t="s">
        <v>186</v>
      </c>
      <c r="B394" s="17"/>
      <c r="C394" s="17"/>
      <c r="D394" s="17"/>
      <c r="E394" s="17"/>
      <c r="F394" s="17"/>
    </row>
    <row r="395" spans="1:6" ht="15" customHeight="1">
      <c r="A395" s="17" t="s">
        <v>327</v>
      </c>
      <c r="B395" s="17"/>
      <c r="C395" s="17"/>
      <c r="D395" s="17"/>
      <c r="E395" s="17"/>
      <c r="F395" s="17"/>
    </row>
    <row r="396" spans="1:6" ht="15" customHeight="1">
      <c r="A396" s="17" t="s">
        <v>328</v>
      </c>
      <c r="B396" s="17"/>
      <c r="C396" s="17"/>
      <c r="D396" s="17"/>
      <c r="E396" s="17"/>
      <c r="F396" s="17"/>
    </row>
    <row r="397" spans="1:6" ht="15" customHeight="1">
      <c r="A397" s="17" t="s">
        <v>329</v>
      </c>
      <c r="B397" s="17"/>
      <c r="C397" s="17"/>
      <c r="D397" s="17"/>
      <c r="E397" s="17"/>
      <c r="F397" s="17"/>
    </row>
    <row r="398" spans="1:6" ht="15" customHeight="1">
      <c r="A398" s="17" t="s">
        <v>330</v>
      </c>
      <c r="B398" s="17"/>
      <c r="C398" s="17"/>
      <c r="D398" s="17"/>
      <c r="E398" s="17"/>
      <c r="F398" s="17"/>
    </row>
    <row r="399" spans="1:6" ht="15" customHeight="1">
      <c r="A399" s="17" t="s">
        <v>234</v>
      </c>
      <c r="B399" s="17"/>
      <c r="C399" s="17"/>
      <c r="D399" s="17"/>
      <c r="E399" s="17"/>
      <c r="F399" s="17"/>
    </row>
    <row r="400" spans="1:6" ht="15" customHeight="1">
      <c r="A400" s="17" t="s">
        <v>235</v>
      </c>
      <c r="B400" s="17"/>
      <c r="C400" s="17"/>
      <c r="D400" s="17"/>
      <c r="E400" s="17"/>
      <c r="F400" s="17"/>
    </row>
    <row r="401" spans="1:6" ht="15" customHeight="1">
      <c r="A401" s="17" t="s">
        <v>294</v>
      </c>
      <c r="B401" s="17"/>
      <c r="C401" s="17"/>
      <c r="D401" s="17"/>
      <c r="E401" s="17"/>
      <c r="F401" s="17"/>
    </row>
    <row r="402" spans="1:6" ht="15" customHeight="1">
      <c r="A402" s="17" t="s">
        <v>295</v>
      </c>
      <c r="B402" s="17"/>
      <c r="C402" s="17"/>
      <c r="D402" s="17"/>
      <c r="E402" s="17"/>
      <c r="F402" s="17"/>
    </row>
    <row r="403" spans="1:6" ht="15" customHeight="1">
      <c r="A403" s="17" t="s">
        <v>236</v>
      </c>
      <c r="B403" s="17"/>
      <c r="C403" s="17"/>
      <c r="D403" s="17"/>
      <c r="E403" s="17"/>
      <c r="F403" s="17"/>
    </row>
    <row r="404" spans="1:6" ht="15" customHeight="1">
      <c r="A404" s="17" t="s">
        <v>237</v>
      </c>
      <c r="B404" s="17"/>
      <c r="C404" s="17"/>
      <c r="D404" s="17"/>
      <c r="E404" s="17"/>
      <c r="F404" s="17"/>
    </row>
    <row r="405" spans="1:6" ht="15" customHeight="1">
      <c r="A405" s="17" t="s">
        <v>204</v>
      </c>
      <c r="B405" s="17"/>
      <c r="C405" s="17"/>
      <c r="D405" s="17"/>
      <c r="E405" s="17"/>
      <c r="F405" s="17"/>
    </row>
    <row r="406" spans="1:6" ht="15" customHeight="1">
      <c r="A406" s="17" t="s">
        <v>208</v>
      </c>
      <c r="B406" s="17"/>
      <c r="C406" s="17"/>
      <c r="D406" s="17"/>
      <c r="E406" s="17"/>
      <c r="F406" s="17"/>
    </row>
    <row r="407" spans="1:6" ht="15" customHeight="1">
      <c r="A407" s="17" t="s">
        <v>210</v>
      </c>
      <c r="B407" s="17"/>
      <c r="C407" s="17"/>
      <c r="D407" s="17"/>
      <c r="E407" s="17"/>
      <c r="F407" s="17"/>
    </row>
    <row r="408" spans="1:6" ht="15" customHeight="1">
      <c r="A408" s="17" t="s">
        <v>238</v>
      </c>
      <c r="B408" s="17"/>
      <c r="C408" s="17"/>
      <c r="D408" s="17"/>
      <c r="E408" s="17"/>
      <c r="F408" s="17"/>
    </row>
    <row r="409" spans="1:6" ht="15" customHeight="1">
      <c r="A409" s="17" t="s">
        <v>331</v>
      </c>
      <c r="B409" s="17"/>
      <c r="C409" s="17"/>
      <c r="D409" s="17"/>
      <c r="E409" s="17"/>
      <c r="F409" s="17"/>
    </row>
    <row r="410" spans="1:6" ht="15" customHeight="1">
      <c r="A410" s="17" t="s">
        <v>332</v>
      </c>
      <c r="B410" s="17"/>
      <c r="C410" s="17"/>
      <c r="D410" s="17"/>
      <c r="E410" s="17"/>
      <c r="F410" s="17"/>
    </row>
    <row r="411" spans="1:6" ht="15" customHeight="1">
      <c r="A411" s="17" t="s">
        <v>333</v>
      </c>
      <c r="B411" s="17"/>
      <c r="C411" s="17"/>
      <c r="D411" s="17"/>
      <c r="E411" s="17"/>
      <c r="F411" s="17"/>
    </row>
    <row r="412" spans="1:6" ht="15" customHeight="1">
      <c r="A412" s="17" t="s">
        <v>334</v>
      </c>
      <c r="B412" s="17"/>
      <c r="C412" s="17"/>
      <c r="D412" s="17"/>
      <c r="E412" s="17"/>
      <c r="F412" s="17"/>
    </row>
    <row r="413" spans="1:6" ht="15" customHeight="1">
      <c r="A413" s="17" t="s">
        <v>335</v>
      </c>
      <c r="B413" s="17"/>
      <c r="C413" s="17"/>
      <c r="D413" s="17"/>
      <c r="E413" s="17"/>
      <c r="F413" s="17"/>
    </row>
    <row r="414" spans="1:6" ht="15" customHeight="1">
      <c r="A414" s="17" t="s">
        <v>143</v>
      </c>
      <c r="B414" s="17"/>
      <c r="C414" s="17"/>
      <c r="D414" s="17"/>
      <c r="E414" s="17"/>
      <c r="F414" s="17"/>
    </row>
    <row r="415" spans="1:6" ht="15" customHeight="1">
      <c r="A415" s="17" t="s">
        <v>221</v>
      </c>
      <c r="B415" s="17"/>
      <c r="C415" s="17"/>
      <c r="D415" s="17"/>
      <c r="E415" s="17"/>
      <c r="F415" s="17"/>
    </row>
    <row r="416" spans="1:6" ht="15" customHeight="1">
      <c r="A416" s="17" t="s">
        <v>222</v>
      </c>
      <c r="B416" s="17"/>
      <c r="C416" s="17"/>
      <c r="D416" s="17"/>
      <c r="E416" s="17"/>
      <c r="F416" s="17"/>
    </row>
    <row r="417" spans="1:6" ht="15" customHeight="1">
      <c r="A417" s="17" t="s">
        <v>336</v>
      </c>
      <c r="B417" s="17"/>
      <c r="C417" s="17"/>
      <c r="D417" s="17"/>
      <c r="E417" s="17"/>
      <c r="F417" s="17"/>
    </row>
    <row r="418" spans="1:6" ht="15" customHeight="1">
      <c r="A418" s="17" t="s">
        <v>223</v>
      </c>
      <c r="B418" s="17"/>
      <c r="C418" s="17"/>
      <c r="D418" s="17"/>
      <c r="E418" s="17"/>
      <c r="F418" s="17"/>
    </row>
    <row r="419" spans="1:6" ht="15" customHeight="1">
      <c r="A419" s="17" t="s">
        <v>246</v>
      </c>
      <c r="B419" s="17"/>
      <c r="C419" s="17"/>
      <c r="D419" s="17"/>
      <c r="E419" s="17"/>
      <c r="F419" s="17"/>
    </row>
    <row r="420" spans="1:6" ht="15" customHeight="1">
      <c r="A420" s="17" t="s">
        <v>283</v>
      </c>
      <c r="B420" s="17"/>
      <c r="C420" s="17"/>
      <c r="D420" s="17"/>
      <c r="E420" s="17"/>
      <c r="F420" s="17"/>
    </row>
    <row r="421" spans="1:6" ht="15" customHeight="1">
      <c r="A421" s="17" t="s">
        <v>159</v>
      </c>
      <c r="B421" s="17"/>
      <c r="C421" s="17"/>
      <c r="D421" s="17"/>
      <c r="E421" s="17"/>
      <c r="F421" s="17"/>
    </row>
    <row r="422" spans="1:6" ht="15" customHeight="1">
      <c r="A422" s="17" t="s">
        <v>226</v>
      </c>
      <c r="B422" s="17"/>
      <c r="C422" s="17"/>
      <c r="D422" s="17"/>
      <c r="E422" s="17"/>
      <c r="F422" s="17"/>
    </row>
    <row r="423" spans="1:6" ht="15" customHeight="1">
      <c r="A423" s="17" t="s">
        <v>306</v>
      </c>
      <c r="B423" s="17"/>
      <c r="C423" s="17"/>
      <c r="D423" s="17"/>
      <c r="E423" s="17"/>
      <c r="F423" s="17"/>
    </row>
    <row r="424" spans="1:6" ht="15" customHeight="1">
      <c r="A424" s="17" t="s">
        <v>267</v>
      </c>
      <c r="B424" s="17"/>
      <c r="C424" s="17"/>
      <c r="D424" s="17"/>
      <c r="E424" s="17"/>
      <c r="F424" s="17"/>
    </row>
    <row r="425" spans="1:6" ht="15" customHeight="1">
      <c r="A425" s="17" t="s">
        <v>337</v>
      </c>
      <c r="B425" s="17"/>
      <c r="C425" s="17"/>
      <c r="D425" s="17"/>
      <c r="E425" s="17"/>
      <c r="F425" s="17"/>
    </row>
    <row r="426" spans="1:6" ht="15" customHeight="1">
      <c r="A426" s="17" t="s">
        <v>338</v>
      </c>
      <c r="B426" s="17"/>
      <c r="C426" s="17"/>
      <c r="D426" s="17"/>
      <c r="E426" s="17"/>
      <c r="F426" s="17"/>
    </row>
    <row r="427" spans="1:6" ht="15" customHeight="1">
      <c r="A427" s="17" t="s">
        <v>339</v>
      </c>
      <c r="B427" s="17"/>
      <c r="C427" s="17"/>
      <c r="D427" s="17"/>
      <c r="E427" s="17"/>
      <c r="F427" s="17"/>
    </row>
    <row r="428" spans="1:6" ht="15" customHeight="1">
      <c r="A428" s="17" t="s">
        <v>340</v>
      </c>
      <c r="B428" s="17"/>
      <c r="C428" s="17"/>
      <c r="D428" s="17"/>
      <c r="E428" s="17"/>
      <c r="F428" s="17"/>
    </row>
    <row r="429" spans="1:6" ht="15" customHeight="1">
      <c r="A429" s="17" t="s">
        <v>176</v>
      </c>
      <c r="B429" s="17"/>
      <c r="C429" s="17"/>
      <c r="D429" s="17"/>
      <c r="E429" s="17"/>
      <c r="F429" s="17"/>
    </row>
    <row r="430" spans="1:6" ht="15" customHeight="1">
      <c r="A430" s="17" t="s">
        <v>178</v>
      </c>
      <c r="B430" s="17"/>
      <c r="C430" s="17"/>
      <c r="D430" s="17"/>
      <c r="E430" s="17"/>
      <c r="F430" s="17"/>
    </row>
    <row r="431" spans="1:6" ht="15" customHeight="1">
      <c r="A431" s="17" t="s">
        <v>180</v>
      </c>
      <c r="B431" s="17"/>
      <c r="C431" s="17"/>
      <c r="D431" s="17"/>
      <c r="E431" s="17"/>
      <c r="F431" s="17"/>
    </row>
    <row r="432" spans="1:6" ht="15" customHeight="1">
      <c r="A432" s="17" t="s">
        <v>182</v>
      </c>
      <c r="B432" s="17"/>
      <c r="C432" s="17"/>
      <c r="D432" s="17"/>
      <c r="E432" s="17"/>
      <c r="F432" s="17"/>
    </row>
    <row r="433" spans="1:6" ht="15" customHeight="1">
      <c r="A433" s="17" t="s">
        <v>184</v>
      </c>
      <c r="B433" s="17"/>
      <c r="C433" s="17"/>
      <c r="D433" s="17"/>
      <c r="E433" s="17"/>
      <c r="F433" s="17"/>
    </row>
    <row r="434" spans="1:6" ht="15" customHeight="1">
      <c r="A434" s="17" t="s">
        <v>186</v>
      </c>
      <c r="B434" s="17"/>
      <c r="C434" s="17"/>
      <c r="D434" s="17"/>
      <c r="E434" s="17"/>
      <c r="F434" s="17"/>
    </row>
    <row r="435" spans="1:6" ht="15" customHeight="1">
      <c r="A435" s="17" t="s">
        <v>188</v>
      </c>
      <c r="B435" s="17"/>
      <c r="C435" s="17"/>
      <c r="D435" s="17"/>
      <c r="E435" s="17"/>
      <c r="F435" s="17"/>
    </row>
    <row r="436" spans="1:6" ht="15" customHeight="1">
      <c r="A436" s="17" t="s">
        <v>190</v>
      </c>
      <c r="B436" s="17"/>
      <c r="C436" s="17"/>
      <c r="D436" s="17"/>
      <c r="E436" s="17"/>
      <c r="F436" s="17"/>
    </row>
    <row r="437" spans="1:6" ht="15" customHeight="1">
      <c r="A437" s="17" t="s">
        <v>329</v>
      </c>
      <c r="B437" s="17"/>
      <c r="C437" s="17"/>
      <c r="D437" s="17"/>
      <c r="E437" s="17"/>
      <c r="F437" s="17"/>
    </row>
    <row r="438" spans="1:6" ht="15" customHeight="1">
      <c r="A438" s="17" t="s">
        <v>330</v>
      </c>
      <c r="B438" s="17"/>
      <c r="C438" s="17"/>
      <c r="D438" s="17"/>
      <c r="E438" s="17"/>
      <c r="F438" s="17"/>
    </row>
    <row r="439" spans="1:6" ht="15" customHeight="1">
      <c r="A439" s="17" t="s">
        <v>194</v>
      </c>
      <c r="B439" s="17"/>
      <c r="C439" s="17"/>
      <c r="D439" s="17"/>
      <c r="E439" s="17"/>
      <c r="F439" s="17"/>
    </row>
    <row r="440" spans="1:6" ht="15" customHeight="1">
      <c r="A440" s="17" t="s">
        <v>196</v>
      </c>
      <c r="B440" s="17"/>
      <c r="C440" s="17"/>
      <c r="D440" s="17"/>
      <c r="E440" s="17"/>
      <c r="F440" s="17"/>
    </row>
    <row r="441" spans="1:6" ht="15" customHeight="1">
      <c r="A441" s="17" t="s">
        <v>197</v>
      </c>
      <c r="B441" s="17"/>
      <c r="C441" s="17"/>
      <c r="D441" s="17"/>
      <c r="E441" s="17"/>
      <c r="F441" s="17"/>
    </row>
    <row r="442" spans="1:6" ht="15" customHeight="1">
      <c r="A442" s="17" t="s">
        <v>199</v>
      </c>
      <c r="B442" s="17"/>
      <c r="C442" s="17"/>
      <c r="D442" s="17"/>
      <c r="E442" s="17"/>
      <c r="F442" s="17"/>
    </row>
    <row r="443" spans="1:6" ht="15" customHeight="1">
      <c r="A443" s="17" t="s">
        <v>236</v>
      </c>
      <c r="B443" s="17"/>
      <c r="C443" s="17"/>
      <c r="D443" s="17"/>
      <c r="E443" s="17"/>
      <c r="F443" s="17"/>
    </row>
    <row r="444" spans="1:6" ht="15" customHeight="1">
      <c r="A444" s="17" t="s">
        <v>237</v>
      </c>
      <c r="B444" s="17"/>
      <c r="C444" s="17"/>
      <c r="D444" s="17"/>
      <c r="E444" s="17"/>
      <c r="F444" s="17"/>
    </row>
    <row r="445" spans="1:6" ht="15" customHeight="1">
      <c r="A445" s="17" t="s">
        <v>204</v>
      </c>
      <c r="B445" s="17"/>
      <c r="C445" s="17"/>
      <c r="D445" s="17"/>
      <c r="E445" s="17"/>
      <c r="F445" s="17"/>
    </row>
    <row r="446" spans="1:6" ht="15" customHeight="1">
      <c r="A446" s="17" t="s">
        <v>206</v>
      </c>
      <c r="B446" s="17"/>
      <c r="C446" s="17"/>
      <c r="D446" s="17"/>
      <c r="E446" s="17"/>
      <c r="F446" s="17"/>
    </row>
    <row r="447" spans="1:6" ht="15" customHeight="1">
      <c r="A447" s="17" t="s">
        <v>208</v>
      </c>
      <c r="B447" s="17"/>
      <c r="C447" s="17"/>
      <c r="D447" s="17"/>
      <c r="E447" s="17"/>
      <c r="F447" s="17"/>
    </row>
    <row r="448" spans="1:6" ht="15" customHeight="1">
      <c r="A448" s="17" t="s">
        <v>210</v>
      </c>
      <c r="B448" s="17"/>
      <c r="C448" s="17"/>
      <c r="D448" s="17"/>
      <c r="E448" s="17"/>
      <c r="F448" s="17"/>
    </row>
    <row r="449" spans="1:6" ht="15" customHeight="1">
      <c r="A449" s="17" t="s">
        <v>341</v>
      </c>
      <c r="B449" s="17"/>
      <c r="C449" s="17"/>
      <c r="D449" s="17"/>
      <c r="E449" s="17"/>
      <c r="F449" s="17"/>
    </row>
    <row r="450" spans="1:6" ht="15" customHeight="1">
      <c r="A450" s="17" t="s">
        <v>239</v>
      </c>
      <c r="B450" s="17"/>
      <c r="C450" s="17"/>
      <c r="D450" s="17"/>
      <c r="E450" s="17"/>
      <c r="F450" s="17"/>
    </row>
    <row r="451" spans="1:6" ht="15" customHeight="1">
      <c r="A451" s="17" t="s">
        <v>342</v>
      </c>
      <c r="B451" s="17"/>
      <c r="C451" s="17"/>
      <c r="D451" s="17"/>
      <c r="E451" s="17"/>
      <c r="F451" s="17"/>
    </row>
    <row r="452" spans="1:6" ht="15" customHeight="1">
      <c r="A452" s="17" t="s">
        <v>343</v>
      </c>
      <c r="B452" s="17"/>
      <c r="C452" s="17"/>
      <c r="D452" s="17"/>
      <c r="E452" s="17"/>
      <c r="F452" s="17"/>
    </row>
    <row r="453" spans="1:6" ht="15" customHeight="1">
      <c r="A453" s="17" t="s">
        <v>344</v>
      </c>
      <c r="B453" s="17"/>
      <c r="C453" s="17"/>
      <c r="D453" s="17"/>
      <c r="E453" s="17"/>
      <c r="F453" s="17"/>
    </row>
    <row r="454" spans="1:6" ht="15" customHeight="1">
      <c r="A454" s="17" t="s">
        <v>345</v>
      </c>
      <c r="B454" s="17"/>
      <c r="C454" s="17"/>
      <c r="D454" s="17"/>
      <c r="E454" s="17"/>
      <c r="F454" s="17"/>
    </row>
    <row r="455" spans="1:6" ht="15" customHeight="1">
      <c r="A455" s="17" t="s">
        <v>143</v>
      </c>
      <c r="B455" s="17"/>
      <c r="C455" s="17"/>
      <c r="D455" s="17"/>
      <c r="E455" s="17"/>
      <c r="F455" s="17"/>
    </row>
    <row r="456" spans="1:6" ht="15" customHeight="1">
      <c r="A456" s="17" t="s">
        <v>244</v>
      </c>
      <c r="B456" s="17"/>
      <c r="C456" s="17"/>
      <c r="D456" s="17"/>
      <c r="E456" s="17"/>
      <c r="F456" s="17"/>
    </row>
    <row r="457" spans="1:6" ht="15" customHeight="1">
      <c r="A457" s="17" t="s">
        <v>222</v>
      </c>
      <c r="B457" s="17"/>
      <c r="C457" s="17"/>
      <c r="D457" s="17"/>
      <c r="E457" s="17"/>
      <c r="F457" s="17"/>
    </row>
    <row r="458" spans="1:6" ht="15" customHeight="1">
      <c r="A458" s="17" t="s">
        <v>245</v>
      </c>
      <c r="B458" s="17"/>
      <c r="C458" s="17"/>
      <c r="D458" s="17"/>
      <c r="E458" s="17"/>
      <c r="F458" s="17"/>
    </row>
    <row r="459" spans="1:6" ht="15" customHeight="1">
      <c r="A459" s="17" t="s">
        <v>153</v>
      </c>
      <c r="B459" s="17"/>
      <c r="C459" s="17"/>
      <c r="D459" s="17"/>
      <c r="E459" s="17"/>
      <c r="F459" s="17"/>
    </row>
    <row r="460" spans="1:6" ht="15" customHeight="1">
      <c r="A460" s="17" t="s">
        <v>155</v>
      </c>
      <c r="B460" s="17"/>
      <c r="C460" s="17"/>
      <c r="D460" s="17"/>
      <c r="E460" s="17"/>
      <c r="F460" s="17"/>
    </row>
    <row r="461" spans="1:6" ht="15" customHeight="1">
      <c r="A461" s="17" t="s">
        <v>224</v>
      </c>
      <c r="B461" s="17"/>
      <c r="C461" s="17"/>
      <c r="D461" s="17"/>
      <c r="E461" s="17"/>
      <c r="F461" s="17"/>
    </row>
    <row r="462" spans="1:6" ht="15" customHeight="1">
      <c r="A462" s="17" t="s">
        <v>159</v>
      </c>
      <c r="B462" s="17"/>
      <c r="C462" s="17"/>
      <c r="D462" s="17"/>
      <c r="E462" s="17"/>
      <c r="F462" s="17"/>
    </row>
    <row r="463" spans="1:6" ht="15" customHeight="1">
      <c r="A463" s="17" t="s">
        <v>346</v>
      </c>
      <c r="B463" s="17"/>
      <c r="C463" s="17"/>
      <c r="D463" s="17"/>
      <c r="E463" s="17"/>
      <c r="F463" s="17"/>
    </row>
    <row r="464" spans="1:6" ht="15" customHeight="1">
      <c r="A464" s="17" t="s">
        <v>347</v>
      </c>
      <c r="B464" s="17"/>
      <c r="C464" s="17"/>
      <c r="D464" s="17"/>
      <c r="E464" s="17"/>
      <c r="F464" s="17"/>
    </row>
    <row r="465" spans="1:6" ht="15" customHeight="1">
      <c r="A465" s="17" t="s">
        <v>307</v>
      </c>
      <c r="B465" s="17"/>
      <c r="C465" s="17"/>
      <c r="D465" s="17"/>
      <c r="E465" s="17"/>
      <c r="F465" s="17"/>
    </row>
    <row r="466" spans="1:6" ht="15" customHeight="1">
      <c r="A466" s="17" t="s">
        <v>168</v>
      </c>
      <c r="B466" s="17"/>
      <c r="C466" s="17"/>
      <c r="D466" s="17"/>
      <c r="E466" s="17"/>
      <c r="F466" s="17"/>
    </row>
    <row r="467" spans="1:6" ht="15" customHeight="1">
      <c r="A467" s="17" t="s">
        <v>348</v>
      </c>
      <c r="B467" s="17"/>
      <c r="C467" s="17"/>
      <c r="D467" s="17"/>
      <c r="E467" s="17"/>
      <c r="F467" s="17"/>
    </row>
    <row r="468" spans="1:6" ht="15" customHeight="1">
      <c r="A468" s="17" t="s">
        <v>349</v>
      </c>
      <c r="B468" s="17"/>
      <c r="C468" s="17"/>
      <c r="D468" s="17"/>
      <c r="E468" s="17"/>
      <c r="F468" s="17"/>
    </row>
    <row r="469" spans="1:6" ht="15" customHeight="1">
      <c r="A469" s="17" t="s">
        <v>254</v>
      </c>
      <c r="B469" s="17"/>
      <c r="C469" s="17"/>
      <c r="D469" s="17"/>
      <c r="E469" s="17"/>
      <c r="F469" s="17"/>
    </row>
    <row r="470" spans="1:6" ht="15" customHeight="1">
      <c r="A470" s="17" t="s">
        <v>176</v>
      </c>
      <c r="B470" s="17"/>
      <c r="C470" s="17"/>
      <c r="D470" s="17"/>
      <c r="E470" s="17"/>
      <c r="F470" s="17"/>
    </row>
    <row r="471" spans="1:6" ht="15" customHeight="1">
      <c r="A471" s="17" t="s">
        <v>178</v>
      </c>
      <c r="B471" s="17"/>
      <c r="C471" s="17"/>
      <c r="D471" s="17"/>
      <c r="E471" s="17"/>
      <c r="F471" s="17"/>
    </row>
    <row r="472" spans="1:6" ht="15" customHeight="1">
      <c r="A472" s="17" t="s">
        <v>180</v>
      </c>
      <c r="B472" s="17"/>
      <c r="C472" s="17"/>
      <c r="D472" s="17"/>
      <c r="E472" s="17"/>
      <c r="F472" s="17"/>
    </row>
    <row r="473" spans="1:6" ht="15" customHeight="1">
      <c r="A473" s="17" t="s">
        <v>182</v>
      </c>
      <c r="B473" s="17"/>
      <c r="C473" s="17"/>
      <c r="D473" s="17"/>
      <c r="E473" s="17"/>
      <c r="F473" s="17"/>
    </row>
    <row r="474" spans="1:6" ht="15" customHeight="1">
      <c r="A474" s="17" t="s">
        <v>184</v>
      </c>
      <c r="B474" s="17"/>
      <c r="C474" s="17"/>
      <c r="D474" s="17"/>
      <c r="E474" s="17"/>
      <c r="F474" s="17"/>
    </row>
    <row r="475" spans="1:6" ht="15" customHeight="1">
      <c r="A475" s="17" t="s">
        <v>186</v>
      </c>
      <c r="B475" s="17"/>
      <c r="C475" s="17"/>
      <c r="D475" s="17"/>
      <c r="E475" s="17"/>
      <c r="F475" s="17"/>
    </row>
    <row r="476" spans="1:6" ht="15" customHeight="1">
      <c r="A476" s="17" t="s">
        <v>188</v>
      </c>
      <c r="B476" s="17"/>
      <c r="C476" s="17"/>
      <c r="D476" s="17"/>
      <c r="E476" s="17"/>
      <c r="F476" s="17"/>
    </row>
    <row r="477" spans="1:6" ht="15" customHeight="1">
      <c r="A477" s="17" t="s">
        <v>190</v>
      </c>
      <c r="B477" s="17"/>
      <c r="C477" s="17"/>
      <c r="D477" s="17"/>
      <c r="E477" s="17"/>
      <c r="F477" s="17"/>
    </row>
    <row r="478" spans="1:6" ht="15" customHeight="1">
      <c r="A478" s="17" t="s">
        <v>255</v>
      </c>
      <c r="B478" s="17"/>
      <c r="C478" s="17"/>
      <c r="D478" s="17"/>
      <c r="E478" s="17"/>
      <c r="F478" s="17"/>
    </row>
    <row r="479" spans="1:6" ht="15" customHeight="1">
      <c r="A479" s="17" t="s">
        <v>256</v>
      </c>
      <c r="B479" s="17"/>
      <c r="C479" s="17"/>
      <c r="D479" s="17"/>
      <c r="E479" s="17"/>
      <c r="F479" s="17"/>
    </row>
    <row r="480" spans="1:6" ht="15" customHeight="1">
      <c r="A480" s="17" t="s">
        <v>271</v>
      </c>
      <c r="B480" s="17"/>
      <c r="C480" s="17"/>
      <c r="D480" s="17"/>
      <c r="E480" s="17"/>
      <c r="F480" s="17"/>
    </row>
    <row r="481" spans="1:6" ht="15" customHeight="1">
      <c r="A481" s="17" t="s">
        <v>272</v>
      </c>
      <c r="B481" s="17"/>
      <c r="C481" s="17"/>
      <c r="D481" s="17"/>
      <c r="E481" s="17"/>
      <c r="F481" s="17"/>
    </row>
    <row r="482" spans="1:6" ht="15" customHeight="1">
      <c r="A482" s="17" t="s">
        <v>257</v>
      </c>
      <c r="B482" s="17"/>
      <c r="C482" s="17"/>
      <c r="D482" s="17"/>
      <c r="E482" s="17"/>
      <c r="F482" s="17"/>
    </row>
    <row r="483" spans="1:6" ht="15" customHeight="1">
      <c r="A483" s="17" t="s">
        <v>258</v>
      </c>
      <c r="B483" s="17"/>
      <c r="C483" s="17"/>
      <c r="D483" s="17"/>
      <c r="E483" s="17"/>
      <c r="F483" s="17"/>
    </row>
    <row r="484" spans="1:6" ht="15" customHeight="1">
      <c r="A484" s="17" t="s">
        <v>200</v>
      </c>
      <c r="B484" s="17"/>
      <c r="C484" s="17"/>
      <c r="D484" s="17"/>
      <c r="E484" s="17"/>
      <c r="F484" s="17"/>
    </row>
    <row r="485" spans="1:6" ht="15" customHeight="1">
      <c r="A485" s="17" t="s">
        <v>202</v>
      </c>
      <c r="B485" s="17"/>
      <c r="C485" s="17"/>
      <c r="D485" s="17"/>
      <c r="E485" s="17"/>
      <c r="F485" s="17"/>
    </row>
    <row r="486" spans="1:6" ht="15" customHeight="1">
      <c r="A486" s="17" t="s">
        <v>204</v>
      </c>
      <c r="B486" s="17"/>
      <c r="C486" s="17"/>
      <c r="D486" s="17"/>
      <c r="E486" s="17"/>
      <c r="F486" s="17"/>
    </row>
    <row r="487" spans="1:6" ht="15" customHeight="1">
      <c r="A487" s="17" t="s">
        <v>350</v>
      </c>
      <c r="B487" s="17"/>
      <c r="C487" s="17"/>
      <c r="D487" s="17"/>
      <c r="E487" s="17"/>
      <c r="F487" s="17"/>
    </row>
    <row r="488" spans="1:6" ht="15" customHeight="1">
      <c r="A488" s="17" t="s">
        <v>208</v>
      </c>
      <c r="B488" s="17"/>
      <c r="C488" s="17"/>
      <c r="D488" s="17"/>
      <c r="E488" s="17"/>
      <c r="F488" s="17"/>
    </row>
    <row r="489" spans="1:6" ht="15" customHeight="1">
      <c r="A489" s="17" t="s">
        <v>210</v>
      </c>
      <c r="B489" s="17"/>
      <c r="C489" s="17"/>
      <c r="D489" s="17"/>
      <c r="E489" s="17"/>
      <c r="F489" s="17"/>
    </row>
    <row r="490" spans="1:6" ht="15" customHeight="1">
      <c r="A490" s="17" t="s">
        <v>351</v>
      </c>
      <c r="B490" s="17"/>
      <c r="C490" s="17"/>
      <c r="D490" s="17"/>
      <c r="E490" s="17"/>
      <c r="F490" s="17"/>
    </row>
    <row r="491" spans="1:6" ht="15" customHeight="1">
      <c r="A491" s="17" t="s">
        <v>239</v>
      </c>
      <c r="B491" s="17"/>
      <c r="C491" s="17"/>
      <c r="D491" s="17"/>
      <c r="E491" s="17"/>
      <c r="F491" s="17"/>
    </row>
    <row r="492" spans="1:6" ht="15" customHeight="1">
      <c r="A492" s="17" t="s">
        <v>352</v>
      </c>
      <c r="B492" s="17"/>
      <c r="C492" s="17"/>
      <c r="D492" s="17"/>
      <c r="E492" s="17"/>
      <c r="F492" s="17"/>
    </row>
    <row r="493" spans="1:6" ht="15" customHeight="1">
      <c r="A493" s="17" t="s">
        <v>353</v>
      </c>
      <c r="B493" s="17"/>
      <c r="C493" s="17"/>
      <c r="D493" s="17"/>
      <c r="E493" s="17"/>
      <c r="F493" s="17"/>
    </row>
    <row r="494" spans="1:6" ht="15" customHeight="1">
      <c r="A494" s="17" t="s">
        <v>219</v>
      </c>
      <c r="B494" s="17"/>
      <c r="C494" s="17"/>
      <c r="D494" s="17"/>
      <c r="E494" s="17"/>
      <c r="F494" s="17"/>
    </row>
    <row r="495" spans="1:6" ht="15" customHeight="1">
      <c r="A495" s="17" t="s">
        <v>354</v>
      </c>
      <c r="B495" s="17"/>
      <c r="C495" s="17"/>
      <c r="D495" s="17"/>
      <c r="E495" s="17"/>
      <c r="F495" s="17"/>
    </row>
    <row r="496" spans="1:6" ht="15" customHeight="1">
      <c r="A496" s="17" t="s">
        <v>355</v>
      </c>
      <c r="B496" s="17"/>
      <c r="C496" s="17"/>
      <c r="D496" s="17"/>
      <c r="E496" s="17"/>
      <c r="F496" s="17"/>
    </row>
    <row r="497" spans="1:6" ht="15" customHeight="1">
      <c r="A497" s="17" t="s">
        <v>304</v>
      </c>
      <c r="B497" s="17"/>
      <c r="C497" s="17"/>
      <c r="D497" s="17"/>
      <c r="E497" s="17"/>
      <c r="F497" s="17"/>
    </row>
    <row r="498" spans="1:6" ht="15" customHeight="1">
      <c r="A498" s="17" t="s">
        <v>222</v>
      </c>
      <c r="B498" s="17"/>
      <c r="C498" s="17"/>
      <c r="D498" s="17"/>
      <c r="E498" s="17"/>
      <c r="F498" s="17"/>
    </row>
    <row r="499" spans="1:6" ht="15" customHeight="1">
      <c r="A499" s="17" t="s">
        <v>356</v>
      </c>
      <c r="B499" s="17"/>
      <c r="C499" s="17"/>
      <c r="D499" s="17"/>
      <c r="E499" s="17"/>
      <c r="F499" s="17"/>
    </row>
    <row r="500" spans="1:6" ht="15" customHeight="1">
      <c r="A500" s="17" t="s">
        <v>357</v>
      </c>
      <c r="B500" s="17"/>
      <c r="C500" s="17"/>
      <c r="D500" s="17"/>
      <c r="E500" s="17"/>
      <c r="F500" s="17"/>
    </row>
    <row r="501" spans="1:6" ht="15" customHeight="1">
      <c r="A501" s="17" t="s">
        <v>320</v>
      </c>
      <c r="B501" s="17"/>
      <c r="C501" s="17"/>
      <c r="D501" s="17"/>
      <c r="E501" s="17"/>
      <c r="F501" s="17"/>
    </row>
    <row r="502" spans="1:6" ht="15" customHeight="1">
      <c r="A502" s="17" t="s">
        <v>283</v>
      </c>
      <c r="B502" s="17"/>
      <c r="C502" s="17"/>
      <c r="D502" s="17"/>
      <c r="E502" s="17"/>
      <c r="F502" s="17"/>
    </row>
    <row r="503" spans="1:6" ht="15" customHeight="1">
      <c r="A503" s="17" t="s">
        <v>358</v>
      </c>
      <c r="B503" s="17"/>
      <c r="C503" s="17"/>
      <c r="D503" s="17"/>
      <c r="E503" s="17"/>
      <c r="F503" s="17"/>
    </row>
    <row r="504" spans="1:6" ht="15" customHeight="1">
      <c r="A504" s="17" t="s">
        <v>248</v>
      </c>
      <c r="B504" s="17"/>
      <c r="C504" s="17"/>
      <c r="D504" s="17"/>
      <c r="E504" s="17"/>
      <c r="F504" s="17"/>
    </row>
    <row r="505" spans="1:6" ht="15" customHeight="1">
      <c r="A505" s="17" t="s">
        <v>286</v>
      </c>
      <c r="B505" s="17"/>
      <c r="C505" s="17"/>
      <c r="D505" s="17"/>
      <c r="E505" s="17"/>
      <c r="F505" s="17"/>
    </row>
    <row r="506" spans="1:6" ht="15" customHeight="1">
      <c r="A506" s="17" t="s">
        <v>267</v>
      </c>
      <c r="B506" s="17"/>
      <c r="C506" s="17"/>
      <c r="D506" s="17"/>
      <c r="E506" s="17"/>
      <c r="F506" s="17"/>
    </row>
    <row r="507" spans="1:6" ht="15" customHeight="1">
      <c r="A507" s="17" t="s">
        <v>288</v>
      </c>
      <c r="B507" s="17"/>
      <c r="C507" s="17"/>
      <c r="D507" s="17"/>
      <c r="E507" s="17"/>
      <c r="F507" s="17"/>
    </row>
    <row r="508" spans="1:6" ht="15" customHeight="1">
      <c r="A508" s="17" t="s">
        <v>359</v>
      </c>
      <c r="B508" s="17"/>
      <c r="C508" s="17"/>
      <c r="D508" s="17"/>
      <c r="E508" s="17"/>
      <c r="F508" s="17"/>
    </row>
    <row r="509" spans="1:6" ht="15" customHeight="1">
      <c r="A509" s="17" t="s">
        <v>360</v>
      </c>
      <c r="B509" s="17"/>
      <c r="C509" s="17"/>
      <c r="D509" s="17"/>
      <c r="E509" s="17"/>
      <c r="F509" s="17"/>
    </row>
    <row r="510" spans="1:6" ht="15" customHeight="1">
      <c r="A510" s="17" t="s">
        <v>361</v>
      </c>
      <c r="B510" s="17"/>
      <c r="C510" s="17"/>
      <c r="D510" s="17"/>
      <c r="E510" s="17"/>
      <c r="F510" s="17"/>
    </row>
    <row r="511" spans="1:6" ht="15" customHeight="1">
      <c r="A511" s="17" t="s">
        <v>176</v>
      </c>
      <c r="B511" s="17"/>
      <c r="C511" s="17"/>
      <c r="D511" s="17"/>
      <c r="E511" s="17"/>
      <c r="F511" s="17"/>
    </row>
    <row r="512" spans="1:6" ht="15" customHeight="1">
      <c r="A512" s="17" t="s">
        <v>178</v>
      </c>
      <c r="B512" s="17"/>
      <c r="C512" s="17"/>
      <c r="D512" s="17"/>
      <c r="E512" s="17"/>
      <c r="F512" s="17"/>
    </row>
    <row r="513" spans="1:6" ht="15" customHeight="1">
      <c r="A513" s="17" t="s">
        <v>180</v>
      </c>
      <c r="B513" s="17"/>
      <c r="C513" s="17"/>
      <c r="D513" s="17"/>
      <c r="E513" s="17"/>
      <c r="F513" s="17"/>
    </row>
    <row r="514" spans="1:6" ht="15" customHeight="1">
      <c r="A514" s="17" t="s">
        <v>182</v>
      </c>
      <c r="B514" s="17"/>
      <c r="C514" s="17"/>
      <c r="D514" s="17"/>
      <c r="E514" s="17"/>
      <c r="F514" s="17"/>
    </row>
    <row r="515" spans="1:6" ht="15" customHeight="1">
      <c r="A515" s="17" t="s">
        <v>184</v>
      </c>
      <c r="B515" s="17"/>
      <c r="C515" s="17"/>
      <c r="D515" s="17"/>
      <c r="E515" s="17"/>
      <c r="F515" s="17"/>
    </row>
    <row r="516" spans="1:6" ht="15" customHeight="1">
      <c r="A516" s="17" t="s">
        <v>186</v>
      </c>
      <c r="B516" s="17"/>
      <c r="C516" s="17"/>
      <c r="D516" s="17"/>
      <c r="E516" s="17"/>
      <c r="F516" s="17"/>
    </row>
    <row r="517" spans="1:6" ht="15" customHeight="1">
      <c r="A517" s="17" t="s">
        <v>362</v>
      </c>
      <c r="B517" s="17"/>
      <c r="C517" s="17"/>
      <c r="D517" s="17"/>
      <c r="E517" s="17"/>
      <c r="F517" s="17"/>
    </row>
    <row r="518" spans="1:6" ht="15" customHeight="1">
      <c r="A518" s="17" t="s">
        <v>363</v>
      </c>
      <c r="B518" s="17"/>
      <c r="C518" s="17"/>
      <c r="D518" s="17"/>
      <c r="E518" s="17"/>
      <c r="F518" s="17"/>
    </row>
    <row r="519" spans="1:6" ht="15" customHeight="1">
      <c r="A519" s="17" t="s">
        <v>292</v>
      </c>
      <c r="B519" s="17"/>
      <c r="C519" s="17"/>
      <c r="D519" s="17"/>
      <c r="E519" s="17"/>
      <c r="F519" s="17"/>
    </row>
    <row r="520" spans="1:6" ht="15" customHeight="1">
      <c r="A520" s="17" t="s">
        <v>293</v>
      </c>
      <c r="B520" s="17"/>
      <c r="C520" s="17"/>
      <c r="D520" s="17"/>
      <c r="E520" s="17"/>
      <c r="F520" s="17"/>
    </row>
    <row r="521" spans="1:6" ht="15" customHeight="1">
      <c r="A521" s="17" t="s">
        <v>194</v>
      </c>
      <c r="B521" s="17"/>
      <c r="C521" s="17"/>
      <c r="D521" s="17"/>
      <c r="E521" s="17"/>
      <c r="F521" s="17"/>
    </row>
    <row r="522" spans="1:6" ht="15" customHeight="1">
      <c r="A522" s="17" t="s">
        <v>196</v>
      </c>
      <c r="B522" s="17"/>
      <c r="C522" s="17"/>
      <c r="D522" s="17"/>
      <c r="E522" s="17"/>
      <c r="F522" s="17"/>
    </row>
    <row r="523" spans="1:6" ht="15" customHeight="1">
      <c r="A523" s="17" t="s">
        <v>273</v>
      </c>
      <c r="B523" s="17"/>
      <c r="C523" s="17"/>
      <c r="D523" s="17"/>
      <c r="E523" s="17"/>
      <c r="F523" s="17"/>
    </row>
    <row r="524" spans="1:6" ht="15" customHeight="1">
      <c r="A524" s="17" t="s">
        <v>274</v>
      </c>
      <c r="B524" s="17"/>
      <c r="C524" s="17"/>
      <c r="D524" s="17"/>
      <c r="E524" s="17"/>
      <c r="F524" s="17"/>
    </row>
    <row r="525" spans="1:6" ht="15" customHeight="1">
      <c r="A525" s="17" t="s">
        <v>236</v>
      </c>
      <c r="B525" s="17"/>
      <c r="C525" s="17"/>
      <c r="D525" s="17"/>
      <c r="E525" s="17"/>
      <c r="F525" s="17"/>
    </row>
    <row r="526" spans="1:6" ht="15" customHeight="1">
      <c r="A526" s="17" t="s">
        <v>237</v>
      </c>
      <c r="B526" s="17"/>
      <c r="C526" s="17"/>
      <c r="D526" s="17"/>
      <c r="E526" s="17"/>
      <c r="F526" s="17"/>
    </row>
    <row r="527" spans="1:6" ht="15" customHeight="1">
      <c r="A527" s="17" t="s">
        <v>204</v>
      </c>
      <c r="B527" s="17"/>
      <c r="C527" s="17"/>
      <c r="D527" s="17"/>
      <c r="E527" s="17"/>
      <c r="F527" s="17"/>
    </row>
    <row r="528" spans="1:6" ht="15" customHeight="1">
      <c r="A528" s="17" t="s">
        <v>364</v>
      </c>
      <c r="B528" s="17"/>
      <c r="C528" s="17"/>
      <c r="D528" s="17"/>
      <c r="E528" s="17"/>
      <c r="F528" s="17"/>
    </row>
    <row r="529" spans="1:6" ht="15" customHeight="1">
      <c r="A529" s="17" t="s">
        <v>208</v>
      </c>
      <c r="B529" s="17"/>
      <c r="C529" s="17"/>
      <c r="D529" s="17"/>
      <c r="E529" s="17"/>
      <c r="F529" s="17"/>
    </row>
    <row r="530" spans="1:6" ht="15" customHeight="1">
      <c r="A530" s="17" t="s">
        <v>210</v>
      </c>
      <c r="B530" s="17"/>
      <c r="C530" s="17"/>
      <c r="D530" s="17"/>
      <c r="E530" s="17"/>
      <c r="F530" s="17"/>
    </row>
    <row r="531" spans="1:6" ht="15" customHeight="1">
      <c r="A531" s="17" t="s">
        <v>365</v>
      </c>
      <c r="B531" s="17"/>
      <c r="C531" s="17"/>
      <c r="D531" s="17"/>
      <c r="E531" s="17"/>
      <c r="F531" s="17"/>
    </row>
    <row r="532" spans="1:6" ht="15" customHeight="1">
      <c r="A532" s="17" t="s">
        <v>239</v>
      </c>
      <c r="B532" s="17"/>
      <c r="C532" s="17"/>
      <c r="D532" s="17"/>
      <c r="E532" s="17"/>
      <c r="F532" s="17"/>
    </row>
    <row r="533" spans="1:6" ht="15" customHeight="1">
      <c r="A533" s="17" t="s">
        <v>366</v>
      </c>
      <c r="B533" s="17"/>
      <c r="C533" s="17"/>
      <c r="D533" s="17"/>
      <c r="E533" s="17"/>
      <c r="F533" s="17"/>
    </row>
    <row r="534" spans="1:6" ht="15" customHeight="1">
      <c r="A534" s="17" t="s">
        <v>367</v>
      </c>
      <c r="B534" s="17"/>
      <c r="C534" s="17"/>
      <c r="D534" s="17"/>
      <c r="E534" s="17"/>
      <c r="F534" s="17"/>
    </row>
    <row r="535" spans="1:6" ht="15" customHeight="1">
      <c r="A535" s="17" t="s">
        <v>344</v>
      </c>
      <c r="B535" s="17"/>
      <c r="C535" s="17"/>
      <c r="D535" s="17"/>
      <c r="E535" s="17"/>
      <c r="F535" s="17"/>
    </row>
    <row r="536" spans="1:6" ht="15" customHeight="1">
      <c r="A536" s="17" t="s">
        <v>368</v>
      </c>
      <c r="B536" s="17"/>
      <c r="C536" s="17"/>
      <c r="D536" s="17"/>
      <c r="E536" s="17"/>
      <c r="F536" s="17"/>
    </row>
    <row r="537" spans="1:6" ht="15" customHeight="1">
      <c r="A537" s="17" t="s">
        <v>143</v>
      </c>
      <c r="B537" s="17"/>
      <c r="C537" s="17"/>
      <c r="D537" s="17"/>
      <c r="E537" s="17"/>
      <c r="F537" s="17"/>
    </row>
    <row r="538" spans="1:6" ht="15" customHeight="1">
      <c r="A538" s="17" t="s">
        <v>221</v>
      </c>
      <c r="B538" s="17"/>
      <c r="C538" s="17"/>
      <c r="D538" s="17"/>
      <c r="E538" s="17"/>
      <c r="F538" s="17"/>
    </row>
    <row r="539" spans="1:6" ht="15" customHeight="1">
      <c r="A539" s="17" t="s">
        <v>369</v>
      </c>
      <c r="B539" s="17"/>
      <c r="C539" s="17"/>
      <c r="D539" s="17"/>
      <c r="E539" s="17"/>
      <c r="F539" s="17"/>
    </row>
    <row r="540" spans="1:6" ht="15" customHeight="1">
      <c r="A540" s="17" t="s">
        <v>370</v>
      </c>
      <c r="B540" s="17"/>
      <c r="C540" s="17"/>
      <c r="D540" s="17"/>
      <c r="E540" s="17"/>
      <c r="F540" s="17"/>
    </row>
    <row r="541" spans="1:6" ht="15" customHeight="1">
      <c r="A541" s="17" t="s">
        <v>357</v>
      </c>
      <c r="B541" s="17"/>
      <c r="C541" s="17"/>
      <c r="D541" s="17"/>
      <c r="E541" s="17"/>
      <c r="F541" s="17"/>
    </row>
    <row r="542" spans="1:6" ht="15" customHeight="1">
      <c r="A542" s="17" t="s">
        <v>320</v>
      </c>
      <c r="B542" s="17"/>
      <c r="C542" s="17"/>
      <c r="D542" s="17"/>
      <c r="E542" s="17"/>
      <c r="F542" s="17"/>
    </row>
    <row r="543" spans="1:6" ht="15" customHeight="1">
      <c r="A543" s="17" t="s">
        <v>371</v>
      </c>
      <c r="B543" s="17"/>
      <c r="C543" s="17"/>
      <c r="D543" s="17"/>
      <c r="E543" s="17"/>
      <c r="F543" s="17"/>
    </row>
    <row r="544" spans="1:6" ht="15" customHeight="1">
      <c r="A544" s="17" t="s">
        <v>372</v>
      </c>
      <c r="B544" s="17"/>
      <c r="C544" s="17"/>
      <c r="D544" s="17"/>
      <c r="E544" s="17"/>
      <c r="F544" s="17"/>
    </row>
    <row r="545" spans="1:6" ht="15" customHeight="1">
      <c r="A545" s="17" t="s">
        <v>248</v>
      </c>
      <c r="B545" s="17"/>
      <c r="C545" s="17"/>
      <c r="D545" s="17"/>
      <c r="E545" s="17"/>
      <c r="F545" s="17"/>
    </row>
    <row r="546" spans="1:6" ht="15" customHeight="1">
      <c r="A546" s="17" t="s">
        <v>286</v>
      </c>
      <c r="B546" s="17"/>
      <c r="C546" s="17"/>
      <c r="D546" s="17"/>
      <c r="E546" s="17"/>
      <c r="F546" s="17"/>
    </row>
    <row r="547" spans="1:6" ht="15" customHeight="1">
      <c r="A547" s="17" t="s">
        <v>227</v>
      </c>
      <c r="B547" s="17"/>
      <c r="C547" s="17"/>
      <c r="D547" s="17"/>
      <c r="E547" s="17"/>
      <c r="F547" s="17"/>
    </row>
    <row r="548" spans="1:6" ht="15" customHeight="1">
      <c r="A548" s="17" t="s">
        <v>337</v>
      </c>
      <c r="B548" s="17"/>
      <c r="C548" s="17"/>
      <c r="D548" s="17"/>
      <c r="E548" s="17"/>
      <c r="F548" s="17"/>
    </row>
    <row r="549" spans="1:6" ht="15" customHeight="1">
      <c r="A549" s="17" t="s">
        <v>373</v>
      </c>
      <c r="B549" s="17"/>
      <c r="C549" s="17"/>
      <c r="D549" s="17"/>
      <c r="E549" s="17"/>
      <c r="F549" s="17"/>
    </row>
    <row r="550" spans="1:6" ht="15" customHeight="1">
      <c r="A550" s="17" t="s">
        <v>374</v>
      </c>
      <c r="B550" s="17"/>
      <c r="C550" s="17"/>
      <c r="D550" s="17"/>
      <c r="E550" s="17"/>
      <c r="F550" s="17"/>
    </row>
    <row r="551" spans="1:6" ht="15" customHeight="1">
      <c r="A551" s="17" t="s">
        <v>361</v>
      </c>
      <c r="B551" s="17"/>
      <c r="C551" s="17"/>
      <c r="D551" s="17"/>
      <c r="E551" s="17"/>
      <c r="F551" s="17"/>
    </row>
    <row r="552" spans="1:6" ht="15" customHeight="1">
      <c r="A552" s="17" t="s">
        <v>176</v>
      </c>
      <c r="B552" s="17"/>
      <c r="C552" s="17"/>
      <c r="D552" s="17"/>
      <c r="E552" s="17"/>
      <c r="F552" s="17"/>
    </row>
    <row r="553" spans="1:6" ht="15" customHeight="1">
      <c r="A553" s="17" t="s">
        <v>178</v>
      </c>
      <c r="B553" s="17"/>
      <c r="C553" s="17"/>
      <c r="D553" s="17"/>
      <c r="E553" s="17"/>
      <c r="F553" s="17"/>
    </row>
    <row r="554" spans="1:6" ht="15" customHeight="1">
      <c r="A554" s="17" t="s">
        <v>180</v>
      </c>
      <c r="B554" s="17"/>
      <c r="C554" s="17"/>
      <c r="D554" s="17"/>
      <c r="E554" s="17"/>
      <c r="F554" s="17"/>
    </row>
    <row r="555" spans="1:6" ht="15" customHeight="1">
      <c r="A555" s="17" t="s">
        <v>182</v>
      </c>
      <c r="B555" s="17"/>
      <c r="C555" s="17"/>
      <c r="D555" s="17"/>
      <c r="E555" s="17"/>
      <c r="F555" s="17"/>
    </row>
    <row r="556" spans="1:6" ht="15" customHeight="1">
      <c r="A556" s="17" t="s">
        <v>184</v>
      </c>
      <c r="B556" s="17"/>
      <c r="C556" s="17"/>
      <c r="D556" s="17"/>
      <c r="E556" s="17"/>
      <c r="F556" s="17"/>
    </row>
    <row r="557" spans="1:6" ht="15" customHeight="1">
      <c r="A557" s="17" t="s">
        <v>186</v>
      </c>
      <c r="B557" s="17"/>
      <c r="C557" s="17"/>
      <c r="D557" s="17"/>
      <c r="E557" s="17"/>
      <c r="F557" s="17"/>
    </row>
    <row r="558" spans="1:6" ht="15" customHeight="1">
      <c r="A558" s="17" t="s">
        <v>188</v>
      </c>
      <c r="B558" s="17"/>
      <c r="C558" s="17"/>
      <c r="D558" s="17"/>
      <c r="E558" s="17"/>
      <c r="F558" s="17"/>
    </row>
    <row r="559" spans="1:6" ht="15" customHeight="1">
      <c r="A559" s="17" t="s">
        <v>190</v>
      </c>
      <c r="B559" s="17"/>
      <c r="C559" s="17"/>
      <c r="D559" s="17"/>
      <c r="E559" s="17"/>
      <c r="F559" s="17"/>
    </row>
    <row r="560" spans="1:6" ht="15" customHeight="1">
      <c r="A560" s="17" t="s">
        <v>232</v>
      </c>
      <c r="B560" s="17"/>
      <c r="C560" s="17"/>
      <c r="D560" s="17"/>
      <c r="E560" s="17"/>
      <c r="F560" s="17"/>
    </row>
    <row r="561" spans="1:6" ht="15" customHeight="1">
      <c r="A561" s="17" t="s">
        <v>233</v>
      </c>
      <c r="B561" s="17"/>
      <c r="C561" s="17"/>
      <c r="D561" s="17"/>
      <c r="E561" s="17"/>
      <c r="F561" s="17"/>
    </row>
    <row r="562" spans="1:6" ht="15" customHeight="1">
      <c r="A562" s="17" t="s">
        <v>271</v>
      </c>
      <c r="B562" s="17"/>
      <c r="C562" s="17"/>
      <c r="D562" s="17"/>
      <c r="E562" s="17"/>
      <c r="F562" s="17"/>
    </row>
    <row r="563" spans="1:6" ht="15" customHeight="1">
      <c r="A563" s="17" t="s">
        <v>272</v>
      </c>
      <c r="B563" s="17"/>
      <c r="C563" s="17"/>
      <c r="D563" s="17"/>
      <c r="E563" s="17"/>
      <c r="F563" s="17"/>
    </row>
    <row r="564" spans="1:6" ht="15" customHeight="1">
      <c r="A564" s="17" t="s">
        <v>294</v>
      </c>
      <c r="B564" s="17"/>
      <c r="C564" s="17"/>
      <c r="D564" s="17"/>
      <c r="E564" s="17"/>
      <c r="F564" s="17"/>
    </row>
    <row r="565" spans="1:6" ht="15" customHeight="1">
      <c r="A565" s="17" t="s">
        <v>295</v>
      </c>
      <c r="B565" s="17"/>
      <c r="C565" s="17"/>
      <c r="D565" s="17"/>
      <c r="E565" s="17"/>
      <c r="F565" s="17"/>
    </row>
    <row r="566" spans="1:6" ht="15" customHeight="1">
      <c r="A566" s="17" t="s">
        <v>236</v>
      </c>
      <c r="B566" s="17"/>
      <c r="C566" s="17"/>
      <c r="D566" s="17"/>
      <c r="E566" s="17"/>
      <c r="F566" s="17"/>
    </row>
    <row r="567" spans="1:6" ht="15" customHeight="1">
      <c r="A567" s="17" t="s">
        <v>237</v>
      </c>
      <c r="B567" s="17"/>
      <c r="C567" s="17"/>
      <c r="D567" s="17"/>
      <c r="E567" s="17"/>
      <c r="F567" s="17"/>
    </row>
    <row r="568" spans="1:6" ht="15" customHeight="1">
      <c r="A568" s="17" t="s">
        <v>204</v>
      </c>
      <c r="B568" s="17"/>
      <c r="C568" s="17"/>
      <c r="D568" s="17"/>
      <c r="E568" s="17"/>
      <c r="F568" s="17"/>
    </row>
    <row r="569" spans="1:6" ht="15" customHeight="1">
      <c r="A569" s="17" t="s">
        <v>350</v>
      </c>
      <c r="B569" s="17"/>
      <c r="C569" s="17"/>
      <c r="D569" s="17"/>
      <c r="E569" s="17"/>
      <c r="F569" s="17"/>
    </row>
    <row r="570" spans="1:6" ht="15" customHeight="1">
      <c r="A570" s="17" t="s">
        <v>208</v>
      </c>
      <c r="B570" s="17"/>
      <c r="C570" s="17"/>
      <c r="D570" s="17"/>
      <c r="E570" s="17"/>
      <c r="F570" s="17"/>
    </row>
    <row r="571" spans="1:6" ht="15" customHeight="1">
      <c r="A571" s="17" t="s">
        <v>210</v>
      </c>
      <c r="B571" s="17"/>
      <c r="C571" s="17"/>
      <c r="D571" s="17"/>
      <c r="E571" s="17"/>
      <c r="F571" s="17"/>
    </row>
    <row r="572" spans="1:6" ht="15" customHeight="1">
      <c r="A572" s="17" t="s">
        <v>238</v>
      </c>
      <c r="B572" s="17"/>
      <c r="C572" s="17"/>
      <c r="D572" s="17"/>
      <c r="E572" s="17"/>
      <c r="F572" s="17"/>
    </row>
    <row r="573" spans="1:6" ht="15" customHeight="1">
      <c r="A573" s="17" t="s">
        <v>239</v>
      </c>
      <c r="B573" s="17"/>
      <c r="C573" s="17"/>
      <c r="D573" s="17"/>
      <c r="E573" s="17"/>
      <c r="F573" s="17"/>
    </row>
    <row r="574" spans="1:6" ht="15" customHeight="1">
      <c r="A574" s="17" t="s">
        <v>375</v>
      </c>
      <c r="B574" s="17"/>
      <c r="C574" s="17"/>
      <c r="D574" s="17"/>
      <c r="E574" s="17"/>
      <c r="F574" s="17"/>
    </row>
    <row r="575" spans="1:6" ht="15" customHeight="1">
      <c r="A575" s="17" t="s">
        <v>376</v>
      </c>
      <c r="B575" s="17"/>
      <c r="C575" s="17"/>
      <c r="D575" s="17"/>
      <c r="E575" s="17"/>
      <c r="F575" s="17"/>
    </row>
    <row r="576" spans="1:6" ht="15" customHeight="1">
      <c r="A576" s="17" t="s">
        <v>334</v>
      </c>
      <c r="B576" s="17"/>
      <c r="C576" s="17"/>
      <c r="D576" s="17"/>
      <c r="E576" s="17"/>
      <c r="F576" s="17"/>
    </row>
    <row r="577" spans="1:6" ht="15" customHeight="1">
      <c r="A577" s="17" t="s">
        <v>377</v>
      </c>
      <c r="B577" s="17"/>
      <c r="C577" s="17"/>
      <c r="D577" s="17"/>
      <c r="E577" s="17"/>
      <c r="F577" s="17"/>
    </row>
    <row r="578" spans="1:6" ht="15" customHeight="1">
      <c r="A578" s="17" t="s">
        <v>143</v>
      </c>
      <c r="B578" s="17"/>
      <c r="C578" s="17"/>
      <c r="D578" s="17"/>
      <c r="E578" s="17"/>
      <c r="F578" s="17"/>
    </row>
    <row r="579" spans="1:6" ht="15" customHeight="1">
      <c r="A579" s="17" t="s">
        <v>221</v>
      </c>
      <c r="B579" s="17"/>
      <c r="C579" s="17"/>
      <c r="D579" s="17"/>
      <c r="E579" s="17"/>
      <c r="F579" s="17"/>
    </row>
    <row r="580" spans="1:6" ht="15" customHeight="1">
      <c r="A580" s="17" t="s">
        <v>222</v>
      </c>
      <c r="B580" s="17"/>
      <c r="C580" s="17"/>
      <c r="D580" s="17"/>
      <c r="E580" s="17"/>
      <c r="F580" s="17"/>
    </row>
    <row r="581" spans="1:6" ht="15" customHeight="1">
      <c r="A581" s="17" t="s">
        <v>378</v>
      </c>
      <c r="B581" s="17"/>
      <c r="C581" s="17"/>
      <c r="D581" s="17"/>
      <c r="E581" s="17"/>
      <c r="F581" s="17"/>
    </row>
    <row r="582" spans="1:6" ht="15" customHeight="1">
      <c r="A582" s="17" t="s">
        <v>357</v>
      </c>
      <c r="B582" s="17"/>
      <c r="C582" s="17"/>
      <c r="D582" s="17"/>
      <c r="E582" s="17"/>
      <c r="F582" s="17"/>
    </row>
    <row r="583" spans="1:6" ht="15" customHeight="1">
      <c r="A583" s="17" t="s">
        <v>379</v>
      </c>
      <c r="B583" s="17"/>
      <c r="C583" s="17"/>
      <c r="D583" s="17"/>
      <c r="E583" s="17"/>
      <c r="F583" s="17"/>
    </row>
    <row r="584" spans="1:6" ht="15" customHeight="1">
      <c r="A584" s="17" t="s">
        <v>380</v>
      </c>
      <c r="B584" s="17"/>
      <c r="C584" s="17"/>
      <c r="D584" s="17"/>
      <c r="E584" s="17"/>
      <c r="F584" s="17"/>
    </row>
    <row r="585" spans="1:6" ht="15" customHeight="1">
      <c r="A585" s="17" t="s">
        <v>358</v>
      </c>
      <c r="B585" s="17"/>
      <c r="C585" s="17"/>
      <c r="D585" s="17"/>
      <c r="E585" s="17"/>
      <c r="F585" s="17"/>
    </row>
    <row r="586" spans="1:6" ht="15" customHeight="1">
      <c r="A586" s="17" t="s">
        <v>322</v>
      </c>
      <c r="B586" s="17"/>
      <c r="C586" s="17"/>
      <c r="D586" s="17"/>
      <c r="E586" s="17"/>
      <c r="F586" s="17"/>
    </row>
    <row r="587" spans="1:6" ht="15" customHeight="1">
      <c r="A587" s="17" t="s">
        <v>286</v>
      </c>
      <c r="B587" s="17"/>
      <c r="C587" s="17"/>
      <c r="D587" s="17"/>
      <c r="E587" s="17"/>
      <c r="F587" s="17"/>
    </row>
    <row r="588" spans="1:6" ht="15" customHeight="1">
      <c r="A588" s="17" t="s">
        <v>381</v>
      </c>
      <c r="B588" s="17"/>
      <c r="C588" s="17"/>
      <c r="D588" s="17"/>
      <c r="E588" s="17"/>
      <c r="F588" s="17"/>
    </row>
    <row r="589" spans="1:6" ht="15" customHeight="1">
      <c r="A589" s="17" t="s">
        <v>337</v>
      </c>
      <c r="B589" s="17"/>
      <c r="C589" s="17"/>
      <c r="D589" s="17"/>
      <c r="E589" s="17"/>
      <c r="F589" s="17"/>
    </row>
    <row r="590" spans="1:6" ht="15" customHeight="1">
      <c r="A590" s="17" t="s">
        <v>382</v>
      </c>
      <c r="B590" s="17"/>
      <c r="C590" s="17"/>
      <c r="D590" s="17"/>
      <c r="E590" s="17"/>
      <c r="F590" s="17"/>
    </row>
    <row r="591" spans="1:6" ht="15" customHeight="1">
      <c r="A591" s="17" t="s">
        <v>383</v>
      </c>
      <c r="B591" s="17"/>
      <c r="C591" s="17"/>
      <c r="D591" s="17"/>
      <c r="E591" s="17"/>
      <c r="F591" s="17"/>
    </row>
    <row r="592" spans="1:6" ht="15" customHeight="1">
      <c r="A592" s="17" t="s">
        <v>384</v>
      </c>
      <c r="B592" s="17"/>
      <c r="C592" s="17"/>
      <c r="D592" s="17"/>
      <c r="E592" s="17"/>
      <c r="F592" s="17"/>
    </row>
    <row r="593" spans="1:6" ht="15" customHeight="1">
      <c r="A593" s="17" t="s">
        <v>176</v>
      </c>
      <c r="B593" s="17"/>
      <c r="C593" s="17"/>
      <c r="D593" s="17"/>
      <c r="E593" s="17"/>
      <c r="F593" s="17"/>
    </row>
    <row r="594" spans="1:6" ht="15" customHeight="1">
      <c r="A594" s="17" t="s">
        <v>178</v>
      </c>
      <c r="B594" s="17"/>
      <c r="C594" s="17"/>
      <c r="D594" s="17"/>
      <c r="E594" s="17"/>
      <c r="F594" s="17"/>
    </row>
    <row r="595" spans="1:6" ht="15" customHeight="1">
      <c r="A595" s="17" t="s">
        <v>180</v>
      </c>
      <c r="B595" s="17"/>
      <c r="C595" s="17"/>
      <c r="D595" s="17"/>
      <c r="E595" s="17"/>
      <c r="F595" s="17"/>
    </row>
    <row r="596" spans="1:6" ht="15" customHeight="1">
      <c r="A596" s="17" t="s">
        <v>182</v>
      </c>
      <c r="B596" s="17"/>
      <c r="C596" s="17"/>
      <c r="D596" s="17"/>
      <c r="E596" s="17"/>
      <c r="F596" s="17"/>
    </row>
    <row r="597" spans="1:6" ht="15" customHeight="1">
      <c r="A597" s="17" t="s">
        <v>184</v>
      </c>
      <c r="B597" s="17"/>
      <c r="C597" s="17"/>
      <c r="D597" s="17"/>
      <c r="E597" s="17"/>
      <c r="F597" s="17"/>
    </row>
    <row r="598" spans="1:6" ht="15" customHeight="1">
      <c r="A598" s="17" t="s">
        <v>186</v>
      </c>
      <c r="B598" s="17"/>
      <c r="C598" s="17"/>
      <c r="D598" s="17"/>
      <c r="E598" s="17"/>
      <c r="F598" s="17"/>
    </row>
    <row r="599" spans="1:6" ht="15" customHeight="1">
      <c r="A599" s="17" t="s">
        <v>327</v>
      </c>
      <c r="B599" s="17"/>
      <c r="C599" s="17"/>
      <c r="D599" s="17"/>
      <c r="E599" s="17"/>
      <c r="F599" s="17"/>
    </row>
    <row r="600" spans="1:6" ht="15" customHeight="1">
      <c r="A600" s="17" t="s">
        <v>328</v>
      </c>
      <c r="B600" s="17"/>
      <c r="C600" s="17"/>
      <c r="D600" s="17"/>
      <c r="E600" s="17"/>
      <c r="F600" s="17"/>
    </row>
    <row r="601" spans="1:6" ht="15" customHeight="1">
      <c r="A601" s="17" t="s">
        <v>329</v>
      </c>
      <c r="B601" s="17"/>
      <c r="C601" s="17"/>
      <c r="D601" s="17"/>
      <c r="E601" s="17"/>
      <c r="F601" s="17"/>
    </row>
    <row r="602" spans="1:6" ht="15" customHeight="1">
      <c r="A602" s="17" t="s">
        <v>330</v>
      </c>
      <c r="B602" s="17"/>
      <c r="C602" s="17"/>
      <c r="D602" s="17"/>
      <c r="E602" s="17"/>
      <c r="F602" s="17"/>
    </row>
    <row r="603" spans="1:6" ht="15" customHeight="1">
      <c r="A603" s="17" t="s">
        <v>271</v>
      </c>
      <c r="B603" s="17"/>
      <c r="C603" s="17"/>
      <c r="D603" s="17"/>
      <c r="E603" s="17"/>
      <c r="F603" s="17"/>
    </row>
    <row r="604" spans="1:6" ht="15" customHeight="1">
      <c r="A604" s="17" t="s">
        <v>272</v>
      </c>
      <c r="B604" s="17"/>
      <c r="C604" s="17"/>
      <c r="D604" s="17"/>
      <c r="E604" s="17"/>
      <c r="F604" s="17"/>
    </row>
    <row r="605" spans="1:6" ht="15" customHeight="1">
      <c r="A605" s="17" t="s">
        <v>273</v>
      </c>
      <c r="B605" s="17"/>
      <c r="C605" s="17"/>
      <c r="D605" s="17"/>
      <c r="E605" s="17"/>
      <c r="F605" s="17"/>
    </row>
    <row r="606" spans="1:6" ht="15" customHeight="1">
      <c r="A606" s="17" t="s">
        <v>274</v>
      </c>
      <c r="B606" s="17"/>
      <c r="C606" s="17"/>
      <c r="D606" s="17"/>
      <c r="E606" s="17"/>
      <c r="F606" s="17"/>
    </row>
    <row r="607" spans="1:6" ht="15" customHeight="1">
      <c r="A607" s="17" t="s">
        <v>236</v>
      </c>
      <c r="B607" s="17"/>
      <c r="C607" s="17"/>
      <c r="D607" s="17"/>
      <c r="E607" s="17"/>
      <c r="F607" s="17"/>
    </row>
    <row r="608" spans="1:6" ht="15" customHeight="1">
      <c r="A608" s="17" t="s">
        <v>237</v>
      </c>
      <c r="B608" s="17"/>
      <c r="C608" s="17"/>
      <c r="D608" s="17"/>
      <c r="E608" s="17"/>
      <c r="F608" s="17"/>
    </row>
    <row r="609" spans="1:6" ht="15" customHeight="1">
      <c r="A609" s="17" t="s">
        <v>204</v>
      </c>
      <c r="B609" s="17"/>
      <c r="C609" s="17"/>
      <c r="D609" s="17"/>
      <c r="E609" s="17"/>
      <c r="F609" s="17"/>
    </row>
    <row r="610" spans="1:6" ht="15" customHeight="1">
      <c r="A610" s="17" t="s">
        <v>385</v>
      </c>
      <c r="B610" s="17"/>
      <c r="C610" s="17"/>
      <c r="D610" s="17"/>
      <c r="E610" s="17"/>
      <c r="F610" s="17"/>
    </row>
    <row r="611" spans="1:6" ht="15" customHeight="1">
      <c r="A611" s="17" t="s">
        <v>210</v>
      </c>
      <c r="B611" s="17"/>
      <c r="C611" s="17"/>
      <c r="D611" s="17"/>
      <c r="E611" s="17"/>
      <c r="F611" s="17"/>
    </row>
    <row r="612" spans="1:6" ht="15" customHeight="1">
      <c r="A612" s="17" t="s">
        <v>351</v>
      </c>
      <c r="B612" s="17"/>
      <c r="C612" s="17"/>
      <c r="D612" s="17"/>
      <c r="E612" s="17"/>
      <c r="F612" s="17"/>
    </row>
    <row r="613" spans="1:6" ht="15" customHeight="1">
      <c r="A613" s="17" t="s">
        <v>239</v>
      </c>
      <c r="B613" s="17"/>
      <c r="C613" s="17"/>
      <c r="D613" s="17"/>
      <c r="E613" s="17"/>
      <c r="F613" s="17"/>
    </row>
    <row r="614" spans="1:6" ht="15" customHeight="1">
      <c r="A614" s="17" t="s">
        <v>386</v>
      </c>
      <c r="B614" s="17"/>
      <c r="C614" s="17"/>
      <c r="D614" s="17"/>
      <c r="E614" s="17"/>
      <c r="F614" s="17"/>
    </row>
    <row r="615" spans="1:6" ht="15" customHeight="1">
      <c r="A615" s="17" t="s">
        <v>387</v>
      </c>
      <c r="B615" s="17"/>
      <c r="C615" s="17"/>
      <c r="D615" s="17"/>
      <c r="E615" s="17"/>
      <c r="F615" s="17"/>
    </row>
    <row r="616" spans="1:6" ht="15" customHeight="1">
      <c r="A616" s="17" t="s">
        <v>277</v>
      </c>
      <c r="B616" s="17"/>
      <c r="C616" s="17"/>
      <c r="D616" s="17"/>
      <c r="E616" s="17"/>
      <c r="F616" s="17"/>
    </row>
    <row r="617" spans="1:6" ht="15" customHeight="1">
      <c r="A617" s="17" t="s">
        <v>220</v>
      </c>
      <c r="B617" s="17"/>
      <c r="C617" s="17"/>
      <c r="D617" s="17"/>
      <c r="E617" s="17"/>
      <c r="F617" s="17"/>
    </row>
    <row r="618" spans="1:6" ht="15" customHeight="1">
      <c r="A618" s="17" t="s">
        <v>143</v>
      </c>
      <c r="B618" s="17"/>
      <c r="C618" s="17"/>
      <c r="D618" s="17"/>
      <c r="E618" s="17"/>
      <c r="F618" s="17"/>
    </row>
    <row r="619" spans="1:6" ht="15" customHeight="1">
      <c r="A619" s="17" t="s">
        <v>221</v>
      </c>
      <c r="B619" s="17"/>
      <c r="C619" s="17"/>
      <c r="D619" s="17"/>
      <c r="E619" s="17"/>
      <c r="F619" s="17"/>
    </row>
    <row r="620" spans="1:6" ht="15" customHeight="1">
      <c r="A620" s="17" t="s">
        <v>369</v>
      </c>
      <c r="B620" s="17"/>
      <c r="C620" s="17"/>
      <c r="D620" s="17"/>
      <c r="E620" s="17"/>
      <c r="F620" s="17"/>
    </row>
    <row r="621" spans="1:6" ht="15" customHeight="1">
      <c r="A621" s="17" t="s">
        <v>388</v>
      </c>
      <c r="B621" s="17"/>
      <c r="C621" s="17"/>
      <c r="D621" s="17"/>
      <c r="E621" s="17"/>
      <c r="F621" s="17"/>
    </row>
    <row r="622" spans="1:6" ht="15" customHeight="1">
      <c r="A622" s="17" t="s">
        <v>357</v>
      </c>
      <c r="B622" s="17"/>
      <c r="C622" s="17"/>
      <c r="D622" s="17"/>
      <c r="E622" s="17"/>
      <c r="F622" s="17"/>
    </row>
    <row r="623" spans="1:6" ht="15" customHeight="1">
      <c r="A623" s="17" t="s">
        <v>320</v>
      </c>
      <c r="B623" s="17"/>
      <c r="C623" s="17"/>
      <c r="D623" s="17"/>
      <c r="E623" s="17"/>
      <c r="F623" s="17"/>
    </row>
    <row r="624" spans="1:6" ht="15" customHeight="1">
      <c r="A624" s="17" t="s">
        <v>283</v>
      </c>
      <c r="B624" s="17"/>
      <c r="C624" s="17"/>
      <c r="D624" s="17"/>
      <c r="E624" s="17"/>
      <c r="F624" s="17"/>
    </row>
    <row r="625" spans="1:6" ht="15" customHeight="1">
      <c r="A625" s="17" t="s">
        <v>358</v>
      </c>
      <c r="B625" s="17"/>
      <c r="C625" s="17"/>
      <c r="D625" s="17"/>
      <c r="E625" s="17"/>
      <c r="F625" s="17"/>
    </row>
    <row r="626" spans="1:6" ht="15" customHeight="1">
      <c r="A626" s="17" t="s">
        <v>389</v>
      </c>
      <c r="B626" s="17"/>
      <c r="C626" s="17"/>
      <c r="D626" s="17"/>
      <c r="E626" s="17"/>
      <c r="F626" s="17"/>
    </row>
    <row r="627" spans="1:6" ht="15" customHeight="1">
      <c r="A627" s="17" t="s">
        <v>286</v>
      </c>
      <c r="B627" s="17"/>
      <c r="C627" s="17"/>
      <c r="D627" s="17"/>
      <c r="E627" s="17"/>
      <c r="F627" s="17"/>
    </row>
    <row r="628" spans="1:6" ht="15" customHeight="1">
      <c r="A628" s="17" t="s">
        <v>166</v>
      </c>
      <c r="B628" s="17"/>
      <c r="C628" s="17"/>
      <c r="D628" s="17"/>
      <c r="E628" s="17"/>
      <c r="F628" s="17"/>
    </row>
    <row r="629" spans="1:6" ht="15" customHeight="1">
      <c r="A629" s="17" t="s">
        <v>168</v>
      </c>
      <c r="B629" s="17"/>
      <c r="C629" s="17"/>
      <c r="D629" s="17"/>
      <c r="E629" s="17"/>
      <c r="F629" s="17"/>
    </row>
    <row r="630" spans="1:6" ht="15" customHeight="1">
      <c r="A630" s="17" t="s">
        <v>390</v>
      </c>
      <c r="B630" s="17"/>
      <c r="C630" s="17"/>
      <c r="D630" s="17"/>
      <c r="E630" s="17"/>
      <c r="F630" s="17"/>
    </row>
    <row r="631" spans="1:6" ht="15" customHeight="1">
      <c r="A631" s="17" t="s">
        <v>391</v>
      </c>
      <c r="B631" s="17"/>
      <c r="C631" s="17"/>
      <c r="D631" s="17"/>
      <c r="E631" s="17"/>
      <c r="F631" s="17"/>
    </row>
    <row r="632" spans="1:6" ht="15" customHeight="1">
      <c r="A632" s="17" t="s">
        <v>392</v>
      </c>
      <c r="B632" s="17"/>
      <c r="C632" s="17"/>
      <c r="D632" s="17"/>
      <c r="E632" s="17"/>
      <c r="F632" s="17"/>
    </row>
    <row r="633" spans="1:6" ht="15" customHeight="1">
      <c r="A633" s="17" t="s">
        <v>176</v>
      </c>
      <c r="B633" s="17"/>
      <c r="C633" s="17"/>
      <c r="D633" s="17"/>
      <c r="E633" s="17"/>
      <c r="F633" s="17"/>
    </row>
    <row r="634" spans="1:6" ht="15" customHeight="1">
      <c r="A634" s="17" t="s">
        <v>178</v>
      </c>
      <c r="B634" s="17"/>
      <c r="C634" s="17"/>
      <c r="D634" s="17"/>
      <c r="E634" s="17"/>
      <c r="F634" s="17"/>
    </row>
    <row r="635" spans="1:6" ht="15" customHeight="1">
      <c r="A635" s="17" t="s">
        <v>180</v>
      </c>
      <c r="B635" s="17"/>
      <c r="C635" s="17"/>
      <c r="D635" s="17"/>
      <c r="E635" s="17"/>
      <c r="F635" s="17"/>
    </row>
    <row r="636" spans="1:6" ht="15" customHeight="1">
      <c r="A636" s="17" t="s">
        <v>182</v>
      </c>
      <c r="B636" s="17"/>
      <c r="C636" s="17"/>
      <c r="D636" s="17"/>
      <c r="E636" s="17"/>
      <c r="F636" s="17"/>
    </row>
    <row r="637" spans="1:6" ht="15" customHeight="1">
      <c r="A637" s="17" t="s">
        <v>184</v>
      </c>
      <c r="B637" s="17"/>
      <c r="C637" s="17"/>
      <c r="D637" s="17"/>
      <c r="E637" s="17"/>
      <c r="F637" s="17"/>
    </row>
    <row r="638" spans="1:6" ht="15" customHeight="1">
      <c r="A638" s="17" t="s">
        <v>186</v>
      </c>
      <c r="B638" s="17"/>
      <c r="C638" s="17"/>
      <c r="D638" s="17"/>
      <c r="E638" s="17"/>
      <c r="F638" s="17"/>
    </row>
    <row r="639" spans="1:6" ht="15" customHeight="1">
      <c r="A639" s="17" t="s">
        <v>362</v>
      </c>
      <c r="B639" s="17"/>
      <c r="C639" s="17"/>
      <c r="D639" s="17"/>
      <c r="E639" s="17"/>
      <c r="F639" s="17"/>
    </row>
    <row r="640" spans="1:6" ht="15" customHeight="1">
      <c r="A640" s="17" t="s">
        <v>363</v>
      </c>
      <c r="B640" s="17"/>
      <c r="C640" s="17"/>
      <c r="D640" s="17"/>
      <c r="E640" s="17"/>
      <c r="F640" s="17"/>
    </row>
    <row r="641" spans="1:6" ht="15" customHeight="1">
      <c r="A641" s="17" t="s">
        <v>191</v>
      </c>
      <c r="B641" s="17"/>
      <c r="C641" s="17"/>
      <c r="D641" s="17"/>
      <c r="E641" s="17"/>
      <c r="F641" s="17"/>
    </row>
    <row r="642" spans="1:6" ht="15" customHeight="1">
      <c r="A642" s="17" t="s">
        <v>193</v>
      </c>
      <c r="B642" s="17"/>
      <c r="C642" s="17"/>
      <c r="D642" s="17"/>
      <c r="E642" s="17"/>
      <c r="F642" s="17"/>
    </row>
    <row r="643" spans="1:6" ht="15" customHeight="1">
      <c r="A643" s="17" t="s">
        <v>234</v>
      </c>
      <c r="B643" s="17"/>
      <c r="C643" s="17"/>
      <c r="D643" s="17"/>
      <c r="E643" s="17"/>
      <c r="F643" s="17"/>
    </row>
    <row r="644" spans="1:6" ht="15" customHeight="1">
      <c r="A644" s="17" t="s">
        <v>235</v>
      </c>
      <c r="B644" s="17"/>
      <c r="C644" s="17"/>
      <c r="D644" s="17"/>
      <c r="E644" s="17"/>
      <c r="F644" s="17"/>
    </row>
    <row r="645" spans="1:6" ht="15" customHeight="1">
      <c r="A645" s="17" t="s">
        <v>257</v>
      </c>
      <c r="B645" s="17"/>
      <c r="C645" s="17"/>
      <c r="D645" s="17"/>
      <c r="E645" s="17"/>
      <c r="F645" s="17"/>
    </row>
    <row r="646" spans="1:6" ht="15" customHeight="1">
      <c r="A646" s="17" t="s">
        <v>258</v>
      </c>
      <c r="B646" s="17"/>
      <c r="C646" s="17"/>
      <c r="D646" s="17"/>
      <c r="E646" s="17"/>
      <c r="F646" s="17"/>
    </row>
    <row r="647" spans="1:6" ht="15" customHeight="1">
      <c r="A647" s="17" t="s">
        <v>296</v>
      </c>
      <c r="B647" s="17"/>
      <c r="C647" s="17"/>
      <c r="D647" s="17"/>
      <c r="E647" s="17"/>
      <c r="F647" s="17"/>
    </row>
    <row r="648" spans="1:6" ht="15" customHeight="1">
      <c r="A648" s="17" t="s">
        <v>202</v>
      </c>
      <c r="B648" s="17"/>
      <c r="C648" s="17"/>
      <c r="D648" s="17"/>
      <c r="E648" s="17"/>
      <c r="F648" s="17"/>
    </row>
    <row r="649" spans="1:6" ht="15" customHeight="1">
      <c r="A649" s="17" t="s">
        <v>204</v>
      </c>
      <c r="B649" s="17"/>
      <c r="C649" s="17"/>
      <c r="D649" s="17"/>
      <c r="E649" s="17"/>
      <c r="F649" s="17"/>
    </row>
    <row r="650" spans="1:6" ht="15" customHeight="1">
      <c r="A650" s="17" t="s">
        <v>364</v>
      </c>
      <c r="B650" s="17"/>
      <c r="C650" s="17"/>
      <c r="D650" s="17"/>
      <c r="E650" s="17"/>
      <c r="F650" s="17"/>
    </row>
    <row r="651" spans="1:6" ht="15" customHeight="1">
      <c r="A651" s="17" t="s">
        <v>208</v>
      </c>
      <c r="B651" s="17"/>
      <c r="C651" s="17"/>
      <c r="D651" s="17"/>
      <c r="E651" s="17"/>
      <c r="F651" s="17"/>
    </row>
    <row r="652" spans="1:6" ht="15" customHeight="1">
      <c r="A652" s="17" t="s">
        <v>210</v>
      </c>
      <c r="B652" s="17"/>
      <c r="C652" s="17"/>
      <c r="D652" s="17"/>
      <c r="E652" s="17"/>
      <c r="F652" s="17"/>
    </row>
    <row r="653" spans="1:6" ht="15" customHeight="1">
      <c r="A653" s="17" t="s">
        <v>393</v>
      </c>
      <c r="B653" s="17"/>
      <c r="C653" s="17"/>
      <c r="D653" s="17"/>
      <c r="E653" s="17"/>
      <c r="F653" s="17"/>
    </row>
    <row r="654" spans="1:6" ht="15" customHeight="1">
      <c r="A654" s="17" t="s">
        <v>394</v>
      </c>
      <c r="B654" s="17"/>
      <c r="C654" s="17"/>
      <c r="D654" s="17"/>
      <c r="E654" s="17"/>
      <c r="F654" s="17"/>
    </row>
    <row r="655" spans="1:6" ht="15" customHeight="1">
      <c r="A655" s="17" t="s">
        <v>395</v>
      </c>
      <c r="B655" s="17"/>
      <c r="C655" s="17"/>
      <c r="D655" s="17"/>
      <c r="E655" s="17"/>
      <c r="F655" s="17"/>
    </row>
    <row r="656" spans="1:6" ht="15" customHeight="1">
      <c r="A656" s="17" t="s">
        <v>396</v>
      </c>
      <c r="B656" s="17"/>
      <c r="C656" s="17"/>
      <c r="D656" s="17"/>
      <c r="E656" s="17"/>
      <c r="F656" s="17"/>
    </row>
    <row r="657" spans="1:6" ht="15" customHeight="1">
      <c r="A657" s="17" t="s">
        <v>397</v>
      </c>
      <c r="B657" s="17"/>
      <c r="C657" s="17"/>
      <c r="D657" s="17"/>
      <c r="E657" s="17"/>
      <c r="F657" s="17"/>
    </row>
    <row r="658" spans="1:6" ht="15" customHeight="1">
      <c r="A658" s="17" t="s">
        <v>398</v>
      </c>
      <c r="B658" s="17"/>
      <c r="C658" s="17"/>
      <c r="D658" s="17"/>
      <c r="E658" s="17"/>
      <c r="F658" s="17"/>
    </row>
    <row r="659" spans="1:6" ht="15" customHeight="1">
      <c r="A659" s="17" t="s">
        <v>143</v>
      </c>
      <c r="B659" s="17"/>
      <c r="C659" s="17"/>
      <c r="D659" s="17"/>
      <c r="E659" s="17"/>
      <c r="F659" s="17"/>
    </row>
    <row r="660" spans="1:6" ht="15" customHeight="1">
      <c r="A660" s="17" t="s">
        <v>244</v>
      </c>
      <c r="B660" s="17"/>
      <c r="C660" s="17"/>
      <c r="D660" s="17"/>
      <c r="E660" s="17"/>
      <c r="F660" s="17"/>
    </row>
    <row r="661" spans="1:6" ht="15" customHeight="1">
      <c r="A661" s="17" t="s">
        <v>369</v>
      </c>
      <c r="B661" s="17"/>
      <c r="C661" s="17"/>
      <c r="D661" s="17"/>
      <c r="E661" s="17"/>
      <c r="F661" s="17"/>
    </row>
    <row r="662" spans="1:6" ht="15" customHeight="1">
      <c r="A662" s="17" t="s">
        <v>378</v>
      </c>
      <c r="B662" s="17"/>
      <c r="C662" s="17"/>
      <c r="D662" s="17"/>
      <c r="E662" s="17"/>
      <c r="F662" s="17"/>
    </row>
    <row r="663" spans="1:6" ht="15" customHeight="1">
      <c r="A663" s="17" t="s">
        <v>223</v>
      </c>
      <c r="B663" s="17"/>
      <c r="C663" s="17"/>
      <c r="D663" s="17"/>
      <c r="E663" s="17"/>
      <c r="F663" s="17"/>
    </row>
    <row r="664" spans="1:6" ht="15" customHeight="1">
      <c r="A664" s="17" t="s">
        <v>399</v>
      </c>
      <c r="B664" s="17"/>
      <c r="C664" s="17"/>
      <c r="D664" s="17"/>
      <c r="E664" s="17"/>
      <c r="F664" s="17"/>
    </row>
    <row r="665" spans="1:6" ht="15" customHeight="1">
      <c r="A665" s="17" t="s">
        <v>380</v>
      </c>
      <c r="B665" s="17"/>
      <c r="C665" s="17"/>
      <c r="D665" s="17"/>
      <c r="E665" s="17"/>
      <c r="F665" s="17"/>
    </row>
    <row r="666" spans="1:6" ht="15" customHeight="1">
      <c r="A666" s="17" t="s">
        <v>358</v>
      </c>
      <c r="B666" s="17"/>
      <c r="C666" s="17"/>
      <c r="D666" s="17"/>
      <c r="E666" s="17"/>
      <c r="F666" s="17"/>
    </row>
    <row r="667" spans="1:6" ht="15" customHeight="1">
      <c r="A667" s="17" t="s">
        <v>248</v>
      </c>
      <c r="B667" s="17"/>
      <c r="C667" s="17"/>
      <c r="D667" s="17"/>
      <c r="E667" s="17"/>
      <c r="F667" s="17"/>
    </row>
    <row r="668" spans="1:6" ht="15" customHeight="1">
      <c r="A668" s="17" t="s">
        <v>286</v>
      </c>
      <c r="B668" s="17"/>
      <c r="C668" s="17"/>
      <c r="D668" s="17"/>
      <c r="E668" s="17"/>
      <c r="F668" s="17"/>
    </row>
    <row r="669" spans="1:6" ht="15" customHeight="1">
      <c r="A669" s="17" t="s">
        <v>267</v>
      </c>
      <c r="B669" s="17"/>
      <c r="C669" s="17"/>
      <c r="D669" s="17"/>
      <c r="E669" s="17"/>
      <c r="F669" s="17"/>
    </row>
    <row r="670" spans="1:6" ht="15" customHeight="1">
      <c r="A670" s="17" t="s">
        <v>400</v>
      </c>
      <c r="B670" s="17"/>
      <c r="C670" s="17"/>
      <c r="D670" s="17"/>
      <c r="E670" s="17"/>
      <c r="F670" s="17"/>
    </row>
    <row r="671" spans="1:6" ht="15" customHeight="1">
      <c r="A671" s="17" t="s">
        <v>401</v>
      </c>
      <c r="B671" s="17"/>
      <c r="C671" s="17"/>
      <c r="D671" s="17"/>
      <c r="E671" s="17"/>
      <c r="F671" s="17"/>
    </row>
    <row r="672" spans="1:6" ht="15" customHeight="1">
      <c r="A672" s="17" t="s">
        <v>402</v>
      </c>
      <c r="B672" s="17"/>
      <c r="C672" s="17"/>
      <c r="D672" s="17"/>
      <c r="E672" s="17"/>
      <c r="F672" s="17"/>
    </row>
    <row r="673" spans="1:6" ht="15" customHeight="1">
      <c r="A673" s="17" t="s">
        <v>403</v>
      </c>
      <c r="B673" s="17"/>
      <c r="C673" s="17"/>
      <c r="D673" s="17"/>
      <c r="E673" s="17"/>
      <c r="F673" s="17"/>
    </row>
    <row r="674" spans="1:6" ht="15" customHeight="1">
      <c r="A674" s="17" t="s">
        <v>176</v>
      </c>
      <c r="B674" s="17"/>
      <c r="C674" s="17"/>
      <c r="D674" s="17"/>
      <c r="E674" s="17"/>
      <c r="F674" s="17"/>
    </row>
    <row r="675" spans="1:6" ht="15" customHeight="1">
      <c r="A675" s="17" t="s">
        <v>178</v>
      </c>
      <c r="B675" s="17"/>
      <c r="C675" s="17"/>
      <c r="D675" s="17"/>
      <c r="E675" s="17"/>
      <c r="F675" s="17"/>
    </row>
    <row r="676" spans="1:6" ht="15" customHeight="1">
      <c r="A676" s="17" t="s">
        <v>180</v>
      </c>
      <c r="B676" s="17"/>
      <c r="C676" s="17"/>
      <c r="D676" s="17"/>
      <c r="E676" s="17"/>
      <c r="F676" s="17"/>
    </row>
    <row r="677" spans="1:6" ht="15" customHeight="1">
      <c r="A677" s="17" t="s">
        <v>404</v>
      </c>
      <c r="B677" s="17"/>
      <c r="C677" s="17"/>
      <c r="D677" s="17"/>
      <c r="E677" s="17"/>
      <c r="F677" s="17"/>
    </row>
    <row r="678" spans="1:6" ht="15" customHeight="1">
      <c r="A678" s="17" t="s">
        <v>184</v>
      </c>
      <c r="B678" s="17"/>
      <c r="C678" s="17"/>
      <c r="D678" s="17"/>
      <c r="E678" s="17"/>
      <c r="F678" s="17"/>
    </row>
    <row r="679" spans="1:6" ht="15" customHeight="1">
      <c r="A679" s="17" t="s">
        <v>186</v>
      </c>
      <c r="B679" s="17"/>
      <c r="C679" s="17"/>
      <c r="D679" s="17"/>
      <c r="E679" s="17"/>
      <c r="F679" s="17"/>
    </row>
    <row r="680" spans="1:6" ht="15" customHeight="1">
      <c r="A680" s="17" t="s">
        <v>405</v>
      </c>
      <c r="B680" s="17"/>
      <c r="C680" s="17"/>
      <c r="D680" s="17"/>
      <c r="E680" s="17"/>
      <c r="F680" s="17"/>
    </row>
    <row r="681" spans="1:6" ht="15" customHeight="1">
      <c r="A681" s="17" t="s">
        <v>406</v>
      </c>
      <c r="B681" s="17"/>
      <c r="C681" s="17"/>
      <c r="D681" s="17"/>
      <c r="E681" s="17"/>
      <c r="F681" s="17"/>
    </row>
    <row r="682" spans="1:6" ht="15" customHeight="1">
      <c r="A682" s="17" t="s">
        <v>292</v>
      </c>
      <c r="B682" s="17"/>
      <c r="C682" s="17"/>
      <c r="D682" s="17"/>
      <c r="E682" s="17"/>
      <c r="F682" s="17"/>
    </row>
    <row r="683" spans="1:6" ht="15" customHeight="1">
      <c r="A683" s="17" t="s">
        <v>293</v>
      </c>
      <c r="B683" s="17"/>
      <c r="C683" s="17"/>
      <c r="D683" s="17"/>
      <c r="E683" s="17"/>
      <c r="F683" s="17"/>
    </row>
    <row r="684" spans="1:6" ht="15" customHeight="1">
      <c r="A684" s="17" t="s">
        <v>194</v>
      </c>
      <c r="B684" s="17"/>
      <c r="C684" s="17"/>
      <c r="D684" s="17"/>
      <c r="E684" s="17"/>
      <c r="F684" s="17"/>
    </row>
    <row r="685" spans="1:6" ht="15" customHeight="1">
      <c r="A685" s="17" t="s">
        <v>196</v>
      </c>
      <c r="B685" s="17"/>
      <c r="C685" s="17"/>
      <c r="D685" s="17"/>
      <c r="E685" s="17"/>
      <c r="F685" s="17"/>
    </row>
    <row r="686" spans="1:6" ht="15" customHeight="1">
      <c r="A686" s="17" t="s">
        <v>407</v>
      </c>
      <c r="B686" s="17"/>
      <c r="C686" s="17"/>
      <c r="D686" s="17"/>
      <c r="E686" s="17"/>
      <c r="F686" s="17"/>
    </row>
    <row r="687" spans="1:6" ht="15" customHeight="1">
      <c r="A687" s="17" t="s">
        <v>408</v>
      </c>
      <c r="B687" s="17"/>
      <c r="C687" s="17"/>
      <c r="D687" s="17"/>
      <c r="E687" s="17"/>
      <c r="F687" s="17"/>
    </row>
    <row r="688" spans="1:6" ht="15" customHeight="1">
      <c r="A688" s="17" t="s">
        <v>236</v>
      </c>
      <c r="B688" s="17"/>
      <c r="C688" s="17"/>
      <c r="D688" s="17"/>
      <c r="E688" s="17"/>
      <c r="F688" s="17"/>
    </row>
    <row r="689" spans="1:6" ht="15" customHeight="1">
      <c r="A689" s="17" t="s">
        <v>237</v>
      </c>
      <c r="B689" s="17"/>
      <c r="C689" s="17"/>
      <c r="D689" s="17"/>
      <c r="E689" s="17"/>
      <c r="F689" s="17"/>
    </row>
    <row r="690" spans="1:6" ht="15" customHeight="1">
      <c r="A690" s="17" t="s">
        <v>204</v>
      </c>
      <c r="B690" s="17"/>
      <c r="C690" s="17"/>
      <c r="D690" s="17"/>
      <c r="E690" s="17"/>
      <c r="F690" s="17"/>
    </row>
    <row r="691" spans="1:6" ht="15" customHeight="1">
      <c r="A691" s="17" t="s">
        <v>208</v>
      </c>
      <c r="B691" s="17"/>
      <c r="C691" s="17"/>
      <c r="D691" s="17"/>
      <c r="E691" s="17"/>
      <c r="F691" s="17"/>
    </row>
    <row r="692" spans="1:6" ht="15" customHeight="1">
      <c r="A692" s="17" t="s">
        <v>210</v>
      </c>
      <c r="B692" s="17"/>
      <c r="C692" s="17"/>
      <c r="D692" s="17"/>
      <c r="E692" s="17"/>
      <c r="F692" s="17"/>
    </row>
    <row r="693" spans="1:6" ht="15" customHeight="1">
      <c r="A693" s="17" t="s">
        <v>299</v>
      </c>
      <c r="B693" s="17"/>
      <c r="C693" s="17"/>
      <c r="D693" s="17"/>
      <c r="E693" s="17"/>
      <c r="F693" s="17"/>
    </row>
    <row r="694" spans="1:6" ht="15" customHeight="1">
      <c r="A694" s="17" t="s">
        <v>239</v>
      </c>
      <c r="B694" s="17"/>
      <c r="C694" s="17"/>
      <c r="D694" s="17"/>
      <c r="E694" s="17"/>
      <c r="F694" s="17"/>
    </row>
    <row r="695" spans="1:6" ht="15" customHeight="1">
      <c r="A695" s="17" t="s">
        <v>409</v>
      </c>
      <c r="B695" s="17"/>
      <c r="C695" s="17"/>
      <c r="D695" s="17"/>
      <c r="E695" s="17"/>
      <c r="F695" s="17"/>
    </row>
    <row r="696" spans="1:6" ht="15" customHeight="1">
      <c r="A696" s="17" t="s">
        <v>410</v>
      </c>
      <c r="B696" s="17"/>
      <c r="C696" s="17"/>
      <c r="D696" s="17"/>
      <c r="E696" s="17"/>
      <c r="F696" s="17"/>
    </row>
    <row r="697" spans="1:6" ht="15" customHeight="1">
      <c r="A697" s="17" t="s">
        <v>302</v>
      </c>
      <c r="B697" s="17"/>
      <c r="C697" s="17"/>
      <c r="D697" s="17"/>
      <c r="E697" s="17"/>
      <c r="F697" s="17"/>
    </row>
    <row r="698" spans="1:6" ht="15" customHeight="1">
      <c r="A698" s="17" t="s">
        <v>411</v>
      </c>
      <c r="B698" s="17"/>
      <c r="C698" s="17"/>
      <c r="D698" s="17"/>
      <c r="E698" s="17"/>
      <c r="F698" s="17"/>
    </row>
    <row r="699" spans="1:6" ht="15" customHeight="1">
      <c r="A699" s="17" t="s">
        <v>143</v>
      </c>
      <c r="B699" s="17"/>
      <c r="C699" s="17"/>
      <c r="D699" s="17"/>
      <c r="E699" s="17"/>
      <c r="F699" s="17"/>
    </row>
    <row r="700" spans="1:6" ht="15" customHeight="1">
      <c r="A700" s="17" t="s">
        <v>244</v>
      </c>
      <c r="B700" s="17"/>
      <c r="C700" s="17"/>
      <c r="D700" s="17"/>
      <c r="E700" s="17"/>
      <c r="F700" s="17"/>
    </row>
    <row r="701" spans="1:6" ht="15" customHeight="1">
      <c r="A701" s="17" t="s">
        <v>369</v>
      </c>
      <c r="B701" s="17"/>
      <c r="C701" s="17"/>
      <c r="D701" s="17"/>
      <c r="E701" s="17"/>
      <c r="F701" s="17"/>
    </row>
    <row r="702" spans="1:6" ht="15" customHeight="1">
      <c r="A702" s="17" t="s">
        <v>412</v>
      </c>
      <c r="B702" s="17"/>
      <c r="C702" s="17"/>
      <c r="D702" s="17"/>
      <c r="E702" s="17"/>
      <c r="F702" s="17"/>
    </row>
    <row r="703" spans="1:6" ht="15" customHeight="1">
      <c r="A703" s="17" t="s">
        <v>413</v>
      </c>
      <c r="B703" s="17"/>
      <c r="C703" s="17"/>
      <c r="D703" s="17"/>
      <c r="E703" s="17"/>
      <c r="F703" s="17"/>
    </row>
    <row r="704" spans="1:6" ht="15" customHeight="1">
      <c r="A704" s="17" t="s">
        <v>414</v>
      </c>
      <c r="B704" s="17"/>
      <c r="C704" s="17"/>
      <c r="D704" s="17"/>
      <c r="E704" s="17"/>
      <c r="F704" s="17"/>
    </row>
    <row r="705" spans="1:6" ht="15" customHeight="1">
      <c r="A705" s="17" t="s">
        <v>415</v>
      </c>
      <c r="B705" s="17"/>
      <c r="C705" s="17"/>
      <c r="D705" s="17"/>
      <c r="E705" s="17"/>
      <c r="F705" s="17"/>
    </row>
    <row r="706" spans="1:6" ht="15" customHeight="1">
      <c r="A706" s="17" t="s">
        <v>416</v>
      </c>
      <c r="B706" s="17"/>
      <c r="C706" s="17"/>
      <c r="D706" s="17"/>
      <c r="E706" s="17"/>
      <c r="F706" s="17"/>
    </row>
    <row r="707" spans="1:6" ht="15" customHeight="1">
      <c r="A707" s="17" t="s">
        <v>417</v>
      </c>
      <c r="B707" s="17"/>
      <c r="C707" s="17"/>
      <c r="D707" s="17"/>
      <c r="E707" s="17"/>
      <c r="F707" s="17"/>
    </row>
    <row r="708" spans="1:6" ht="15" customHeight="1">
      <c r="A708" s="17" t="s">
        <v>286</v>
      </c>
      <c r="B708" s="17"/>
      <c r="C708" s="17"/>
      <c r="D708" s="17"/>
      <c r="E708" s="17"/>
      <c r="F708" s="17"/>
    </row>
    <row r="709" spans="1:6" ht="15" customHeight="1">
      <c r="A709" s="17" t="s">
        <v>381</v>
      </c>
      <c r="B709" s="17"/>
      <c r="C709" s="17"/>
      <c r="D709" s="17"/>
      <c r="E709" s="17"/>
      <c r="F709" s="17"/>
    </row>
    <row r="710" spans="1:6" ht="15" customHeight="1">
      <c r="A710" s="17" t="s">
        <v>168</v>
      </c>
      <c r="B710" s="17"/>
      <c r="C710" s="17"/>
      <c r="D710" s="17"/>
      <c r="E710" s="17"/>
      <c r="F710" s="17"/>
    </row>
    <row r="711" spans="1:6" ht="15" customHeight="1">
      <c r="A711" s="17" t="s">
        <v>418</v>
      </c>
      <c r="B711" s="17"/>
      <c r="C711" s="17"/>
      <c r="D711" s="17"/>
      <c r="E711" s="17"/>
      <c r="F711" s="17"/>
    </row>
    <row r="712" spans="1:6" ht="15" customHeight="1">
      <c r="A712" s="17" t="s">
        <v>419</v>
      </c>
      <c r="B712" s="17"/>
      <c r="C712" s="17"/>
      <c r="D712" s="17"/>
      <c r="E712" s="17"/>
      <c r="F712" s="17"/>
    </row>
    <row r="713" spans="1:6" ht="15" customHeight="1">
      <c r="A713" s="17" t="s">
        <v>420</v>
      </c>
      <c r="B713" s="17"/>
      <c r="C713" s="17"/>
      <c r="D713" s="17"/>
      <c r="E713" s="17"/>
      <c r="F713" s="17"/>
    </row>
    <row r="714" spans="1:6" ht="15" customHeight="1">
      <c r="A714" s="17" t="s">
        <v>176</v>
      </c>
      <c r="B714" s="17"/>
      <c r="C714" s="17"/>
      <c r="D714" s="17"/>
      <c r="E714" s="17"/>
      <c r="F714" s="17"/>
    </row>
    <row r="715" spans="1:6" ht="15" customHeight="1">
      <c r="A715" s="17" t="s">
        <v>178</v>
      </c>
      <c r="B715" s="17"/>
      <c r="C715" s="17"/>
      <c r="D715" s="17"/>
      <c r="E715" s="17"/>
      <c r="F715" s="17"/>
    </row>
    <row r="716" spans="1:6" ht="15" customHeight="1">
      <c r="A716" s="17" t="s">
        <v>180</v>
      </c>
      <c r="B716" s="17"/>
      <c r="C716" s="17"/>
      <c r="D716" s="17"/>
      <c r="E716" s="17"/>
      <c r="F716" s="17"/>
    </row>
    <row r="717" spans="1:6" ht="15" customHeight="1">
      <c r="A717" s="17" t="s">
        <v>404</v>
      </c>
      <c r="B717" s="17"/>
      <c r="C717" s="17"/>
      <c r="D717" s="17"/>
      <c r="E717" s="17"/>
      <c r="F717" s="17"/>
    </row>
    <row r="718" spans="1:6" ht="15" customHeight="1">
      <c r="A718" s="17" t="s">
        <v>184</v>
      </c>
      <c r="B718" s="17"/>
      <c r="C718" s="17"/>
      <c r="D718" s="17"/>
      <c r="E718" s="17"/>
      <c r="F718" s="17"/>
    </row>
    <row r="719" spans="1:6" ht="15" customHeight="1">
      <c r="A719" s="17" t="s">
        <v>186</v>
      </c>
      <c r="B719" s="17"/>
      <c r="C719" s="17"/>
      <c r="D719" s="17"/>
      <c r="E719" s="17"/>
      <c r="F719" s="17"/>
    </row>
    <row r="720" spans="1:6" ht="15" customHeight="1">
      <c r="A720" s="17" t="s">
        <v>405</v>
      </c>
      <c r="B720" s="17"/>
      <c r="C720" s="17"/>
      <c r="D720" s="17"/>
      <c r="E720" s="17"/>
      <c r="F720" s="17"/>
    </row>
    <row r="721" spans="1:6" ht="15" customHeight="1">
      <c r="A721" s="17" t="s">
        <v>406</v>
      </c>
      <c r="B721" s="17"/>
      <c r="C721" s="17"/>
      <c r="D721" s="17"/>
      <c r="E721" s="17"/>
      <c r="F721" s="17"/>
    </row>
    <row r="722" spans="1:6" ht="15" customHeight="1">
      <c r="A722" s="17" t="s">
        <v>292</v>
      </c>
      <c r="B722" s="17"/>
      <c r="C722" s="17"/>
      <c r="D722" s="17"/>
      <c r="E722" s="17"/>
      <c r="F722" s="17"/>
    </row>
    <row r="723" spans="1:6" ht="15" customHeight="1">
      <c r="A723" s="17" t="s">
        <v>293</v>
      </c>
      <c r="B723" s="17"/>
      <c r="C723" s="17"/>
      <c r="D723" s="17"/>
      <c r="E723" s="17"/>
      <c r="F723" s="17"/>
    </row>
    <row r="724" spans="1:6" ht="15" customHeight="1">
      <c r="A724" s="17" t="s">
        <v>271</v>
      </c>
      <c r="B724" s="17"/>
      <c r="C724" s="17"/>
      <c r="D724" s="17"/>
      <c r="E724" s="17"/>
      <c r="F724" s="17"/>
    </row>
    <row r="725" spans="1:6" ht="15" customHeight="1">
      <c r="A725" s="17" t="s">
        <v>272</v>
      </c>
      <c r="B725" s="17"/>
      <c r="C725" s="17"/>
      <c r="D725" s="17"/>
      <c r="E725" s="17"/>
      <c r="F725" s="17"/>
    </row>
    <row r="726" spans="1:6" ht="15" customHeight="1">
      <c r="A726" s="17" t="s">
        <v>257</v>
      </c>
      <c r="B726" s="17"/>
      <c r="C726" s="17"/>
      <c r="D726" s="17"/>
      <c r="E726" s="17"/>
      <c r="F726" s="17"/>
    </row>
    <row r="727" spans="1:6" ht="15" customHeight="1">
      <c r="A727" s="17" t="s">
        <v>258</v>
      </c>
      <c r="B727" s="17"/>
      <c r="C727" s="17"/>
      <c r="D727" s="17"/>
      <c r="E727" s="17"/>
      <c r="F727" s="17"/>
    </row>
    <row r="728" spans="1:6" ht="15" customHeight="1">
      <c r="A728" s="17" t="s">
        <v>236</v>
      </c>
      <c r="B728" s="17"/>
      <c r="C728" s="17"/>
      <c r="D728" s="17"/>
      <c r="E728" s="17"/>
      <c r="F728" s="17"/>
    </row>
    <row r="729" spans="1:6" ht="15" customHeight="1">
      <c r="A729" s="17" t="s">
        <v>237</v>
      </c>
      <c r="B729" s="17"/>
      <c r="C729" s="17"/>
      <c r="D729" s="17"/>
      <c r="E729" s="17"/>
      <c r="F729" s="17"/>
    </row>
    <row r="730" spans="1:6" ht="15" customHeight="1">
      <c r="A730" s="17" t="s">
        <v>204</v>
      </c>
      <c r="B730" s="17"/>
      <c r="C730" s="17"/>
      <c r="D730" s="17"/>
      <c r="E730" s="17"/>
      <c r="F730" s="17"/>
    </row>
    <row r="731" spans="1:6" ht="15" customHeight="1">
      <c r="A731" s="17" t="s">
        <v>208</v>
      </c>
      <c r="B731" s="17"/>
      <c r="C731" s="17"/>
      <c r="D731" s="17"/>
      <c r="E731" s="17"/>
      <c r="F731" s="17"/>
    </row>
    <row r="732" spans="1:6" ht="15" customHeight="1">
      <c r="A732" s="17" t="s">
        <v>210</v>
      </c>
      <c r="B732" s="17"/>
      <c r="C732" s="17"/>
      <c r="D732" s="17"/>
      <c r="E732" s="17"/>
      <c r="F732" s="17"/>
    </row>
    <row r="733" spans="1:6" ht="15" customHeight="1">
      <c r="A733" s="17" t="s">
        <v>421</v>
      </c>
      <c r="B733" s="17"/>
      <c r="C733" s="17"/>
      <c r="D733" s="17"/>
      <c r="E733" s="17"/>
      <c r="F733" s="17"/>
    </row>
    <row r="734" spans="1:6" ht="15" customHeight="1">
      <c r="A734" s="17" t="s">
        <v>239</v>
      </c>
      <c r="B734" s="17"/>
      <c r="C734" s="17"/>
      <c r="D734" s="17"/>
      <c r="E734" s="17"/>
      <c r="F734" s="17"/>
    </row>
    <row r="735" spans="1:6" ht="15" customHeight="1">
      <c r="A735" s="17" t="s">
        <v>422</v>
      </c>
      <c r="B735" s="17"/>
      <c r="C735" s="17"/>
      <c r="D735" s="17"/>
      <c r="E735" s="17"/>
      <c r="F735" s="17"/>
    </row>
    <row r="736" spans="1:6" ht="15" customHeight="1">
      <c r="A736" s="17" t="s">
        <v>423</v>
      </c>
      <c r="B736" s="17"/>
      <c r="C736" s="17"/>
      <c r="D736" s="17"/>
      <c r="E736" s="17"/>
      <c r="F736" s="17"/>
    </row>
    <row r="737" spans="1:6" ht="15" customHeight="1">
      <c r="A737" s="17" t="s">
        <v>397</v>
      </c>
      <c r="B737" s="17"/>
      <c r="C737" s="17"/>
      <c r="D737" s="17"/>
      <c r="E737" s="17"/>
      <c r="F737" s="17"/>
    </row>
    <row r="738" spans="1:6" ht="15" customHeight="1">
      <c r="A738" s="17" t="s">
        <v>424</v>
      </c>
      <c r="B738" s="17"/>
      <c r="C738" s="17"/>
      <c r="D738" s="17"/>
      <c r="E738" s="17"/>
      <c r="F738" s="17"/>
    </row>
    <row r="739" spans="1:6" ht="15" customHeight="1">
      <c r="A739" s="17" t="s">
        <v>355</v>
      </c>
      <c r="B739" s="17"/>
      <c r="C739" s="17"/>
      <c r="D739" s="17"/>
      <c r="E739" s="17"/>
      <c r="F739" s="17"/>
    </row>
    <row r="740" spans="1:6" ht="15" customHeight="1">
      <c r="A740" s="17" t="s">
        <v>244</v>
      </c>
      <c r="B740" s="17"/>
      <c r="C740" s="17"/>
      <c r="D740" s="17"/>
      <c r="E740" s="17"/>
      <c r="F740" s="17"/>
    </row>
    <row r="741" spans="1:6" ht="15" customHeight="1">
      <c r="A741" s="17" t="s">
        <v>222</v>
      </c>
      <c r="B741" s="17"/>
      <c r="C741" s="17"/>
      <c r="D741" s="17"/>
      <c r="E741" s="17"/>
      <c r="F741" s="17"/>
    </row>
    <row r="742" spans="1:6" ht="15" customHeight="1">
      <c r="A742" s="17" t="s">
        <v>388</v>
      </c>
      <c r="B742" s="17"/>
      <c r="C742" s="17"/>
      <c r="D742" s="17"/>
      <c r="E742" s="17"/>
      <c r="F742" s="17"/>
    </row>
    <row r="743" spans="1:6" ht="15" customHeight="1">
      <c r="A743" s="17" t="s">
        <v>319</v>
      </c>
      <c r="B743" s="17"/>
      <c r="C743" s="17"/>
      <c r="D743" s="17"/>
      <c r="E743" s="17"/>
      <c r="F743" s="17"/>
    </row>
    <row r="744" spans="1:6" ht="15" customHeight="1">
      <c r="A744" s="17" t="s">
        <v>425</v>
      </c>
      <c r="B744" s="17"/>
      <c r="C744" s="17"/>
      <c r="D744" s="17"/>
      <c r="E744" s="17"/>
      <c r="F744" s="17"/>
    </row>
    <row r="745" spans="1:6" ht="15" customHeight="1">
      <c r="A745" s="17" t="s">
        <v>224</v>
      </c>
      <c r="B745" s="17"/>
      <c r="C745" s="17"/>
      <c r="D745" s="17"/>
      <c r="E745" s="17"/>
      <c r="F745" s="17"/>
    </row>
    <row r="746" spans="1:6" ht="15" customHeight="1">
      <c r="A746" s="17" t="s">
        <v>426</v>
      </c>
      <c r="B746" s="17"/>
      <c r="C746" s="17"/>
      <c r="D746" s="17"/>
      <c r="E746" s="17"/>
      <c r="F746" s="17"/>
    </row>
    <row r="747" spans="1:6" ht="15" customHeight="1">
      <c r="A747" s="17" t="s">
        <v>322</v>
      </c>
      <c r="B747" s="17"/>
      <c r="C747" s="17"/>
      <c r="D747" s="17"/>
      <c r="E747" s="17"/>
      <c r="F747" s="17"/>
    </row>
    <row r="748" spans="1:6" ht="15" customHeight="1">
      <c r="A748" s="17" t="s">
        <v>286</v>
      </c>
      <c r="B748" s="17"/>
      <c r="C748" s="17"/>
      <c r="D748" s="17"/>
      <c r="E748" s="17"/>
      <c r="F748" s="17"/>
    </row>
    <row r="749" spans="1:6" ht="15" customHeight="1">
      <c r="A749" s="17" t="s">
        <v>323</v>
      </c>
      <c r="B749" s="17"/>
      <c r="C749" s="17"/>
      <c r="D749" s="17"/>
      <c r="E749" s="17"/>
      <c r="F749" s="17"/>
    </row>
    <row r="750" spans="1:6" ht="15" customHeight="1">
      <c r="A750" s="17" t="s">
        <v>337</v>
      </c>
      <c r="B750" s="17"/>
      <c r="C750" s="17"/>
      <c r="D750" s="17"/>
      <c r="E750" s="17"/>
      <c r="F750" s="17"/>
    </row>
    <row r="751" spans="1:6" ht="15" customHeight="1">
      <c r="A751" s="17" t="s">
        <v>427</v>
      </c>
      <c r="B751" s="17"/>
      <c r="C751" s="17"/>
      <c r="D751" s="17"/>
      <c r="E751" s="17"/>
      <c r="F751" s="17"/>
    </row>
    <row r="752" spans="1:6" ht="15" customHeight="1">
      <c r="A752" s="17" t="s">
        <v>428</v>
      </c>
      <c r="B752" s="17"/>
      <c r="C752" s="17"/>
      <c r="D752" s="17"/>
      <c r="E752" s="17"/>
      <c r="F752" s="17"/>
    </row>
    <row r="753" spans="1:6" ht="15" customHeight="1">
      <c r="A753" s="17" t="s">
        <v>420</v>
      </c>
      <c r="B753" s="17"/>
      <c r="C753" s="17"/>
      <c r="D753" s="17"/>
      <c r="E753" s="17"/>
      <c r="F753" s="17"/>
    </row>
    <row r="754" spans="1:6" ht="15" customHeight="1">
      <c r="A754" s="17" t="s">
        <v>176</v>
      </c>
      <c r="B754" s="17"/>
      <c r="C754" s="17"/>
      <c r="D754" s="17"/>
      <c r="E754" s="17"/>
      <c r="F754" s="17"/>
    </row>
    <row r="755" spans="1:6" ht="15" customHeight="1">
      <c r="A755" s="17" t="s">
        <v>178</v>
      </c>
      <c r="B755" s="17"/>
      <c r="C755" s="17"/>
      <c r="D755" s="17"/>
      <c r="E755" s="17"/>
      <c r="F755" s="17"/>
    </row>
    <row r="756" spans="1:6" ht="15" customHeight="1">
      <c r="A756" s="17" t="s">
        <v>180</v>
      </c>
      <c r="B756" s="17"/>
      <c r="C756" s="17"/>
      <c r="D756" s="17"/>
      <c r="E756" s="17"/>
      <c r="F756" s="17"/>
    </row>
    <row r="757" spans="1:6" ht="15" customHeight="1">
      <c r="A757" s="17" t="s">
        <v>404</v>
      </c>
      <c r="B757" s="17"/>
      <c r="C757" s="17"/>
      <c r="D757" s="17"/>
      <c r="E757" s="17"/>
      <c r="F757" s="17"/>
    </row>
    <row r="758" spans="1:6" ht="15" customHeight="1">
      <c r="A758" s="17" t="s">
        <v>184</v>
      </c>
      <c r="B758" s="17"/>
      <c r="C758" s="17"/>
      <c r="D758" s="17"/>
      <c r="E758" s="17"/>
      <c r="F758" s="17"/>
    </row>
    <row r="759" spans="1:6" ht="15" customHeight="1">
      <c r="A759" s="17" t="s">
        <v>186</v>
      </c>
      <c r="B759" s="17"/>
      <c r="C759" s="17"/>
      <c r="D759" s="17"/>
      <c r="E759" s="17"/>
      <c r="F759" s="17"/>
    </row>
    <row r="760" spans="1:6" ht="15" customHeight="1">
      <c r="A760" s="17" t="s">
        <v>405</v>
      </c>
      <c r="B760" s="17"/>
      <c r="C760" s="17"/>
      <c r="D760" s="17"/>
      <c r="E760" s="17"/>
      <c r="F760" s="17"/>
    </row>
    <row r="761" spans="1:6" ht="15" customHeight="1">
      <c r="A761" s="17" t="s">
        <v>406</v>
      </c>
      <c r="B761" s="17"/>
      <c r="C761" s="17"/>
      <c r="D761" s="17"/>
      <c r="E761" s="17"/>
      <c r="F761" s="17"/>
    </row>
    <row r="762" spans="1:6" ht="15" customHeight="1">
      <c r="A762" s="17" t="s">
        <v>292</v>
      </c>
      <c r="B762" s="17"/>
      <c r="C762" s="17"/>
      <c r="D762" s="17"/>
      <c r="E762" s="17"/>
      <c r="F762" s="17"/>
    </row>
    <row r="763" spans="1:6" ht="15" customHeight="1">
      <c r="A763" s="17" t="s">
        <v>293</v>
      </c>
      <c r="B763" s="17"/>
      <c r="C763" s="17"/>
      <c r="D763" s="17"/>
      <c r="E763" s="17"/>
      <c r="F763" s="17"/>
    </row>
    <row r="764" spans="1:6" ht="15" customHeight="1">
      <c r="A764" s="17" t="s">
        <v>311</v>
      </c>
      <c r="B764" s="17"/>
      <c r="C764" s="17"/>
      <c r="D764" s="17"/>
      <c r="E764" s="17"/>
      <c r="F764" s="17"/>
    </row>
    <row r="765" spans="1:6" ht="15" customHeight="1">
      <c r="A765" s="17" t="s">
        <v>312</v>
      </c>
      <c r="B765" s="17"/>
      <c r="C765" s="17"/>
      <c r="D765" s="17"/>
      <c r="E765" s="17"/>
      <c r="F765" s="17"/>
    </row>
    <row r="766" spans="1:6" ht="15" customHeight="1">
      <c r="A766" s="17" t="s">
        <v>197</v>
      </c>
      <c r="B766" s="17"/>
      <c r="C766" s="17"/>
      <c r="D766" s="17"/>
      <c r="E766" s="17"/>
      <c r="F766" s="17"/>
    </row>
    <row r="767" spans="1:6" ht="15" customHeight="1">
      <c r="A767" s="17" t="s">
        <v>199</v>
      </c>
      <c r="B767" s="17"/>
      <c r="C767" s="17"/>
      <c r="D767" s="17"/>
      <c r="E767" s="17"/>
      <c r="F767" s="17"/>
    </row>
    <row r="768" spans="1:6" ht="15" customHeight="1">
      <c r="A768" s="17" t="s">
        <v>236</v>
      </c>
      <c r="B768" s="17"/>
      <c r="C768" s="17"/>
      <c r="D768" s="17"/>
      <c r="E768" s="17"/>
      <c r="F768" s="17"/>
    </row>
    <row r="769" spans="1:6" ht="15" customHeight="1">
      <c r="A769" s="17" t="s">
        <v>237</v>
      </c>
      <c r="B769" s="17"/>
      <c r="C769" s="17"/>
      <c r="D769" s="17"/>
      <c r="E769" s="17"/>
      <c r="F769" s="17"/>
    </row>
    <row r="770" spans="1:6" ht="15" customHeight="1">
      <c r="A770" s="17" t="s">
        <v>204</v>
      </c>
      <c r="B770" s="17"/>
      <c r="C770" s="17"/>
      <c r="D770" s="17"/>
      <c r="E770" s="17"/>
      <c r="F770" s="17"/>
    </row>
    <row r="771" spans="1:6" ht="15" customHeight="1">
      <c r="A771" s="17" t="s">
        <v>364</v>
      </c>
      <c r="B771" s="17"/>
      <c r="C771" s="17"/>
      <c r="D771" s="17"/>
      <c r="E771" s="17"/>
      <c r="F771" s="17"/>
    </row>
    <row r="772" spans="1:6" ht="15" customHeight="1">
      <c r="A772" s="17" t="s">
        <v>208</v>
      </c>
      <c r="B772" s="17"/>
      <c r="C772" s="17"/>
      <c r="D772" s="17"/>
      <c r="E772" s="17"/>
      <c r="F772" s="17"/>
    </row>
    <row r="773" spans="1:6" ht="15" customHeight="1">
      <c r="A773" s="17" t="s">
        <v>210</v>
      </c>
      <c r="B773" s="17"/>
      <c r="C773" s="17"/>
      <c r="D773" s="17"/>
      <c r="E773" s="17"/>
      <c r="F773" s="17"/>
    </row>
    <row r="774" spans="1:6" ht="15" customHeight="1">
      <c r="A774" s="17" t="s">
        <v>429</v>
      </c>
      <c r="B774" s="17"/>
      <c r="C774" s="17"/>
      <c r="D774" s="17"/>
      <c r="E774" s="17"/>
      <c r="F774" s="17"/>
    </row>
    <row r="775" spans="1:6" ht="15" customHeight="1">
      <c r="A775" s="17" t="s">
        <v>430</v>
      </c>
      <c r="B775" s="17"/>
      <c r="C775" s="17"/>
      <c r="D775" s="17"/>
      <c r="E775" s="17"/>
      <c r="F775" s="17"/>
    </row>
    <row r="776" spans="1:6" ht="15" customHeight="1">
      <c r="A776" s="17" t="s">
        <v>431</v>
      </c>
      <c r="B776" s="17"/>
      <c r="C776" s="17"/>
      <c r="D776" s="17"/>
      <c r="E776" s="17"/>
      <c r="F776" s="17"/>
    </row>
    <row r="777" spans="1:6" ht="15" customHeight="1">
      <c r="A777" s="17" t="s">
        <v>432</v>
      </c>
      <c r="B777" s="17"/>
      <c r="C777" s="17"/>
      <c r="D777" s="17"/>
      <c r="E777" s="17"/>
      <c r="F777" s="17"/>
    </row>
    <row r="778" spans="1:6" ht="15" customHeight="1">
      <c r="A778" s="17" t="s">
        <v>219</v>
      </c>
      <c r="B778" s="17"/>
      <c r="C778" s="17"/>
      <c r="D778" s="17"/>
      <c r="E778" s="17"/>
      <c r="F778" s="17"/>
    </row>
    <row r="779" spans="1:6" ht="15" customHeight="1">
      <c r="A779" s="17" t="s">
        <v>433</v>
      </c>
      <c r="B779" s="17"/>
      <c r="C779" s="17"/>
      <c r="D779" s="17"/>
      <c r="E779" s="17"/>
      <c r="F779" s="17"/>
    </row>
    <row r="780" spans="1:6" ht="15" customHeight="1">
      <c r="A780" s="17" t="s">
        <v>143</v>
      </c>
      <c r="B780" s="17"/>
      <c r="C780" s="17"/>
      <c r="D780" s="17"/>
      <c r="E780" s="17"/>
      <c r="F780" s="17"/>
    </row>
    <row r="781" spans="1:6" ht="15" customHeight="1">
      <c r="A781" s="17" t="s">
        <v>244</v>
      </c>
      <c r="B781" s="17"/>
      <c r="C781" s="17"/>
      <c r="D781" s="17"/>
      <c r="E781" s="17"/>
      <c r="F781" s="17"/>
    </row>
    <row r="782" spans="1:6" ht="15" customHeight="1">
      <c r="A782" s="17" t="s">
        <v>222</v>
      </c>
      <c r="B782" s="17"/>
      <c r="C782" s="17"/>
      <c r="D782" s="17"/>
      <c r="E782" s="17"/>
      <c r="F782" s="17"/>
    </row>
    <row r="783" spans="1:6" ht="15" customHeight="1">
      <c r="A783" s="17" t="s">
        <v>434</v>
      </c>
      <c r="B783" s="17"/>
      <c r="C783" s="17"/>
      <c r="D783" s="17"/>
      <c r="E783" s="17"/>
      <c r="F783" s="17"/>
    </row>
    <row r="784" spans="1:6" ht="15" customHeight="1">
      <c r="A784" s="17" t="s">
        <v>435</v>
      </c>
      <c r="B784" s="17"/>
      <c r="C784" s="17"/>
      <c r="D784" s="17"/>
      <c r="E784" s="17"/>
      <c r="F784" s="17"/>
    </row>
    <row r="785" spans="1:6" ht="15" customHeight="1">
      <c r="A785" s="17" t="s">
        <v>425</v>
      </c>
      <c r="B785" s="17"/>
      <c r="C785" s="17"/>
      <c r="D785" s="17"/>
      <c r="E785" s="17"/>
      <c r="F785" s="17"/>
    </row>
    <row r="786" spans="1:6" ht="15" customHeight="1">
      <c r="A786" s="17" t="s">
        <v>436</v>
      </c>
      <c r="B786" s="17"/>
      <c r="C786" s="17"/>
      <c r="D786" s="17"/>
      <c r="E786" s="17"/>
      <c r="F786" s="17"/>
    </row>
    <row r="787" spans="1:6" ht="15" customHeight="1">
      <c r="A787" s="17" t="s">
        <v>437</v>
      </c>
      <c r="B787" s="17"/>
      <c r="C787" s="17"/>
      <c r="D787" s="17"/>
      <c r="E787" s="17"/>
      <c r="F787" s="17"/>
    </row>
    <row r="788" spans="1:6" ht="15" customHeight="1">
      <c r="A788" s="17" t="s">
        <v>322</v>
      </c>
      <c r="B788" s="17"/>
      <c r="C788" s="17"/>
      <c r="D788" s="17"/>
      <c r="E788" s="17"/>
      <c r="F788" s="17"/>
    </row>
    <row r="789" spans="1:6" ht="15" customHeight="1">
      <c r="A789" s="17" t="s">
        <v>286</v>
      </c>
      <c r="B789" s="17"/>
      <c r="C789" s="17"/>
      <c r="D789" s="17"/>
      <c r="E789" s="17"/>
      <c r="F789" s="17"/>
    </row>
    <row r="790" spans="1:6" ht="15" customHeight="1">
      <c r="A790" s="17" t="s">
        <v>227</v>
      </c>
      <c r="B790" s="17"/>
      <c r="C790" s="17"/>
      <c r="D790" s="17"/>
      <c r="E790" s="17"/>
      <c r="F790" s="17"/>
    </row>
    <row r="791" spans="1:6" ht="15" customHeight="1">
      <c r="A791" s="17" t="s">
        <v>438</v>
      </c>
      <c r="B791" s="17"/>
      <c r="C791" s="17"/>
      <c r="D791" s="17"/>
      <c r="E791" s="17"/>
      <c r="F791" s="17"/>
    </row>
    <row r="792" spans="1:6" ht="15" customHeight="1">
      <c r="A792" s="17" t="s">
        <v>439</v>
      </c>
      <c r="B792" s="17"/>
      <c r="C792" s="17"/>
      <c r="D792" s="17"/>
      <c r="E792" s="17"/>
      <c r="F792" s="17"/>
    </row>
    <row r="793" spans="1:6" ht="15" customHeight="1">
      <c r="A793" s="17" t="s">
        <v>440</v>
      </c>
      <c r="B793" s="17"/>
      <c r="C793" s="17"/>
      <c r="D793" s="17"/>
      <c r="E793" s="17"/>
      <c r="F793" s="17"/>
    </row>
    <row r="794" spans="1:6" ht="15" customHeight="1">
      <c r="A794" s="17" t="s">
        <v>384</v>
      </c>
      <c r="B794" s="17"/>
      <c r="C794" s="17"/>
      <c r="D794" s="17"/>
      <c r="E794" s="17"/>
      <c r="F794" s="17"/>
    </row>
    <row r="795" spans="1:6" ht="15" customHeight="1">
      <c r="A795" s="17" t="s">
        <v>176</v>
      </c>
      <c r="B795" s="17"/>
      <c r="C795" s="17"/>
      <c r="D795" s="17"/>
      <c r="E795" s="17"/>
      <c r="F795" s="17"/>
    </row>
    <row r="796" spans="1:6" ht="15" customHeight="1">
      <c r="A796" s="17" t="s">
        <v>178</v>
      </c>
      <c r="B796" s="17"/>
      <c r="C796" s="17"/>
      <c r="D796" s="17"/>
      <c r="E796" s="17"/>
      <c r="F796" s="17"/>
    </row>
    <row r="797" spans="1:6" ht="15" customHeight="1">
      <c r="A797" s="17" t="s">
        <v>180</v>
      </c>
      <c r="B797" s="17"/>
      <c r="C797" s="17"/>
      <c r="D797" s="17"/>
      <c r="E797" s="17"/>
      <c r="F797" s="17"/>
    </row>
    <row r="798" spans="1:6" ht="15" customHeight="1">
      <c r="A798" s="17" t="s">
        <v>182</v>
      </c>
      <c r="B798" s="17"/>
      <c r="C798" s="17"/>
      <c r="D798" s="17"/>
      <c r="E798" s="17"/>
      <c r="F798" s="17"/>
    </row>
    <row r="799" spans="1:6" ht="15" customHeight="1">
      <c r="A799" s="17" t="s">
        <v>184</v>
      </c>
      <c r="B799" s="17"/>
      <c r="C799" s="17"/>
      <c r="D799" s="17"/>
      <c r="E799" s="17"/>
      <c r="F799" s="17"/>
    </row>
    <row r="800" spans="1:6" ht="15" customHeight="1">
      <c r="A800" s="17" t="s">
        <v>186</v>
      </c>
      <c r="B800" s="17"/>
      <c r="C800" s="17"/>
      <c r="D800" s="17"/>
      <c r="E800" s="17"/>
      <c r="F800" s="17"/>
    </row>
    <row r="801" spans="1:6" ht="15" customHeight="1">
      <c r="A801" s="17" t="s">
        <v>405</v>
      </c>
      <c r="B801" s="17"/>
      <c r="C801" s="17"/>
      <c r="D801" s="17"/>
      <c r="E801" s="17"/>
      <c r="F801" s="17"/>
    </row>
    <row r="802" spans="1:6" ht="15" customHeight="1">
      <c r="A802" s="17" t="s">
        <v>406</v>
      </c>
      <c r="B802" s="17"/>
      <c r="C802" s="17"/>
      <c r="D802" s="17"/>
      <c r="E802" s="17"/>
      <c r="F802" s="17"/>
    </row>
    <row r="803" spans="1:6" ht="15" customHeight="1">
      <c r="A803" s="17" t="s">
        <v>292</v>
      </c>
      <c r="B803" s="17"/>
      <c r="C803" s="17"/>
      <c r="D803" s="17"/>
      <c r="E803" s="17"/>
      <c r="F803" s="17"/>
    </row>
    <row r="804" spans="1:6" ht="15" customHeight="1">
      <c r="A804" s="17" t="s">
        <v>293</v>
      </c>
      <c r="B804" s="17"/>
      <c r="C804" s="17"/>
      <c r="D804" s="17"/>
      <c r="E804" s="17"/>
      <c r="F804" s="17"/>
    </row>
    <row r="805" spans="1:6" ht="15" customHeight="1">
      <c r="A805" s="17" t="s">
        <v>234</v>
      </c>
      <c r="B805" s="17"/>
      <c r="C805" s="17"/>
      <c r="D805" s="17"/>
      <c r="E805" s="17"/>
      <c r="F805" s="17"/>
    </row>
    <row r="806" spans="1:6" ht="15" customHeight="1">
      <c r="A806" s="17" t="s">
        <v>235</v>
      </c>
      <c r="B806" s="17"/>
      <c r="C806" s="17"/>
      <c r="D806" s="17"/>
      <c r="E806" s="17"/>
      <c r="F806" s="17"/>
    </row>
    <row r="807" spans="1:6" ht="15" customHeight="1">
      <c r="A807" s="17" t="s">
        <v>257</v>
      </c>
      <c r="B807" s="17"/>
      <c r="C807" s="17"/>
      <c r="D807" s="17"/>
      <c r="E807" s="17"/>
      <c r="F807" s="17"/>
    </row>
    <row r="808" spans="1:6" ht="15" customHeight="1">
      <c r="A808" s="17" t="s">
        <v>258</v>
      </c>
      <c r="B808" s="17"/>
      <c r="C808" s="17"/>
      <c r="D808" s="17"/>
      <c r="E808" s="17"/>
      <c r="F808" s="17"/>
    </row>
    <row r="809" spans="1:6" ht="15" customHeight="1">
      <c r="A809" s="17" t="s">
        <v>236</v>
      </c>
      <c r="B809" s="17"/>
      <c r="C809" s="17"/>
      <c r="D809" s="17"/>
      <c r="E809" s="17"/>
      <c r="F809" s="17"/>
    </row>
    <row r="810" spans="1:6" ht="15" customHeight="1">
      <c r="A810" s="17" t="s">
        <v>237</v>
      </c>
      <c r="B810" s="17"/>
      <c r="C810" s="17"/>
      <c r="D810" s="17"/>
      <c r="E810" s="17"/>
      <c r="F810" s="17"/>
    </row>
    <row r="811" spans="1:6" ht="15" customHeight="1">
      <c r="A811" s="17" t="s">
        <v>204</v>
      </c>
      <c r="B811" s="17"/>
      <c r="C811" s="17"/>
      <c r="D811" s="17"/>
      <c r="E811" s="17"/>
      <c r="F811" s="17"/>
    </row>
    <row r="812" spans="1:6" ht="15" customHeight="1">
      <c r="A812" s="17" t="s">
        <v>364</v>
      </c>
      <c r="B812" s="17"/>
      <c r="C812" s="17"/>
      <c r="D812" s="17"/>
      <c r="E812" s="17"/>
      <c r="F812" s="17"/>
    </row>
    <row r="813" spans="1:6" ht="15" customHeight="1">
      <c r="A813" s="17" t="s">
        <v>208</v>
      </c>
      <c r="B813" s="17"/>
      <c r="C813" s="17"/>
      <c r="D813" s="17"/>
      <c r="E813" s="17"/>
      <c r="F813" s="17"/>
    </row>
    <row r="814" spans="1:6" ht="15" customHeight="1">
      <c r="A814" s="17" t="s">
        <v>210</v>
      </c>
      <c r="B814" s="17"/>
      <c r="C814" s="17"/>
      <c r="D814" s="17"/>
      <c r="E814" s="17"/>
      <c r="F814" s="17"/>
    </row>
    <row r="815" spans="1:6" ht="15" customHeight="1">
      <c r="A815" s="17" t="s">
        <v>238</v>
      </c>
      <c r="B815" s="17"/>
      <c r="C815" s="17"/>
      <c r="D815" s="17"/>
      <c r="E815" s="17"/>
      <c r="F815" s="17"/>
    </row>
    <row r="816" spans="1:6" ht="15" customHeight="1">
      <c r="A816" s="17" t="s">
        <v>239</v>
      </c>
      <c r="B816" s="17"/>
      <c r="C816" s="17"/>
      <c r="D816" s="17"/>
      <c r="E816" s="17"/>
      <c r="F816" s="17"/>
    </row>
    <row r="817" spans="1:6" ht="15" customHeight="1">
      <c r="A817" s="17" t="s">
        <v>441</v>
      </c>
      <c r="B817" s="17"/>
      <c r="C817" s="17"/>
      <c r="D817" s="17"/>
      <c r="E817" s="17"/>
      <c r="F817" s="17"/>
    </row>
    <row r="818" spans="1:6" ht="15" customHeight="1">
      <c r="A818" s="17" t="s">
        <v>442</v>
      </c>
      <c r="B818" s="17"/>
      <c r="C818" s="17"/>
      <c r="D818" s="17"/>
      <c r="E818" s="17"/>
      <c r="F818" s="17"/>
    </row>
    <row r="819" spans="1:6" ht="15" customHeight="1">
      <c r="A819" s="17" t="s">
        <v>344</v>
      </c>
      <c r="B819" s="17"/>
      <c r="C819" s="17"/>
      <c r="D819" s="17"/>
      <c r="E819" s="17"/>
      <c r="F819" s="17"/>
    </row>
    <row r="820" spans="1:6" ht="15" customHeight="1">
      <c r="A820" s="17" t="s">
        <v>443</v>
      </c>
      <c r="B820" s="17"/>
      <c r="C820" s="17"/>
      <c r="D820" s="17"/>
      <c r="E820" s="17"/>
      <c r="F820" s="17"/>
    </row>
    <row r="821" spans="1:6" ht="15" customHeight="1">
      <c r="A821" s="17" t="s">
        <v>143</v>
      </c>
      <c r="B821" s="17"/>
      <c r="C821" s="17"/>
      <c r="D821" s="17"/>
      <c r="E821" s="17"/>
      <c r="F821" s="17"/>
    </row>
    <row r="822" spans="1:6" ht="15" customHeight="1">
      <c r="A822" s="17" t="s">
        <v>244</v>
      </c>
      <c r="B822" s="17"/>
      <c r="C822" s="17"/>
      <c r="D822" s="17"/>
      <c r="E822" s="17"/>
      <c r="F822" s="17"/>
    </row>
    <row r="823" spans="1:6" ht="15" customHeight="1">
      <c r="A823" s="17" t="s">
        <v>222</v>
      </c>
      <c r="B823" s="17"/>
      <c r="C823" s="17"/>
      <c r="D823" s="17"/>
      <c r="E823" s="17"/>
      <c r="F823" s="17"/>
    </row>
    <row r="824" spans="1:6" ht="15" customHeight="1">
      <c r="A824" s="17" t="s">
        <v>444</v>
      </c>
      <c r="B824" s="17"/>
      <c r="C824" s="17"/>
      <c r="D824" s="17"/>
      <c r="E824" s="17"/>
      <c r="F824" s="17"/>
    </row>
    <row r="825" spans="1:6" ht="15" customHeight="1">
      <c r="A825" s="17" t="s">
        <v>319</v>
      </c>
      <c r="B825" s="17"/>
      <c r="C825" s="17"/>
      <c r="D825" s="17"/>
      <c r="E825" s="17"/>
      <c r="F825" s="17"/>
    </row>
    <row r="826" spans="1:6" ht="15" customHeight="1">
      <c r="A826" s="17" t="s">
        <v>399</v>
      </c>
      <c r="B826" s="17"/>
      <c r="C826" s="17"/>
      <c r="D826" s="17"/>
      <c r="E826" s="17"/>
      <c r="F826" s="17"/>
    </row>
    <row r="827" spans="1:6" ht="15" customHeight="1">
      <c r="A827" s="17" t="s">
        <v>445</v>
      </c>
      <c r="B827" s="17"/>
      <c r="C827" s="17"/>
      <c r="D827" s="17"/>
      <c r="E827" s="17"/>
      <c r="F827" s="17"/>
    </row>
    <row r="828" spans="1:6" ht="15" customHeight="1">
      <c r="A828" s="17" t="s">
        <v>305</v>
      </c>
      <c r="B828" s="17"/>
      <c r="C828" s="17"/>
      <c r="D828" s="17"/>
      <c r="E828" s="17"/>
      <c r="F828" s="17"/>
    </row>
    <row r="829" spans="1:6" ht="15" customHeight="1">
      <c r="A829" s="17" t="s">
        <v>417</v>
      </c>
      <c r="B829" s="17"/>
      <c r="C829" s="17"/>
      <c r="D829" s="17"/>
      <c r="E829" s="17"/>
      <c r="F829" s="17"/>
    </row>
    <row r="830" spans="1:6" ht="15" customHeight="1">
      <c r="A830" s="17" t="s">
        <v>286</v>
      </c>
      <c r="B830" s="17"/>
      <c r="C830" s="17"/>
      <c r="D830" s="17"/>
      <c r="E830" s="17"/>
      <c r="F830" s="17"/>
    </row>
    <row r="831" spans="1:6" ht="15" customHeight="1">
      <c r="A831" s="17" t="s">
        <v>166</v>
      </c>
      <c r="B831" s="17"/>
      <c r="C831" s="17"/>
      <c r="D831" s="17"/>
      <c r="E831" s="17"/>
      <c r="F831" s="17"/>
    </row>
    <row r="832" spans="1:6" ht="15" customHeight="1">
      <c r="A832" s="17" t="s">
        <v>228</v>
      </c>
      <c r="B832" s="17"/>
      <c r="C832" s="17"/>
      <c r="D832" s="17"/>
      <c r="E832" s="17"/>
      <c r="F832" s="17"/>
    </row>
    <row r="833" spans="1:6" ht="15" customHeight="1">
      <c r="A833" s="17" t="s">
        <v>446</v>
      </c>
      <c r="B833" s="17"/>
      <c r="C833" s="17"/>
      <c r="D833" s="17"/>
      <c r="E833" s="17"/>
      <c r="F833" s="17"/>
    </row>
    <row r="834" spans="1:6" ht="15" customHeight="1">
      <c r="A834" s="17" t="s">
        <v>447</v>
      </c>
      <c r="B834" s="17"/>
      <c r="C834" s="17"/>
      <c r="D834" s="17"/>
      <c r="E834" s="17"/>
      <c r="F834" s="17"/>
    </row>
    <row r="835" spans="1:6" ht="15" customHeight="1">
      <c r="A835" s="17" t="s">
        <v>448</v>
      </c>
      <c r="B835" s="17"/>
      <c r="C835" s="17"/>
      <c r="D835" s="17"/>
      <c r="E835" s="17"/>
      <c r="F835" s="17"/>
    </row>
    <row r="836" spans="1:6" ht="15" customHeight="1">
      <c r="A836" s="17" t="s">
        <v>176</v>
      </c>
      <c r="B836" s="17"/>
      <c r="C836" s="17"/>
      <c r="D836" s="17"/>
      <c r="E836" s="17"/>
      <c r="F836" s="17"/>
    </row>
    <row r="837" spans="1:6" ht="15" customHeight="1">
      <c r="A837" s="17" t="s">
        <v>178</v>
      </c>
      <c r="B837" s="17"/>
      <c r="C837" s="17"/>
      <c r="D837" s="17"/>
      <c r="E837" s="17"/>
      <c r="F837" s="17"/>
    </row>
    <row r="838" spans="1:6" ht="15" customHeight="1">
      <c r="A838" s="17" t="s">
        <v>180</v>
      </c>
      <c r="B838" s="17"/>
      <c r="C838" s="17"/>
      <c r="D838" s="17"/>
      <c r="E838" s="17"/>
      <c r="F838" s="17"/>
    </row>
    <row r="839" spans="1:6" ht="15" customHeight="1">
      <c r="A839" s="17" t="s">
        <v>449</v>
      </c>
      <c r="B839" s="17"/>
      <c r="C839" s="17"/>
      <c r="D839" s="17"/>
      <c r="E839" s="17"/>
      <c r="F839" s="17"/>
    </row>
    <row r="840" spans="1:6" ht="15" customHeight="1">
      <c r="A840" s="17" t="s">
        <v>184</v>
      </c>
      <c r="B840" s="17"/>
      <c r="C840" s="17"/>
      <c r="D840" s="17"/>
      <c r="E840" s="17"/>
      <c r="F840" s="17"/>
    </row>
    <row r="841" spans="1:6" ht="15" customHeight="1">
      <c r="A841" s="17" t="s">
        <v>186</v>
      </c>
      <c r="B841" s="17"/>
      <c r="C841" s="17"/>
      <c r="D841" s="17"/>
      <c r="E841" s="17"/>
      <c r="F841" s="17"/>
    </row>
    <row r="842" spans="1:6" ht="15" customHeight="1">
      <c r="A842" s="17" t="s">
        <v>188</v>
      </c>
      <c r="B842" s="17"/>
      <c r="C842" s="17"/>
      <c r="D842" s="17"/>
      <c r="E842" s="17"/>
      <c r="F842" s="17"/>
    </row>
    <row r="843" spans="1:6" ht="15" customHeight="1">
      <c r="A843" s="17" t="s">
        <v>190</v>
      </c>
      <c r="B843" s="17"/>
      <c r="C843" s="17"/>
      <c r="D843" s="17"/>
      <c r="E843" s="17"/>
      <c r="F843" s="17"/>
    </row>
    <row r="844" spans="1:6" ht="15" customHeight="1">
      <c r="A844" s="17" t="s">
        <v>292</v>
      </c>
      <c r="B844" s="17"/>
      <c r="C844" s="17"/>
      <c r="D844" s="17"/>
      <c r="E844" s="17"/>
      <c r="F844" s="17"/>
    </row>
    <row r="845" spans="1:6" ht="15" customHeight="1">
      <c r="A845" s="17" t="s">
        <v>293</v>
      </c>
      <c r="B845" s="17"/>
      <c r="C845" s="17"/>
      <c r="D845" s="17"/>
      <c r="E845" s="17"/>
      <c r="F845" s="17"/>
    </row>
    <row r="846" spans="1:6" ht="15" customHeight="1">
      <c r="A846" s="17" t="s">
        <v>234</v>
      </c>
      <c r="B846" s="17"/>
      <c r="C846" s="17"/>
      <c r="D846" s="17"/>
      <c r="E846" s="17"/>
      <c r="F846" s="17"/>
    </row>
    <row r="847" spans="1:6" ht="15" customHeight="1">
      <c r="A847" s="17" t="s">
        <v>235</v>
      </c>
      <c r="B847" s="17"/>
      <c r="C847" s="17"/>
      <c r="D847" s="17"/>
      <c r="E847" s="17"/>
      <c r="F847" s="17"/>
    </row>
    <row r="848" spans="1:6" ht="15" customHeight="1">
      <c r="A848" s="17" t="s">
        <v>294</v>
      </c>
      <c r="B848" s="17"/>
      <c r="C848" s="17"/>
      <c r="D848" s="17"/>
      <c r="E848" s="17"/>
      <c r="F848" s="17"/>
    </row>
    <row r="849" spans="1:6" ht="15" customHeight="1">
      <c r="A849" s="17" t="s">
        <v>295</v>
      </c>
      <c r="B849" s="17"/>
      <c r="C849" s="17"/>
      <c r="D849" s="17"/>
      <c r="E849" s="17"/>
      <c r="F849" s="17"/>
    </row>
    <row r="850" spans="1:6" ht="15" customHeight="1">
      <c r="A850" s="17" t="s">
        <v>236</v>
      </c>
      <c r="B850" s="17"/>
      <c r="C850" s="17"/>
      <c r="D850" s="17"/>
      <c r="E850" s="17"/>
      <c r="F850" s="17"/>
    </row>
    <row r="851" spans="1:6" ht="15" customHeight="1">
      <c r="A851" s="17" t="s">
        <v>237</v>
      </c>
      <c r="B851" s="17"/>
      <c r="C851" s="17"/>
      <c r="D851" s="17"/>
      <c r="E851" s="17"/>
      <c r="F851" s="17"/>
    </row>
    <row r="852" spans="1:6" ht="15" customHeight="1">
      <c r="A852" s="17" t="s">
        <v>204</v>
      </c>
      <c r="B852" s="17"/>
      <c r="C852" s="17"/>
      <c r="D852" s="17"/>
      <c r="E852" s="17"/>
      <c r="F852" s="17"/>
    </row>
    <row r="853" spans="1:6" ht="15" customHeight="1">
      <c r="A853" s="17" t="s">
        <v>208</v>
      </c>
      <c r="B853" s="17"/>
      <c r="C853" s="17"/>
      <c r="D853" s="17"/>
      <c r="E853" s="17"/>
      <c r="F853" s="17"/>
    </row>
    <row r="854" spans="1:6" ht="15" customHeight="1">
      <c r="A854" s="17" t="s">
        <v>210</v>
      </c>
      <c r="B854" s="17"/>
      <c r="C854" s="17"/>
      <c r="D854" s="17"/>
      <c r="E854" s="17"/>
      <c r="F854" s="17"/>
    </row>
    <row r="855" spans="1:6" ht="15" customHeight="1">
      <c r="A855" s="17" t="s">
        <v>212</v>
      </c>
      <c r="B855" s="17"/>
      <c r="C855" s="17"/>
      <c r="D855" s="17"/>
      <c r="E855" s="17"/>
      <c r="F855" s="17"/>
    </row>
    <row r="856" spans="1:6" ht="15" customHeight="1">
      <c r="A856" s="17" t="s">
        <v>450</v>
      </c>
      <c r="B856" s="17"/>
      <c r="C856" s="17"/>
      <c r="D856" s="17"/>
      <c r="E856" s="17"/>
      <c r="F856" s="17"/>
    </row>
    <row r="857" spans="1:6" ht="15" customHeight="1">
      <c r="A857" s="17" t="s">
        <v>451</v>
      </c>
      <c r="B857" s="17"/>
      <c r="C857" s="17"/>
      <c r="D857" s="17"/>
      <c r="E857" s="17"/>
      <c r="F857" s="17"/>
    </row>
    <row r="858" spans="1:6" ht="15" customHeight="1">
      <c r="A858" s="17" t="s">
        <v>452</v>
      </c>
      <c r="B858" s="17"/>
      <c r="C858" s="17"/>
      <c r="D858" s="17"/>
      <c r="E858" s="17"/>
      <c r="F858" s="17"/>
    </row>
    <row r="859" spans="1:6" ht="15" customHeight="1">
      <c r="A859" s="17" t="s">
        <v>334</v>
      </c>
      <c r="B859" s="17"/>
      <c r="C859" s="17"/>
      <c r="D859" s="17"/>
      <c r="E859" s="17"/>
      <c r="F859" s="17"/>
    </row>
    <row r="860" spans="1:6" ht="15" customHeight="1">
      <c r="A860" s="17" t="s">
        <v>453</v>
      </c>
      <c r="B860" s="17"/>
      <c r="C860" s="17"/>
      <c r="D860" s="17"/>
      <c r="E860" s="17"/>
      <c r="F860" s="17"/>
    </row>
    <row r="861" spans="1:6" ht="15" customHeight="1">
      <c r="A861" s="17" t="s">
        <v>143</v>
      </c>
      <c r="B861" s="17"/>
      <c r="C861" s="17"/>
      <c r="D861" s="17"/>
      <c r="E861" s="17"/>
      <c r="F861" s="17"/>
    </row>
    <row r="862" spans="1:6" ht="15" customHeight="1">
      <c r="A862" s="17" t="s">
        <v>221</v>
      </c>
      <c r="B862" s="17"/>
      <c r="C862" s="17"/>
      <c r="D862" s="17"/>
      <c r="E862" s="17"/>
      <c r="F862" s="17"/>
    </row>
    <row r="863" spans="1:6" ht="15" customHeight="1">
      <c r="A863" s="17" t="s">
        <v>222</v>
      </c>
      <c r="B863" s="17"/>
      <c r="C863" s="17"/>
      <c r="D863" s="17"/>
      <c r="E863" s="17"/>
      <c r="F863" s="17"/>
    </row>
    <row r="864" spans="1:6" ht="15" customHeight="1">
      <c r="A864" s="17" t="s">
        <v>356</v>
      </c>
      <c r="B864" s="17"/>
      <c r="C864" s="17"/>
      <c r="D864" s="17"/>
      <c r="E864" s="17"/>
      <c r="F864" s="17"/>
    </row>
    <row r="865" spans="1:6" ht="15" customHeight="1">
      <c r="A865" s="17" t="s">
        <v>223</v>
      </c>
      <c r="B865" s="17"/>
      <c r="C865" s="17"/>
      <c r="D865" s="17"/>
      <c r="E865" s="17"/>
      <c r="F865" s="17"/>
    </row>
    <row r="866" spans="1:6" ht="15" customHeight="1">
      <c r="A866" s="17" t="s">
        <v>320</v>
      </c>
      <c r="B866" s="17"/>
      <c r="C866" s="17"/>
      <c r="D866" s="17"/>
      <c r="E866" s="17"/>
      <c r="F866" s="17"/>
    </row>
    <row r="867" spans="1:6" ht="15" customHeight="1">
      <c r="A867" s="17" t="s">
        <v>454</v>
      </c>
      <c r="B867" s="17"/>
      <c r="C867" s="17"/>
      <c r="D867" s="17"/>
      <c r="E867" s="17"/>
      <c r="F867" s="17"/>
    </row>
    <row r="868" spans="1:6" ht="15" customHeight="1">
      <c r="A868" s="17" t="s">
        <v>358</v>
      </c>
      <c r="B868" s="17"/>
      <c r="C868" s="17"/>
      <c r="D868" s="17"/>
      <c r="E868" s="17"/>
      <c r="F868" s="17"/>
    </row>
    <row r="869" spans="1:6" ht="15" customHeight="1">
      <c r="A869" s="17" t="s">
        <v>322</v>
      </c>
      <c r="B869" s="17"/>
      <c r="C869" s="17"/>
      <c r="D869" s="17"/>
      <c r="E869" s="17"/>
      <c r="F869" s="17"/>
    </row>
    <row r="870" spans="1:6" ht="15" customHeight="1">
      <c r="A870" s="17" t="s">
        <v>286</v>
      </c>
      <c r="B870" s="17"/>
      <c r="C870" s="17"/>
      <c r="D870" s="17"/>
      <c r="E870" s="17"/>
      <c r="F870" s="17"/>
    </row>
    <row r="871" spans="1:6" ht="15" customHeight="1">
      <c r="A871" s="17" t="s">
        <v>227</v>
      </c>
      <c r="B871" s="17"/>
      <c r="C871" s="17"/>
      <c r="D871" s="17"/>
      <c r="E871" s="17"/>
      <c r="F871" s="17"/>
    </row>
    <row r="872" spans="1:6" ht="15" customHeight="1">
      <c r="A872" s="17" t="s">
        <v>400</v>
      </c>
      <c r="B872" s="17"/>
      <c r="C872" s="17"/>
      <c r="D872" s="17"/>
      <c r="E872" s="17"/>
      <c r="F872" s="17"/>
    </row>
    <row r="873" spans="1:6" ht="15" customHeight="1">
      <c r="A873" s="17" t="s">
        <v>455</v>
      </c>
      <c r="B873" s="17"/>
      <c r="C873" s="17"/>
      <c r="D873" s="17"/>
      <c r="E873" s="17"/>
      <c r="F873" s="17"/>
    </row>
    <row r="874" spans="1:6" ht="15" customHeight="1">
      <c r="A874" s="17" t="s">
        <v>456</v>
      </c>
      <c r="B874" s="17"/>
      <c r="C874" s="17"/>
      <c r="D874" s="17"/>
      <c r="E874" s="17"/>
      <c r="F874" s="17"/>
    </row>
    <row r="875" spans="1:6" ht="15" customHeight="1">
      <c r="A875" s="17" t="s">
        <v>457</v>
      </c>
      <c r="B875" s="17"/>
      <c r="C875" s="17"/>
      <c r="D875" s="17"/>
      <c r="E875" s="17"/>
      <c r="F875" s="17"/>
    </row>
    <row r="876" spans="1:6" ht="15" customHeight="1">
      <c r="A876" s="17" t="s">
        <v>176</v>
      </c>
      <c r="B876" s="17"/>
      <c r="C876" s="17"/>
      <c r="D876" s="17"/>
      <c r="E876" s="17"/>
      <c r="F876" s="17"/>
    </row>
    <row r="877" spans="1:6" ht="15" customHeight="1">
      <c r="A877" s="17" t="s">
        <v>178</v>
      </c>
      <c r="B877" s="17"/>
      <c r="C877" s="17"/>
      <c r="D877" s="17"/>
      <c r="E877" s="17"/>
      <c r="F877" s="17"/>
    </row>
    <row r="878" spans="1:6" ht="15" customHeight="1">
      <c r="A878" s="17" t="s">
        <v>180</v>
      </c>
      <c r="B878" s="17"/>
      <c r="C878" s="17"/>
      <c r="D878" s="17"/>
      <c r="E878" s="17"/>
      <c r="F878" s="17"/>
    </row>
    <row r="879" spans="1:6" ht="15" customHeight="1">
      <c r="A879" s="17" t="s">
        <v>404</v>
      </c>
      <c r="B879" s="17"/>
      <c r="C879" s="17"/>
      <c r="D879" s="17"/>
      <c r="E879" s="17"/>
      <c r="F879" s="17"/>
    </row>
    <row r="880" spans="1:6" ht="15" customHeight="1">
      <c r="A880" s="17" t="s">
        <v>184</v>
      </c>
      <c r="B880" s="17"/>
      <c r="C880" s="17"/>
      <c r="D880" s="17"/>
      <c r="E880" s="17"/>
      <c r="F880" s="17"/>
    </row>
    <row r="881" spans="1:6" ht="15" customHeight="1">
      <c r="A881" s="17" t="s">
        <v>186</v>
      </c>
      <c r="B881" s="17"/>
      <c r="C881" s="17"/>
      <c r="D881" s="17"/>
      <c r="E881" s="17"/>
      <c r="F881" s="17"/>
    </row>
    <row r="882" spans="1:6" ht="15" customHeight="1">
      <c r="A882" s="17" t="s">
        <v>362</v>
      </c>
      <c r="B882" s="17"/>
      <c r="C882" s="17"/>
      <c r="D882" s="17"/>
      <c r="E882" s="17"/>
      <c r="F882" s="17"/>
    </row>
    <row r="883" spans="1:6" ht="15" customHeight="1">
      <c r="A883" s="17" t="s">
        <v>363</v>
      </c>
      <c r="B883" s="17"/>
      <c r="C883" s="17"/>
      <c r="D883" s="17"/>
      <c r="E883" s="17"/>
      <c r="F883" s="17"/>
    </row>
    <row r="884" spans="1:6" ht="15" customHeight="1">
      <c r="A884" s="17" t="s">
        <v>292</v>
      </c>
      <c r="B884" s="17"/>
      <c r="C884" s="17"/>
      <c r="D884" s="17"/>
      <c r="E884" s="17"/>
      <c r="F884" s="17"/>
    </row>
    <row r="885" spans="1:6" ht="15" customHeight="1">
      <c r="A885" s="17" t="s">
        <v>293</v>
      </c>
      <c r="B885" s="17"/>
      <c r="C885" s="17"/>
      <c r="D885" s="17"/>
      <c r="E885" s="17"/>
      <c r="F885" s="17"/>
    </row>
    <row r="886" spans="1:6" ht="15" customHeight="1">
      <c r="A886" s="17" t="s">
        <v>271</v>
      </c>
      <c r="B886" s="17"/>
      <c r="C886" s="17"/>
      <c r="D886" s="17"/>
      <c r="E886" s="17"/>
      <c r="F886" s="17"/>
    </row>
    <row r="887" spans="1:6" ht="15" customHeight="1">
      <c r="A887" s="17" t="s">
        <v>272</v>
      </c>
      <c r="B887" s="17"/>
      <c r="C887" s="17"/>
      <c r="D887" s="17"/>
      <c r="E887" s="17"/>
      <c r="F887" s="17"/>
    </row>
    <row r="888" spans="1:6" ht="15" customHeight="1">
      <c r="A888" s="17" t="s">
        <v>407</v>
      </c>
      <c r="B888" s="17"/>
      <c r="C888" s="17"/>
      <c r="D888" s="17"/>
      <c r="E888" s="17"/>
      <c r="F888" s="17"/>
    </row>
    <row r="889" spans="1:6" ht="15" customHeight="1">
      <c r="A889" s="17" t="s">
        <v>408</v>
      </c>
      <c r="B889" s="17"/>
      <c r="C889" s="17"/>
      <c r="D889" s="17"/>
      <c r="E889" s="17"/>
      <c r="F889" s="17"/>
    </row>
    <row r="890" spans="1:6" ht="15" customHeight="1">
      <c r="A890" s="17" t="s">
        <v>236</v>
      </c>
      <c r="B890" s="17"/>
      <c r="C890" s="17"/>
      <c r="D890" s="17"/>
      <c r="E890" s="17"/>
      <c r="F890" s="17"/>
    </row>
    <row r="891" spans="1:6" ht="15" customHeight="1">
      <c r="A891" s="17" t="s">
        <v>237</v>
      </c>
      <c r="B891" s="17"/>
      <c r="C891" s="17"/>
      <c r="D891" s="17"/>
      <c r="E891" s="17"/>
      <c r="F891" s="17"/>
    </row>
    <row r="892" spans="1:6" ht="15" customHeight="1">
      <c r="A892" s="17" t="s">
        <v>204</v>
      </c>
      <c r="B892" s="17"/>
      <c r="C892" s="17"/>
      <c r="D892" s="17"/>
      <c r="E892" s="17"/>
      <c r="F892" s="17"/>
    </row>
    <row r="893" spans="1:6" ht="15" customHeight="1">
      <c r="A893" s="17" t="s">
        <v>458</v>
      </c>
      <c r="B893" s="17"/>
      <c r="C893" s="17"/>
      <c r="D893" s="17"/>
      <c r="E893" s="17"/>
      <c r="F893" s="17"/>
    </row>
    <row r="894" spans="1:6" ht="15" customHeight="1">
      <c r="A894" s="17" t="s">
        <v>208</v>
      </c>
      <c r="B894" s="17"/>
      <c r="C894" s="17"/>
      <c r="D894" s="17"/>
      <c r="E894" s="17"/>
      <c r="F894" s="17"/>
    </row>
    <row r="895" spans="1:6" ht="15" customHeight="1">
      <c r="A895" s="17" t="s">
        <v>210</v>
      </c>
      <c r="B895" s="17"/>
      <c r="C895" s="17"/>
      <c r="D895" s="17"/>
      <c r="E895" s="17"/>
      <c r="F895" s="17"/>
    </row>
    <row r="896" spans="1:6" ht="15" customHeight="1">
      <c r="A896" s="17" t="s">
        <v>365</v>
      </c>
      <c r="B896" s="17"/>
      <c r="C896" s="17"/>
      <c r="D896" s="17"/>
      <c r="E896" s="17"/>
      <c r="F896" s="17"/>
    </row>
    <row r="897" spans="1:6" ht="15" customHeight="1">
      <c r="A897" s="17" t="s">
        <v>239</v>
      </c>
      <c r="B897" s="17"/>
      <c r="C897" s="17"/>
      <c r="D897" s="17"/>
      <c r="E897" s="17"/>
      <c r="F897" s="17"/>
    </row>
    <row r="898" spans="1:6" ht="15" customHeight="1">
      <c r="A898" s="17" t="s">
        <v>275</v>
      </c>
      <c r="B898" s="17"/>
      <c r="C898" s="17"/>
      <c r="D898" s="17"/>
      <c r="E898" s="17"/>
      <c r="F898" s="17"/>
    </row>
    <row r="899" spans="1:6" ht="15" customHeight="1">
      <c r="A899" s="17" t="s">
        <v>276</v>
      </c>
      <c r="B899" s="17"/>
      <c r="C899" s="17"/>
      <c r="D899" s="17"/>
      <c r="E899" s="17"/>
      <c r="F899" s="17"/>
    </row>
    <row r="900" spans="1:6" ht="15" customHeight="1">
      <c r="A900" s="17" t="s">
        <v>277</v>
      </c>
      <c r="B900" s="17"/>
      <c r="C900" s="17"/>
      <c r="D900" s="17"/>
      <c r="E900" s="17"/>
      <c r="F900" s="17"/>
    </row>
    <row r="901" spans="1:6" ht="15" customHeight="1">
      <c r="A901" s="17" t="s">
        <v>278</v>
      </c>
      <c r="B901" s="17"/>
      <c r="C901" s="17"/>
      <c r="D901" s="17"/>
      <c r="E901" s="17"/>
      <c r="F901" s="17"/>
    </row>
    <row r="902" spans="1:6" ht="15" customHeight="1">
      <c r="A902" s="17" t="s">
        <v>143</v>
      </c>
      <c r="B902" s="17"/>
      <c r="C902" s="17"/>
      <c r="D902" s="17"/>
      <c r="E902" s="17"/>
      <c r="F902" s="17"/>
    </row>
    <row r="903" spans="1:6" ht="15" customHeight="1">
      <c r="A903" s="17" t="s">
        <v>279</v>
      </c>
      <c r="B903" s="17"/>
      <c r="C903" s="17"/>
      <c r="D903" s="17"/>
      <c r="E903" s="17"/>
      <c r="F903" s="17"/>
    </row>
    <row r="904" spans="1:6" ht="15" customHeight="1">
      <c r="A904" s="17" t="s">
        <v>222</v>
      </c>
      <c r="B904" s="17"/>
      <c r="C904" s="17"/>
      <c r="D904" s="17"/>
      <c r="E904" s="17"/>
      <c r="F904" s="17"/>
    </row>
    <row r="905" spans="1:6" ht="15" customHeight="1">
      <c r="A905" s="17" t="s">
        <v>280</v>
      </c>
      <c r="B905" s="17"/>
      <c r="C905" s="17"/>
      <c r="D905" s="17"/>
      <c r="E905" s="17"/>
      <c r="F905" s="17"/>
    </row>
    <row r="906" spans="1:6" ht="15" customHeight="1">
      <c r="A906" s="17" t="s">
        <v>281</v>
      </c>
      <c r="B906" s="17"/>
      <c r="C906" s="17"/>
      <c r="D906" s="17"/>
      <c r="E906" s="17"/>
      <c r="F906" s="17"/>
    </row>
    <row r="907" spans="1:6" ht="15" customHeight="1">
      <c r="A907" s="17" t="s">
        <v>282</v>
      </c>
      <c r="B907" s="17"/>
      <c r="C907" s="17"/>
      <c r="D907" s="17"/>
      <c r="E907" s="17"/>
      <c r="F907" s="17"/>
    </row>
    <row r="908" spans="1:6" ht="15" customHeight="1">
      <c r="A908" s="17" t="s">
        <v>283</v>
      </c>
      <c r="B908" s="17"/>
      <c r="C908" s="17"/>
      <c r="D908" s="17"/>
      <c r="E908" s="17"/>
      <c r="F908" s="17"/>
    </row>
    <row r="909" spans="1:6" ht="15" customHeight="1">
      <c r="A909" s="17" t="s">
        <v>284</v>
      </c>
      <c r="B909" s="17"/>
      <c r="C909" s="17"/>
      <c r="D909" s="17"/>
      <c r="E909" s="17"/>
      <c r="F909" s="17"/>
    </row>
    <row r="910" spans="1:6" ht="15" customHeight="1">
      <c r="A910" s="17" t="s">
        <v>285</v>
      </c>
      <c r="B910" s="17"/>
      <c r="C910" s="17"/>
      <c r="D910" s="17"/>
      <c r="E910" s="17"/>
      <c r="F910" s="17"/>
    </row>
    <row r="911" spans="1:6" ht="15" customHeight="1">
      <c r="A911" s="17" t="s">
        <v>286</v>
      </c>
      <c r="B911" s="17"/>
      <c r="C911" s="17"/>
      <c r="D911" s="17"/>
      <c r="E911" s="17"/>
      <c r="F911" s="17"/>
    </row>
    <row r="912" spans="1:6" ht="15" customHeight="1">
      <c r="A912" s="17" t="s">
        <v>287</v>
      </c>
      <c r="B912" s="17"/>
      <c r="C912" s="17"/>
      <c r="D912" s="17"/>
      <c r="E912" s="17"/>
      <c r="F912" s="17"/>
    </row>
    <row r="913" spans="1:6" ht="15" customHeight="1">
      <c r="A913" s="17" t="s">
        <v>288</v>
      </c>
      <c r="B913" s="17"/>
      <c r="C913" s="17"/>
      <c r="D913" s="17"/>
      <c r="E913" s="17"/>
      <c r="F913" s="17"/>
    </row>
    <row r="914" spans="1:6" ht="15" customHeight="1">
      <c r="A914" s="17" t="s">
        <v>289</v>
      </c>
      <c r="B914" s="17"/>
      <c r="C914" s="17"/>
      <c r="D914" s="17"/>
      <c r="E914" s="17"/>
      <c r="F914" s="17"/>
    </row>
    <row r="915" spans="1:6" ht="15" customHeight="1">
      <c r="A915" s="17" t="s">
        <v>290</v>
      </c>
      <c r="B915" s="17"/>
      <c r="C915" s="17"/>
      <c r="D915" s="17"/>
      <c r="E915" s="17"/>
      <c r="F915" s="17"/>
    </row>
    <row r="916" spans="1:6" ht="15" customHeight="1">
      <c r="A916" s="17" t="s">
        <v>291</v>
      </c>
      <c r="B916" s="17"/>
      <c r="C916" s="17"/>
      <c r="D916" s="17"/>
      <c r="E916" s="17"/>
      <c r="F916" s="17"/>
    </row>
    <row r="917" spans="1:6" ht="15" customHeight="1">
      <c r="A917" s="17" t="s">
        <v>176</v>
      </c>
      <c r="B917" s="17"/>
      <c r="C917" s="17"/>
      <c r="D917" s="17"/>
      <c r="E917" s="17"/>
      <c r="F917" s="17"/>
    </row>
    <row r="918" spans="1:6" ht="15" customHeight="1">
      <c r="A918" s="17" t="s">
        <v>178</v>
      </c>
      <c r="B918" s="17"/>
      <c r="C918" s="17"/>
      <c r="D918" s="17"/>
      <c r="E918" s="17"/>
      <c r="F918" s="17"/>
    </row>
    <row r="919" spans="1:6" ht="15" customHeight="1">
      <c r="A919" s="17" t="s">
        <v>180</v>
      </c>
      <c r="B919" s="17"/>
      <c r="C919" s="17"/>
      <c r="D919" s="17"/>
      <c r="E919" s="17"/>
      <c r="F919" s="17"/>
    </row>
    <row r="920" spans="1:6" ht="15" customHeight="1">
      <c r="A920" s="17" t="s">
        <v>182</v>
      </c>
      <c r="B920" s="17"/>
      <c r="C920" s="17"/>
      <c r="D920" s="17"/>
      <c r="E920" s="17"/>
      <c r="F920" s="17"/>
    </row>
    <row r="921" spans="1:6" ht="15" customHeight="1">
      <c r="A921" s="17" t="s">
        <v>184</v>
      </c>
      <c r="B921" s="17"/>
      <c r="C921" s="17"/>
      <c r="D921" s="17"/>
      <c r="E921" s="17"/>
      <c r="F921" s="17"/>
    </row>
    <row r="922" spans="1:6" ht="15" customHeight="1">
      <c r="A922" s="17" t="s">
        <v>186</v>
      </c>
      <c r="B922" s="17"/>
      <c r="C922" s="17"/>
      <c r="D922" s="17"/>
      <c r="E922" s="17"/>
      <c r="F922" s="17"/>
    </row>
    <row r="923" spans="1:6" ht="15" customHeight="1">
      <c r="A923" s="17" t="s">
        <v>188</v>
      </c>
      <c r="B923" s="17"/>
      <c r="C923" s="17"/>
      <c r="D923" s="17"/>
      <c r="E923" s="17"/>
      <c r="F923" s="17"/>
    </row>
    <row r="924" spans="1:6" ht="15" customHeight="1">
      <c r="A924" s="17" t="s">
        <v>190</v>
      </c>
      <c r="B924" s="17"/>
      <c r="C924" s="17"/>
      <c r="D924" s="17"/>
      <c r="E924" s="17"/>
      <c r="F924" s="17"/>
    </row>
    <row r="925" spans="1:6" ht="15" customHeight="1">
      <c r="A925" s="17" t="s">
        <v>292</v>
      </c>
      <c r="B925" s="17"/>
      <c r="C925" s="17"/>
      <c r="D925" s="17"/>
      <c r="E925" s="17"/>
      <c r="F925" s="17"/>
    </row>
    <row r="926" spans="1:6" ht="15" customHeight="1">
      <c r="A926" s="17" t="s">
        <v>293</v>
      </c>
      <c r="B926" s="17"/>
      <c r="C926" s="17"/>
      <c r="D926" s="17"/>
      <c r="E926" s="17"/>
      <c r="F926" s="17"/>
    </row>
    <row r="927" spans="1:6" ht="15" customHeight="1">
      <c r="A927" s="17" t="s">
        <v>194</v>
      </c>
      <c r="B927" s="17"/>
      <c r="C927" s="17"/>
      <c r="D927" s="17"/>
      <c r="E927" s="17"/>
      <c r="F927" s="17"/>
    </row>
    <row r="928" spans="1:6" ht="15" customHeight="1">
      <c r="A928" s="17" t="s">
        <v>196</v>
      </c>
      <c r="B928" s="17"/>
      <c r="C928" s="17"/>
      <c r="D928" s="17"/>
      <c r="E928" s="17"/>
      <c r="F928" s="17"/>
    </row>
    <row r="929" spans="1:6" ht="15" customHeight="1">
      <c r="A929" s="17" t="s">
        <v>294</v>
      </c>
      <c r="B929" s="17"/>
      <c r="C929" s="17"/>
      <c r="D929" s="17"/>
      <c r="E929" s="17"/>
      <c r="F929" s="17"/>
    </row>
    <row r="930" spans="1:6" ht="15" customHeight="1">
      <c r="A930" s="17" t="s">
        <v>295</v>
      </c>
      <c r="B930" s="17"/>
      <c r="C930" s="17"/>
      <c r="D930" s="17"/>
      <c r="E930" s="17"/>
      <c r="F930" s="17"/>
    </row>
    <row r="931" spans="1:6" ht="15" customHeight="1">
      <c r="A931" s="17" t="s">
        <v>296</v>
      </c>
      <c r="B931" s="17"/>
      <c r="C931" s="17"/>
      <c r="D931" s="17"/>
      <c r="E931" s="17"/>
      <c r="F931" s="17"/>
    </row>
    <row r="932" spans="1:6" ht="15" customHeight="1">
      <c r="A932" s="17" t="s">
        <v>297</v>
      </c>
      <c r="B932" s="17"/>
      <c r="C932" s="17"/>
      <c r="D932" s="17"/>
      <c r="E932" s="17"/>
      <c r="F932" s="17"/>
    </row>
    <row r="933" spans="1:6" ht="15" customHeight="1">
      <c r="A933" s="17" t="s">
        <v>204</v>
      </c>
      <c r="B933" s="17"/>
      <c r="C933" s="17"/>
      <c r="D933" s="17"/>
      <c r="E933" s="17"/>
      <c r="F933" s="17"/>
    </row>
    <row r="934" spans="1:6" ht="15" customHeight="1">
      <c r="A934" s="17" t="s">
        <v>298</v>
      </c>
      <c r="B934" s="17"/>
      <c r="C934" s="17"/>
      <c r="D934" s="17"/>
      <c r="E934" s="17"/>
      <c r="F934" s="17"/>
    </row>
    <row r="935" spans="1:6" ht="15" customHeight="1">
      <c r="A935" s="17" t="s">
        <v>208</v>
      </c>
      <c r="B935" s="17"/>
      <c r="C935" s="17"/>
      <c r="D935" s="17"/>
      <c r="E935" s="17"/>
      <c r="F935" s="17"/>
    </row>
    <row r="936" spans="1:6" ht="15" customHeight="1">
      <c r="A936" s="17" t="s">
        <v>210</v>
      </c>
      <c r="B936" s="17"/>
      <c r="C936" s="17"/>
      <c r="D936" s="17"/>
      <c r="E936" s="17"/>
      <c r="F936" s="17"/>
    </row>
    <row r="937" spans="1:6" ht="15" customHeight="1">
      <c r="A937" s="17" t="s">
        <v>299</v>
      </c>
      <c r="B937" s="17"/>
      <c r="C937" s="17"/>
      <c r="D937" s="17"/>
      <c r="E937" s="17"/>
      <c r="F937" s="17"/>
    </row>
    <row r="938" spans="1:6" ht="15" customHeight="1">
      <c r="A938" s="17" t="s">
        <v>239</v>
      </c>
      <c r="B938" s="17"/>
      <c r="C938" s="17"/>
      <c r="D938" s="17"/>
      <c r="E938" s="17"/>
      <c r="F938" s="17"/>
    </row>
    <row r="939" spans="1:6" ht="15" customHeight="1">
      <c r="A939" s="17" t="s">
        <v>459</v>
      </c>
      <c r="B939" s="17"/>
      <c r="C939" s="17"/>
      <c r="D939" s="17"/>
      <c r="E939" s="17"/>
      <c r="F939" s="17"/>
    </row>
    <row r="940" spans="1:6" ht="15" customHeight="1">
      <c r="A940" s="17" t="s">
        <v>460</v>
      </c>
      <c r="B940" s="17"/>
      <c r="C940" s="17"/>
      <c r="D940" s="17"/>
      <c r="E940" s="17"/>
      <c r="F940" s="17"/>
    </row>
    <row r="941" spans="1:6" ht="15" customHeight="1">
      <c r="A941" s="17" t="s">
        <v>219</v>
      </c>
      <c r="B941" s="17"/>
      <c r="C941" s="17"/>
      <c r="D941" s="17"/>
      <c r="E941" s="17"/>
      <c r="F941" s="17"/>
    </row>
    <row r="942" spans="1:6" ht="15" customHeight="1">
      <c r="A942" s="17" t="s">
        <v>461</v>
      </c>
      <c r="B942" s="17"/>
      <c r="C942" s="17"/>
      <c r="D942" s="17"/>
      <c r="E942" s="17"/>
      <c r="F942" s="17"/>
    </row>
    <row r="943" spans="1:6" ht="15" customHeight="1">
      <c r="A943" s="17" t="s">
        <v>143</v>
      </c>
      <c r="B943" s="17"/>
      <c r="C943" s="17"/>
      <c r="D943" s="17"/>
      <c r="E943" s="17"/>
      <c r="F943" s="17"/>
    </row>
    <row r="944" spans="1:6" ht="15" customHeight="1">
      <c r="A944" s="17" t="s">
        <v>146</v>
      </c>
      <c r="B944" s="17"/>
      <c r="C944" s="17"/>
      <c r="D944" s="17"/>
      <c r="E944" s="17"/>
      <c r="F944" s="17"/>
    </row>
    <row r="945" spans="1:6" ht="15" customHeight="1">
      <c r="A945" s="17" t="s">
        <v>222</v>
      </c>
      <c r="B945" s="17"/>
      <c r="C945" s="17"/>
      <c r="D945" s="17"/>
      <c r="E945" s="17"/>
      <c r="F945" s="17"/>
    </row>
    <row r="946" spans="1:6" ht="15" customHeight="1">
      <c r="A946" s="17" t="s">
        <v>462</v>
      </c>
      <c r="B946" s="17"/>
      <c r="C946" s="17"/>
      <c r="D946" s="17"/>
      <c r="E946" s="17"/>
      <c r="F946" s="17"/>
    </row>
    <row r="947" spans="1:6" ht="15" customHeight="1">
      <c r="A947" s="17" t="s">
        <v>319</v>
      </c>
      <c r="B947" s="17"/>
      <c r="C947" s="17"/>
      <c r="D947" s="17"/>
      <c r="E947" s="17"/>
      <c r="F947" s="17"/>
    </row>
    <row r="948" spans="1:6" ht="15" customHeight="1">
      <c r="A948" s="17" t="s">
        <v>320</v>
      </c>
      <c r="B948" s="17"/>
      <c r="C948" s="17"/>
      <c r="D948" s="17"/>
      <c r="E948" s="17"/>
      <c r="F948" s="17"/>
    </row>
    <row r="949" spans="1:6" ht="15" customHeight="1">
      <c r="A949" s="17" t="s">
        <v>283</v>
      </c>
      <c r="B949" s="17"/>
      <c r="C949" s="17"/>
      <c r="D949" s="17"/>
      <c r="E949" s="17"/>
      <c r="F949" s="17"/>
    </row>
    <row r="950" spans="1:6" ht="15" customHeight="1">
      <c r="A950" s="17" t="s">
        <v>416</v>
      </c>
      <c r="B950" s="17"/>
      <c r="C950" s="17"/>
      <c r="D950" s="17"/>
      <c r="E950" s="17"/>
      <c r="F950" s="17"/>
    </row>
    <row r="951" spans="1:6" ht="15" customHeight="1">
      <c r="A951" s="17" t="s">
        <v>322</v>
      </c>
      <c r="B951" s="17"/>
      <c r="C951" s="17"/>
      <c r="D951" s="17"/>
      <c r="E951" s="17"/>
      <c r="F951" s="17"/>
    </row>
    <row r="952" spans="1:6" ht="15" customHeight="1">
      <c r="A952" s="17" t="s">
        <v>286</v>
      </c>
      <c r="B952" s="17"/>
      <c r="C952" s="17"/>
      <c r="D952" s="17"/>
      <c r="E952" s="17"/>
      <c r="F952" s="17"/>
    </row>
    <row r="953" spans="1:6" ht="15" customHeight="1">
      <c r="A953" s="17" t="s">
        <v>381</v>
      </c>
      <c r="B953" s="17"/>
      <c r="C953" s="17"/>
      <c r="D953" s="17"/>
      <c r="E953" s="17"/>
      <c r="F953" s="17"/>
    </row>
    <row r="954" spans="1:6" ht="15" customHeight="1">
      <c r="A954" s="17" t="s">
        <v>337</v>
      </c>
      <c r="B954" s="17"/>
      <c r="C954" s="17"/>
      <c r="D954" s="17"/>
      <c r="E954" s="17"/>
      <c r="F954" s="17"/>
    </row>
    <row r="955" spans="1:6" ht="15" customHeight="1">
      <c r="A955" s="17" t="s">
        <v>463</v>
      </c>
      <c r="B955" s="17"/>
      <c r="C955" s="17"/>
      <c r="D955" s="17"/>
      <c r="E955" s="17"/>
      <c r="F955" s="17"/>
    </row>
    <row r="956" spans="1:6" ht="15" customHeight="1">
      <c r="A956" s="17" t="s">
        <v>464</v>
      </c>
      <c r="B956" s="17"/>
      <c r="C956" s="17"/>
      <c r="D956" s="17"/>
      <c r="E956" s="17"/>
      <c r="F956" s="17"/>
    </row>
    <row r="957" spans="1:6" ht="15" customHeight="1">
      <c r="A957" s="17" t="s">
        <v>326</v>
      </c>
      <c r="B957" s="17"/>
      <c r="C957" s="17"/>
      <c r="D957" s="17"/>
      <c r="E957" s="17"/>
      <c r="F957" s="17"/>
    </row>
    <row r="958" spans="1:6" ht="15" customHeight="1">
      <c r="A958" s="17" t="s">
        <v>176</v>
      </c>
      <c r="B958" s="17"/>
      <c r="C958" s="17"/>
      <c r="D958" s="17"/>
      <c r="E958" s="17"/>
      <c r="F958" s="17"/>
    </row>
    <row r="959" spans="1:6" ht="15" customHeight="1">
      <c r="A959" s="17" t="s">
        <v>178</v>
      </c>
      <c r="B959" s="17"/>
      <c r="C959" s="17"/>
      <c r="D959" s="17"/>
      <c r="E959" s="17"/>
      <c r="F959" s="17"/>
    </row>
    <row r="960" spans="1:6" ht="15" customHeight="1">
      <c r="A960" s="17" t="s">
        <v>180</v>
      </c>
      <c r="B960" s="17"/>
      <c r="C960" s="17"/>
      <c r="D960" s="17"/>
      <c r="E960" s="17"/>
      <c r="F960" s="17"/>
    </row>
    <row r="961" spans="1:6" ht="15" customHeight="1">
      <c r="A961" s="17" t="s">
        <v>182</v>
      </c>
      <c r="B961" s="17"/>
      <c r="C961" s="17"/>
      <c r="D961" s="17"/>
      <c r="E961" s="17"/>
      <c r="F961" s="17"/>
    </row>
    <row r="962" spans="1:6" ht="15" customHeight="1">
      <c r="A962" s="17" t="s">
        <v>184</v>
      </c>
      <c r="B962" s="17"/>
      <c r="C962" s="17"/>
      <c r="D962" s="17"/>
      <c r="E962" s="17"/>
      <c r="F962" s="17"/>
    </row>
    <row r="963" spans="1:6" ht="15" customHeight="1">
      <c r="A963" s="17" t="s">
        <v>186</v>
      </c>
      <c r="B963" s="17"/>
      <c r="C963" s="17"/>
      <c r="D963" s="17"/>
      <c r="E963" s="17"/>
      <c r="F963" s="17"/>
    </row>
    <row r="964" spans="1:6" ht="15" customHeight="1">
      <c r="A964" s="17" t="s">
        <v>188</v>
      </c>
      <c r="B964" s="17"/>
      <c r="C964" s="17"/>
      <c r="D964" s="17"/>
      <c r="E964" s="17"/>
      <c r="F964" s="17"/>
    </row>
    <row r="965" spans="1:6" ht="15" customHeight="1">
      <c r="A965" s="17" t="s">
        <v>190</v>
      </c>
      <c r="B965" s="17"/>
      <c r="C965" s="17"/>
      <c r="D965" s="17"/>
      <c r="E965" s="17"/>
      <c r="F965" s="17"/>
    </row>
    <row r="966" spans="1:6" ht="15" customHeight="1">
      <c r="A966" s="17" t="s">
        <v>329</v>
      </c>
      <c r="B966" s="17"/>
      <c r="C966" s="17"/>
      <c r="D966" s="17"/>
      <c r="E966" s="17"/>
      <c r="F966" s="17"/>
    </row>
    <row r="967" spans="1:6" ht="15" customHeight="1">
      <c r="A967" s="17" t="s">
        <v>330</v>
      </c>
      <c r="B967" s="17"/>
      <c r="C967" s="17"/>
      <c r="D967" s="17"/>
      <c r="E967" s="17"/>
      <c r="F967" s="17"/>
    </row>
    <row r="968" spans="1:6" ht="15" customHeight="1">
      <c r="A968" s="17" t="s">
        <v>465</v>
      </c>
      <c r="B968" s="17"/>
      <c r="C968" s="17"/>
      <c r="D968" s="17"/>
      <c r="E968" s="17"/>
      <c r="F968" s="17"/>
    </row>
    <row r="969" spans="1:6" ht="15" customHeight="1">
      <c r="A969" s="17" t="s">
        <v>466</v>
      </c>
      <c r="B969" s="17"/>
      <c r="C969" s="17"/>
      <c r="D969" s="17"/>
      <c r="E969" s="17"/>
      <c r="F969" s="17"/>
    </row>
    <row r="970" spans="1:6" ht="15" customHeight="1">
      <c r="A970" s="17" t="s">
        <v>273</v>
      </c>
      <c r="B970" s="17"/>
      <c r="C970" s="17"/>
      <c r="D970" s="17"/>
      <c r="E970" s="17"/>
      <c r="F970" s="17"/>
    </row>
    <row r="971" spans="1:6" ht="15" customHeight="1">
      <c r="A971" s="17" t="s">
        <v>274</v>
      </c>
      <c r="B971" s="17"/>
      <c r="C971" s="17"/>
      <c r="D971" s="17"/>
      <c r="E971" s="17"/>
      <c r="F971" s="17"/>
    </row>
    <row r="972" spans="1:6" ht="15" customHeight="1">
      <c r="A972" s="17" t="s">
        <v>236</v>
      </c>
      <c r="B972" s="17"/>
      <c r="C972" s="17"/>
      <c r="D972" s="17"/>
      <c r="E972" s="17"/>
      <c r="F972" s="17"/>
    </row>
    <row r="973" spans="1:6" ht="15" customHeight="1">
      <c r="A973" s="17" t="s">
        <v>237</v>
      </c>
      <c r="B973" s="17"/>
      <c r="C973" s="17"/>
      <c r="D973" s="17"/>
      <c r="E973" s="17"/>
      <c r="F973" s="17"/>
    </row>
    <row r="974" spans="1:6" ht="15" customHeight="1">
      <c r="A974" s="17" t="s">
        <v>204</v>
      </c>
      <c r="B974" s="17"/>
      <c r="C974" s="17"/>
      <c r="D974" s="17"/>
      <c r="E974" s="17"/>
      <c r="F974" s="17"/>
    </row>
    <row r="975" spans="1:6" ht="15" customHeight="1">
      <c r="A975" s="17" t="s">
        <v>467</v>
      </c>
      <c r="B975" s="17"/>
      <c r="C975" s="17"/>
      <c r="D975" s="17"/>
      <c r="E975" s="17"/>
      <c r="F975" s="17"/>
    </row>
    <row r="976" spans="1:6" ht="15" customHeight="1">
      <c r="A976" s="17" t="s">
        <v>208</v>
      </c>
      <c r="B976" s="17"/>
      <c r="C976" s="17"/>
      <c r="D976" s="17"/>
      <c r="E976" s="17"/>
      <c r="F976" s="17"/>
    </row>
    <row r="977" spans="1:6" ht="15" customHeight="1">
      <c r="A977" s="17" t="s">
        <v>210</v>
      </c>
      <c r="B977" s="17"/>
      <c r="C977" s="17"/>
      <c r="D977" s="17"/>
      <c r="E977" s="17"/>
      <c r="F977" s="17"/>
    </row>
    <row r="978" spans="1:6" ht="15" customHeight="1">
      <c r="A978" s="17" t="s">
        <v>341</v>
      </c>
      <c r="B978" s="17"/>
      <c r="C978" s="17"/>
      <c r="D978" s="17"/>
      <c r="E978" s="17"/>
      <c r="F978" s="17"/>
    </row>
    <row r="979" spans="1:6" ht="15" customHeight="1">
      <c r="A979" s="17" t="s">
        <v>468</v>
      </c>
      <c r="B979" s="17"/>
      <c r="C979" s="17"/>
      <c r="D979" s="17"/>
      <c r="E979" s="17"/>
      <c r="F979" s="17"/>
    </row>
    <row r="980" spans="1:6" ht="15" customHeight="1">
      <c r="A980" s="17" t="s">
        <v>469</v>
      </c>
      <c r="B980" s="17"/>
      <c r="C980" s="17"/>
      <c r="D980" s="17"/>
      <c r="E980" s="17"/>
      <c r="F980" s="17"/>
    </row>
    <row r="981" spans="1:6" ht="15" customHeight="1">
      <c r="A981" s="17" t="s">
        <v>470</v>
      </c>
      <c r="B981" s="17"/>
      <c r="C981" s="17"/>
      <c r="D981" s="17"/>
      <c r="E981" s="17"/>
      <c r="F981" s="17"/>
    </row>
    <row r="982" spans="1:6" ht="15" customHeight="1">
      <c r="A982" s="17" t="s">
        <v>397</v>
      </c>
      <c r="B982" s="17"/>
      <c r="C982" s="17"/>
      <c r="D982" s="17"/>
      <c r="E982" s="17"/>
      <c r="F982" s="17"/>
    </row>
    <row r="983" spans="1:6" ht="15" customHeight="1">
      <c r="A983" s="17" t="s">
        <v>471</v>
      </c>
      <c r="B983" s="17"/>
      <c r="C983" s="17"/>
      <c r="D983" s="17"/>
      <c r="E983" s="17"/>
      <c r="F983" s="17"/>
    </row>
    <row r="984" spans="1:6" ht="15" customHeight="1">
      <c r="A984" s="17" t="s">
        <v>143</v>
      </c>
      <c r="B984" s="17"/>
      <c r="C984" s="17"/>
      <c r="D984" s="17"/>
      <c r="E984" s="17"/>
      <c r="F984" s="17"/>
    </row>
    <row r="985" spans="1:6" ht="15" customHeight="1">
      <c r="A985" s="17" t="s">
        <v>244</v>
      </c>
      <c r="B985" s="17"/>
      <c r="C985" s="17"/>
      <c r="D985" s="17"/>
      <c r="E985" s="17"/>
      <c r="F985" s="17"/>
    </row>
    <row r="986" spans="1:6" ht="15" customHeight="1">
      <c r="A986" s="17" t="s">
        <v>369</v>
      </c>
      <c r="B986" s="17"/>
      <c r="C986" s="17"/>
      <c r="D986" s="17"/>
      <c r="E986" s="17"/>
      <c r="F986" s="17"/>
    </row>
    <row r="987" spans="1:6" ht="15" customHeight="1">
      <c r="A987" s="17" t="s">
        <v>472</v>
      </c>
      <c r="B987" s="17"/>
      <c r="C987" s="17"/>
      <c r="D987" s="17"/>
      <c r="E987" s="17"/>
      <c r="F987" s="17"/>
    </row>
    <row r="988" spans="1:6" ht="15" customHeight="1">
      <c r="A988" s="17" t="s">
        <v>357</v>
      </c>
      <c r="B988" s="17"/>
      <c r="C988" s="17"/>
      <c r="D988" s="17"/>
      <c r="E988" s="17"/>
      <c r="F988" s="17"/>
    </row>
    <row r="989" spans="1:6" ht="15" customHeight="1">
      <c r="A989" s="17" t="s">
        <v>246</v>
      </c>
      <c r="B989" s="17"/>
      <c r="C989" s="17"/>
      <c r="D989" s="17"/>
      <c r="E989" s="17"/>
      <c r="F989" s="17"/>
    </row>
    <row r="990" spans="1:6" ht="15" customHeight="1">
      <c r="A990" s="17" t="s">
        <v>415</v>
      </c>
      <c r="B990" s="17"/>
      <c r="C990" s="17"/>
      <c r="D990" s="17"/>
      <c r="E990" s="17"/>
      <c r="F990" s="17"/>
    </row>
    <row r="991" spans="1:6" ht="15" customHeight="1">
      <c r="A991" s="17" t="s">
        <v>416</v>
      </c>
      <c r="B991" s="17"/>
      <c r="C991" s="17"/>
      <c r="D991" s="17"/>
      <c r="E991" s="17"/>
      <c r="F991" s="17"/>
    </row>
    <row r="992" spans="1:6" ht="15" customHeight="1">
      <c r="A992" s="17" t="s">
        <v>248</v>
      </c>
      <c r="B992" s="17"/>
      <c r="C992" s="17"/>
      <c r="D992" s="17"/>
      <c r="E992" s="17"/>
      <c r="F992" s="17"/>
    </row>
    <row r="993" spans="1:6" ht="15" customHeight="1">
      <c r="A993" s="17" t="s">
        <v>286</v>
      </c>
      <c r="B993" s="17"/>
      <c r="C993" s="17"/>
      <c r="D993" s="17"/>
      <c r="E993" s="17"/>
      <c r="F993" s="17"/>
    </row>
    <row r="994" spans="1:6" ht="15" customHeight="1">
      <c r="A994" s="17" t="s">
        <v>227</v>
      </c>
      <c r="B994" s="17"/>
      <c r="C994" s="17"/>
      <c r="D994" s="17"/>
      <c r="E994" s="17"/>
      <c r="F994" s="17"/>
    </row>
    <row r="995" spans="1:6" ht="15" customHeight="1">
      <c r="A995" s="17" t="s">
        <v>337</v>
      </c>
      <c r="B995" s="17"/>
      <c r="C995" s="17"/>
      <c r="D995" s="17"/>
      <c r="E995" s="17"/>
      <c r="F995" s="17"/>
    </row>
    <row r="996" spans="1:6" ht="15" customHeight="1">
      <c r="A996" s="17" t="s">
        <v>473</v>
      </c>
      <c r="B996" s="17"/>
      <c r="C996" s="17"/>
      <c r="D996" s="17"/>
      <c r="E996" s="17"/>
      <c r="F996" s="17"/>
    </row>
    <row r="997" spans="1:6" ht="15" customHeight="1">
      <c r="A997" s="17" t="s">
        <v>474</v>
      </c>
      <c r="B997" s="17"/>
      <c r="C997" s="17"/>
      <c r="D997" s="17"/>
      <c r="E997" s="17"/>
      <c r="F997" s="17"/>
    </row>
    <row r="998" spans="1:6" ht="15" customHeight="1">
      <c r="A998" s="17" t="s">
        <v>384</v>
      </c>
      <c r="B998" s="17"/>
      <c r="C998" s="17"/>
      <c r="D998" s="17"/>
      <c r="E998" s="17"/>
      <c r="F998" s="17"/>
    </row>
    <row r="999" spans="1:6" ht="15" customHeight="1">
      <c r="A999" s="17" t="s">
        <v>176</v>
      </c>
      <c r="B999" s="17"/>
      <c r="C999" s="17"/>
      <c r="D999" s="17"/>
      <c r="E999" s="17"/>
      <c r="F999" s="17"/>
    </row>
    <row r="1000" spans="1:6" ht="15" customHeight="1">
      <c r="A1000" s="17" t="s">
        <v>178</v>
      </c>
      <c r="B1000" s="17"/>
      <c r="C1000" s="17"/>
      <c r="D1000" s="17"/>
      <c r="E1000" s="17"/>
      <c r="F1000" s="17"/>
    </row>
    <row r="1001" spans="1:6" ht="15" customHeight="1">
      <c r="A1001" s="17" t="s">
        <v>180</v>
      </c>
      <c r="B1001" s="17"/>
      <c r="C1001" s="17"/>
      <c r="D1001" s="17"/>
      <c r="E1001" s="17"/>
      <c r="F1001" s="17"/>
    </row>
    <row r="1002" spans="1:6" ht="15" customHeight="1">
      <c r="A1002" s="17" t="s">
        <v>404</v>
      </c>
      <c r="B1002" s="17"/>
      <c r="C1002" s="17"/>
      <c r="D1002" s="17"/>
      <c r="E1002" s="17"/>
      <c r="F1002" s="17"/>
    </row>
    <row r="1003" spans="1:6" ht="15" customHeight="1">
      <c r="A1003" s="17" t="s">
        <v>184</v>
      </c>
      <c r="B1003" s="17"/>
      <c r="C1003" s="17"/>
      <c r="D1003" s="17"/>
      <c r="E1003" s="17"/>
      <c r="F1003" s="17"/>
    </row>
    <row r="1004" spans="1:6" ht="15" customHeight="1">
      <c r="A1004" s="17" t="s">
        <v>186</v>
      </c>
      <c r="B1004" s="17"/>
      <c r="C1004" s="17"/>
      <c r="D1004" s="17"/>
      <c r="E1004" s="17"/>
      <c r="F1004" s="17"/>
    </row>
    <row r="1005" spans="1:6" ht="15" customHeight="1">
      <c r="A1005" s="17" t="s">
        <v>362</v>
      </c>
      <c r="B1005" s="17"/>
      <c r="C1005" s="17"/>
      <c r="D1005" s="17"/>
      <c r="E1005" s="17"/>
      <c r="F1005" s="17"/>
    </row>
    <row r="1006" spans="1:6" ht="15" customHeight="1">
      <c r="A1006" s="17" t="s">
        <v>363</v>
      </c>
      <c r="B1006" s="17"/>
      <c r="C1006" s="17"/>
      <c r="D1006" s="17"/>
      <c r="E1006" s="17"/>
      <c r="F1006" s="17"/>
    </row>
    <row r="1007" spans="1:6" ht="15" customHeight="1">
      <c r="A1007" s="17" t="s">
        <v>329</v>
      </c>
      <c r="B1007" s="17"/>
      <c r="C1007" s="17"/>
      <c r="D1007" s="17"/>
      <c r="E1007" s="17"/>
      <c r="F1007" s="17"/>
    </row>
    <row r="1008" spans="1:6" ht="15" customHeight="1">
      <c r="A1008" s="17" t="s">
        <v>330</v>
      </c>
      <c r="B1008" s="17"/>
      <c r="C1008" s="17"/>
      <c r="D1008" s="17"/>
      <c r="E1008" s="17"/>
      <c r="F1008" s="17"/>
    </row>
    <row r="1009" spans="1:6" ht="15" customHeight="1">
      <c r="A1009" s="17" t="s">
        <v>194</v>
      </c>
      <c r="B1009" s="17"/>
      <c r="C1009" s="17"/>
      <c r="D1009" s="17"/>
      <c r="E1009" s="17"/>
      <c r="F1009" s="17"/>
    </row>
    <row r="1010" spans="1:6" ht="15" customHeight="1">
      <c r="A1010" s="17" t="s">
        <v>196</v>
      </c>
      <c r="B1010" s="17"/>
      <c r="C1010" s="17"/>
      <c r="D1010" s="17"/>
      <c r="E1010" s="17"/>
      <c r="F1010" s="17"/>
    </row>
    <row r="1011" spans="1:6" ht="15" customHeight="1">
      <c r="A1011" s="17" t="s">
        <v>407</v>
      </c>
      <c r="B1011" s="17"/>
      <c r="C1011" s="17"/>
      <c r="D1011" s="17"/>
      <c r="E1011" s="17"/>
      <c r="F1011" s="17"/>
    </row>
    <row r="1012" spans="1:6" ht="15" customHeight="1">
      <c r="A1012" s="17" t="s">
        <v>408</v>
      </c>
      <c r="B1012" s="17"/>
      <c r="C1012" s="17"/>
      <c r="D1012" s="17"/>
      <c r="E1012" s="17"/>
      <c r="F1012" s="17"/>
    </row>
    <row r="1013" spans="1:6" ht="15" customHeight="1">
      <c r="A1013" s="17" t="s">
        <v>236</v>
      </c>
      <c r="B1013" s="17"/>
      <c r="C1013" s="17"/>
      <c r="D1013" s="17"/>
      <c r="E1013" s="17"/>
      <c r="F1013" s="17"/>
    </row>
    <row r="1014" spans="1:6" ht="15" customHeight="1">
      <c r="A1014" s="17" t="s">
        <v>237</v>
      </c>
      <c r="B1014" s="17"/>
      <c r="C1014" s="17"/>
      <c r="D1014" s="17"/>
      <c r="E1014" s="17"/>
      <c r="F1014" s="17"/>
    </row>
    <row r="1015" spans="1:6" ht="15" customHeight="1">
      <c r="A1015" s="17" t="s">
        <v>204</v>
      </c>
      <c r="B1015" s="17"/>
      <c r="C1015" s="17"/>
      <c r="D1015" s="17"/>
      <c r="E1015" s="17"/>
      <c r="F1015" s="17"/>
    </row>
    <row r="1016" spans="1:6" ht="15" customHeight="1">
      <c r="A1016" s="17" t="s">
        <v>208</v>
      </c>
      <c r="B1016" s="17"/>
      <c r="C1016" s="17"/>
      <c r="D1016" s="17"/>
      <c r="E1016" s="17"/>
      <c r="F1016" s="17"/>
    </row>
    <row r="1017" spans="1:6" ht="15" customHeight="1">
      <c r="A1017" s="17" t="s">
        <v>210</v>
      </c>
      <c r="B1017" s="17"/>
      <c r="C1017" s="17"/>
      <c r="D1017" s="17"/>
      <c r="E1017" s="17"/>
      <c r="F1017" s="17"/>
    </row>
    <row r="1018" spans="1:6" ht="15" customHeight="1">
      <c r="A1018" s="17" t="s">
        <v>238</v>
      </c>
      <c r="B1018" s="17"/>
      <c r="C1018" s="17"/>
      <c r="D1018" s="17"/>
      <c r="E1018" s="17"/>
      <c r="F1018" s="17"/>
    </row>
    <row r="1019" spans="1:6" ht="15" customHeight="1">
      <c r="A1019" s="17" t="s">
        <v>475</v>
      </c>
      <c r="B1019" s="17"/>
      <c r="C1019" s="17"/>
      <c r="D1019" s="17"/>
      <c r="E1019" s="17"/>
      <c r="F1019" s="17"/>
    </row>
    <row r="1020" spans="1:6" ht="15" customHeight="1">
      <c r="A1020" s="17" t="s">
        <v>476</v>
      </c>
      <c r="B1020" s="17"/>
      <c r="C1020" s="17"/>
      <c r="D1020" s="17"/>
      <c r="E1020" s="17"/>
      <c r="F1020" s="17"/>
    </row>
    <row r="1021" spans="1:6" ht="15" customHeight="1">
      <c r="A1021" s="17" t="s">
        <v>477</v>
      </c>
      <c r="B1021" s="17"/>
      <c r="C1021" s="17"/>
      <c r="D1021" s="17"/>
      <c r="E1021" s="17"/>
      <c r="F1021" s="17"/>
    </row>
    <row r="1022" spans="1:6" ht="15" customHeight="1">
      <c r="A1022" s="17" t="s">
        <v>219</v>
      </c>
      <c r="B1022" s="17"/>
      <c r="C1022" s="17"/>
      <c r="D1022" s="17"/>
      <c r="E1022" s="17"/>
      <c r="F1022" s="17"/>
    </row>
    <row r="1023" spans="1:6" ht="15" customHeight="1">
      <c r="A1023" s="17" t="s">
        <v>478</v>
      </c>
      <c r="B1023" s="17"/>
      <c r="C1023" s="17"/>
      <c r="D1023" s="17"/>
      <c r="E1023" s="17"/>
      <c r="F1023" s="17"/>
    </row>
    <row r="1024" spans="1:6" ht="15" customHeight="1">
      <c r="A1024" s="17" t="s">
        <v>143</v>
      </c>
      <c r="B1024" s="17"/>
      <c r="C1024" s="17"/>
      <c r="D1024" s="17"/>
      <c r="E1024" s="17"/>
      <c r="F1024" s="17"/>
    </row>
    <row r="1025" spans="1:6" ht="15" customHeight="1">
      <c r="A1025" s="17" t="s">
        <v>279</v>
      </c>
      <c r="B1025" s="17"/>
      <c r="C1025" s="17"/>
      <c r="D1025" s="17"/>
      <c r="E1025" s="17"/>
      <c r="F1025" s="17"/>
    </row>
    <row r="1026" spans="1:6" ht="15" customHeight="1">
      <c r="A1026" s="17" t="s">
        <v>369</v>
      </c>
      <c r="B1026" s="17"/>
      <c r="C1026" s="17"/>
      <c r="D1026" s="17"/>
      <c r="E1026" s="17"/>
      <c r="F1026" s="17"/>
    </row>
    <row r="1027" spans="1:6" ht="15" customHeight="1">
      <c r="A1027" s="17" t="s">
        <v>462</v>
      </c>
      <c r="B1027" s="17"/>
      <c r="C1027" s="17"/>
      <c r="D1027" s="17"/>
      <c r="E1027" s="17"/>
      <c r="F1027" s="17"/>
    </row>
    <row r="1028" spans="1:6" ht="15" customHeight="1">
      <c r="A1028" s="17" t="s">
        <v>319</v>
      </c>
      <c r="B1028" s="17"/>
      <c r="C1028" s="17"/>
      <c r="D1028" s="17"/>
      <c r="E1028" s="17"/>
      <c r="F1028" s="17"/>
    </row>
    <row r="1029" spans="1:6" ht="15" customHeight="1">
      <c r="A1029" s="17" t="s">
        <v>320</v>
      </c>
      <c r="B1029" s="17"/>
      <c r="C1029" s="17"/>
      <c r="D1029" s="17"/>
      <c r="E1029" s="17"/>
      <c r="F1029" s="17"/>
    </row>
    <row r="1030" spans="1:6" ht="15" customHeight="1">
      <c r="A1030" s="17" t="s">
        <v>479</v>
      </c>
      <c r="B1030" s="17"/>
      <c r="C1030" s="17"/>
      <c r="D1030" s="17"/>
      <c r="E1030" s="17"/>
      <c r="F1030" s="17"/>
    </row>
    <row r="1031" spans="1:6" ht="15" customHeight="1">
      <c r="A1031" s="17" t="s">
        <v>416</v>
      </c>
      <c r="B1031" s="17"/>
      <c r="C1031" s="17"/>
      <c r="D1031" s="17"/>
      <c r="E1031" s="17"/>
      <c r="F1031" s="17"/>
    </row>
    <row r="1032" spans="1:6" ht="15" customHeight="1">
      <c r="A1032" s="17" t="s">
        <v>322</v>
      </c>
      <c r="B1032" s="17"/>
      <c r="C1032" s="17"/>
      <c r="D1032" s="17"/>
      <c r="E1032" s="17"/>
      <c r="F1032" s="17"/>
    </row>
    <row r="1033" spans="1:6" ht="15" customHeight="1">
      <c r="A1033" s="17" t="s">
        <v>480</v>
      </c>
      <c r="B1033" s="17"/>
      <c r="C1033" s="17"/>
      <c r="D1033" s="17"/>
      <c r="E1033" s="17"/>
      <c r="F1033" s="17"/>
    </row>
    <row r="1034" spans="1:6" ht="15" customHeight="1">
      <c r="A1034" s="17" t="s">
        <v>307</v>
      </c>
      <c r="B1034" s="17"/>
      <c r="C1034" s="17"/>
      <c r="D1034" s="17"/>
      <c r="E1034" s="17"/>
      <c r="F1034" s="17"/>
    </row>
    <row r="1035" spans="1:6" ht="15" customHeight="1">
      <c r="A1035" s="17" t="s">
        <v>438</v>
      </c>
      <c r="B1035" s="17"/>
      <c r="C1035" s="17"/>
      <c r="D1035" s="17"/>
      <c r="E1035" s="17"/>
      <c r="F1035" s="17"/>
    </row>
    <row r="1036" spans="1:6" ht="15" customHeight="1">
      <c r="A1036" s="17" t="s">
        <v>481</v>
      </c>
      <c r="B1036" s="17"/>
      <c r="C1036" s="17"/>
      <c r="D1036" s="17"/>
      <c r="E1036" s="17"/>
      <c r="F1036" s="17"/>
    </row>
    <row r="1037" spans="1:6" ht="15" customHeight="1">
      <c r="A1037" s="17" t="s">
        <v>482</v>
      </c>
      <c r="B1037" s="17"/>
      <c r="C1037" s="17"/>
      <c r="D1037" s="17"/>
      <c r="E1037" s="17"/>
      <c r="F1037" s="17"/>
    </row>
    <row r="1038" spans="1:6" ht="15" customHeight="1">
      <c r="A1038" s="17" t="s">
        <v>483</v>
      </c>
      <c r="B1038" s="17"/>
      <c r="C1038" s="17"/>
      <c r="D1038" s="17"/>
      <c r="E1038" s="17"/>
      <c r="F1038" s="17"/>
    </row>
    <row r="1039" spans="1:6" ht="15" customHeight="1">
      <c r="A1039" s="17" t="s">
        <v>176</v>
      </c>
      <c r="B1039" s="17"/>
      <c r="C1039" s="17"/>
      <c r="D1039" s="17"/>
      <c r="E1039" s="17"/>
      <c r="F1039" s="17"/>
    </row>
    <row r="1040" spans="1:6" ht="15" customHeight="1">
      <c r="A1040" s="17" t="s">
        <v>178</v>
      </c>
      <c r="B1040" s="17"/>
      <c r="C1040" s="17"/>
      <c r="D1040" s="17"/>
      <c r="E1040" s="17"/>
      <c r="F1040" s="17"/>
    </row>
    <row r="1041" spans="1:6" ht="15" customHeight="1">
      <c r="A1041" s="17" t="s">
        <v>180</v>
      </c>
      <c r="B1041" s="17"/>
      <c r="C1041" s="17"/>
      <c r="D1041" s="17"/>
      <c r="E1041" s="17"/>
      <c r="F1041" s="17"/>
    </row>
    <row r="1042" spans="1:6" ht="15" customHeight="1">
      <c r="A1042" s="17" t="s">
        <v>182</v>
      </c>
      <c r="B1042" s="17"/>
      <c r="C1042" s="17"/>
      <c r="D1042" s="17"/>
      <c r="E1042" s="17"/>
      <c r="F1042" s="17"/>
    </row>
    <row r="1043" spans="1:6" ht="15" customHeight="1">
      <c r="A1043" s="17" t="s">
        <v>184</v>
      </c>
      <c r="B1043" s="17"/>
      <c r="C1043" s="17"/>
      <c r="D1043" s="17"/>
      <c r="E1043" s="17"/>
      <c r="F1043" s="17"/>
    </row>
    <row r="1044" spans="1:6" ht="15" customHeight="1">
      <c r="A1044" s="17" t="s">
        <v>186</v>
      </c>
      <c r="B1044" s="17"/>
      <c r="C1044" s="17"/>
      <c r="D1044" s="17"/>
      <c r="E1044" s="17"/>
      <c r="F1044" s="17"/>
    </row>
    <row r="1045" spans="1:6" ht="15" customHeight="1">
      <c r="A1045" s="17" t="s">
        <v>188</v>
      </c>
      <c r="B1045" s="17"/>
      <c r="C1045" s="17"/>
      <c r="D1045" s="17"/>
      <c r="E1045" s="17"/>
      <c r="F1045" s="17"/>
    </row>
    <row r="1046" spans="1:6" ht="15" customHeight="1">
      <c r="A1046" s="17" t="s">
        <v>190</v>
      </c>
      <c r="B1046" s="17"/>
      <c r="C1046" s="17"/>
      <c r="D1046" s="17"/>
      <c r="E1046" s="17"/>
      <c r="F1046" s="17"/>
    </row>
    <row r="1047" spans="1:6" ht="15" customHeight="1">
      <c r="A1047" s="17" t="s">
        <v>255</v>
      </c>
      <c r="B1047" s="17"/>
      <c r="C1047" s="17"/>
      <c r="D1047" s="17"/>
      <c r="E1047" s="17"/>
      <c r="F1047" s="17"/>
    </row>
    <row r="1048" spans="1:6" ht="15" customHeight="1">
      <c r="A1048" s="17" t="s">
        <v>256</v>
      </c>
      <c r="B1048" s="17"/>
      <c r="C1048" s="17"/>
      <c r="D1048" s="17"/>
      <c r="E1048" s="17"/>
      <c r="F1048" s="17"/>
    </row>
    <row r="1049" spans="1:6" ht="15" customHeight="1">
      <c r="A1049" s="17" t="s">
        <v>194</v>
      </c>
      <c r="B1049" s="17"/>
      <c r="C1049" s="17"/>
      <c r="D1049" s="17"/>
      <c r="E1049" s="17"/>
      <c r="F1049" s="17"/>
    </row>
    <row r="1050" spans="1:6" ht="15" customHeight="1">
      <c r="A1050" s="17" t="s">
        <v>196</v>
      </c>
      <c r="B1050" s="17"/>
      <c r="C1050" s="17"/>
      <c r="D1050" s="17"/>
      <c r="E1050" s="17"/>
      <c r="F1050" s="17"/>
    </row>
    <row r="1051" spans="1:6" ht="15" customHeight="1">
      <c r="A1051" s="17" t="s">
        <v>257</v>
      </c>
      <c r="B1051" s="17"/>
      <c r="C1051" s="17"/>
      <c r="D1051" s="17"/>
      <c r="E1051" s="17"/>
      <c r="F1051" s="17"/>
    </row>
    <row r="1052" spans="1:6" ht="15" customHeight="1">
      <c r="A1052" s="17" t="s">
        <v>258</v>
      </c>
      <c r="B1052" s="17"/>
      <c r="C1052" s="17"/>
      <c r="D1052" s="17"/>
      <c r="E1052" s="17"/>
      <c r="F1052" s="17"/>
    </row>
    <row r="1053" spans="1:6" ht="15" customHeight="1">
      <c r="A1053" s="17" t="s">
        <v>236</v>
      </c>
      <c r="B1053" s="17"/>
      <c r="C1053" s="17"/>
      <c r="D1053" s="17"/>
      <c r="E1053" s="17"/>
      <c r="F1053" s="17"/>
    </row>
    <row r="1054" spans="1:6" ht="15" customHeight="1">
      <c r="A1054" s="17" t="s">
        <v>237</v>
      </c>
      <c r="B1054" s="17"/>
      <c r="C1054" s="17"/>
      <c r="D1054" s="17"/>
      <c r="E1054" s="17"/>
      <c r="F1054" s="17"/>
    </row>
    <row r="1055" spans="1:6" ht="15" customHeight="1">
      <c r="A1055" s="17" t="s">
        <v>204</v>
      </c>
      <c r="B1055" s="17"/>
      <c r="C1055" s="17"/>
      <c r="D1055" s="17"/>
      <c r="E1055" s="17"/>
      <c r="F1055" s="17"/>
    </row>
    <row r="1056" spans="1:6" ht="15" customHeight="1">
      <c r="A1056" s="17" t="s">
        <v>484</v>
      </c>
      <c r="B1056" s="17"/>
      <c r="C1056" s="17"/>
      <c r="D1056" s="17"/>
      <c r="E1056" s="17"/>
      <c r="F1056" s="17"/>
    </row>
    <row r="1057" spans="1:6" ht="15" customHeight="1">
      <c r="A1057" s="17" t="s">
        <v>208</v>
      </c>
      <c r="B1057" s="17"/>
      <c r="C1057" s="17"/>
      <c r="D1057" s="17"/>
      <c r="E1057" s="17"/>
      <c r="F1057" s="17"/>
    </row>
    <row r="1058" spans="1:6" ht="15" customHeight="1">
      <c r="A1058" s="17" t="s">
        <v>210</v>
      </c>
      <c r="B1058" s="17"/>
      <c r="C1058" s="17"/>
      <c r="D1058" s="17"/>
      <c r="E1058" s="17"/>
      <c r="F1058" s="17"/>
    </row>
    <row r="1059" spans="1:6" ht="15" customHeight="1">
      <c r="A1059" s="17" t="s">
        <v>429</v>
      </c>
      <c r="B1059" s="17"/>
      <c r="C1059" s="17"/>
      <c r="D1059" s="17"/>
      <c r="E1059" s="17"/>
      <c r="F1059" s="17"/>
    </row>
    <row r="1060" spans="1:6" ht="15" customHeight="1">
      <c r="A1060" s="17" t="s">
        <v>485</v>
      </c>
      <c r="B1060" s="17"/>
      <c r="C1060" s="17"/>
      <c r="D1060" s="17"/>
      <c r="E1060" s="17"/>
      <c r="F1060" s="17"/>
    </row>
    <row r="1061" spans="1:6" ht="15" customHeight="1">
      <c r="A1061" s="17" t="s">
        <v>486</v>
      </c>
      <c r="B1061" s="17"/>
      <c r="C1061" s="17"/>
      <c r="D1061" s="17"/>
      <c r="E1061" s="17"/>
      <c r="F1061" s="17"/>
    </row>
    <row r="1062" spans="1:6" ht="15" customHeight="1">
      <c r="A1062" s="17" t="s">
        <v>487</v>
      </c>
      <c r="B1062" s="17"/>
      <c r="C1062" s="17"/>
      <c r="D1062" s="17"/>
      <c r="E1062" s="17"/>
      <c r="F1062" s="17"/>
    </row>
    <row r="1063" spans="1:6" ht="15" customHeight="1">
      <c r="A1063" s="17" t="s">
        <v>138</v>
      </c>
      <c r="B1063" s="17"/>
      <c r="C1063" s="17"/>
      <c r="D1063" s="17"/>
      <c r="E1063" s="17"/>
      <c r="F1063" s="17"/>
    </row>
    <row r="1064" spans="1:6" ht="15" customHeight="1">
      <c r="A1064" s="17" t="s">
        <v>488</v>
      </c>
      <c r="B1064" s="17"/>
      <c r="C1064" s="17"/>
      <c r="D1064" s="17"/>
      <c r="E1064" s="17"/>
      <c r="F1064" s="17"/>
    </row>
    <row r="1065" spans="1:6" ht="15" customHeight="1">
      <c r="A1065" s="17" t="s">
        <v>143</v>
      </c>
      <c r="B1065" s="17"/>
      <c r="C1065" s="17"/>
      <c r="D1065" s="17"/>
      <c r="E1065" s="17"/>
      <c r="F1065" s="17"/>
    </row>
    <row r="1066" spans="1:6" ht="15" customHeight="1">
      <c r="A1066" s="17" t="s">
        <v>221</v>
      </c>
      <c r="B1066" s="17"/>
      <c r="C1066" s="17"/>
      <c r="D1066" s="17"/>
      <c r="E1066" s="17"/>
      <c r="F1066" s="17"/>
    </row>
    <row r="1067" spans="1:6" ht="15" customHeight="1">
      <c r="A1067" s="17" t="s">
        <v>222</v>
      </c>
      <c r="B1067" s="17"/>
      <c r="C1067" s="17"/>
      <c r="D1067" s="17"/>
      <c r="E1067" s="17"/>
      <c r="F1067" s="17"/>
    </row>
    <row r="1068" spans="1:6" ht="15" customHeight="1">
      <c r="A1068" s="17" t="s">
        <v>356</v>
      </c>
      <c r="B1068" s="17"/>
      <c r="C1068" s="17"/>
      <c r="D1068" s="17"/>
      <c r="E1068" s="17"/>
      <c r="F1068" s="17"/>
    </row>
    <row r="1069" spans="1:6" ht="15" customHeight="1">
      <c r="A1069" s="17" t="s">
        <v>319</v>
      </c>
      <c r="B1069" s="17"/>
      <c r="C1069" s="17"/>
      <c r="D1069" s="17"/>
      <c r="E1069" s="17"/>
      <c r="F1069" s="17"/>
    </row>
    <row r="1070" spans="1:6" ht="15" customHeight="1">
      <c r="A1070" s="17" t="s">
        <v>379</v>
      </c>
      <c r="B1070" s="17"/>
      <c r="C1070" s="17"/>
      <c r="D1070" s="17"/>
      <c r="E1070" s="17"/>
      <c r="F1070" s="17"/>
    </row>
    <row r="1071" spans="1:6" ht="15" customHeight="1">
      <c r="A1071" s="17" t="s">
        <v>415</v>
      </c>
      <c r="B1071" s="17"/>
      <c r="C1071" s="17"/>
      <c r="D1071" s="17"/>
      <c r="E1071" s="17"/>
      <c r="F1071" s="17"/>
    </row>
    <row r="1072" spans="1:6" ht="15" customHeight="1">
      <c r="A1072" s="17" t="s">
        <v>416</v>
      </c>
      <c r="B1072" s="17"/>
      <c r="C1072" s="17"/>
      <c r="D1072" s="17"/>
      <c r="E1072" s="17"/>
      <c r="F1072" s="17"/>
    </row>
    <row r="1073" spans="1:6" ht="15" customHeight="1">
      <c r="A1073" s="17" t="s">
        <v>417</v>
      </c>
      <c r="B1073" s="17"/>
      <c r="C1073" s="17"/>
      <c r="D1073" s="17"/>
      <c r="E1073" s="17"/>
      <c r="F1073" s="17"/>
    </row>
    <row r="1074" spans="1:6" ht="15" customHeight="1">
      <c r="A1074" s="17" t="s">
        <v>286</v>
      </c>
      <c r="B1074" s="17"/>
      <c r="C1074" s="17"/>
      <c r="D1074" s="17"/>
      <c r="E1074" s="17"/>
      <c r="F1074" s="17"/>
    </row>
    <row r="1075" spans="1:6" ht="15" customHeight="1">
      <c r="A1075" s="17" t="s">
        <v>166</v>
      </c>
      <c r="B1075" s="17"/>
      <c r="C1075" s="17"/>
      <c r="D1075" s="17"/>
      <c r="E1075" s="17"/>
      <c r="F1075" s="17"/>
    </row>
    <row r="1076" spans="1:6" ht="15" customHeight="1">
      <c r="A1076" s="17" t="s">
        <v>400</v>
      </c>
      <c r="B1076" s="17"/>
      <c r="C1076" s="17"/>
      <c r="D1076" s="17"/>
      <c r="E1076" s="17"/>
      <c r="F1076" s="17"/>
    </row>
    <row r="1077" spans="1:6" ht="15" customHeight="1">
      <c r="A1077" s="17" t="s">
        <v>489</v>
      </c>
      <c r="B1077" s="17"/>
      <c r="C1077" s="17"/>
      <c r="D1077" s="17"/>
      <c r="E1077" s="17"/>
      <c r="F1077" s="17"/>
    </row>
    <row r="1078" spans="1:6" ht="15" customHeight="1">
      <c r="A1078" s="17" t="s">
        <v>490</v>
      </c>
      <c r="B1078" s="17"/>
      <c r="C1078" s="17"/>
      <c r="D1078" s="17"/>
      <c r="E1078" s="17"/>
      <c r="F1078" s="17"/>
    </row>
    <row r="1079" spans="1:6" ht="15" customHeight="1">
      <c r="A1079" s="17" t="s">
        <v>491</v>
      </c>
      <c r="B1079" s="17"/>
      <c r="C1079" s="17"/>
      <c r="D1079" s="17"/>
      <c r="E1079" s="17"/>
      <c r="F1079" s="17"/>
    </row>
    <row r="1080" spans="1:6" ht="15" customHeight="1">
      <c r="A1080" s="17" t="s">
        <v>176</v>
      </c>
      <c r="B1080" s="17"/>
      <c r="C1080" s="17"/>
      <c r="D1080" s="17"/>
      <c r="E1080" s="17"/>
      <c r="F1080" s="17"/>
    </row>
    <row r="1081" spans="1:6" ht="15" customHeight="1">
      <c r="A1081" s="17" t="s">
        <v>178</v>
      </c>
      <c r="B1081" s="17"/>
      <c r="C1081" s="17"/>
      <c r="D1081" s="17"/>
      <c r="E1081" s="17"/>
      <c r="F1081" s="17"/>
    </row>
    <row r="1082" spans="1:6" ht="15" customHeight="1">
      <c r="A1082" s="17" t="s">
        <v>180</v>
      </c>
      <c r="B1082" s="17"/>
      <c r="C1082" s="17"/>
      <c r="D1082" s="17"/>
      <c r="E1082" s="17"/>
      <c r="F1082" s="17"/>
    </row>
    <row r="1083" spans="1:6" ht="15" customHeight="1">
      <c r="A1083" s="17" t="s">
        <v>182</v>
      </c>
      <c r="B1083" s="17"/>
      <c r="C1083" s="17"/>
      <c r="D1083" s="17"/>
      <c r="E1083" s="17"/>
      <c r="F1083" s="17"/>
    </row>
    <row r="1084" spans="1:6" ht="15" customHeight="1">
      <c r="A1084" s="17" t="s">
        <v>184</v>
      </c>
      <c r="B1084" s="17"/>
      <c r="C1084" s="17"/>
      <c r="D1084" s="17"/>
      <c r="E1084" s="17"/>
      <c r="F1084" s="17"/>
    </row>
    <row r="1085" spans="1:6" ht="15" customHeight="1">
      <c r="A1085" s="17" t="s">
        <v>186</v>
      </c>
      <c r="B1085" s="17"/>
      <c r="C1085" s="17"/>
      <c r="D1085" s="17"/>
      <c r="E1085" s="17"/>
      <c r="F1085" s="17"/>
    </row>
    <row r="1086" spans="1:6" ht="15" customHeight="1">
      <c r="A1086" s="17" t="s">
        <v>188</v>
      </c>
      <c r="B1086" s="17"/>
      <c r="C1086" s="17"/>
      <c r="D1086" s="17"/>
      <c r="E1086" s="17"/>
      <c r="F1086" s="17"/>
    </row>
    <row r="1087" spans="1:6" ht="15" customHeight="1">
      <c r="A1087" s="17" t="s">
        <v>190</v>
      </c>
      <c r="B1087" s="17"/>
      <c r="C1087" s="17"/>
      <c r="D1087" s="17"/>
      <c r="E1087" s="17"/>
      <c r="F1087" s="17"/>
    </row>
    <row r="1088" spans="1:6" ht="15" customHeight="1">
      <c r="A1088" s="17" t="s">
        <v>292</v>
      </c>
      <c r="B1088" s="17"/>
      <c r="C1088" s="17"/>
      <c r="D1088" s="17"/>
      <c r="E1088" s="17"/>
      <c r="F1088" s="17"/>
    </row>
    <row r="1089" spans="1:6" ht="15" customHeight="1">
      <c r="A1089" s="17" t="s">
        <v>293</v>
      </c>
      <c r="B1089" s="17"/>
      <c r="C1089" s="17"/>
      <c r="D1089" s="17"/>
      <c r="E1089" s="17"/>
      <c r="F1089" s="17"/>
    </row>
    <row r="1090" spans="1:6" ht="15" customHeight="1">
      <c r="A1090" s="17" t="s">
        <v>234</v>
      </c>
      <c r="B1090" s="17"/>
      <c r="C1090" s="17"/>
      <c r="D1090" s="17"/>
      <c r="E1090" s="17"/>
      <c r="F1090" s="17"/>
    </row>
    <row r="1091" spans="1:6" ht="15" customHeight="1">
      <c r="A1091" s="17" t="s">
        <v>235</v>
      </c>
      <c r="B1091" s="17"/>
      <c r="C1091" s="17"/>
      <c r="D1091" s="17"/>
      <c r="E1091" s="17"/>
      <c r="F1091" s="17"/>
    </row>
    <row r="1092" spans="1:6" ht="15" customHeight="1">
      <c r="A1092" s="17" t="s">
        <v>294</v>
      </c>
      <c r="B1092" s="17"/>
      <c r="C1092" s="17"/>
      <c r="D1092" s="17"/>
      <c r="E1092" s="17"/>
      <c r="F1092" s="17"/>
    </row>
    <row r="1093" spans="1:6" ht="15" customHeight="1">
      <c r="A1093" s="17" t="s">
        <v>295</v>
      </c>
      <c r="B1093" s="17"/>
      <c r="C1093" s="17"/>
      <c r="D1093" s="17"/>
      <c r="E1093" s="17"/>
      <c r="F1093" s="17"/>
    </row>
    <row r="1094" spans="1:6" ht="15" customHeight="1">
      <c r="A1094" s="17" t="s">
        <v>236</v>
      </c>
      <c r="B1094" s="17"/>
      <c r="C1094" s="17"/>
      <c r="D1094" s="17"/>
      <c r="E1094" s="17"/>
      <c r="F1094" s="17"/>
    </row>
    <row r="1095" spans="1:6" ht="15" customHeight="1">
      <c r="A1095" s="17" t="s">
        <v>237</v>
      </c>
      <c r="B1095" s="17"/>
      <c r="C1095" s="17"/>
      <c r="D1095" s="17"/>
      <c r="E1095" s="17"/>
      <c r="F1095" s="17"/>
    </row>
    <row r="1096" spans="1:6" ht="15" customHeight="1">
      <c r="A1096" s="17" t="s">
        <v>204</v>
      </c>
      <c r="B1096" s="17"/>
      <c r="C1096" s="17"/>
      <c r="D1096" s="17"/>
      <c r="E1096" s="17"/>
      <c r="F1096" s="17"/>
    </row>
    <row r="1097" spans="1:6" ht="15" customHeight="1">
      <c r="A1097" s="17" t="s">
        <v>350</v>
      </c>
      <c r="B1097" s="17"/>
      <c r="C1097" s="17"/>
      <c r="D1097" s="17"/>
      <c r="E1097" s="17"/>
      <c r="F1097" s="17"/>
    </row>
    <row r="1098" spans="1:6" ht="15" customHeight="1">
      <c r="A1098" s="17" t="s">
        <v>208</v>
      </c>
      <c r="B1098" s="17"/>
      <c r="C1098" s="17"/>
      <c r="D1098" s="17"/>
      <c r="E1098" s="17"/>
      <c r="F1098" s="17"/>
    </row>
    <row r="1099" spans="1:6" ht="15" customHeight="1">
      <c r="A1099" s="17" t="s">
        <v>210</v>
      </c>
      <c r="B1099" s="17"/>
      <c r="C1099" s="17"/>
      <c r="D1099" s="17"/>
      <c r="E1099" s="17"/>
      <c r="F1099" s="17"/>
    </row>
    <row r="1100" spans="1:6" ht="15" customHeight="1">
      <c r="A1100" s="17" t="s">
        <v>492</v>
      </c>
      <c r="B1100" s="17"/>
      <c r="C1100" s="17"/>
      <c r="D1100" s="17"/>
      <c r="E1100" s="17"/>
      <c r="F1100" s="17"/>
    </row>
    <row r="1101" spans="1:6" ht="15" customHeight="1">
      <c r="A1101" s="17" t="s">
        <v>430</v>
      </c>
      <c r="B1101" s="17"/>
      <c r="C1101" s="17"/>
      <c r="D1101" s="17"/>
      <c r="E1101" s="17"/>
      <c r="F1101" s="17"/>
    </row>
    <row r="1102" spans="1:6" ht="15" customHeight="1">
      <c r="A1102" s="17" t="s">
        <v>493</v>
      </c>
      <c r="B1102" s="17"/>
      <c r="C1102" s="17"/>
      <c r="D1102" s="17"/>
      <c r="E1102" s="17"/>
      <c r="F1102" s="17"/>
    </row>
    <row r="1103" spans="1:6" ht="15" customHeight="1">
      <c r="A1103" s="17" t="s">
        <v>494</v>
      </c>
      <c r="B1103" s="17"/>
      <c r="C1103" s="17"/>
      <c r="D1103" s="17"/>
      <c r="E1103" s="17"/>
      <c r="F1103" s="17"/>
    </row>
    <row r="1104" spans="1:6" ht="15" customHeight="1">
      <c r="A1104" s="17" t="s">
        <v>302</v>
      </c>
      <c r="B1104" s="17"/>
      <c r="C1104" s="17"/>
      <c r="D1104" s="17"/>
      <c r="E1104" s="17"/>
      <c r="F1104" s="17"/>
    </row>
    <row r="1105" spans="1:6" ht="15" customHeight="1">
      <c r="A1105" s="17" t="s">
        <v>495</v>
      </c>
      <c r="B1105" s="17"/>
      <c r="C1105" s="17"/>
      <c r="D1105" s="17"/>
      <c r="E1105" s="17"/>
      <c r="F1105" s="17"/>
    </row>
    <row r="1106" spans="1:6" ht="15" customHeight="1">
      <c r="A1106" s="17" t="s">
        <v>143</v>
      </c>
      <c r="B1106" s="17"/>
      <c r="C1106" s="17"/>
      <c r="D1106" s="17"/>
      <c r="E1106" s="17"/>
      <c r="F1106" s="17"/>
    </row>
    <row r="1107" spans="1:6" ht="15" customHeight="1">
      <c r="A1107" s="17" t="s">
        <v>244</v>
      </c>
      <c r="B1107" s="17"/>
      <c r="C1107" s="17"/>
      <c r="D1107" s="17"/>
      <c r="E1107" s="17"/>
      <c r="F1107" s="17"/>
    </row>
    <row r="1108" spans="1:6" ht="15" customHeight="1">
      <c r="A1108" s="17" t="s">
        <v>369</v>
      </c>
      <c r="B1108" s="17"/>
      <c r="C1108" s="17"/>
      <c r="D1108" s="17"/>
      <c r="E1108" s="17"/>
      <c r="F1108" s="17"/>
    </row>
    <row r="1109" spans="1:6" ht="15" customHeight="1">
      <c r="A1109" s="17" t="s">
        <v>356</v>
      </c>
      <c r="B1109" s="17"/>
      <c r="C1109" s="17"/>
      <c r="D1109" s="17"/>
      <c r="E1109" s="17"/>
      <c r="F1109" s="17"/>
    </row>
    <row r="1110" spans="1:6" ht="15" customHeight="1">
      <c r="A1110" s="17" t="s">
        <v>281</v>
      </c>
      <c r="B1110" s="17"/>
      <c r="C1110" s="17"/>
      <c r="D1110" s="17"/>
      <c r="E1110" s="17"/>
      <c r="F1110" s="17"/>
    </row>
    <row r="1111" spans="1:6" ht="15" customHeight="1">
      <c r="A1111" s="17" t="s">
        <v>320</v>
      </c>
      <c r="B1111" s="17"/>
      <c r="C1111" s="17"/>
      <c r="D1111" s="17"/>
      <c r="E1111" s="17"/>
      <c r="F1111" s="17"/>
    </row>
    <row r="1112" spans="1:6" ht="15" customHeight="1">
      <c r="A1112" s="17" t="s">
        <v>283</v>
      </c>
      <c r="B1112" s="17"/>
      <c r="C1112" s="17"/>
      <c r="D1112" s="17"/>
      <c r="E1112" s="17"/>
      <c r="F1112" s="17"/>
    </row>
    <row r="1113" spans="1:6" ht="15" customHeight="1">
      <c r="A1113" s="17" t="s">
        <v>358</v>
      </c>
      <c r="B1113" s="17"/>
      <c r="C1113" s="17"/>
      <c r="D1113" s="17"/>
      <c r="E1113" s="17"/>
      <c r="F1113" s="17"/>
    </row>
    <row r="1114" spans="1:6" ht="15" customHeight="1">
      <c r="A1114" s="17" t="s">
        <v>417</v>
      </c>
      <c r="B1114" s="17"/>
      <c r="C1114" s="17"/>
      <c r="D1114" s="17"/>
      <c r="E1114" s="17"/>
      <c r="F1114" s="17"/>
    </row>
    <row r="1115" spans="1:6" ht="15" customHeight="1">
      <c r="A1115" s="17" t="s">
        <v>286</v>
      </c>
      <c r="B1115" s="17"/>
      <c r="C1115" s="17"/>
      <c r="D1115" s="17"/>
      <c r="E1115" s="17"/>
      <c r="F1115" s="17"/>
    </row>
    <row r="1116" spans="1:6" ht="15" customHeight="1">
      <c r="A1116" s="17" t="s">
        <v>227</v>
      </c>
      <c r="B1116" s="17"/>
      <c r="C1116" s="17"/>
      <c r="D1116" s="17"/>
      <c r="E1116" s="17"/>
      <c r="F1116" s="17"/>
    </row>
    <row r="1117" spans="1:6" ht="15" customHeight="1">
      <c r="A1117" s="17" t="s">
        <v>168</v>
      </c>
      <c r="B1117" s="17"/>
      <c r="C1117" s="17"/>
      <c r="D1117" s="17"/>
      <c r="E1117" s="17"/>
      <c r="F1117" s="17"/>
    </row>
    <row r="1118" spans="1:6" ht="15" customHeight="1">
      <c r="A1118" s="17" t="s">
        <v>496</v>
      </c>
      <c r="B1118" s="17"/>
      <c r="C1118" s="17"/>
      <c r="D1118" s="17"/>
      <c r="E1118" s="17"/>
      <c r="F1118" s="17"/>
    </row>
    <row r="1119" spans="1:6" ht="15" customHeight="1">
      <c r="A1119" s="17" t="s">
        <v>497</v>
      </c>
      <c r="B1119" s="17"/>
      <c r="C1119" s="17"/>
      <c r="D1119" s="17"/>
      <c r="E1119" s="17"/>
      <c r="F1119" s="17"/>
    </row>
    <row r="1120" spans="1:6" ht="15" customHeight="1">
      <c r="A1120" s="17" t="s">
        <v>498</v>
      </c>
      <c r="B1120" s="17"/>
      <c r="C1120" s="17"/>
      <c r="D1120" s="17"/>
      <c r="E1120" s="17"/>
      <c r="F1120" s="17"/>
    </row>
    <row r="1121" spans="1:6" ht="15" customHeight="1">
      <c r="A1121" s="17" t="s">
        <v>176</v>
      </c>
      <c r="B1121" s="17"/>
      <c r="C1121" s="17"/>
      <c r="D1121" s="17"/>
      <c r="E1121" s="17"/>
      <c r="F1121" s="17"/>
    </row>
    <row r="1122" spans="1:6" ht="15" customHeight="1">
      <c r="A1122" s="17" t="s">
        <v>178</v>
      </c>
      <c r="B1122" s="17"/>
      <c r="C1122" s="17"/>
      <c r="D1122" s="17"/>
      <c r="E1122" s="17"/>
      <c r="F1122" s="17"/>
    </row>
    <row r="1123" spans="1:6" ht="15" customHeight="1">
      <c r="A1123" s="17" t="s">
        <v>180</v>
      </c>
      <c r="B1123" s="17"/>
      <c r="C1123" s="17"/>
      <c r="D1123" s="17"/>
      <c r="E1123" s="17"/>
      <c r="F1123" s="17"/>
    </row>
    <row r="1124" spans="1:6" ht="15" customHeight="1">
      <c r="A1124" s="17" t="s">
        <v>404</v>
      </c>
      <c r="B1124" s="17"/>
      <c r="C1124" s="17"/>
      <c r="D1124" s="17"/>
      <c r="E1124" s="17"/>
      <c r="F1124" s="17"/>
    </row>
    <row r="1125" spans="1:6" ht="15" customHeight="1">
      <c r="A1125" s="17" t="s">
        <v>184</v>
      </c>
      <c r="B1125" s="17"/>
      <c r="C1125" s="17"/>
      <c r="D1125" s="17"/>
      <c r="E1125" s="17"/>
      <c r="F1125" s="17"/>
    </row>
    <row r="1126" spans="1:6" ht="15" customHeight="1">
      <c r="A1126" s="17" t="s">
        <v>186</v>
      </c>
      <c r="B1126" s="17"/>
      <c r="C1126" s="17"/>
      <c r="D1126" s="17"/>
      <c r="E1126" s="17"/>
      <c r="F1126" s="17"/>
    </row>
    <row r="1127" spans="1:6" ht="15" customHeight="1">
      <c r="A1127" s="17" t="s">
        <v>362</v>
      </c>
      <c r="B1127" s="17"/>
      <c r="C1127" s="17"/>
      <c r="D1127" s="17"/>
      <c r="E1127" s="17"/>
      <c r="F1127" s="17"/>
    </row>
    <row r="1128" spans="1:6" ht="15" customHeight="1">
      <c r="A1128" s="17" t="s">
        <v>363</v>
      </c>
      <c r="B1128" s="17"/>
      <c r="C1128" s="17"/>
      <c r="D1128" s="17"/>
      <c r="E1128" s="17"/>
      <c r="F1128" s="17"/>
    </row>
    <row r="1129" spans="1:6" ht="15" customHeight="1">
      <c r="A1129" s="17" t="s">
        <v>292</v>
      </c>
      <c r="B1129" s="17"/>
      <c r="C1129" s="17"/>
      <c r="D1129" s="17"/>
      <c r="E1129" s="17"/>
      <c r="F1129" s="17"/>
    </row>
    <row r="1130" spans="1:6" ht="15" customHeight="1">
      <c r="A1130" s="17" t="s">
        <v>293</v>
      </c>
      <c r="B1130" s="17"/>
      <c r="C1130" s="17"/>
      <c r="D1130" s="17"/>
      <c r="E1130" s="17"/>
      <c r="F1130" s="17"/>
    </row>
    <row r="1131" spans="1:6" ht="15" customHeight="1">
      <c r="A1131" s="17" t="s">
        <v>271</v>
      </c>
      <c r="B1131" s="17"/>
      <c r="C1131" s="17"/>
      <c r="D1131" s="17"/>
      <c r="E1131" s="17"/>
      <c r="F1131" s="17"/>
    </row>
    <row r="1132" spans="1:6" ht="15" customHeight="1">
      <c r="A1132" s="17" t="s">
        <v>272</v>
      </c>
      <c r="B1132" s="17"/>
      <c r="C1132" s="17"/>
      <c r="D1132" s="17"/>
      <c r="E1132" s="17"/>
      <c r="F1132" s="17"/>
    </row>
    <row r="1133" spans="1:6" ht="15" customHeight="1">
      <c r="A1133" s="17" t="s">
        <v>294</v>
      </c>
      <c r="B1133" s="17"/>
      <c r="C1133" s="17"/>
      <c r="D1133" s="17"/>
      <c r="E1133" s="17"/>
      <c r="F1133" s="17"/>
    </row>
    <row r="1134" spans="1:6" ht="15" customHeight="1">
      <c r="A1134" s="17" t="s">
        <v>295</v>
      </c>
      <c r="B1134" s="17"/>
      <c r="C1134" s="17"/>
      <c r="D1134" s="17"/>
      <c r="E1134" s="17"/>
      <c r="F1134" s="17"/>
    </row>
    <row r="1135" spans="1:6" ht="15" customHeight="1">
      <c r="A1135" s="17" t="s">
        <v>236</v>
      </c>
      <c r="B1135" s="17"/>
      <c r="C1135" s="17"/>
      <c r="D1135" s="17"/>
      <c r="E1135" s="17"/>
      <c r="F1135" s="17"/>
    </row>
    <row r="1136" spans="1:6" ht="15" customHeight="1">
      <c r="A1136" s="17" t="s">
        <v>237</v>
      </c>
      <c r="B1136" s="17"/>
      <c r="C1136" s="17"/>
      <c r="D1136" s="17"/>
      <c r="E1136" s="17"/>
      <c r="F1136" s="17"/>
    </row>
    <row r="1137" spans="1:6" ht="15" customHeight="1">
      <c r="A1137" s="17" t="s">
        <v>204</v>
      </c>
      <c r="B1137" s="17"/>
      <c r="C1137" s="17"/>
      <c r="D1137" s="17"/>
      <c r="E1137" s="17"/>
      <c r="F1137" s="17"/>
    </row>
    <row r="1138" spans="1:6" ht="15" customHeight="1">
      <c r="A1138" s="17" t="s">
        <v>350</v>
      </c>
      <c r="B1138" s="17"/>
      <c r="C1138" s="17"/>
      <c r="D1138" s="17"/>
      <c r="E1138" s="17"/>
      <c r="F1138" s="17"/>
    </row>
    <row r="1139" spans="1:6" ht="15" customHeight="1">
      <c r="A1139" s="17" t="s">
        <v>208</v>
      </c>
      <c r="B1139" s="17"/>
      <c r="C1139" s="17"/>
      <c r="D1139" s="17"/>
      <c r="E1139" s="17"/>
      <c r="F1139" s="17"/>
    </row>
    <row r="1140" spans="1:6" ht="15" customHeight="1">
      <c r="A1140" s="17" t="s">
        <v>210</v>
      </c>
      <c r="B1140" s="17"/>
      <c r="C1140" s="17"/>
      <c r="D1140" s="17"/>
      <c r="E1140" s="17"/>
      <c r="F1140" s="17"/>
    </row>
    <row r="1141" spans="1:6" ht="15" customHeight="1">
      <c r="A1141" s="17" t="s">
        <v>238</v>
      </c>
      <c r="B1141" s="17"/>
      <c r="C1141" s="17"/>
      <c r="D1141" s="17"/>
      <c r="E1141" s="17"/>
      <c r="F1141" s="17"/>
    </row>
    <row r="1142" spans="1:6" ht="15" customHeight="1">
      <c r="A1142" s="17" t="s">
        <v>239</v>
      </c>
      <c r="B1142" s="17"/>
      <c r="C1142" s="17"/>
      <c r="D1142" s="17"/>
      <c r="E1142" s="17"/>
      <c r="F1142" s="17"/>
    </row>
    <row r="1143" spans="1:6" ht="15" customHeight="1">
      <c r="A1143" s="17" t="s">
        <v>499</v>
      </c>
      <c r="B1143" s="17"/>
      <c r="C1143" s="17"/>
      <c r="D1143" s="17"/>
      <c r="E1143" s="17"/>
      <c r="F1143" s="17"/>
    </row>
    <row r="1144" spans="1:6" ht="15" customHeight="1">
      <c r="A1144" s="17" t="s">
        <v>500</v>
      </c>
      <c r="B1144" s="17"/>
      <c r="C1144" s="17"/>
      <c r="D1144" s="17"/>
      <c r="E1144" s="17"/>
      <c r="F1144" s="17"/>
    </row>
    <row r="1145" spans="1:6" ht="15" customHeight="1">
      <c r="A1145" s="17" t="s">
        <v>277</v>
      </c>
      <c r="B1145" s="17"/>
      <c r="C1145" s="17"/>
      <c r="D1145" s="17"/>
      <c r="E1145" s="17"/>
      <c r="F1145" s="17"/>
    </row>
    <row r="1146" spans="1:6" ht="15" customHeight="1">
      <c r="A1146" s="17" t="s">
        <v>501</v>
      </c>
      <c r="B1146" s="17"/>
      <c r="C1146" s="17"/>
      <c r="D1146" s="17"/>
      <c r="E1146" s="17"/>
      <c r="F1146" s="17"/>
    </row>
    <row r="1147" spans="1:6" ht="15" customHeight="1">
      <c r="A1147" s="17" t="s">
        <v>502</v>
      </c>
      <c r="B1147" s="17"/>
      <c r="C1147" s="17"/>
      <c r="D1147" s="17"/>
      <c r="E1147" s="17"/>
      <c r="F1147" s="17"/>
    </row>
    <row r="1148" spans="1:6" ht="15" customHeight="1">
      <c r="A1148" s="17" t="s">
        <v>244</v>
      </c>
      <c r="B1148" s="17"/>
      <c r="C1148" s="17"/>
      <c r="D1148" s="17"/>
      <c r="E1148" s="17"/>
      <c r="F1148" s="17"/>
    </row>
    <row r="1149" spans="1:6" ht="15" customHeight="1">
      <c r="A1149" s="17" t="s">
        <v>369</v>
      </c>
      <c r="B1149" s="17"/>
      <c r="C1149" s="17"/>
      <c r="D1149" s="17"/>
      <c r="E1149" s="17"/>
      <c r="F1149" s="17"/>
    </row>
    <row r="1150" spans="1:6" ht="15" customHeight="1">
      <c r="A1150" s="17" t="s">
        <v>378</v>
      </c>
      <c r="B1150" s="17"/>
      <c r="C1150" s="17"/>
      <c r="D1150" s="17"/>
      <c r="E1150" s="17"/>
      <c r="F1150" s="17"/>
    </row>
    <row r="1151" spans="1:6" ht="15" customHeight="1">
      <c r="A1151" s="17" t="s">
        <v>223</v>
      </c>
      <c r="B1151" s="17"/>
      <c r="C1151" s="17"/>
      <c r="D1151" s="17"/>
      <c r="E1151" s="17"/>
      <c r="F1151" s="17"/>
    </row>
    <row r="1152" spans="1:6" ht="15" customHeight="1">
      <c r="A1152" s="17" t="s">
        <v>399</v>
      </c>
      <c r="B1152" s="17"/>
      <c r="C1152" s="17"/>
      <c r="D1152" s="17"/>
      <c r="E1152" s="17"/>
      <c r="F1152" s="17"/>
    </row>
    <row r="1153" spans="1:6" ht="15" customHeight="1">
      <c r="A1153" s="17" t="s">
        <v>380</v>
      </c>
      <c r="B1153" s="17"/>
      <c r="C1153" s="17"/>
      <c r="D1153" s="17"/>
      <c r="E1153" s="17"/>
      <c r="F1153" s="17"/>
    </row>
    <row r="1154" spans="1:6" ht="15" customHeight="1">
      <c r="A1154" s="17" t="s">
        <v>503</v>
      </c>
      <c r="B1154" s="17"/>
      <c r="C1154" s="17"/>
      <c r="D1154" s="17"/>
      <c r="E1154" s="17"/>
      <c r="F1154" s="17"/>
    </row>
    <row r="1155" spans="1:6" ht="15" customHeight="1">
      <c r="A1155" s="17" t="s">
        <v>417</v>
      </c>
      <c r="B1155" s="17"/>
      <c r="C1155" s="17"/>
      <c r="D1155" s="17"/>
      <c r="E1155" s="17"/>
      <c r="F1155" s="17"/>
    </row>
    <row r="1156" spans="1:6" ht="15" customHeight="1">
      <c r="A1156" s="17" t="s">
        <v>286</v>
      </c>
      <c r="B1156" s="17"/>
      <c r="C1156" s="17"/>
      <c r="D1156" s="17"/>
      <c r="E1156" s="17"/>
      <c r="F1156" s="17"/>
    </row>
    <row r="1157" spans="1:6" ht="15" customHeight="1">
      <c r="A1157" s="17" t="s">
        <v>166</v>
      </c>
      <c r="B1157" s="17"/>
      <c r="C1157" s="17"/>
      <c r="D1157" s="17"/>
      <c r="E1157" s="17"/>
      <c r="F1157" s="17"/>
    </row>
    <row r="1158" spans="1:6" ht="15" customHeight="1">
      <c r="A1158" s="17" t="s">
        <v>438</v>
      </c>
      <c r="B1158" s="17"/>
      <c r="C1158" s="17"/>
      <c r="D1158" s="17"/>
      <c r="E1158" s="17"/>
      <c r="F1158" s="17"/>
    </row>
    <row r="1159" spans="1:6" ht="15" customHeight="1">
      <c r="A1159" s="17" t="s">
        <v>504</v>
      </c>
      <c r="B1159" s="17"/>
      <c r="C1159" s="17"/>
      <c r="D1159" s="17"/>
      <c r="E1159" s="17"/>
      <c r="F1159" s="17"/>
    </row>
    <row r="1160" spans="1:6" ht="15" customHeight="1">
      <c r="A1160" s="17" t="s">
        <v>505</v>
      </c>
      <c r="B1160" s="17"/>
      <c r="C1160" s="17"/>
      <c r="D1160" s="17"/>
      <c r="E1160" s="17"/>
      <c r="F1160" s="17"/>
    </row>
    <row r="1161" spans="1:6" ht="15" customHeight="1">
      <c r="A1161" s="17" t="s">
        <v>506</v>
      </c>
      <c r="B1161" s="17"/>
      <c r="C1161" s="17"/>
      <c r="D1161" s="17"/>
      <c r="E1161" s="17"/>
      <c r="F1161" s="17"/>
    </row>
    <row r="1162" spans="1:6" ht="15" customHeight="1">
      <c r="A1162" s="17" t="s">
        <v>176</v>
      </c>
      <c r="B1162" s="17"/>
      <c r="C1162" s="17"/>
      <c r="D1162" s="17"/>
      <c r="E1162" s="17"/>
      <c r="F1162" s="17"/>
    </row>
    <row r="1163" spans="1:6" ht="15" customHeight="1">
      <c r="A1163" s="17" t="s">
        <v>178</v>
      </c>
      <c r="B1163" s="17"/>
      <c r="C1163" s="17"/>
      <c r="D1163" s="17"/>
      <c r="E1163" s="17"/>
      <c r="F1163" s="17"/>
    </row>
    <row r="1164" spans="1:6" ht="15" customHeight="1">
      <c r="A1164" s="17" t="s">
        <v>180</v>
      </c>
      <c r="B1164" s="17"/>
      <c r="C1164" s="17"/>
      <c r="D1164" s="17"/>
      <c r="E1164" s="17"/>
      <c r="F1164" s="17"/>
    </row>
    <row r="1165" spans="1:6" ht="15" customHeight="1">
      <c r="A1165" s="17" t="s">
        <v>404</v>
      </c>
      <c r="B1165" s="17"/>
      <c r="C1165" s="17"/>
      <c r="D1165" s="17"/>
      <c r="E1165" s="17"/>
      <c r="F1165" s="17"/>
    </row>
    <row r="1166" spans="1:6" ht="15" customHeight="1">
      <c r="A1166" s="17" t="s">
        <v>184</v>
      </c>
      <c r="B1166" s="17"/>
      <c r="C1166" s="17"/>
      <c r="D1166" s="17"/>
      <c r="E1166" s="17"/>
      <c r="F1166" s="17"/>
    </row>
    <row r="1167" spans="1:6" ht="15" customHeight="1">
      <c r="A1167" s="17" t="s">
        <v>186</v>
      </c>
      <c r="B1167" s="17"/>
      <c r="C1167" s="17"/>
      <c r="D1167" s="17"/>
      <c r="E1167" s="17"/>
      <c r="F1167" s="17"/>
    </row>
    <row r="1168" spans="1:6" ht="15" customHeight="1">
      <c r="A1168" s="17" t="s">
        <v>188</v>
      </c>
      <c r="B1168" s="17"/>
      <c r="C1168" s="17"/>
      <c r="D1168" s="17"/>
      <c r="E1168" s="17"/>
      <c r="F1168" s="17"/>
    </row>
    <row r="1169" spans="1:6" ht="15" customHeight="1">
      <c r="A1169" s="17" t="s">
        <v>190</v>
      </c>
      <c r="B1169" s="17"/>
      <c r="C1169" s="17"/>
      <c r="D1169" s="17"/>
      <c r="E1169" s="17"/>
      <c r="F1169" s="17"/>
    </row>
    <row r="1170" spans="1:6" ht="15" customHeight="1">
      <c r="A1170" s="17" t="s">
        <v>232</v>
      </c>
      <c r="B1170" s="17"/>
      <c r="C1170" s="17"/>
      <c r="D1170" s="17"/>
      <c r="E1170" s="17"/>
      <c r="F1170" s="17"/>
    </row>
    <row r="1171" spans="1:6" ht="15" customHeight="1">
      <c r="A1171" s="17" t="s">
        <v>233</v>
      </c>
      <c r="B1171" s="17"/>
      <c r="C1171" s="17"/>
      <c r="D1171" s="17"/>
      <c r="E1171" s="17"/>
      <c r="F1171" s="17"/>
    </row>
    <row r="1172" spans="1:6" ht="15" customHeight="1">
      <c r="A1172" s="17" t="s">
        <v>194</v>
      </c>
      <c r="B1172" s="17"/>
      <c r="C1172" s="17"/>
      <c r="D1172" s="17"/>
      <c r="E1172" s="17"/>
      <c r="F1172" s="17"/>
    </row>
    <row r="1173" spans="1:6" ht="15" customHeight="1">
      <c r="A1173" s="17" t="s">
        <v>196</v>
      </c>
      <c r="B1173" s="17"/>
      <c r="C1173" s="17"/>
      <c r="D1173" s="17"/>
      <c r="E1173" s="17"/>
      <c r="F1173" s="17"/>
    </row>
    <row r="1174" spans="1:6" ht="15" customHeight="1">
      <c r="A1174" s="17" t="s">
        <v>257</v>
      </c>
      <c r="B1174" s="17"/>
      <c r="C1174" s="17"/>
      <c r="D1174" s="17"/>
      <c r="E1174" s="17"/>
      <c r="F1174" s="17"/>
    </row>
    <row r="1175" spans="1:6" ht="15" customHeight="1">
      <c r="A1175" s="17" t="s">
        <v>258</v>
      </c>
      <c r="B1175" s="17"/>
      <c r="C1175" s="17"/>
      <c r="D1175" s="17"/>
      <c r="E1175" s="17"/>
      <c r="F1175" s="17"/>
    </row>
    <row r="1176" spans="1:6" ht="15" customHeight="1">
      <c r="A1176" s="17" t="s">
        <v>236</v>
      </c>
      <c r="B1176" s="17"/>
      <c r="C1176" s="17"/>
      <c r="D1176" s="17"/>
      <c r="E1176" s="17"/>
      <c r="F1176" s="17"/>
    </row>
    <row r="1177" spans="1:6" ht="15" customHeight="1">
      <c r="A1177" s="17" t="s">
        <v>237</v>
      </c>
      <c r="B1177" s="17"/>
      <c r="C1177" s="17"/>
      <c r="D1177" s="17"/>
      <c r="E1177" s="17"/>
      <c r="F1177" s="17"/>
    </row>
    <row r="1178" spans="1:6" ht="15" customHeight="1">
      <c r="A1178" s="17" t="s">
        <v>204</v>
      </c>
      <c r="B1178" s="17"/>
      <c r="C1178" s="17"/>
      <c r="D1178" s="17"/>
      <c r="E1178" s="17"/>
      <c r="F1178" s="17"/>
    </row>
    <row r="1179" spans="1:6" ht="15" customHeight="1">
      <c r="A1179" s="17" t="s">
        <v>350</v>
      </c>
      <c r="B1179" s="17"/>
      <c r="C1179" s="17"/>
      <c r="D1179" s="17"/>
      <c r="E1179" s="17"/>
      <c r="F1179" s="17"/>
    </row>
    <row r="1180" spans="1:6" ht="15" customHeight="1">
      <c r="A1180" s="17" t="s">
        <v>208</v>
      </c>
      <c r="B1180" s="17"/>
      <c r="C1180" s="17"/>
      <c r="D1180" s="17"/>
      <c r="E1180" s="17"/>
      <c r="F1180" s="17"/>
    </row>
    <row r="1181" spans="1:6" ht="15" customHeight="1">
      <c r="A1181" s="17" t="s">
        <v>210</v>
      </c>
      <c r="B1181" s="17"/>
      <c r="C1181" s="17"/>
      <c r="D1181" s="17"/>
      <c r="E1181" s="17"/>
      <c r="F1181" s="17"/>
    </row>
    <row r="1182" spans="1:6" ht="15" customHeight="1">
      <c r="A1182" s="17" t="s">
        <v>507</v>
      </c>
      <c r="B1182" s="17"/>
      <c r="C1182" s="17"/>
      <c r="D1182" s="17"/>
      <c r="E1182" s="17"/>
      <c r="F1182" s="17"/>
    </row>
    <row r="1183" spans="1:6" ht="15" customHeight="1">
      <c r="A1183" s="17" t="s">
        <v>239</v>
      </c>
      <c r="B1183" s="17"/>
      <c r="C1183" s="17"/>
      <c r="D1183" s="17"/>
      <c r="E1183" s="17"/>
      <c r="F1183" s="17"/>
    </row>
    <row r="1184" spans="1:6" ht="15" customHeight="1">
      <c r="A1184" s="17" t="s">
        <v>508</v>
      </c>
      <c r="B1184" s="17"/>
      <c r="C1184" s="17"/>
      <c r="D1184" s="17"/>
      <c r="E1184" s="17"/>
      <c r="F1184" s="17"/>
    </row>
    <row r="1185" spans="1:6" ht="15" customHeight="1">
      <c r="A1185" s="17" t="s">
        <v>509</v>
      </c>
      <c r="B1185" s="17"/>
      <c r="C1185" s="17"/>
      <c r="D1185" s="17"/>
      <c r="E1185" s="17"/>
      <c r="F1185" s="17"/>
    </row>
    <row r="1186" spans="1:6" ht="15" customHeight="1">
      <c r="A1186" s="17" t="s">
        <v>397</v>
      </c>
      <c r="B1186" s="17"/>
      <c r="C1186" s="17"/>
      <c r="D1186" s="17"/>
      <c r="E1186" s="17"/>
      <c r="F1186" s="17"/>
    </row>
    <row r="1187" spans="1:6" ht="15" customHeight="1">
      <c r="A1187" s="17" t="s">
        <v>510</v>
      </c>
      <c r="B1187" s="17"/>
      <c r="C1187" s="17"/>
      <c r="D1187" s="17"/>
      <c r="E1187" s="17"/>
      <c r="F1187" s="17"/>
    </row>
    <row r="1188" spans="1:6" ht="15" customHeight="1">
      <c r="A1188" s="17" t="s">
        <v>143</v>
      </c>
      <c r="B1188" s="17"/>
      <c r="C1188" s="17"/>
      <c r="D1188" s="17"/>
      <c r="E1188" s="17"/>
      <c r="F1188" s="17"/>
    </row>
    <row r="1189" spans="1:6" ht="15" customHeight="1">
      <c r="A1189" s="17" t="s">
        <v>511</v>
      </c>
      <c r="B1189" s="17"/>
      <c r="C1189" s="17"/>
      <c r="D1189" s="17"/>
      <c r="E1189" s="17"/>
      <c r="F1189" s="17"/>
    </row>
    <row r="1190" spans="1:6" ht="15" customHeight="1">
      <c r="A1190" s="17" t="s">
        <v>369</v>
      </c>
      <c r="B1190" s="17"/>
      <c r="C1190" s="17"/>
      <c r="D1190" s="17"/>
      <c r="E1190" s="17"/>
      <c r="F1190" s="17"/>
    </row>
    <row r="1191" spans="1:6" ht="15" customHeight="1">
      <c r="A1191" s="17" t="s">
        <v>444</v>
      </c>
      <c r="B1191" s="17"/>
      <c r="C1191" s="17"/>
      <c r="D1191" s="17"/>
      <c r="E1191" s="17"/>
      <c r="F1191" s="17"/>
    </row>
    <row r="1192" spans="1:6" ht="15" customHeight="1">
      <c r="A1192" s="17" t="s">
        <v>319</v>
      </c>
      <c r="B1192" s="17"/>
      <c r="C1192" s="17"/>
      <c r="D1192" s="17"/>
      <c r="E1192" s="17"/>
      <c r="F1192" s="17"/>
    </row>
    <row r="1193" spans="1:6" ht="15" customHeight="1">
      <c r="A1193" s="17" t="s">
        <v>320</v>
      </c>
      <c r="B1193" s="17"/>
      <c r="C1193" s="17"/>
      <c r="D1193" s="17"/>
      <c r="E1193" s="17"/>
      <c r="F1193" s="17"/>
    </row>
    <row r="1194" spans="1:6" ht="15" customHeight="1">
      <c r="A1194" s="17" t="s">
        <v>380</v>
      </c>
      <c r="B1194" s="17"/>
      <c r="C1194" s="17"/>
      <c r="D1194" s="17"/>
      <c r="E1194" s="17"/>
      <c r="F1194" s="17"/>
    </row>
    <row r="1195" spans="1:6" ht="15" customHeight="1">
      <c r="A1195" s="17" t="s">
        <v>437</v>
      </c>
      <c r="B1195" s="17"/>
      <c r="C1195" s="17"/>
      <c r="D1195" s="17"/>
      <c r="E1195" s="17"/>
      <c r="F1195" s="17"/>
    </row>
    <row r="1196" spans="1:6" ht="15" customHeight="1">
      <c r="A1196" s="17" t="s">
        <v>512</v>
      </c>
      <c r="B1196" s="17"/>
      <c r="C1196" s="17"/>
      <c r="D1196" s="17"/>
      <c r="E1196" s="17"/>
      <c r="F1196" s="17"/>
    </row>
    <row r="1197" spans="1:6" ht="15" customHeight="1">
      <c r="A1197" s="17" t="s">
        <v>286</v>
      </c>
      <c r="B1197" s="17"/>
      <c r="C1197" s="17"/>
      <c r="D1197" s="17"/>
      <c r="E1197" s="17"/>
      <c r="F1197" s="17"/>
    </row>
    <row r="1198" spans="1:6" ht="15" customHeight="1">
      <c r="A1198" s="17" t="s">
        <v>323</v>
      </c>
      <c r="B1198" s="17"/>
      <c r="C1198" s="17"/>
      <c r="D1198" s="17"/>
      <c r="E1198" s="17"/>
      <c r="F1198" s="17"/>
    </row>
    <row r="1199" spans="1:6" ht="15" customHeight="1">
      <c r="A1199" s="17" t="s">
        <v>228</v>
      </c>
      <c r="B1199" s="17"/>
      <c r="C1199" s="17"/>
      <c r="D1199" s="17"/>
      <c r="E1199" s="17"/>
      <c r="F1199" s="17"/>
    </row>
    <row r="1200" spans="1:6" ht="15" customHeight="1">
      <c r="A1200" s="17" t="s">
        <v>513</v>
      </c>
      <c r="B1200" s="17"/>
      <c r="C1200" s="17"/>
      <c r="D1200" s="17"/>
      <c r="E1200" s="17"/>
      <c r="F1200" s="17"/>
    </row>
    <row r="1201" spans="1:6" ht="15" customHeight="1">
      <c r="A1201" s="17" t="s">
        <v>514</v>
      </c>
      <c r="B1201" s="17"/>
      <c r="C1201" s="17"/>
      <c r="D1201" s="17"/>
      <c r="E1201" s="17"/>
      <c r="F1201" s="17"/>
    </row>
    <row r="1202" spans="1:6" ht="15" customHeight="1">
      <c r="A1202" s="17" t="s">
        <v>515</v>
      </c>
      <c r="B1202" s="17"/>
      <c r="C1202" s="17"/>
      <c r="D1202" s="17"/>
      <c r="E1202" s="17"/>
      <c r="F1202" s="17"/>
    </row>
    <row r="1203" spans="1:6" ht="15" customHeight="1">
      <c r="A1203" s="17" t="s">
        <v>176</v>
      </c>
      <c r="B1203" s="17"/>
      <c r="C1203" s="17"/>
      <c r="D1203" s="17"/>
      <c r="E1203" s="17"/>
      <c r="F1203" s="17"/>
    </row>
    <row r="1204" spans="1:6" ht="15" customHeight="1">
      <c r="A1204" s="17" t="s">
        <v>178</v>
      </c>
      <c r="B1204" s="17"/>
      <c r="C1204" s="17"/>
      <c r="D1204" s="17"/>
      <c r="E1204" s="17"/>
      <c r="F1204" s="17"/>
    </row>
    <row r="1205" spans="1:6" ht="15" customHeight="1">
      <c r="A1205" s="17" t="s">
        <v>180</v>
      </c>
      <c r="B1205" s="17"/>
      <c r="C1205" s="17"/>
      <c r="D1205" s="17"/>
      <c r="E1205" s="17"/>
      <c r="F1205" s="17"/>
    </row>
    <row r="1206" spans="1:6" ht="15" customHeight="1">
      <c r="A1206" s="17" t="s">
        <v>182</v>
      </c>
      <c r="B1206" s="17"/>
      <c r="C1206" s="17"/>
      <c r="D1206" s="17"/>
      <c r="E1206" s="17"/>
      <c r="F1206" s="17"/>
    </row>
    <row r="1207" spans="1:6" ht="15" customHeight="1">
      <c r="A1207" s="17" t="s">
        <v>184</v>
      </c>
      <c r="B1207" s="17"/>
      <c r="C1207" s="17"/>
      <c r="D1207" s="17"/>
      <c r="E1207" s="17"/>
      <c r="F1207" s="17"/>
    </row>
    <row r="1208" spans="1:6" ht="15" customHeight="1">
      <c r="A1208" s="17" t="s">
        <v>186</v>
      </c>
      <c r="B1208" s="17"/>
      <c r="C1208" s="17"/>
      <c r="D1208" s="17"/>
      <c r="E1208" s="17"/>
      <c r="F1208" s="17"/>
    </row>
    <row r="1209" spans="1:6" ht="15" customHeight="1">
      <c r="A1209" s="17" t="s">
        <v>327</v>
      </c>
      <c r="B1209" s="17"/>
      <c r="C1209" s="17"/>
      <c r="D1209" s="17"/>
      <c r="E1209" s="17"/>
      <c r="F1209" s="17"/>
    </row>
    <row r="1210" spans="1:6" ht="15" customHeight="1">
      <c r="A1210" s="17" t="s">
        <v>328</v>
      </c>
      <c r="B1210" s="17"/>
      <c r="C1210" s="17"/>
      <c r="D1210" s="17"/>
      <c r="E1210" s="17"/>
      <c r="F1210" s="17"/>
    </row>
    <row r="1211" spans="1:6" ht="15" customHeight="1">
      <c r="A1211" s="17" t="s">
        <v>292</v>
      </c>
      <c r="B1211" s="17"/>
      <c r="C1211" s="17"/>
      <c r="D1211" s="17"/>
      <c r="E1211" s="17"/>
      <c r="F1211" s="17"/>
    </row>
    <row r="1212" spans="1:6" ht="15" customHeight="1">
      <c r="A1212" s="17" t="s">
        <v>293</v>
      </c>
      <c r="B1212" s="17"/>
      <c r="C1212" s="17"/>
      <c r="D1212" s="17"/>
      <c r="E1212" s="17"/>
      <c r="F1212" s="17"/>
    </row>
    <row r="1213" spans="1:6" ht="15" customHeight="1">
      <c r="A1213" s="17" t="s">
        <v>234</v>
      </c>
      <c r="B1213" s="17"/>
      <c r="C1213" s="17"/>
      <c r="D1213" s="17"/>
      <c r="E1213" s="17"/>
      <c r="F1213" s="17"/>
    </row>
    <row r="1214" spans="1:6" ht="15" customHeight="1">
      <c r="A1214" s="17" t="s">
        <v>235</v>
      </c>
      <c r="B1214" s="17"/>
      <c r="C1214" s="17"/>
      <c r="D1214" s="17"/>
      <c r="E1214" s="17"/>
      <c r="F1214" s="17"/>
    </row>
    <row r="1215" spans="1:6" ht="15" customHeight="1">
      <c r="A1215" s="17" t="s">
        <v>294</v>
      </c>
      <c r="B1215" s="17"/>
      <c r="C1215" s="17"/>
      <c r="D1215" s="17"/>
      <c r="E1215" s="17"/>
      <c r="F1215" s="17"/>
    </row>
    <row r="1216" spans="1:6" ht="15" customHeight="1">
      <c r="A1216" s="17" t="s">
        <v>295</v>
      </c>
      <c r="B1216" s="17"/>
      <c r="C1216" s="17"/>
      <c r="D1216" s="17"/>
      <c r="E1216" s="17"/>
      <c r="F1216" s="17"/>
    </row>
    <row r="1217" spans="1:6" ht="15" customHeight="1">
      <c r="A1217" s="17" t="s">
        <v>236</v>
      </c>
      <c r="B1217" s="17"/>
      <c r="C1217" s="17"/>
      <c r="D1217" s="17"/>
      <c r="E1217" s="17"/>
      <c r="F1217" s="17"/>
    </row>
    <row r="1218" spans="1:6" ht="15" customHeight="1">
      <c r="A1218" s="17" t="s">
        <v>237</v>
      </c>
      <c r="B1218" s="17"/>
      <c r="C1218" s="17"/>
      <c r="D1218" s="17"/>
      <c r="E1218" s="17"/>
      <c r="F1218" s="17"/>
    </row>
    <row r="1219" spans="1:6" ht="15" customHeight="1">
      <c r="A1219" s="17" t="s">
        <v>204</v>
      </c>
      <c r="B1219" s="17"/>
      <c r="C1219" s="17"/>
      <c r="D1219" s="17"/>
      <c r="E1219" s="17"/>
      <c r="F1219" s="17"/>
    </row>
    <row r="1220" spans="1:6" ht="15" customHeight="1">
      <c r="A1220" s="17" t="s">
        <v>516</v>
      </c>
      <c r="B1220" s="17"/>
      <c r="C1220" s="17"/>
      <c r="D1220" s="17"/>
      <c r="E1220" s="17"/>
      <c r="F1220" s="17"/>
    </row>
    <row r="1221" spans="1:6" ht="15" customHeight="1">
      <c r="A1221" s="17" t="s">
        <v>208</v>
      </c>
      <c r="B1221" s="17"/>
      <c r="C1221" s="17"/>
      <c r="D1221" s="17"/>
      <c r="E1221" s="17"/>
      <c r="F1221" s="17"/>
    </row>
    <row r="1222" spans="1:6" ht="15" customHeight="1">
      <c r="A1222" s="17" t="s">
        <v>210</v>
      </c>
      <c r="B1222" s="17"/>
      <c r="C1222" s="17"/>
      <c r="D1222" s="17"/>
      <c r="E1222" s="17"/>
      <c r="F1222" s="17"/>
    </row>
    <row r="1223" spans="1:6" ht="15" customHeight="1">
      <c r="A1223" s="17" t="s">
        <v>238</v>
      </c>
      <c r="B1223" s="17"/>
      <c r="C1223" s="17"/>
      <c r="D1223" s="17"/>
      <c r="E1223" s="17"/>
      <c r="F1223" s="17"/>
    </row>
    <row r="1224" spans="1:6" ht="15" customHeight="1">
      <c r="A1224" s="17" t="s">
        <v>394</v>
      </c>
      <c r="B1224" s="17"/>
      <c r="C1224" s="17"/>
      <c r="D1224" s="17"/>
      <c r="E1224" s="17"/>
      <c r="F1224" s="17"/>
    </row>
    <row r="1225" spans="1:6" ht="15" customHeight="1">
      <c r="A1225" s="17" t="s">
        <v>315</v>
      </c>
      <c r="B1225" s="17"/>
      <c r="C1225" s="17"/>
      <c r="D1225" s="17"/>
      <c r="E1225" s="17"/>
      <c r="F1225" s="17"/>
    </row>
    <row r="1226" spans="1:6" ht="15" customHeight="1">
      <c r="A1226" s="17" t="s">
        <v>316</v>
      </c>
      <c r="B1226" s="17"/>
      <c r="C1226" s="17"/>
      <c r="D1226" s="17"/>
      <c r="E1226" s="17"/>
      <c r="F1226" s="17"/>
    </row>
    <row r="1227" spans="1:6" ht="15" customHeight="1">
      <c r="A1227" s="17" t="s">
        <v>219</v>
      </c>
      <c r="B1227" s="17"/>
      <c r="C1227" s="17"/>
      <c r="D1227" s="17"/>
      <c r="E1227" s="17"/>
      <c r="F1227" s="17"/>
    </row>
    <row r="1228" spans="1:6" ht="15" customHeight="1">
      <c r="A1228" s="17" t="s">
        <v>317</v>
      </c>
      <c r="B1228" s="17"/>
      <c r="C1228" s="17"/>
      <c r="D1228" s="17"/>
      <c r="E1228" s="17"/>
      <c r="F1228" s="17"/>
    </row>
    <row r="1229" spans="1:6" ht="15" customHeight="1">
      <c r="A1229" s="17" t="s">
        <v>143</v>
      </c>
      <c r="B1229" s="17"/>
      <c r="C1229" s="17"/>
      <c r="D1229" s="17"/>
      <c r="E1229" s="17"/>
      <c r="F1229" s="17"/>
    </row>
    <row r="1230" spans="1:6" ht="15" customHeight="1">
      <c r="A1230" s="17" t="s">
        <v>279</v>
      </c>
      <c r="B1230" s="17"/>
      <c r="C1230" s="17"/>
      <c r="D1230" s="17"/>
      <c r="E1230" s="17"/>
      <c r="F1230" s="17"/>
    </row>
    <row r="1231" spans="1:6" ht="15" customHeight="1">
      <c r="A1231" s="17" t="s">
        <v>222</v>
      </c>
      <c r="B1231" s="17"/>
      <c r="C1231" s="17"/>
      <c r="D1231" s="17"/>
      <c r="E1231" s="17"/>
      <c r="F1231" s="17"/>
    </row>
    <row r="1232" spans="1:6" ht="15" customHeight="1">
      <c r="A1232" s="17" t="s">
        <v>318</v>
      </c>
      <c r="B1232" s="17"/>
      <c r="C1232" s="17"/>
      <c r="D1232" s="17"/>
      <c r="E1232" s="17"/>
      <c r="F1232" s="17"/>
    </row>
    <row r="1233" spans="1:6" ht="15" customHeight="1">
      <c r="A1233" s="17" t="s">
        <v>319</v>
      </c>
      <c r="B1233" s="17"/>
      <c r="C1233" s="17"/>
      <c r="D1233" s="17"/>
      <c r="E1233" s="17"/>
      <c r="F1233" s="17"/>
    </row>
    <row r="1234" spans="1:6" ht="15" customHeight="1">
      <c r="A1234" s="17" t="s">
        <v>320</v>
      </c>
      <c r="B1234" s="17"/>
      <c r="C1234" s="17"/>
      <c r="D1234" s="17"/>
      <c r="E1234" s="17"/>
      <c r="F1234" s="17"/>
    </row>
    <row r="1235" spans="1:6" ht="15" customHeight="1">
      <c r="A1235" s="17" t="s">
        <v>321</v>
      </c>
      <c r="B1235" s="17"/>
      <c r="C1235" s="17"/>
      <c r="D1235" s="17"/>
      <c r="E1235" s="17"/>
      <c r="F1235" s="17"/>
    </row>
    <row r="1236" spans="1:6" ht="15" customHeight="1">
      <c r="A1236" s="17" t="s">
        <v>284</v>
      </c>
      <c r="B1236" s="17"/>
      <c r="C1236" s="17"/>
      <c r="D1236" s="17"/>
      <c r="E1236" s="17"/>
      <c r="F1236" s="17"/>
    </row>
    <row r="1237" spans="1:6" ht="15" customHeight="1">
      <c r="A1237" s="17" t="s">
        <v>322</v>
      </c>
      <c r="B1237" s="17"/>
      <c r="C1237" s="17"/>
      <c r="D1237" s="17"/>
      <c r="E1237" s="17"/>
      <c r="F1237" s="17"/>
    </row>
    <row r="1238" spans="1:6" ht="15" customHeight="1">
      <c r="A1238" s="17" t="s">
        <v>286</v>
      </c>
      <c r="B1238" s="17"/>
      <c r="C1238" s="17"/>
      <c r="D1238" s="17"/>
      <c r="E1238" s="17"/>
      <c r="F1238" s="17"/>
    </row>
    <row r="1239" spans="1:6" ht="15" customHeight="1">
      <c r="A1239" s="17" t="s">
        <v>323</v>
      </c>
      <c r="B1239" s="17"/>
      <c r="C1239" s="17"/>
      <c r="D1239" s="17"/>
      <c r="E1239" s="17"/>
      <c r="F1239" s="17"/>
    </row>
    <row r="1240" spans="1:6" ht="15" customHeight="1">
      <c r="A1240" s="17" t="s">
        <v>168</v>
      </c>
      <c r="B1240" s="17"/>
      <c r="C1240" s="17"/>
      <c r="D1240" s="17"/>
      <c r="E1240" s="17"/>
      <c r="F1240" s="17"/>
    </row>
    <row r="1241" spans="1:6" ht="15" customHeight="1">
      <c r="A1241" s="17" t="s">
        <v>324</v>
      </c>
      <c r="B1241" s="17"/>
      <c r="C1241" s="17"/>
      <c r="D1241" s="17"/>
      <c r="E1241" s="17"/>
      <c r="F1241" s="17"/>
    </row>
    <row r="1242" spans="1:6" ht="15" customHeight="1">
      <c r="A1242" s="17" t="s">
        <v>325</v>
      </c>
      <c r="B1242" s="17"/>
      <c r="C1242" s="17"/>
      <c r="D1242" s="17"/>
      <c r="E1242" s="17"/>
      <c r="F1242" s="17"/>
    </row>
    <row r="1243" spans="1:6" ht="15" customHeight="1">
      <c r="A1243" s="17" t="s">
        <v>326</v>
      </c>
      <c r="B1243" s="17"/>
      <c r="C1243" s="17"/>
      <c r="D1243" s="17"/>
      <c r="E1243" s="17"/>
      <c r="F1243" s="17"/>
    </row>
    <row r="1244" spans="1:6" ht="15" customHeight="1">
      <c r="A1244" s="17" t="s">
        <v>176</v>
      </c>
      <c r="B1244" s="17"/>
      <c r="C1244" s="17"/>
      <c r="D1244" s="17"/>
      <c r="E1244" s="17"/>
      <c r="F1244" s="17"/>
    </row>
    <row r="1245" spans="1:6" ht="15" customHeight="1">
      <c r="A1245" s="17" t="s">
        <v>178</v>
      </c>
      <c r="B1245" s="17"/>
      <c r="C1245" s="17"/>
      <c r="D1245" s="17"/>
      <c r="E1245" s="17"/>
      <c r="F1245" s="17"/>
    </row>
    <row r="1246" spans="1:6" ht="15" customHeight="1">
      <c r="A1246" s="17" t="s">
        <v>180</v>
      </c>
      <c r="B1246" s="17"/>
      <c r="C1246" s="17"/>
      <c r="D1246" s="17"/>
      <c r="E1246" s="17"/>
      <c r="F1246" s="17"/>
    </row>
    <row r="1247" spans="1:6" ht="15" customHeight="1">
      <c r="A1247" s="17" t="s">
        <v>182</v>
      </c>
      <c r="B1247" s="17"/>
      <c r="C1247" s="17"/>
      <c r="D1247" s="17"/>
      <c r="E1247" s="17"/>
      <c r="F1247" s="17"/>
    </row>
    <row r="1248" spans="1:6" ht="15" customHeight="1">
      <c r="A1248" s="17" t="s">
        <v>184</v>
      </c>
      <c r="B1248" s="17"/>
      <c r="C1248" s="17"/>
      <c r="D1248" s="17"/>
      <c r="E1248" s="17"/>
      <c r="F1248" s="17"/>
    </row>
    <row r="1249" spans="1:6" ht="15" customHeight="1">
      <c r="A1249" s="17" t="s">
        <v>186</v>
      </c>
      <c r="B1249" s="17"/>
      <c r="C1249" s="17"/>
      <c r="D1249" s="17"/>
      <c r="E1249" s="17"/>
      <c r="F1249" s="17"/>
    </row>
    <row r="1250" spans="1:6" ht="15" customHeight="1">
      <c r="A1250" s="17" t="s">
        <v>327</v>
      </c>
      <c r="B1250" s="17"/>
      <c r="C1250" s="17"/>
      <c r="D1250" s="17"/>
      <c r="E1250" s="17"/>
      <c r="F1250" s="17"/>
    </row>
    <row r="1251" spans="1:6" ht="15" customHeight="1">
      <c r="A1251" s="17" t="s">
        <v>328</v>
      </c>
      <c r="B1251" s="17"/>
      <c r="C1251" s="17"/>
      <c r="D1251" s="17"/>
      <c r="E1251" s="17"/>
      <c r="F1251" s="17"/>
    </row>
    <row r="1252" spans="1:6" ht="15" customHeight="1">
      <c r="A1252" s="17" t="s">
        <v>329</v>
      </c>
      <c r="B1252" s="17"/>
      <c r="C1252" s="17"/>
      <c r="D1252" s="17"/>
      <c r="E1252" s="17"/>
      <c r="F1252" s="17"/>
    </row>
    <row r="1253" spans="1:6" ht="15" customHeight="1">
      <c r="A1253" s="17" t="s">
        <v>330</v>
      </c>
      <c r="B1253" s="17"/>
      <c r="C1253" s="17"/>
      <c r="D1253" s="17"/>
      <c r="E1253" s="17"/>
      <c r="F1253" s="17"/>
    </row>
    <row r="1254" spans="1:6" ht="15" customHeight="1">
      <c r="A1254" s="17" t="s">
        <v>234</v>
      </c>
      <c r="B1254" s="17"/>
      <c r="C1254" s="17"/>
      <c r="D1254" s="17"/>
      <c r="E1254" s="17"/>
      <c r="F1254" s="17"/>
    </row>
    <row r="1255" spans="1:6" ht="15" customHeight="1">
      <c r="A1255" s="17" t="s">
        <v>235</v>
      </c>
      <c r="B1255" s="17"/>
      <c r="C1255" s="17"/>
      <c r="D1255" s="17"/>
      <c r="E1255" s="17"/>
      <c r="F1255" s="17"/>
    </row>
    <row r="1256" spans="1:6" ht="15" customHeight="1">
      <c r="A1256" s="17" t="s">
        <v>294</v>
      </c>
      <c r="B1256" s="17"/>
      <c r="C1256" s="17"/>
      <c r="D1256" s="17"/>
      <c r="E1256" s="17"/>
      <c r="F1256" s="17"/>
    </row>
    <row r="1257" spans="1:6" ht="15" customHeight="1">
      <c r="A1257" s="17" t="s">
        <v>295</v>
      </c>
      <c r="B1257" s="17"/>
      <c r="C1257" s="17"/>
      <c r="D1257" s="17"/>
      <c r="E1257" s="17"/>
      <c r="F1257" s="17"/>
    </row>
    <row r="1258" spans="1:6" ht="15" customHeight="1">
      <c r="A1258" s="17" t="s">
        <v>236</v>
      </c>
      <c r="B1258" s="17"/>
      <c r="C1258" s="17"/>
      <c r="D1258" s="17"/>
      <c r="E1258" s="17"/>
      <c r="F1258" s="17"/>
    </row>
    <row r="1259" spans="1:6" ht="15" customHeight="1">
      <c r="A1259" s="17" t="s">
        <v>237</v>
      </c>
      <c r="B1259" s="17"/>
      <c r="C1259" s="17"/>
      <c r="D1259" s="17"/>
      <c r="E1259" s="17"/>
      <c r="F1259" s="17"/>
    </row>
    <row r="1260" spans="1:6" ht="15" customHeight="1">
      <c r="A1260" s="17" t="s">
        <v>204</v>
      </c>
      <c r="B1260" s="17"/>
      <c r="C1260" s="17"/>
      <c r="D1260" s="17"/>
      <c r="E1260" s="17"/>
      <c r="F1260" s="17"/>
    </row>
    <row r="1261" spans="1:6" ht="15" customHeight="1">
      <c r="A1261" s="17" t="s">
        <v>208</v>
      </c>
      <c r="B1261" s="17"/>
      <c r="C1261" s="17"/>
      <c r="D1261" s="17"/>
      <c r="E1261" s="17"/>
      <c r="F1261" s="17"/>
    </row>
    <row r="1262" spans="1:6" ht="15" customHeight="1">
      <c r="A1262" s="17" t="s">
        <v>210</v>
      </c>
      <c r="B1262" s="17"/>
      <c r="C1262" s="17"/>
      <c r="D1262" s="17"/>
      <c r="E1262" s="17"/>
      <c r="F1262" s="17"/>
    </row>
    <row r="1263" spans="1:6" ht="15" customHeight="1">
      <c r="A1263" s="17" t="s">
        <v>238</v>
      </c>
      <c r="B1263" s="17"/>
      <c r="C1263" s="17"/>
      <c r="D1263" s="17"/>
      <c r="E1263" s="17"/>
      <c r="F1263" s="17"/>
    </row>
    <row r="1264" spans="1:6" ht="15" customHeight="1">
      <c r="A1264" s="17" t="s">
        <v>331</v>
      </c>
      <c r="B1264" s="17"/>
      <c r="C1264" s="17"/>
      <c r="D1264" s="17"/>
      <c r="E1264" s="17"/>
      <c r="F1264" s="17"/>
    </row>
    <row r="1265" spans="1:6" ht="15" customHeight="1">
      <c r="A1265" s="17" t="s">
        <v>517</v>
      </c>
      <c r="B1265" s="17"/>
      <c r="C1265" s="17"/>
      <c r="D1265" s="17"/>
      <c r="E1265" s="17"/>
      <c r="F1265" s="17"/>
    </row>
    <row r="1266" spans="1:6" ht="15" customHeight="1">
      <c r="A1266" s="17" t="s">
        <v>518</v>
      </c>
      <c r="B1266" s="17"/>
      <c r="C1266" s="17"/>
      <c r="D1266" s="17"/>
      <c r="E1266" s="17"/>
      <c r="F1266" s="17"/>
    </row>
    <row r="1267" spans="1:6" ht="15" customHeight="1">
      <c r="A1267" s="17" t="s">
        <v>397</v>
      </c>
      <c r="B1267" s="17"/>
      <c r="C1267" s="17"/>
      <c r="D1267" s="17"/>
      <c r="E1267" s="17"/>
      <c r="F1267" s="17"/>
    </row>
    <row r="1268" spans="1:6" ht="15" customHeight="1">
      <c r="A1268" s="17" t="s">
        <v>519</v>
      </c>
      <c r="B1268" s="17"/>
      <c r="C1268" s="17"/>
      <c r="D1268" s="17"/>
      <c r="E1268" s="17"/>
      <c r="F1268" s="17"/>
    </row>
    <row r="1269" spans="1:6" ht="15" customHeight="1">
      <c r="A1269" s="17" t="s">
        <v>143</v>
      </c>
      <c r="B1269" s="17"/>
      <c r="C1269" s="17"/>
      <c r="D1269" s="17"/>
      <c r="E1269" s="17"/>
      <c r="F1269" s="17"/>
    </row>
    <row r="1270" spans="1:6" ht="15" customHeight="1">
      <c r="A1270" s="17" t="s">
        <v>221</v>
      </c>
      <c r="B1270" s="17"/>
      <c r="C1270" s="17"/>
      <c r="D1270" s="17"/>
      <c r="E1270" s="17"/>
      <c r="F1270" s="17"/>
    </row>
    <row r="1271" spans="1:6" ht="15" customHeight="1">
      <c r="A1271" s="17" t="s">
        <v>369</v>
      </c>
      <c r="B1271" s="17"/>
      <c r="C1271" s="17"/>
      <c r="D1271" s="17"/>
      <c r="E1271" s="17"/>
      <c r="F1271" s="17"/>
    </row>
    <row r="1272" spans="1:6" ht="15" customHeight="1">
      <c r="A1272" s="17" t="s">
        <v>245</v>
      </c>
      <c r="B1272" s="17"/>
      <c r="C1272" s="17"/>
      <c r="D1272" s="17"/>
      <c r="E1272" s="17"/>
      <c r="F1272" s="17"/>
    </row>
    <row r="1273" spans="1:6" ht="15" customHeight="1">
      <c r="A1273" s="17" t="s">
        <v>319</v>
      </c>
      <c r="B1273" s="17"/>
      <c r="C1273" s="17"/>
      <c r="D1273" s="17"/>
      <c r="E1273" s="17"/>
      <c r="F1273" s="17"/>
    </row>
    <row r="1274" spans="1:6" ht="15" customHeight="1">
      <c r="A1274" s="17" t="s">
        <v>320</v>
      </c>
      <c r="B1274" s="17"/>
      <c r="C1274" s="17"/>
      <c r="D1274" s="17"/>
      <c r="E1274" s="17"/>
      <c r="F1274" s="17"/>
    </row>
    <row r="1275" spans="1:6" ht="15" customHeight="1">
      <c r="A1275" s="17" t="s">
        <v>380</v>
      </c>
      <c r="B1275" s="17"/>
      <c r="C1275" s="17"/>
      <c r="D1275" s="17"/>
      <c r="E1275" s="17"/>
      <c r="F1275" s="17"/>
    </row>
    <row r="1276" spans="1:6" ht="15" customHeight="1">
      <c r="A1276" s="17" t="s">
        <v>520</v>
      </c>
      <c r="B1276" s="17"/>
      <c r="C1276" s="17"/>
      <c r="D1276" s="17"/>
      <c r="E1276" s="17"/>
      <c r="F1276" s="17"/>
    </row>
    <row r="1277" spans="1:6" ht="15" customHeight="1">
      <c r="A1277" s="17" t="s">
        <v>322</v>
      </c>
      <c r="B1277" s="17"/>
      <c r="C1277" s="17"/>
      <c r="D1277" s="17"/>
      <c r="E1277" s="17"/>
      <c r="F1277" s="17"/>
    </row>
    <row r="1278" spans="1:6" ht="15" customHeight="1">
      <c r="A1278" s="17" t="s">
        <v>286</v>
      </c>
      <c r="B1278" s="17"/>
      <c r="C1278" s="17"/>
      <c r="D1278" s="17"/>
      <c r="E1278" s="17"/>
      <c r="F1278" s="17"/>
    </row>
    <row r="1279" spans="1:6" ht="15" customHeight="1">
      <c r="A1279" s="17" t="s">
        <v>323</v>
      </c>
      <c r="B1279" s="17"/>
      <c r="C1279" s="17"/>
      <c r="D1279" s="17"/>
      <c r="E1279" s="17"/>
      <c r="F1279" s="17"/>
    </row>
    <row r="1280" spans="1:6" ht="15" customHeight="1">
      <c r="A1280" s="17" t="s">
        <v>168</v>
      </c>
      <c r="B1280" s="17"/>
      <c r="C1280" s="17"/>
      <c r="D1280" s="17"/>
      <c r="E1280" s="17"/>
      <c r="F1280" s="17"/>
    </row>
    <row r="1281" spans="1:6" ht="15" customHeight="1">
      <c r="A1281" s="17" t="s">
        <v>521</v>
      </c>
      <c r="B1281" s="17"/>
      <c r="C1281" s="17"/>
      <c r="D1281" s="17"/>
      <c r="E1281" s="17"/>
      <c r="F1281" s="17"/>
    </row>
    <row r="1282" spans="1:6" ht="15" customHeight="1">
      <c r="A1282" s="17" t="s">
        <v>522</v>
      </c>
      <c r="B1282" s="17"/>
      <c r="C1282" s="17"/>
      <c r="D1282" s="17"/>
      <c r="E1282" s="17"/>
      <c r="F1282" s="17"/>
    </row>
    <row r="1283" spans="1:6" ht="15" customHeight="1">
      <c r="A1283" s="17" t="s">
        <v>403</v>
      </c>
      <c r="B1283" s="17"/>
      <c r="C1283" s="17"/>
      <c r="D1283" s="17"/>
      <c r="E1283" s="17"/>
      <c r="F1283" s="17"/>
    </row>
    <row r="1284" spans="1:6" ht="15" customHeight="1">
      <c r="A1284" s="17" t="s">
        <v>176</v>
      </c>
      <c r="B1284" s="17"/>
      <c r="C1284" s="17"/>
      <c r="D1284" s="17"/>
      <c r="E1284" s="17"/>
      <c r="F1284" s="17"/>
    </row>
    <row r="1285" spans="1:6" ht="15" customHeight="1">
      <c r="A1285" s="17" t="s">
        <v>178</v>
      </c>
      <c r="B1285" s="17"/>
      <c r="C1285" s="17"/>
      <c r="D1285" s="17"/>
      <c r="E1285" s="17"/>
      <c r="F1285" s="17"/>
    </row>
    <row r="1286" spans="1:6" ht="15" customHeight="1">
      <c r="A1286" s="17" t="s">
        <v>180</v>
      </c>
      <c r="B1286" s="17"/>
      <c r="C1286" s="17"/>
      <c r="D1286" s="17"/>
      <c r="E1286" s="17"/>
      <c r="F1286" s="17"/>
    </row>
    <row r="1287" spans="1:6" ht="15" customHeight="1">
      <c r="A1287" s="17" t="s">
        <v>182</v>
      </c>
      <c r="B1287" s="17"/>
      <c r="C1287" s="17"/>
      <c r="D1287" s="17"/>
      <c r="E1287" s="17"/>
      <c r="F1287" s="17"/>
    </row>
    <row r="1288" spans="1:6" ht="15" customHeight="1">
      <c r="A1288" s="17" t="s">
        <v>184</v>
      </c>
      <c r="B1288" s="17"/>
      <c r="C1288" s="17"/>
      <c r="D1288" s="17"/>
      <c r="E1288" s="17"/>
      <c r="F1288" s="17"/>
    </row>
    <row r="1289" spans="1:6" ht="15" customHeight="1">
      <c r="A1289" s="17" t="s">
        <v>186</v>
      </c>
      <c r="B1289" s="17"/>
      <c r="C1289" s="17"/>
      <c r="D1289" s="17"/>
      <c r="E1289" s="17"/>
      <c r="F1289" s="17"/>
    </row>
    <row r="1290" spans="1:6" ht="15" customHeight="1">
      <c r="A1290" s="17" t="s">
        <v>188</v>
      </c>
      <c r="B1290" s="17"/>
      <c r="C1290" s="17"/>
      <c r="D1290" s="17"/>
      <c r="E1290" s="17"/>
      <c r="F1290" s="17"/>
    </row>
    <row r="1291" spans="1:6" ht="15" customHeight="1">
      <c r="A1291" s="17" t="s">
        <v>190</v>
      </c>
      <c r="B1291" s="17"/>
      <c r="C1291" s="17"/>
      <c r="D1291" s="17"/>
      <c r="E1291" s="17"/>
      <c r="F1291" s="17"/>
    </row>
    <row r="1292" spans="1:6" ht="15" customHeight="1">
      <c r="A1292" s="17" t="s">
        <v>232</v>
      </c>
      <c r="B1292" s="17"/>
      <c r="C1292" s="17"/>
      <c r="D1292" s="17"/>
      <c r="E1292" s="17"/>
      <c r="F1292" s="17"/>
    </row>
    <row r="1293" spans="1:6" ht="15" customHeight="1">
      <c r="A1293" s="17" t="s">
        <v>233</v>
      </c>
      <c r="B1293" s="17"/>
      <c r="C1293" s="17"/>
      <c r="D1293" s="17"/>
      <c r="E1293" s="17"/>
      <c r="F1293" s="17"/>
    </row>
    <row r="1294" spans="1:6" ht="15" customHeight="1">
      <c r="A1294" s="17" t="s">
        <v>311</v>
      </c>
      <c r="B1294" s="17"/>
      <c r="C1294" s="17"/>
      <c r="D1294" s="17"/>
      <c r="E1294" s="17"/>
      <c r="F1294" s="17"/>
    </row>
    <row r="1295" spans="1:6" ht="15" customHeight="1">
      <c r="A1295" s="17" t="s">
        <v>312</v>
      </c>
      <c r="B1295" s="17"/>
      <c r="C1295" s="17"/>
      <c r="D1295" s="17"/>
      <c r="E1295" s="17"/>
      <c r="F1295" s="17"/>
    </row>
    <row r="1296" spans="1:6" ht="15" customHeight="1">
      <c r="A1296" s="17" t="s">
        <v>294</v>
      </c>
      <c r="B1296" s="17"/>
      <c r="C1296" s="17"/>
      <c r="D1296" s="17"/>
      <c r="E1296" s="17"/>
      <c r="F1296" s="17"/>
    </row>
    <row r="1297" spans="1:6" ht="15" customHeight="1">
      <c r="A1297" s="17" t="s">
        <v>295</v>
      </c>
      <c r="B1297" s="17"/>
      <c r="C1297" s="17"/>
      <c r="D1297" s="17"/>
      <c r="E1297" s="17"/>
      <c r="F1297" s="17"/>
    </row>
    <row r="1298" spans="1:6" ht="15" customHeight="1">
      <c r="A1298" s="17" t="s">
        <v>236</v>
      </c>
      <c r="B1298" s="17"/>
      <c r="C1298" s="17"/>
      <c r="D1298" s="17"/>
      <c r="E1298" s="17"/>
      <c r="F1298" s="17"/>
    </row>
    <row r="1299" spans="1:6" ht="15" customHeight="1">
      <c r="A1299" s="17" t="s">
        <v>237</v>
      </c>
      <c r="B1299" s="17"/>
      <c r="C1299" s="17"/>
      <c r="D1299" s="17"/>
      <c r="E1299" s="17"/>
      <c r="F1299" s="17"/>
    </row>
    <row r="1300" spans="1:6" ht="15" customHeight="1">
      <c r="A1300" s="17" t="s">
        <v>204</v>
      </c>
      <c r="B1300" s="17"/>
      <c r="C1300" s="17"/>
      <c r="D1300" s="17"/>
      <c r="E1300" s="17"/>
      <c r="F1300" s="17"/>
    </row>
    <row r="1301" spans="1:6" ht="15" customHeight="1">
      <c r="A1301" s="17" t="s">
        <v>364</v>
      </c>
      <c r="B1301" s="17"/>
      <c r="C1301" s="17"/>
      <c r="D1301" s="17"/>
      <c r="E1301" s="17"/>
      <c r="F1301" s="17"/>
    </row>
    <row r="1302" spans="1:6" ht="15" customHeight="1">
      <c r="A1302" s="17" t="s">
        <v>208</v>
      </c>
      <c r="B1302" s="17"/>
      <c r="C1302" s="17"/>
      <c r="D1302" s="17"/>
      <c r="E1302" s="17"/>
      <c r="F1302" s="17"/>
    </row>
    <row r="1303" spans="1:6" ht="15" customHeight="1">
      <c r="A1303" s="17" t="s">
        <v>210</v>
      </c>
      <c r="B1303" s="17"/>
      <c r="C1303" s="17"/>
      <c r="D1303" s="17"/>
      <c r="E1303" s="17"/>
      <c r="F1303" s="17"/>
    </row>
    <row r="1304" spans="1:6" ht="15" customHeight="1">
      <c r="A1304" s="17" t="s">
        <v>429</v>
      </c>
      <c r="B1304" s="17"/>
      <c r="C1304" s="17"/>
      <c r="D1304" s="17"/>
      <c r="E1304" s="17"/>
      <c r="F1304" s="17"/>
    </row>
    <row r="1305" spans="1:6" ht="15" customHeight="1">
      <c r="A1305" s="17" t="s">
        <v>239</v>
      </c>
      <c r="B1305" s="17"/>
      <c r="C1305" s="17"/>
      <c r="D1305" s="17"/>
      <c r="E1305" s="17"/>
      <c r="F1305" s="17"/>
    </row>
    <row r="1306" spans="1:6" ht="15" customHeight="1">
      <c r="A1306" s="17" t="s">
        <v>523</v>
      </c>
      <c r="B1306" s="17"/>
      <c r="C1306" s="17"/>
      <c r="D1306" s="17"/>
      <c r="E1306" s="17"/>
      <c r="F1306" s="17"/>
    </row>
    <row r="1307" spans="1:6" ht="15" customHeight="1">
      <c r="A1307" s="17" t="s">
        <v>524</v>
      </c>
      <c r="B1307" s="17"/>
      <c r="C1307" s="17"/>
      <c r="D1307" s="17"/>
      <c r="E1307" s="17"/>
      <c r="F1307" s="17"/>
    </row>
    <row r="1308" spans="1:6" ht="15" customHeight="1">
      <c r="A1308" s="17" t="s">
        <v>344</v>
      </c>
      <c r="B1308" s="17"/>
      <c r="C1308" s="17"/>
      <c r="D1308" s="17"/>
      <c r="E1308" s="17"/>
      <c r="F1308" s="17"/>
    </row>
    <row r="1309" spans="1:6" ht="15" customHeight="1">
      <c r="A1309" s="17" t="s">
        <v>433</v>
      </c>
      <c r="B1309" s="17"/>
      <c r="C1309" s="17"/>
      <c r="D1309" s="17"/>
      <c r="E1309" s="17"/>
      <c r="F1309" s="17"/>
    </row>
    <row r="1310" spans="1:6" ht="15" customHeight="1">
      <c r="A1310" s="17" t="s">
        <v>143</v>
      </c>
      <c r="B1310" s="17"/>
      <c r="C1310" s="17"/>
      <c r="D1310" s="17"/>
      <c r="E1310" s="17"/>
      <c r="F1310" s="17"/>
    </row>
    <row r="1311" spans="1:6" ht="15" customHeight="1">
      <c r="A1311" s="17" t="s">
        <v>304</v>
      </c>
      <c r="B1311" s="17"/>
      <c r="C1311" s="17"/>
      <c r="D1311" s="17"/>
      <c r="E1311" s="17"/>
      <c r="F1311" s="17"/>
    </row>
    <row r="1312" spans="1:6" ht="15" customHeight="1">
      <c r="A1312" s="17" t="s">
        <v>222</v>
      </c>
      <c r="B1312" s="17"/>
      <c r="C1312" s="17"/>
      <c r="D1312" s="17"/>
      <c r="E1312" s="17"/>
      <c r="F1312" s="17"/>
    </row>
    <row r="1313" spans="1:6" ht="15" customHeight="1">
      <c r="A1313" s="17" t="s">
        <v>462</v>
      </c>
      <c r="B1313" s="17"/>
      <c r="C1313" s="17"/>
      <c r="D1313" s="17"/>
      <c r="E1313" s="17"/>
      <c r="F1313" s="17"/>
    </row>
    <row r="1314" spans="1:6" ht="15" customHeight="1">
      <c r="A1314" s="17" t="s">
        <v>413</v>
      </c>
      <c r="B1314" s="17"/>
      <c r="C1314" s="17"/>
      <c r="D1314" s="17"/>
      <c r="E1314" s="17"/>
      <c r="F1314" s="17"/>
    </row>
    <row r="1315" spans="1:6" ht="15" customHeight="1">
      <c r="A1315" s="17" t="s">
        <v>320</v>
      </c>
      <c r="B1315" s="17"/>
      <c r="C1315" s="17"/>
      <c r="D1315" s="17"/>
      <c r="E1315" s="17"/>
      <c r="F1315" s="17"/>
    </row>
    <row r="1316" spans="1:6" ht="15" customHeight="1">
      <c r="A1316" s="17" t="s">
        <v>415</v>
      </c>
      <c r="B1316" s="17"/>
      <c r="C1316" s="17"/>
      <c r="D1316" s="17"/>
      <c r="E1316" s="17"/>
      <c r="F1316" s="17"/>
    </row>
    <row r="1317" spans="1:6" ht="15" customHeight="1">
      <c r="A1317" s="17" t="s">
        <v>525</v>
      </c>
      <c r="B1317" s="17"/>
      <c r="C1317" s="17"/>
      <c r="D1317" s="17"/>
      <c r="E1317" s="17"/>
      <c r="F1317" s="17"/>
    </row>
    <row r="1318" spans="1:6" ht="15" customHeight="1">
      <c r="A1318" s="17" t="s">
        <v>417</v>
      </c>
      <c r="B1318" s="17"/>
      <c r="C1318" s="17"/>
      <c r="D1318" s="17"/>
      <c r="E1318" s="17"/>
      <c r="F1318" s="17"/>
    </row>
    <row r="1319" spans="1:6" ht="15" customHeight="1">
      <c r="A1319" s="17" t="s">
        <v>286</v>
      </c>
      <c r="B1319" s="17"/>
      <c r="C1319" s="17"/>
      <c r="D1319" s="17"/>
      <c r="E1319" s="17"/>
      <c r="F1319" s="17"/>
    </row>
    <row r="1320" spans="1:6" ht="15" customHeight="1">
      <c r="A1320" s="17" t="s">
        <v>307</v>
      </c>
      <c r="B1320" s="17"/>
      <c r="C1320" s="17"/>
      <c r="D1320" s="17"/>
      <c r="E1320" s="17"/>
      <c r="F1320" s="17"/>
    </row>
    <row r="1321" spans="1:6" ht="15" customHeight="1">
      <c r="A1321" s="17" t="s">
        <v>337</v>
      </c>
      <c r="B1321" s="17"/>
      <c r="C1321" s="17"/>
      <c r="D1321" s="17"/>
      <c r="E1321" s="17"/>
      <c r="F1321" s="17"/>
    </row>
    <row r="1322" spans="1:6" ht="15" customHeight="1">
      <c r="A1322" s="17" t="s">
        <v>526</v>
      </c>
      <c r="B1322" s="17"/>
      <c r="C1322" s="17"/>
      <c r="D1322" s="17"/>
      <c r="E1322" s="17"/>
      <c r="F1322" s="17"/>
    </row>
    <row r="1323" spans="1:6" ht="15" customHeight="1">
      <c r="A1323" s="17" t="s">
        <v>527</v>
      </c>
      <c r="B1323" s="17"/>
      <c r="C1323" s="17"/>
      <c r="D1323" s="17"/>
      <c r="E1323" s="17"/>
      <c r="F1323" s="17"/>
    </row>
    <row r="1324" spans="1:6" ht="15" customHeight="1">
      <c r="A1324" s="17" t="s">
        <v>528</v>
      </c>
      <c r="B1324" s="17"/>
      <c r="C1324" s="17"/>
      <c r="D1324" s="17"/>
      <c r="E1324" s="17"/>
      <c r="F1324" s="17"/>
    </row>
    <row r="1325" spans="1:6" ht="15" customHeight="1">
      <c r="A1325" s="17" t="s">
        <v>176</v>
      </c>
      <c r="B1325" s="17"/>
      <c r="C1325" s="17"/>
      <c r="D1325" s="17"/>
      <c r="E1325" s="17"/>
      <c r="F1325" s="17"/>
    </row>
    <row r="1326" spans="1:6" ht="15" customHeight="1">
      <c r="A1326" s="17" t="s">
        <v>178</v>
      </c>
      <c r="B1326" s="17"/>
      <c r="C1326" s="17"/>
      <c r="D1326" s="17"/>
      <c r="E1326" s="17"/>
      <c r="F1326" s="17"/>
    </row>
    <row r="1327" spans="1:6" ht="15" customHeight="1">
      <c r="A1327" s="17" t="s">
        <v>180</v>
      </c>
      <c r="B1327" s="17"/>
      <c r="C1327" s="17"/>
      <c r="D1327" s="17"/>
      <c r="E1327" s="17"/>
      <c r="F1327" s="17"/>
    </row>
    <row r="1328" spans="1:6" ht="15" customHeight="1">
      <c r="A1328" s="17" t="s">
        <v>404</v>
      </c>
      <c r="B1328" s="17"/>
      <c r="C1328" s="17"/>
      <c r="D1328" s="17"/>
      <c r="E1328" s="17"/>
      <c r="F1328" s="17"/>
    </row>
    <row r="1329" spans="1:6" ht="15" customHeight="1">
      <c r="A1329" s="17" t="s">
        <v>184</v>
      </c>
      <c r="B1329" s="17"/>
      <c r="C1329" s="17"/>
      <c r="D1329" s="17"/>
      <c r="E1329" s="17"/>
      <c r="F1329" s="17"/>
    </row>
    <row r="1330" spans="1:6" ht="15" customHeight="1">
      <c r="A1330" s="17" t="s">
        <v>186</v>
      </c>
      <c r="B1330" s="17"/>
      <c r="C1330" s="17"/>
      <c r="D1330" s="17"/>
      <c r="E1330" s="17"/>
      <c r="F1330" s="17"/>
    </row>
    <row r="1331" spans="1:6" ht="15" customHeight="1">
      <c r="A1331" s="17" t="s">
        <v>188</v>
      </c>
      <c r="B1331" s="17"/>
      <c r="C1331" s="17"/>
      <c r="D1331" s="17"/>
      <c r="E1331" s="17"/>
      <c r="F1331" s="17"/>
    </row>
    <row r="1332" spans="1:6" ht="15" customHeight="1">
      <c r="A1332" s="17" t="s">
        <v>190</v>
      </c>
      <c r="B1332" s="17"/>
      <c r="C1332" s="17"/>
      <c r="D1332" s="17"/>
      <c r="E1332" s="17"/>
      <c r="F1332" s="17"/>
    </row>
    <row r="1333" spans="1:6" ht="15" customHeight="1">
      <c r="A1333" s="17" t="s">
        <v>329</v>
      </c>
      <c r="B1333" s="17"/>
      <c r="C1333" s="17"/>
      <c r="D1333" s="17"/>
      <c r="E1333" s="17"/>
      <c r="F1333" s="17"/>
    </row>
    <row r="1334" spans="1:6" ht="15" customHeight="1">
      <c r="A1334" s="17" t="s">
        <v>330</v>
      </c>
      <c r="B1334" s="17"/>
      <c r="C1334" s="17"/>
      <c r="D1334" s="17"/>
      <c r="E1334" s="17"/>
      <c r="F1334" s="17"/>
    </row>
    <row r="1335" spans="1:6" ht="15" customHeight="1">
      <c r="A1335" s="17" t="s">
        <v>194</v>
      </c>
      <c r="B1335" s="17"/>
      <c r="C1335" s="17"/>
      <c r="D1335" s="17"/>
      <c r="E1335" s="17"/>
      <c r="F1335" s="17"/>
    </row>
    <row r="1336" spans="1:6" ht="15" customHeight="1">
      <c r="A1336" s="17" t="s">
        <v>196</v>
      </c>
      <c r="B1336" s="17"/>
      <c r="C1336" s="17"/>
      <c r="D1336" s="17"/>
      <c r="E1336" s="17"/>
      <c r="F1336" s="17"/>
    </row>
    <row r="1337" spans="1:6" ht="15" customHeight="1">
      <c r="A1337" s="17" t="s">
        <v>294</v>
      </c>
      <c r="B1337" s="17"/>
      <c r="C1337" s="17"/>
      <c r="D1337" s="17"/>
      <c r="E1337" s="17"/>
      <c r="F1337" s="17"/>
    </row>
    <row r="1338" spans="1:6" ht="15" customHeight="1">
      <c r="A1338" s="17" t="s">
        <v>295</v>
      </c>
      <c r="B1338" s="17"/>
      <c r="C1338" s="17"/>
      <c r="D1338" s="17"/>
      <c r="E1338" s="17"/>
      <c r="F1338" s="17"/>
    </row>
    <row r="1339" spans="1:6" ht="15" customHeight="1">
      <c r="A1339" s="17" t="s">
        <v>236</v>
      </c>
      <c r="B1339" s="17"/>
      <c r="C1339" s="17"/>
      <c r="D1339" s="17"/>
      <c r="E1339" s="17"/>
      <c r="F1339" s="17"/>
    </row>
    <row r="1340" spans="1:6" ht="15" customHeight="1">
      <c r="A1340" s="17" t="s">
        <v>237</v>
      </c>
      <c r="B1340" s="17"/>
      <c r="C1340" s="17"/>
      <c r="D1340" s="17"/>
      <c r="E1340" s="17"/>
      <c r="F1340" s="17"/>
    </row>
    <row r="1341" spans="1:6" ht="15" customHeight="1">
      <c r="A1341" s="17" t="s">
        <v>204</v>
      </c>
      <c r="B1341" s="17"/>
      <c r="C1341" s="17"/>
      <c r="D1341" s="17"/>
      <c r="E1341" s="17"/>
      <c r="F1341" s="17"/>
    </row>
    <row r="1342" spans="1:6" ht="15" customHeight="1">
      <c r="A1342" s="17" t="s">
        <v>208</v>
      </c>
      <c r="B1342" s="17"/>
      <c r="C1342" s="17"/>
      <c r="D1342" s="17"/>
      <c r="E1342" s="17"/>
      <c r="F1342" s="17"/>
    </row>
    <row r="1343" spans="1:6" ht="15" customHeight="1">
      <c r="A1343" s="17" t="s">
        <v>210</v>
      </c>
      <c r="B1343" s="17"/>
      <c r="C1343" s="17"/>
      <c r="D1343" s="17"/>
      <c r="E1343" s="17"/>
      <c r="F1343" s="17"/>
    </row>
    <row r="1344" spans="1:6" ht="15" customHeight="1">
      <c r="A1344" s="17" t="s">
        <v>529</v>
      </c>
      <c r="B1344" s="17"/>
      <c r="C1344" s="17"/>
      <c r="D1344" s="17"/>
      <c r="E1344" s="17"/>
      <c r="F1344" s="17"/>
    </row>
    <row r="1345" spans="1:6" ht="15" customHeight="1">
      <c r="A1345" s="17" t="s">
        <v>239</v>
      </c>
      <c r="B1345" s="17"/>
      <c r="C1345" s="17"/>
      <c r="D1345" s="17"/>
      <c r="E1345" s="17"/>
      <c r="F1345" s="17"/>
    </row>
    <row r="1346" spans="1:6" ht="15" customHeight="1">
      <c r="A1346" s="17" t="s">
        <v>530</v>
      </c>
      <c r="B1346" s="17"/>
      <c r="C1346" s="17"/>
      <c r="D1346" s="17"/>
      <c r="E1346" s="17"/>
      <c r="F1346" s="17"/>
    </row>
    <row r="1347" spans="1:6" ht="15" customHeight="1">
      <c r="A1347" s="17" t="s">
        <v>531</v>
      </c>
      <c r="B1347" s="17"/>
      <c r="C1347" s="17"/>
      <c r="D1347" s="17"/>
      <c r="E1347" s="17"/>
      <c r="F1347" s="17"/>
    </row>
    <row r="1348" spans="1:6" ht="15" customHeight="1">
      <c r="A1348" s="17" t="s">
        <v>334</v>
      </c>
      <c r="B1348" s="17"/>
      <c r="C1348" s="17"/>
      <c r="D1348" s="17"/>
      <c r="E1348" s="17"/>
      <c r="F1348" s="17"/>
    </row>
    <row r="1349" spans="1:6" ht="15" customHeight="1">
      <c r="A1349" s="17" t="s">
        <v>532</v>
      </c>
      <c r="B1349" s="17"/>
      <c r="C1349" s="17"/>
      <c r="D1349" s="17"/>
      <c r="E1349" s="17"/>
      <c r="F1349" s="17"/>
    </row>
    <row r="1350" spans="1:6" ht="15" customHeight="1">
      <c r="A1350" s="17" t="s">
        <v>143</v>
      </c>
      <c r="B1350" s="17"/>
      <c r="C1350" s="17"/>
      <c r="D1350" s="17"/>
      <c r="E1350" s="17"/>
      <c r="F1350" s="17"/>
    </row>
    <row r="1351" spans="1:6" ht="15" customHeight="1">
      <c r="A1351" s="17" t="s">
        <v>279</v>
      </c>
      <c r="B1351" s="17"/>
      <c r="C1351" s="17"/>
      <c r="D1351" s="17"/>
      <c r="E1351" s="17"/>
      <c r="F1351" s="17"/>
    </row>
    <row r="1352" spans="1:6" ht="15" customHeight="1">
      <c r="A1352" s="17" t="s">
        <v>222</v>
      </c>
      <c r="B1352" s="17"/>
      <c r="C1352" s="17"/>
      <c r="D1352" s="17"/>
      <c r="E1352" s="17"/>
      <c r="F1352" s="17"/>
    </row>
    <row r="1353" spans="1:6" ht="15" customHeight="1">
      <c r="A1353" s="17" t="s">
        <v>533</v>
      </c>
      <c r="B1353" s="17"/>
      <c r="C1353" s="17"/>
      <c r="D1353" s="17"/>
      <c r="E1353" s="17"/>
      <c r="F1353" s="17"/>
    </row>
    <row r="1354" spans="1:6" ht="15" customHeight="1">
      <c r="A1354" s="17" t="s">
        <v>319</v>
      </c>
      <c r="B1354" s="17"/>
      <c r="C1354" s="17"/>
      <c r="D1354" s="17"/>
      <c r="E1354" s="17"/>
      <c r="F1354" s="17"/>
    </row>
    <row r="1355" spans="1:6" ht="15" customHeight="1">
      <c r="A1355" s="17" t="s">
        <v>534</v>
      </c>
      <c r="B1355" s="17"/>
      <c r="C1355" s="17"/>
      <c r="D1355" s="17"/>
      <c r="E1355" s="17"/>
      <c r="F1355" s="17"/>
    </row>
    <row r="1356" spans="1:6" ht="15" customHeight="1">
      <c r="A1356" s="17" t="s">
        <v>479</v>
      </c>
      <c r="B1356" s="17"/>
      <c r="C1356" s="17"/>
      <c r="D1356" s="17"/>
      <c r="E1356" s="17"/>
      <c r="F1356" s="17"/>
    </row>
    <row r="1357" spans="1:6" ht="15" customHeight="1">
      <c r="A1357" s="17" t="s">
        <v>284</v>
      </c>
      <c r="B1357" s="17"/>
      <c r="C1357" s="17"/>
      <c r="D1357" s="17"/>
      <c r="E1357" s="17"/>
      <c r="F1357" s="17"/>
    </row>
    <row r="1358" spans="1:6" ht="15" customHeight="1">
      <c r="A1358" s="17" t="s">
        <v>535</v>
      </c>
      <c r="B1358" s="17"/>
      <c r="C1358" s="17"/>
      <c r="D1358" s="17"/>
      <c r="E1358" s="17"/>
      <c r="F1358" s="17"/>
    </row>
    <row r="1359" spans="1:6" ht="15" customHeight="1">
      <c r="A1359" s="17" t="s">
        <v>286</v>
      </c>
      <c r="B1359" s="17"/>
      <c r="C1359" s="17"/>
      <c r="D1359" s="17"/>
      <c r="E1359" s="17"/>
      <c r="F1359" s="17"/>
    </row>
    <row r="1360" spans="1:6" ht="15" customHeight="1">
      <c r="A1360" s="17" t="s">
        <v>227</v>
      </c>
      <c r="B1360" s="17"/>
      <c r="C1360" s="17"/>
      <c r="D1360" s="17"/>
      <c r="E1360" s="17"/>
      <c r="F1360" s="17"/>
    </row>
    <row r="1361" spans="1:6" ht="15" customHeight="1">
      <c r="A1361" s="17" t="s">
        <v>400</v>
      </c>
      <c r="B1361" s="17"/>
      <c r="C1361" s="17"/>
      <c r="D1361" s="17"/>
      <c r="E1361" s="17"/>
      <c r="F1361" s="17"/>
    </row>
    <row r="1362" spans="1:6" ht="15" customHeight="1">
      <c r="A1362" s="17" t="s">
        <v>536</v>
      </c>
      <c r="B1362" s="17"/>
      <c r="C1362" s="17"/>
      <c r="D1362" s="17"/>
      <c r="E1362" s="17"/>
      <c r="F1362" s="17"/>
    </row>
    <row r="1363" spans="1:6" ht="15" customHeight="1">
      <c r="A1363" s="17" t="s">
        <v>537</v>
      </c>
      <c r="B1363" s="17"/>
      <c r="C1363" s="17"/>
      <c r="D1363" s="17"/>
      <c r="E1363" s="17"/>
      <c r="F1363" s="17"/>
    </row>
    <row r="1364" spans="1:6" ht="15" customHeight="1">
      <c r="A1364" s="17" t="s">
        <v>538</v>
      </c>
      <c r="B1364" s="17"/>
      <c r="C1364" s="17"/>
      <c r="D1364" s="17"/>
      <c r="E1364" s="17"/>
      <c r="F1364" s="17"/>
    </row>
    <row r="1365" spans="1:6" ht="15" customHeight="1">
      <c r="A1365" s="17" t="s">
        <v>176</v>
      </c>
      <c r="B1365" s="17"/>
      <c r="C1365" s="17"/>
      <c r="D1365" s="17"/>
      <c r="E1365" s="17"/>
      <c r="F1365" s="17"/>
    </row>
    <row r="1366" spans="1:6" ht="15" customHeight="1">
      <c r="A1366" s="17" t="s">
        <v>178</v>
      </c>
      <c r="B1366" s="17"/>
      <c r="C1366" s="17"/>
      <c r="D1366" s="17"/>
      <c r="E1366" s="17"/>
      <c r="F1366" s="17"/>
    </row>
    <row r="1367" spans="1:6" ht="15" customHeight="1">
      <c r="A1367" s="17" t="s">
        <v>180</v>
      </c>
      <c r="B1367" s="17"/>
      <c r="C1367" s="17"/>
      <c r="D1367" s="17"/>
      <c r="E1367" s="17"/>
      <c r="F1367" s="17"/>
    </row>
    <row r="1368" spans="1:6" ht="15" customHeight="1">
      <c r="A1368" s="17" t="s">
        <v>182</v>
      </c>
      <c r="B1368" s="17"/>
      <c r="C1368" s="17"/>
      <c r="D1368" s="17"/>
      <c r="E1368" s="17"/>
      <c r="F1368" s="17"/>
    </row>
    <row r="1369" spans="1:6" ht="15" customHeight="1">
      <c r="A1369" s="17" t="s">
        <v>184</v>
      </c>
      <c r="B1369" s="17"/>
      <c r="C1369" s="17"/>
      <c r="D1369" s="17"/>
      <c r="E1369" s="17"/>
      <c r="F1369" s="17"/>
    </row>
    <row r="1370" spans="1:6" ht="15" customHeight="1">
      <c r="A1370" s="17" t="s">
        <v>186</v>
      </c>
      <c r="B1370" s="17"/>
      <c r="C1370" s="17"/>
      <c r="D1370" s="17"/>
      <c r="E1370" s="17"/>
      <c r="F1370" s="17"/>
    </row>
    <row r="1371" spans="1:6" ht="15" customHeight="1">
      <c r="A1371" s="17" t="s">
        <v>539</v>
      </c>
      <c r="B1371" s="17"/>
      <c r="C1371" s="17"/>
      <c r="D1371" s="17"/>
      <c r="E1371" s="17"/>
      <c r="F1371" s="17"/>
    </row>
    <row r="1372" spans="1:6" ht="15" customHeight="1">
      <c r="A1372" s="17" t="s">
        <v>540</v>
      </c>
      <c r="B1372" s="17"/>
      <c r="C1372" s="17"/>
      <c r="D1372" s="17"/>
      <c r="E1372" s="17"/>
      <c r="F1372" s="17"/>
    </row>
    <row r="1373" spans="1:6" ht="15" customHeight="1">
      <c r="A1373" s="17" t="s">
        <v>292</v>
      </c>
      <c r="B1373" s="17"/>
      <c r="C1373" s="17"/>
      <c r="D1373" s="17"/>
      <c r="E1373" s="17"/>
      <c r="F1373" s="17"/>
    </row>
    <row r="1374" spans="1:6" ht="15" customHeight="1">
      <c r="A1374" s="17" t="s">
        <v>293</v>
      </c>
      <c r="B1374" s="17"/>
      <c r="C1374" s="17"/>
      <c r="D1374" s="17"/>
      <c r="E1374" s="17"/>
      <c r="F1374" s="17"/>
    </row>
    <row r="1375" spans="1:6" ht="15" customHeight="1">
      <c r="A1375" s="17" t="s">
        <v>194</v>
      </c>
      <c r="B1375" s="17"/>
      <c r="C1375" s="17"/>
      <c r="D1375" s="17"/>
      <c r="E1375" s="17"/>
      <c r="F1375" s="17"/>
    </row>
    <row r="1376" spans="1:6" ht="15" customHeight="1">
      <c r="A1376" s="17" t="s">
        <v>196</v>
      </c>
      <c r="B1376" s="17"/>
      <c r="C1376" s="17"/>
      <c r="D1376" s="17"/>
      <c r="E1376" s="17"/>
      <c r="F1376" s="17"/>
    </row>
    <row r="1377" spans="1:6" ht="15" customHeight="1">
      <c r="A1377" s="17" t="s">
        <v>294</v>
      </c>
      <c r="B1377" s="17"/>
      <c r="C1377" s="17"/>
      <c r="D1377" s="17"/>
      <c r="E1377" s="17"/>
      <c r="F1377" s="17"/>
    </row>
    <row r="1378" spans="1:6" ht="15" customHeight="1">
      <c r="A1378" s="17" t="s">
        <v>295</v>
      </c>
      <c r="B1378" s="17"/>
      <c r="C1378" s="17"/>
      <c r="D1378" s="17"/>
      <c r="E1378" s="17"/>
      <c r="F1378" s="17"/>
    </row>
    <row r="1379" spans="1:6" ht="15" customHeight="1">
      <c r="A1379" s="17" t="s">
        <v>236</v>
      </c>
      <c r="B1379" s="17"/>
      <c r="C1379" s="17"/>
      <c r="D1379" s="17"/>
      <c r="E1379" s="17"/>
      <c r="F1379" s="17"/>
    </row>
    <row r="1380" spans="1:6" ht="15" customHeight="1">
      <c r="A1380" s="17" t="s">
        <v>237</v>
      </c>
      <c r="B1380" s="17"/>
      <c r="C1380" s="17"/>
      <c r="D1380" s="17"/>
      <c r="E1380" s="17"/>
      <c r="F1380" s="17"/>
    </row>
    <row r="1381" spans="1:6" ht="15" customHeight="1">
      <c r="A1381" s="17" t="s">
        <v>204</v>
      </c>
      <c r="B1381" s="17"/>
      <c r="C1381" s="17"/>
      <c r="D1381" s="17"/>
      <c r="E1381" s="17"/>
      <c r="F1381" s="17"/>
    </row>
    <row r="1382" spans="1:6" ht="15" customHeight="1">
      <c r="A1382" s="17" t="s">
        <v>208</v>
      </c>
      <c r="B1382" s="17"/>
      <c r="C1382" s="17"/>
      <c r="D1382" s="17"/>
      <c r="E1382" s="17"/>
      <c r="F1382" s="17"/>
    </row>
    <row r="1383" spans="1:6" ht="15" customHeight="1">
      <c r="A1383" s="17" t="s">
        <v>210</v>
      </c>
      <c r="B1383" s="17"/>
      <c r="C1383" s="17"/>
      <c r="D1383" s="17"/>
      <c r="E1383" s="17"/>
      <c r="F1383" s="17"/>
    </row>
    <row r="1384" spans="1:6" ht="15" customHeight="1">
      <c r="A1384" s="17" t="s">
        <v>238</v>
      </c>
      <c r="B1384" s="17"/>
      <c r="C1384" s="17"/>
      <c r="D1384" s="17"/>
      <c r="E1384" s="17"/>
      <c r="F1384" s="17"/>
    </row>
    <row r="1385" spans="1:6" ht="15" customHeight="1">
      <c r="A1385" s="17" t="s">
        <v>239</v>
      </c>
      <c r="B1385" s="17"/>
      <c r="C1385" s="17"/>
      <c r="D1385" s="17"/>
      <c r="E1385" s="17"/>
      <c r="F1385" s="17"/>
    </row>
    <row r="1386" spans="1:6" ht="15" customHeight="1">
      <c r="A1386" s="17" t="s">
        <v>541</v>
      </c>
      <c r="B1386" s="17"/>
      <c r="C1386" s="17"/>
      <c r="D1386" s="17"/>
      <c r="E1386" s="17"/>
      <c r="F1386" s="17"/>
    </row>
    <row r="1387" spans="1:6" ht="15" customHeight="1">
      <c r="A1387" s="17" t="s">
        <v>542</v>
      </c>
      <c r="B1387" s="17"/>
      <c r="C1387" s="17"/>
      <c r="D1387" s="17"/>
      <c r="E1387" s="17"/>
      <c r="F1387" s="17"/>
    </row>
    <row r="1388" spans="1:6" ht="15" customHeight="1">
      <c r="A1388" s="17" t="s">
        <v>219</v>
      </c>
      <c r="B1388" s="17"/>
      <c r="C1388" s="17"/>
      <c r="D1388" s="17"/>
      <c r="E1388" s="17"/>
      <c r="F1388" s="17"/>
    </row>
    <row r="1389" spans="1:6" ht="15" customHeight="1">
      <c r="A1389" s="17" t="s">
        <v>345</v>
      </c>
      <c r="B1389" s="17"/>
      <c r="C1389" s="17"/>
      <c r="D1389" s="17"/>
      <c r="E1389" s="17"/>
      <c r="F1389" s="17"/>
    </row>
    <row r="1390" spans="1:6" ht="15" customHeight="1">
      <c r="A1390" s="17" t="s">
        <v>143</v>
      </c>
      <c r="B1390" s="17"/>
      <c r="C1390" s="17"/>
      <c r="D1390" s="17"/>
      <c r="E1390" s="17"/>
      <c r="F1390" s="17"/>
    </row>
    <row r="1391" spans="1:6" ht="15" customHeight="1">
      <c r="A1391" s="17" t="s">
        <v>279</v>
      </c>
      <c r="B1391" s="17"/>
      <c r="C1391" s="17"/>
      <c r="D1391" s="17"/>
      <c r="E1391" s="17"/>
      <c r="F1391" s="17"/>
    </row>
    <row r="1392" spans="1:6" ht="15" customHeight="1">
      <c r="A1392" s="17" t="s">
        <v>369</v>
      </c>
      <c r="B1392" s="17"/>
      <c r="C1392" s="17"/>
      <c r="D1392" s="17"/>
      <c r="E1392" s="17"/>
      <c r="F1392" s="17"/>
    </row>
    <row r="1393" spans="1:6" ht="15" customHeight="1">
      <c r="A1393" s="17" t="s">
        <v>533</v>
      </c>
      <c r="B1393" s="17"/>
      <c r="C1393" s="17"/>
      <c r="D1393" s="17"/>
      <c r="E1393" s="17"/>
      <c r="F1393" s="17"/>
    </row>
    <row r="1394" spans="1:6" ht="15" customHeight="1">
      <c r="A1394" s="17" t="s">
        <v>357</v>
      </c>
      <c r="B1394" s="17"/>
      <c r="C1394" s="17"/>
      <c r="D1394" s="17"/>
      <c r="E1394" s="17"/>
      <c r="F1394" s="17"/>
    </row>
    <row r="1395" spans="1:6" ht="15" customHeight="1">
      <c r="A1395" s="17" t="s">
        <v>534</v>
      </c>
      <c r="B1395" s="17"/>
      <c r="C1395" s="17"/>
      <c r="D1395" s="17"/>
      <c r="E1395" s="17"/>
      <c r="F1395" s="17"/>
    </row>
    <row r="1396" spans="1:6" ht="15" customHeight="1">
      <c r="A1396" s="17" t="s">
        <v>479</v>
      </c>
      <c r="B1396" s="17"/>
      <c r="C1396" s="17"/>
      <c r="D1396" s="17"/>
      <c r="E1396" s="17"/>
      <c r="F1396" s="17"/>
    </row>
    <row r="1397" spans="1:6" ht="15" customHeight="1">
      <c r="A1397" s="17" t="s">
        <v>543</v>
      </c>
      <c r="B1397" s="17"/>
      <c r="C1397" s="17"/>
      <c r="D1397" s="17"/>
      <c r="E1397" s="17"/>
      <c r="F1397" s="17"/>
    </row>
    <row r="1398" spans="1:6" ht="15" customHeight="1">
      <c r="A1398" s="17" t="s">
        <v>346</v>
      </c>
      <c r="B1398" s="17"/>
      <c r="C1398" s="17"/>
      <c r="D1398" s="17"/>
      <c r="E1398" s="17"/>
      <c r="F1398" s="17"/>
    </row>
    <row r="1399" spans="1:6" ht="15" customHeight="1">
      <c r="A1399" s="17" t="s">
        <v>286</v>
      </c>
      <c r="B1399" s="17"/>
      <c r="C1399" s="17"/>
      <c r="D1399" s="17"/>
      <c r="E1399" s="17"/>
      <c r="F1399" s="17"/>
    </row>
    <row r="1400" spans="1:6" ht="15" customHeight="1">
      <c r="A1400" s="17" t="s">
        <v>267</v>
      </c>
      <c r="B1400" s="17"/>
      <c r="C1400" s="17"/>
      <c r="D1400" s="17"/>
      <c r="E1400" s="17"/>
      <c r="F1400" s="17"/>
    </row>
    <row r="1401" spans="1:6" ht="15" customHeight="1">
      <c r="A1401" s="17" t="s">
        <v>228</v>
      </c>
      <c r="B1401" s="17"/>
      <c r="C1401" s="17"/>
      <c r="D1401" s="17"/>
      <c r="E1401" s="17"/>
      <c r="F1401" s="17"/>
    </row>
    <row r="1402" spans="1:6" ht="15" customHeight="1">
      <c r="A1402" s="17" t="s">
        <v>544</v>
      </c>
      <c r="B1402" s="17"/>
      <c r="C1402" s="17"/>
      <c r="D1402" s="17"/>
      <c r="E1402" s="17"/>
      <c r="F1402" s="17"/>
    </row>
    <row r="1403" spans="1:6" ht="15" customHeight="1">
      <c r="A1403" s="17" t="s">
        <v>545</v>
      </c>
      <c r="B1403" s="17"/>
      <c r="C1403" s="17"/>
      <c r="D1403" s="17"/>
      <c r="E1403" s="17"/>
      <c r="F1403" s="17"/>
    </row>
    <row r="1404" spans="1:6" ht="15" customHeight="1">
      <c r="A1404" s="17" t="s">
        <v>384</v>
      </c>
      <c r="B1404" s="17"/>
      <c r="C1404" s="17"/>
      <c r="D1404" s="17"/>
      <c r="E1404" s="17"/>
      <c r="F1404" s="17"/>
    </row>
    <row r="1405" spans="1:6" ht="15" customHeight="1">
      <c r="A1405" s="17" t="s">
        <v>176</v>
      </c>
      <c r="B1405" s="17"/>
      <c r="C1405" s="17"/>
      <c r="D1405" s="17"/>
      <c r="E1405" s="17"/>
      <c r="F1405" s="17"/>
    </row>
    <row r="1406" spans="1:6" ht="15" customHeight="1">
      <c r="A1406" s="17" t="s">
        <v>178</v>
      </c>
      <c r="B1406" s="17"/>
      <c r="C1406" s="17"/>
      <c r="D1406" s="17"/>
      <c r="E1406" s="17"/>
      <c r="F1406" s="17"/>
    </row>
    <row r="1407" spans="1:6" ht="15" customHeight="1">
      <c r="A1407" s="17" t="s">
        <v>180</v>
      </c>
      <c r="B1407" s="17"/>
      <c r="C1407" s="17"/>
      <c r="D1407" s="17"/>
      <c r="E1407" s="17"/>
      <c r="F1407" s="17"/>
    </row>
    <row r="1408" spans="1:6" ht="15" customHeight="1">
      <c r="A1408" s="17" t="s">
        <v>182</v>
      </c>
      <c r="B1408" s="17"/>
      <c r="C1408" s="17"/>
      <c r="D1408" s="17"/>
      <c r="E1408" s="17"/>
      <c r="F1408" s="17"/>
    </row>
    <row r="1409" spans="1:6" ht="15" customHeight="1">
      <c r="A1409" s="17" t="s">
        <v>184</v>
      </c>
      <c r="B1409" s="17"/>
      <c r="C1409" s="17"/>
      <c r="D1409" s="17"/>
      <c r="E1409" s="17"/>
      <c r="F1409" s="17"/>
    </row>
    <row r="1410" spans="1:6" ht="15" customHeight="1">
      <c r="A1410" s="17" t="s">
        <v>186</v>
      </c>
      <c r="B1410" s="17"/>
      <c r="C1410" s="17"/>
      <c r="D1410" s="17"/>
      <c r="E1410" s="17"/>
      <c r="F1410" s="17"/>
    </row>
    <row r="1411" spans="1:6" ht="15" customHeight="1">
      <c r="A1411" s="17" t="s">
        <v>188</v>
      </c>
      <c r="B1411" s="17"/>
      <c r="C1411" s="17"/>
      <c r="D1411" s="17"/>
      <c r="E1411" s="17"/>
      <c r="F1411" s="17"/>
    </row>
    <row r="1412" spans="1:6" ht="15" customHeight="1">
      <c r="A1412" s="17" t="s">
        <v>190</v>
      </c>
      <c r="B1412" s="17"/>
      <c r="C1412" s="17"/>
      <c r="D1412" s="17"/>
      <c r="E1412" s="17"/>
      <c r="F1412" s="17"/>
    </row>
    <row r="1413" spans="1:6" ht="15" customHeight="1">
      <c r="A1413" s="17" t="s">
        <v>232</v>
      </c>
      <c r="B1413" s="17"/>
      <c r="C1413" s="17"/>
      <c r="D1413" s="17"/>
      <c r="E1413" s="17"/>
      <c r="F1413" s="17"/>
    </row>
    <row r="1414" spans="1:6" ht="15" customHeight="1">
      <c r="A1414" s="17" t="s">
        <v>233</v>
      </c>
      <c r="B1414" s="17"/>
      <c r="C1414" s="17"/>
      <c r="D1414" s="17"/>
      <c r="E1414" s="17"/>
      <c r="F1414" s="17"/>
    </row>
    <row r="1415" spans="1:6" ht="15" customHeight="1">
      <c r="A1415" s="17" t="s">
        <v>194</v>
      </c>
      <c r="B1415" s="17"/>
      <c r="C1415" s="17"/>
      <c r="D1415" s="17"/>
      <c r="E1415" s="17"/>
      <c r="F1415" s="17"/>
    </row>
    <row r="1416" spans="1:6" ht="15" customHeight="1">
      <c r="A1416" s="17" t="s">
        <v>196</v>
      </c>
      <c r="B1416" s="17"/>
      <c r="C1416" s="17"/>
      <c r="D1416" s="17"/>
      <c r="E1416" s="17"/>
      <c r="F1416" s="17"/>
    </row>
    <row r="1417" spans="1:6" ht="15" customHeight="1">
      <c r="A1417" s="17" t="s">
        <v>257</v>
      </c>
      <c r="B1417" s="17"/>
      <c r="C1417" s="17"/>
      <c r="D1417" s="17"/>
      <c r="E1417" s="17"/>
      <c r="F1417" s="17"/>
    </row>
    <row r="1418" spans="1:6" ht="15" customHeight="1">
      <c r="A1418" s="17" t="s">
        <v>258</v>
      </c>
      <c r="B1418" s="17"/>
      <c r="C1418" s="17"/>
      <c r="D1418" s="17"/>
      <c r="E1418" s="17"/>
      <c r="F1418" s="17"/>
    </row>
    <row r="1419" spans="1:6" ht="15" customHeight="1">
      <c r="A1419" s="17" t="s">
        <v>236</v>
      </c>
      <c r="B1419" s="17"/>
      <c r="C1419" s="17"/>
      <c r="D1419" s="17"/>
      <c r="E1419" s="17"/>
      <c r="F1419" s="17"/>
    </row>
    <row r="1420" spans="1:6" ht="15" customHeight="1">
      <c r="A1420" s="17" t="s">
        <v>237</v>
      </c>
      <c r="B1420" s="17"/>
      <c r="C1420" s="17"/>
      <c r="D1420" s="17"/>
      <c r="E1420" s="17"/>
      <c r="F1420" s="17"/>
    </row>
    <row r="1421" spans="1:6" ht="15" customHeight="1">
      <c r="A1421" s="17" t="s">
        <v>204</v>
      </c>
      <c r="B1421" s="17"/>
      <c r="C1421" s="17"/>
      <c r="D1421" s="17"/>
      <c r="E1421" s="17"/>
      <c r="F1421" s="17"/>
    </row>
    <row r="1422" spans="1:6" ht="15" customHeight="1">
      <c r="A1422" s="17" t="s">
        <v>208</v>
      </c>
      <c r="B1422" s="17"/>
      <c r="C1422" s="17"/>
      <c r="D1422" s="17"/>
      <c r="E1422" s="17"/>
      <c r="F1422" s="17"/>
    </row>
    <row r="1423" spans="1:6" ht="15" customHeight="1">
      <c r="A1423" s="17" t="s">
        <v>210</v>
      </c>
      <c r="B1423" s="17"/>
      <c r="C1423" s="17"/>
      <c r="D1423" s="17"/>
      <c r="E1423" s="17"/>
      <c r="F1423" s="17"/>
    </row>
    <row r="1424" spans="1:6" ht="15" customHeight="1">
      <c r="A1424" s="17" t="s">
        <v>546</v>
      </c>
      <c r="B1424" s="17"/>
      <c r="C1424" s="17"/>
      <c r="D1424" s="17"/>
      <c r="E1424" s="17"/>
      <c r="F1424" s="17"/>
    </row>
    <row r="1425" spans="1:6" ht="15" customHeight="1">
      <c r="A1425" s="17" t="s">
        <v>547</v>
      </c>
      <c r="B1425" s="17"/>
      <c r="C1425" s="17"/>
      <c r="D1425" s="17"/>
      <c r="E1425" s="17"/>
      <c r="F1425" s="17"/>
    </row>
    <row r="1426" spans="1:6" ht="15" customHeight="1">
      <c r="A1426" s="17" t="s">
        <v>548</v>
      </c>
      <c r="B1426" s="17"/>
      <c r="C1426" s="17"/>
      <c r="D1426" s="17"/>
      <c r="E1426" s="17"/>
      <c r="F1426" s="17"/>
    </row>
    <row r="1427" spans="1:6" ht="15" customHeight="1">
      <c r="A1427" s="17" t="s">
        <v>549</v>
      </c>
      <c r="B1427" s="17"/>
      <c r="C1427" s="17"/>
      <c r="D1427" s="17"/>
      <c r="E1427" s="17"/>
      <c r="F1427" s="17"/>
    </row>
    <row r="1428" spans="1:6" ht="15" customHeight="1">
      <c r="A1428" s="17" t="s">
        <v>219</v>
      </c>
      <c r="B1428" s="17"/>
      <c r="C1428" s="17"/>
      <c r="D1428" s="17"/>
      <c r="E1428" s="17"/>
      <c r="F1428" s="17"/>
    </row>
    <row r="1429" spans="1:6" ht="15" customHeight="1">
      <c r="A1429" s="17" t="s">
        <v>461</v>
      </c>
      <c r="B1429" s="17"/>
      <c r="C1429" s="17"/>
      <c r="D1429" s="17"/>
      <c r="E1429" s="17"/>
      <c r="F1429" s="17"/>
    </row>
    <row r="1430" spans="1:6" ht="15" customHeight="1">
      <c r="A1430" s="17" t="s">
        <v>143</v>
      </c>
      <c r="B1430" s="17"/>
      <c r="C1430" s="17"/>
      <c r="D1430" s="17"/>
      <c r="E1430" s="17"/>
      <c r="F1430" s="17"/>
    </row>
    <row r="1431" spans="1:6" ht="15" customHeight="1">
      <c r="A1431" s="17" t="s">
        <v>244</v>
      </c>
      <c r="B1431" s="17"/>
      <c r="C1431" s="17"/>
      <c r="D1431" s="17"/>
      <c r="E1431" s="17"/>
      <c r="F1431" s="17"/>
    </row>
    <row r="1432" spans="1:6" ht="15" customHeight="1">
      <c r="A1432" s="17" t="s">
        <v>369</v>
      </c>
      <c r="B1432" s="17"/>
      <c r="C1432" s="17"/>
      <c r="D1432" s="17"/>
      <c r="E1432" s="17"/>
      <c r="F1432" s="17"/>
    </row>
    <row r="1433" spans="1:6" ht="15" customHeight="1">
      <c r="A1433" s="17" t="s">
        <v>280</v>
      </c>
      <c r="B1433" s="17"/>
      <c r="C1433" s="17"/>
      <c r="D1433" s="17"/>
      <c r="E1433" s="17"/>
      <c r="F1433" s="17"/>
    </row>
    <row r="1434" spans="1:6" ht="15" customHeight="1">
      <c r="A1434" s="17" t="s">
        <v>435</v>
      </c>
      <c r="B1434" s="17"/>
      <c r="C1434" s="17"/>
      <c r="D1434" s="17"/>
      <c r="E1434" s="17"/>
      <c r="F1434" s="17"/>
    </row>
    <row r="1435" spans="1:6" ht="15" customHeight="1">
      <c r="A1435" s="17" t="s">
        <v>379</v>
      </c>
      <c r="B1435" s="17"/>
      <c r="C1435" s="17"/>
      <c r="D1435" s="17"/>
      <c r="E1435" s="17"/>
      <c r="F1435" s="17"/>
    </row>
    <row r="1436" spans="1:6" ht="15" customHeight="1">
      <c r="A1436" s="17" t="s">
        <v>479</v>
      </c>
      <c r="B1436" s="17"/>
      <c r="C1436" s="17"/>
      <c r="D1436" s="17"/>
      <c r="E1436" s="17"/>
      <c r="F1436" s="17"/>
    </row>
    <row r="1437" spans="1:6" ht="15" customHeight="1">
      <c r="A1437" s="17" t="s">
        <v>550</v>
      </c>
      <c r="B1437" s="17"/>
      <c r="C1437" s="17"/>
      <c r="D1437" s="17"/>
      <c r="E1437" s="17"/>
      <c r="F1437" s="17"/>
    </row>
    <row r="1438" spans="1:6" ht="15" customHeight="1">
      <c r="A1438" s="17" t="s">
        <v>551</v>
      </c>
      <c r="B1438" s="17"/>
      <c r="C1438" s="17"/>
      <c r="D1438" s="17"/>
      <c r="E1438" s="17"/>
      <c r="F1438" s="17"/>
    </row>
    <row r="1439" spans="1:6" ht="15" customHeight="1">
      <c r="A1439" s="17" t="s">
        <v>286</v>
      </c>
      <c r="B1439" s="17"/>
      <c r="C1439" s="17"/>
      <c r="D1439" s="17"/>
      <c r="E1439" s="17"/>
      <c r="F1439" s="17"/>
    </row>
    <row r="1440" spans="1:6" ht="15" customHeight="1">
      <c r="A1440" s="17" t="s">
        <v>287</v>
      </c>
      <c r="B1440" s="17"/>
      <c r="C1440" s="17"/>
      <c r="D1440" s="17"/>
      <c r="E1440" s="17"/>
      <c r="F1440" s="17"/>
    </row>
    <row r="1441" spans="1:6" ht="15" customHeight="1">
      <c r="A1441" s="17" t="s">
        <v>400</v>
      </c>
      <c r="B1441" s="17"/>
      <c r="C1441" s="17"/>
      <c r="D1441" s="17"/>
      <c r="E1441" s="17"/>
      <c r="F1441" s="17"/>
    </row>
    <row r="1442" spans="1:6" ht="15" customHeight="1">
      <c r="A1442" s="17" t="s">
        <v>552</v>
      </c>
      <c r="B1442" s="17"/>
      <c r="C1442" s="17"/>
      <c r="D1442" s="17"/>
      <c r="E1442" s="17"/>
      <c r="F1442" s="17"/>
    </row>
    <row r="1443" spans="1:6" ht="15" customHeight="1">
      <c r="A1443" s="17" t="s">
        <v>553</v>
      </c>
      <c r="B1443" s="17"/>
      <c r="C1443" s="17"/>
      <c r="D1443" s="17"/>
      <c r="E1443" s="17"/>
      <c r="F1443" s="17"/>
    </row>
    <row r="1444" spans="1:6" ht="15" customHeight="1">
      <c r="A1444" s="17" t="s">
        <v>554</v>
      </c>
      <c r="B1444" s="17"/>
      <c r="C1444" s="17"/>
      <c r="D1444" s="17"/>
      <c r="E1444" s="17"/>
      <c r="F1444" s="17"/>
    </row>
    <row r="1445" spans="1:6" ht="15" customHeight="1">
      <c r="A1445" s="17" t="s">
        <v>176</v>
      </c>
      <c r="B1445" s="17"/>
      <c r="C1445" s="17"/>
      <c r="D1445" s="17"/>
      <c r="E1445" s="17"/>
      <c r="F1445" s="17"/>
    </row>
    <row r="1446" spans="1:6" ht="15" customHeight="1">
      <c r="A1446" s="17" t="s">
        <v>178</v>
      </c>
      <c r="B1446" s="17"/>
      <c r="C1446" s="17"/>
      <c r="D1446" s="17"/>
      <c r="E1446" s="17"/>
      <c r="F1446" s="17"/>
    </row>
    <row r="1447" spans="1:6" ht="15" customHeight="1">
      <c r="A1447" s="17" t="s">
        <v>180</v>
      </c>
      <c r="B1447" s="17"/>
      <c r="C1447" s="17"/>
      <c r="D1447" s="17"/>
      <c r="E1447" s="17"/>
      <c r="F1447" s="17"/>
    </row>
    <row r="1448" spans="1:6" ht="15" customHeight="1">
      <c r="A1448" s="17" t="s">
        <v>555</v>
      </c>
      <c r="B1448" s="17"/>
      <c r="C1448" s="17"/>
      <c r="D1448" s="17"/>
      <c r="E1448" s="17"/>
      <c r="F1448" s="17"/>
    </row>
    <row r="1449" spans="1:6" ht="15" customHeight="1">
      <c r="A1449" s="17" t="s">
        <v>184</v>
      </c>
      <c r="B1449" s="17"/>
      <c r="C1449" s="17"/>
      <c r="D1449" s="17"/>
      <c r="E1449" s="17"/>
      <c r="F1449" s="17"/>
    </row>
    <row r="1450" spans="1:6" ht="15" customHeight="1">
      <c r="A1450" s="17" t="s">
        <v>186</v>
      </c>
      <c r="B1450" s="17"/>
      <c r="C1450" s="17"/>
      <c r="D1450" s="17"/>
      <c r="E1450" s="17"/>
      <c r="F1450" s="17"/>
    </row>
    <row r="1451" spans="1:6" ht="15" customHeight="1">
      <c r="A1451" s="17" t="s">
        <v>362</v>
      </c>
      <c r="B1451" s="17"/>
      <c r="C1451" s="17"/>
      <c r="D1451" s="17"/>
      <c r="E1451" s="17"/>
      <c r="F1451" s="17"/>
    </row>
    <row r="1452" spans="1:6" ht="15" customHeight="1">
      <c r="A1452" s="17" t="s">
        <v>363</v>
      </c>
      <c r="B1452" s="17"/>
      <c r="C1452" s="17"/>
      <c r="D1452" s="17"/>
      <c r="E1452" s="17"/>
      <c r="F1452" s="17"/>
    </row>
    <row r="1453" spans="1:6" ht="15" customHeight="1">
      <c r="A1453" s="17" t="s">
        <v>191</v>
      </c>
      <c r="B1453" s="17"/>
      <c r="C1453" s="17"/>
      <c r="D1453" s="17"/>
      <c r="E1453" s="17"/>
      <c r="F1453" s="17"/>
    </row>
    <row r="1454" spans="1:6" ht="15" customHeight="1">
      <c r="A1454" s="17" t="s">
        <v>193</v>
      </c>
      <c r="B1454" s="17"/>
      <c r="C1454" s="17"/>
      <c r="D1454" s="17"/>
      <c r="E1454" s="17"/>
      <c r="F1454" s="17"/>
    </row>
    <row r="1455" spans="1:6" ht="15" customHeight="1">
      <c r="A1455" s="17" t="s">
        <v>234</v>
      </c>
      <c r="B1455" s="17"/>
      <c r="C1455" s="17"/>
      <c r="D1455" s="17"/>
      <c r="E1455" s="17"/>
      <c r="F1455" s="17"/>
    </row>
    <row r="1456" spans="1:6" ht="15" customHeight="1">
      <c r="A1456" s="17" t="s">
        <v>235</v>
      </c>
      <c r="B1456" s="17"/>
      <c r="C1456" s="17"/>
      <c r="D1456" s="17"/>
      <c r="E1456" s="17"/>
      <c r="F1456" s="17"/>
    </row>
    <row r="1457" spans="1:6" ht="15" customHeight="1">
      <c r="A1457" s="17" t="s">
        <v>273</v>
      </c>
      <c r="B1457" s="17"/>
      <c r="C1457" s="17"/>
      <c r="D1457" s="17"/>
      <c r="E1457" s="17"/>
      <c r="F1457" s="17"/>
    </row>
    <row r="1458" spans="1:6" ht="15" customHeight="1">
      <c r="A1458" s="17" t="s">
        <v>274</v>
      </c>
      <c r="B1458" s="17"/>
      <c r="C1458" s="17"/>
      <c r="D1458" s="17"/>
      <c r="E1458" s="17"/>
      <c r="F1458" s="17"/>
    </row>
    <row r="1459" spans="1:6" ht="15" customHeight="1">
      <c r="A1459" s="17" t="s">
        <v>236</v>
      </c>
      <c r="B1459" s="17"/>
      <c r="C1459" s="17"/>
      <c r="D1459" s="17"/>
      <c r="E1459" s="17"/>
      <c r="F1459" s="17"/>
    </row>
    <row r="1460" spans="1:6" ht="15" customHeight="1">
      <c r="A1460" s="17" t="s">
        <v>237</v>
      </c>
      <c r="B1460" s="17"/>
      <c r="C1460" s="17"/>
      <c r="D1460" s="17"/>
      <c r="E1460" s="17"/>
      <c r="F1460" s="17"/>
    </row>
    <row r="1461" spans="1:6" ht="15" customHeight="1">
      <c r="A1461" s="17" t="s">
        <v>204</v>
      </c>
      <c r="B1461" s="17"/>
      <c r="C1461" s="17"/>
      <c r="D1461" s="17"/>
      <c r="E1461" s="17"/>
      <c r="F1461" s="17"/>
    </row>
    <row r="1462" spans="1:6" ht="15" customHeight="1">
      <c r="A1462" s="17" t="s">
        <v>516</v>
      </c>
      <c r="B1462" s="17"/>
      <c r="C1462" s="17"/>
      <c r="D1462" s="17"/>
      <c r="E1462" s="17"/>
      <c r="F1462" s="17"/>
    </row>
    <row r="1463" spans="1:6" ht="15" customHeight="1">
      <c r="A1463" s="17" t="s">
        <v>208</v>
      </c>
      <c r="B1463" s="17"/>
      <c r="C1463" s="17"/>
      <c r="D1463" s="17"/>
      <c r="E1463" s="17"/>
      <c r="F1463" s="17"/>
    </row>
    <row r="1464" spans="1:6" ht="15" customHeight="1">
      <c r="A1464" s="17" t="s">
        <v>210</v>
      </c>
      <c r="B1464" s="17"/>
      <c r="C1464" s="17"/>
      <c r="D1464" s="17"/>
      <c r="E1464" s="17"/>
      <c r="F1464" s="17"/>
    </row>
    <row r="1465" spans="1:6" ht="15" customHeight="1">
      <c r="A1465" s="17" t="s">
        <v>238</v>
      </c>
      <c r="B1465" s="17"/>
      <c r="C1465" s="17"/>
      <c r="D1465" s="17"/>
      <c r="E1465" s="17"/>
      <c r="F1465" s="17"/>
    </row>
    <row r="1466" spans="1:6" ht="15" customHeight="1">
      <c r="A1466" s="17" t="s">
        <v>556</v>
      </c>
      <c r="B1466" s="17"/>
      <c r="C1466" s="17"/>
      <c r="D1466" s="17"/>
      <c r="E1466" s="17"/>
      <c r="F1466" s="17"/>
    </row>
    <row r="1467" spans="1:6" ht="15" customHeight="1">
      <c r="A1467" s="17" t="s">
        <v>557</v>
      </c>
      <c r="B1467" s="17"/>
      <c r="C1467" s="17"/>
      <c r="D1467" s="17"/>
      <c r="E1467" s="17"/>
      <c r="F1467" s="17"/>
    </row>
    <row r="1468" spans="1:6" ht="15" customHeight="1">
      <c r="A1468" s="17" t="s">
        <v>558</v>
      </c>
      <c r="B1468" s="17"/>
      <c r="C1468" s="17"/>
      <c r="D1468" s="17"/>
      <c r="E1468" s="17"/>
      <c r="F1468" s="17"/>
    </row>
    <row r="1469" spans="1:6" ht="15" customHeight="1">
      <c r="A1469" s="17" t="s">
        <v>219</v>
      </c>
      <c r="B1469" s="17"/>
      <c r="C1469" s="17"/>
      <c r="D1469" s="17"/>
      <c r="E1469" s="17"/>
      <c r="F1469" s="17"/>
    </row>
    <row r="1470" spans="1:6" ht="15" customHeight="1">
      <c r="A1470" s="17" t="s">
        <v>303</v>
      </c>
      <c r="B1470" s="17"/>
      <c r="C1470" s="17"/>
      <c r="D1470" s="17"/>
      <c r="E1470" s="17"/>
      <c r="F1470" s="17"/>
    </row>
    <row r="1471" spans="1:6" ht="15" customHeight="1">
      <c r="A1471" s="17" t="s">
        <v>143</v>
      </c>
      <c r="B1471" s="17"/>
      <c r="C1471" s="17"/>
      <c r="D1471" s="17"/>
      <c r="E1471" s="17"/>
      <c r="F1471" s="17"/>
    </row>
    <row r="1472" spans="1:6" ht="15" customHeight="1">
      <c r="A1472" s="17" t="s">
        <v>279</v>
      </c>
      <c r="B1472" s="17"/>
      <c r="C1472" s="17"/>
      <c r="D1472" s="17"/>
      <c r="E1472" s="17"/>
      <c r="F1472" s="17"/>
    </row>
    <row r="1473" spans="1:6" ht="15" customHeight="1">
      <c r="A1473" s="17" t="s">
        <v>369</v>
      </c>
      <c r="B1473" s="17"/>
      <c r="C1473" s="17"/>
      <c r="D1473" s="17"/>
      <c r="E1473" s="17"/>
      <c r="F1473" s="17"/>
    </row>
    <row r="1474" spans="1:6" ht="15" customHeight="1">
      <c r="A1474" s="17" t="s">
        <v>533</v>
      </c>
      <c r="B1474" s="17"/>
      <c r="C1474" s="17"/>
      <c r="D1474" s="17"/>
      <c r="E1474" s="17"/>
      <c r="F1474" s="17"/>
    </row>
    <row r="1475" spans="1:6" ht="15" customHeight="1">
      <c r="A1475" s="17" t="s">
        <v>319</v>
      </c>
      <c r="B1475" s="17"/>
      <c r="C1475" s="17"/>
      <c r="D1475" s="17"/>
      <c r="E1475" s="17"/>
      <c r="F1475" s="17"/>
    </row>
    <row r="1476" spans="1:6" ht="15" customHeight="1">
      <c r="A1476" s="17" t="s">
        <v>425</v>
      </c>
      <c r="B1476" s="17"/>
      <c r="C1476" s="17"/>
      <c r="D1476" s="17"/>
      <c r="E1476" s="17"/>
      <c r="F1476" s="17"/>
    </row>
    <row r="1477" spans="1:6" ht="15" customHeight="1">
      <c r="A1477" s="17" t="s">
        <v>283</v>
      </c>
      <c r="B1477" s="17"/>
      <c r="C1477" s="17"/>
      <c r="D1477" s="17"/>
      <c r="E1477" s="17"/>
      <c r="F1477" s="17"/>
    </row>
    <row r="1478" spans="1:6" ht="15" customHeight="1">
      <c r="A1478" s="17" t="s">
        <v>520</v>
      </c>
      <c r="B1478" s="17"/>
      <c r="C1478" s="17"/>
      <c r="D1478" s="17"/>
      <c r="E1478" s="17"/>
      <c r="F1478" s="17"/>
    </row>
    <row r="1479" spans="1:6" ht="15" customHeight="1">
      <c r="A1479" s="17" t="s">
        <v>512</v>
      </c>
      <c r="B1479" s="17"/>
      <c r="C1479" s="17"/>
      <c r="D1479" s="17"/>
      <c r="E1479" s="17"/>
      <c r="F1479" s="17"/>
    </row>
    <row r="1480" spans="1:6" ht="15" customHeight="1">
      <c r="A1480" s="17" t="s">
        <v>286</v>
      </c>
      <c r="B1480" s="17"/>
      <c r="C1480" s="17"/>
      <c r="D1480" s="17"/>
      <c r="E1480" s="17"/>
      <c r="F1480" s="17"/>
    </row>
    <row r="1481" spans="1:6" ht="15" customHeight="1">
      <c r="A1481" s="17" t="s">
        <v>307</v>
      </c>
      <c r="B1481" s="17"/>
      <c r="C1481" s="17"/>
      <c r="D1481" s="17"/>
      <c r="E1481" s="17"/>
      <c r="F1481" s="17"/>
    </row>
    <row r="1482" spans="1:6" ht="15" customHeight="1">
      <c r="A1482" s="17" t="s">
        <v>168</v>
      </c>
      <c r="B1482" s="17"/>
      <c r="C1482" s="17"/>
      <c r="D1482" s="17"/>
      <c r="E1482" s="17"/>
      <c r="F1482" s="17"/>
    </row>
    <row r="1483" spans="1:6" ht="15" customHeight="1">
      <c r="A1483" s="17" t="s">
        <v>559</v>
      </c>
      <c r="B1483" s="17"/>
      <c r="C1483" s="17"/>
      <c r="D1483" s="17"/>
      <c r="E1483" s="17"/>
      <c r="F1483" s="17"/>
    </row>
    <row r="1484" spans="1:6" ht="15" customHeight="1">
      <c r="A1484" s="17" t="s">
        <v>560</v>
      </c>
      <c r="B1484" s="17"/>
      <c r="C1484" s="17"/>
      <c r="D1484" s="17"/>
      <c r="E1484" s="17"/>
      <c r="F1484" s="17"/>
    </row>
    <row r="1485" spans="1:6" ht="15" customHeight="1">
      <c r="A1485" s="17" t="s">
        <v>561</v>
      </c>
      <c r="B1485" s="17"/>
      <c r="C1485" s="17"/>
      <c r="D1485" s="17"/>
      <c r="E1485" s="17"/>
      <c r="F1485" s="17"/>
    </row>
    <row r="1486" spans="1:6" ht="15" customHeight="1">
      <c r="A1486" s="17" t="s">
        <v>176</v>
      </c>
      <c r="B1486" s="17"/>
      <c r="C1486" s="17"/>
      <c r="D1486" s="17"/>
      <c r="E1486" s="17"/>
      <c r="F1486" s="17"/>
    </row>
    <row r="1487" spans="1:6" ht="15" customHeight="1">
      <c r="A1487" s="17" t="s">
        <v>178</v>
      </c>
      <c r="B1487" s="17"/>
      <c r="C1487" s="17"/>
      <c r="D1487" s="17"/>
      <c r="E1487" s="17"/>
      <c r="F1487" s="17"/>
    </row>
    <row r="1488" spans="1:6" ht="15" customHeight="1">
      <c r="A1488" s="17" t="s">
        <v>180</v>
      </c>
      <c r="B1488" s="17"/>
      <c r="C1488" s="17"/>
      <c r="D1488" s="17"/>
      <c r="E1488" s="17"/>
      <c r="F1488" s="17"/>
    </row>
    <row r="1489" spans="1:6" ht="15" customHeight="1">
      <c r="A1489" s="17" t="s">
        <v>182</v>
      </c>
      <c r="B1489" s="17"/>
      <c r="C1489" s="17"/>
      <c r="D1489" s="17"/>
      <c r="E1489" s="17"/>
      <c r="F1489" s="17"/>
    </row>
    <row r="1490" spans="1:6" ht="15" customHeight="1">
      <c r="A1490" s="17" t="s">
        <v>184</v>
      </c>
      <c r="B1490" s="17"/>
      <c r="C1490" s="17"/>
      <c r="D1490" s="17"/>
      <c r="E1490" s="17"/>
      <c r="F1490" s="17"/>
    </row>
    <row r="1491" spans="1:6" ht="15" customHeight="1">
      <c r="A1491" s="17" t="s">
        <v>186</v>
      </c>
      <c r="B1491" s="17"/>
      <c r="C1491" s="17"/>
      <c r="D1491" s="17"/>
      <c r="E1491" s="17"/>
      <c r="F1491" s="17"/>
    </row>
    <row r="1492" spans="1:6" ht="15" customHeight="1">
      <c r="A1492" s="17" t="s">
        <v>362</v>
      </c>
      <c r="B1492" s="17"/>
      <c r="C1492" s="17"/>
      <c r="D1492" s="17"/>
      <c r="E1492" s="17"/>
      <c r="F1492" s="17"/>
    </row>
    <row r="1493" spans="1:6" ht="15" customHeight="1">
      <c r="A1493" s="17" t="s">
        <v>363</v>
      </c>
      <c r="B1493" s="17"/>
      <c r="C1493" s="17"/>
      <c r="D1493" s="17"/>
      <c r="E1493" s="17"/>
      <c r="F1493" s="17"/>
    </row>
    <row r="1494" spans="1:6" ht="15" customHeight="1">
      <c r="A1494" s="17" t="s">
        <v>329</v>
      </c>
      <c r="B1494" s="17"/>
      <c r="C1494" s="17"/>
      <c r="D1494" s="17"/>
      <c r="E1494" s="17"/>
      <c r="F1494" s="17"/>
    </row>
    <row r="1495" spans="1:6" ht="15" customHeight="1">
      <c r="A1495" s="17" t="s">
        <v>330</v>
      </c>
      <c r="B1495" s="17"/>
      <c r="C1495" s="17"/>
      <c r="D1495" s="17"/>
      <c r="E1495" s="17"/>
      <c r="F1495" s="17"/>
    </row>
    <row r="1496" spans="1:6" ht="15" customHeight="1">
      <c r="A1496" s="17" t="s">
        <v>271</v>
      </c>
      <c r="B1496" s="17"/>
      <c r="C1496" s="17"/>
      <c r="D1496" s="17"/>
      <c r="E1496" s="17"/>
      <c r="F1496" s="17"/>
    </row>
    <row r="1497" spans="1:6" ht="15" customHeight="1">
      <c r="A1497" s="17" t="s">
        <v>272</v>
      </c>
      <c r="B1497" s="17"/>
      <c r="C1497" s="17"/>
      <c r="D1497" s="17"/>
      <c r="E1497" s="17"/>
      <c r="F1497" s="17"/>
    </row>
    <row r="1498" spans="1:6" ht="15" customHeight="1">
      <c r="A1498" s="17" t="s">
        <v>273</v>
      </c>
      <c r="B1498" s="17"/>
      <c r="C1498" s="17"/>
      <c r="D1498" s="17"/>
      <c r="E1498" s="17"/>
      <c r="F1498" s="17"/>
    </row>
    <row r="1499" spans="1:6" ht="15" customHeight="1">
      <c r="A1499" s="17" t="s">
        <v>274</v>
      </c>
      <c r="B1499" s="17"/>
      <c r="C1499" s="17"/>
      <c r="D1499" s="17"/>
      <c r="E1499" s="17"/>
      <c r="F1499" s="17"/>
    </row>
    <row r="1500" spans="1:6" ht="15" customHeight="1">
      <c r="A1500" s="17" t="s">
        <v>236</v>
      </c>
      <c r="B1500" s="17"/>
      <c r="C1500" s="17"/>
      <c r="D1500" s="17"/>
      <c r="E1500" s="17"/>
      <c r="F1500" s="17"/>
    </row>
    <row r="1501" spans="1:6" ht="15" customHeight="1">
      <c r="A1501" s="17" t="s">
        <v>237</v>
      </c>
      <c r="B1501" s="17"/>
      <c r="C1501" s="17"/>
      <c r="D1501" s="17"/>
      <c r="E1501" s="17"/>
      <c r="F1501" s="17"/>
    </row>
    <row r="1502" spans="1:6" ht="15" customHeight="1">
      <c r="A1502" s="17" t="s">
        <v>204</v>
      </c>
      <c r="B1502" s="17"/>
      <c r="C1502" s="17"/>
      <c r="D1502" s="17"/>
      <c r="E1502" s="17"/>
      <c r="F1502" s="17"/>
    </row>
    <row r="1503" spans="1:6" ht="15" customHeight="1">
      <c r="A1503" s="17" t="s">
        <v>350</v>
      </c>
      <c r="B1503" s="17"/>
      <c r="C1503" s="17"/>
      <c r="D1503" s="17"/>
      <c r="E1503" s="17"/>
      <c r="F1503" s="17"/>
    </row>
    <row r="1504" spans="1:6" ht="15" customHeight="1">
      <c r="A1504" s="17" t="s">
        <v>208</v>
      </c>
      <c r="B1504" s="17"/>
      <c r="C1504" s="17"/>
      <c r="D1504" s="17"/>
      <c r="E1504" s="17"/>
      <c r="F1504" s="17"/>
    </row>
    <row r="1505" spans="1:6" ht="15" customHeight="1">
      <c r="A1505" s="17" t="s">
        <v>210</v>
      </c>
      <c r="B1505" s="17"/>
      <c r="C1505" s="17"/>
      <c r="D1505" s="17"/>
      <c r="E1505" s="17"/>
      <c r="F1505" s="17"/>
    </row>
    <row r="1506" spans="1:6" ht="15" customHeight="1">
      <c r="A1506" s="17" t="s">
        <v>562</v>
      </c>
      <c r="B1506" s="17"/>
      <c r="C1506" s="17"/>
      <c r="D1506" s="17"/>
      <c r="E1506" s="17"/>
      <c r="F1506" s="17"/>
    </row>
    <row r="1507" spans="1:6" ht="15" customHeight="1">
      <c r="A1507" s="17" t="s">
        <v>239</v>
      </c>
      <c r="B1507" s="17"/>
      <c r="C1507" s="17"/>
      <c r="D1507" s="17"/>
      <c r="E1507" s="17"/>
      <c r="F1507" s="17"/>
    </row>
    <row r="1508" spans="1:6" ht="15" customHeight="1">
      <c r="A1508" s="17" t="s">
        <v>563</v>
      </c>
      <c r="B1508" s="17"/>
      <c r="C1508" s="17"/>
      <c r="D1508" s="17"/>
      <c r="E1508" s="17"/>
      <c r="F1508" s="17"/>
    </row>
    <row r="1509" spans="1:6" ht="15" customHeight="1">
      <c r="A1509" s="17" t="s">
        <v>564</v>
      </c>
      <c r="B1509" s="17"/>
      <c r="C1509" s="17"/>
      <c r="D1509" s="17"/>
      <c r="E1509" s="17"/>
      <c r="F1509" s="17"/>
    </row>
    <row r="1510" spans="1:6" ht="15" customHeight="1">
      <c r="A1510" s="17" t="s">
        <v>397</v>
      </c>
      <c r="B1510" s="17"/>
      <c r="C1510" s="17"/>
      <c r="D1510" s="17"/>
      <c r="E1510" s="17"/>
      <c r="F1510" s="17"/>
    </row>
    <row r="1511" spans="1:6" ht="15" customHeight="1">
      <c r="A1511" s="17" t="s">
        <v>565</v>
      </c>
      <c r="B1511" s="17"/>
      <c r="C1511" s="17"/>
      <c r="D1511" s="17"/>
      <c r="E1511" s="17"/>
      <c r="F1511" s="17"/>
    </row>
    <row r="1512" spans="1:6" ht="15" customHeight="1">
      <c r="A1512" s="17" t="s">
        <v>143</v>
      </c>
      <c r="B1512" s="17"/>
      <c r="C1512" s="17"/>
      <c r="D1512" s="17"/>
      <c r="E1512" s="17"/>
      <c r="F1512" s="17"/>
    </row>
    <row r="1513" spans="1:6" ht="15" customHeight="1">
      <c r="A1513" s="17" t="s">
        <v>244</v>
      </c>
      <c r="B1513" s="17"/>
      <c r="C1513" s="17"/>
      <c r="D1513" s="17"/>
      <c r="E1513" s="17"/>
      <c r="F1513" s="17"/>
    </row>
    <row r="1514" spans="1:6" ht="15" customHeight="1">
      <c r="A1514" s="17" t="s">
        <v>369</v>
      </c>
      <c r="B1514" s="17"/>
      <c r="C1514" s="17"/>
      <c r="D1514" s="17"/>
      <c r="E1514" s="17"/>
      <c r="F1514" s="17"/>
    </row>
    <row r="1515" spans="1:6" ht="15" customHeight="1">
      <c r="A1515" s="17" t="s">
        <v>280</v>
      </c>
      <c r="B1515" s="17"/>
      <c r="C1515" s="17"/>
      <c r="D1515" s="17"/>
      <c r="E1515" s="17"/>
      <c r="F1515" s="17"/>
    </row>
    <row r="1516" spans="1:6" ht="15" customHeight="1">
      <c r="A1516" s="17" t="s">
        <v>435</v>
      </c>
      <c r="B1516" s="17"/>
      <c r="C1516" s="17"/>
      <c r="D1516" s="17"/>
      <c r="E1516" s="17"/>
      <c r="F1516" s="17"/>
    </row>
    <row r="1517" spans="1:6" ht="15" customHeight="1">
      <c r="A1517" s="17" t="s">
        <v>566</v>
      </c>
      <c r="B1517" s="17"/>
      <c r="C1517" s="17"/>
      <c r="D1517" s="17"/>
      <c r="E1517" s="17"/>
      <c r="F1517" s="17"/>
    </row>
    <row r="1518" spans="1:6" ht="15" customHeight="1">
      <c r="A1518" s="17" t="s">
        <v>415</v>
      </c>
      <c r="B1518" s="17"/>
      <c r="C1518" s="17"/>
      <c r="D1518" s="17"/>
      <c r="E1518" s="17"/>
      <c r="F1518" s="17"/>
    </row>
    <row r="1519" spans="1:6" ht="15" customHeight="1">
      <c r="A1519" s="17" t="s">
        <v>437</v>
      </c>
      <c r="B1519" s="17"/>
      <c r="C1519" s="17"/>
      <c r="D1519" s="17"/>
      <c r="E1519" s="17"/>
      <c r="F1519" s="17"/>
    </row>
    <row r="1520" spans="1:6" ht="15" customHeight="1">
      <c r="A1520" s="17" t="s">
        <v>567</v>
      </c>
      <c r="B1520" s="17"/>
      <c r="C1520" s="17"/>
      <c r="D1520" s="17"/>
      <c r="E1520" s="17"/>
      <c r="F1520" s="17"/>
    </row>
    <row r="1521" spans="1:6" ht="15" customHeight="1">
      <c r="A1521" s="17" t="s">
        <v>480</v>
      </c>
      <c r="B1521" s="17"/>
      <c r="C1521" s="17"/>
      <c r="D1521" s="17"/>
      <c r="E1521" s="17"/>
      <c r="F1521" s="17"/>
    </row>
    <row r="1522" spans="1:6" ht="15" customHeight="1">
      <c r="A1522" s="17" t="s">
        <v>267</v>
      </c>
      <c r="B1522" s="17"/>
      <c r="C1522" s="17"/>
      <c r="D1522" s="17"/>
      <c r="E1522" s="17"/>
      <c r="F1522" s="17"/>
    </row>
    <row r="1523" spans="1:6" ht="15" customHeight="1">
      <c r="A1523" s="17" t="s">
        <v>288</v>
      </c>
      <c r="B1523" s="17"/>
      <c r="C1523" s="17"/>
      <c r="D1523" s="17"/>
      <c r="E1523" s="17"/>
      <c r="F1523" s="17"/>
    </row>
    <row r="1524" spans="1:6" ht="15" customHeight="1">
      <c r="A1524" s="17" t="s">
        <v>568</v>
      </c>
      <c r="B1524" s="17"/>
      <c r="C1524" s="17"/>
      <c r="D1524" s="17"/>
      <c r="E1524" s="17"/>
      <c r="F1524" s="17"/>
    </row>
    <row r="1525" spans="1:6" ht="15" customHeight="1">
      <c r="A1525" s="17" t="s">
        <v>569</v>
      </c>
      <c r="B1525" s="17"/>
      <c r="C1525" s="17"/>
      <c r="D1525" s="17"/>
      <c r="E1525" s="17"/>
      <c r="F1525" s="17"/>
    </row>
    <row r="1526" spans="1:6" ht="15" customHeight="1">
      <c r="A1526" s="17" t="s">
        <v>570</v>
      </c>
      <c r="B1526" s="17"/>
      <c r="C1526" s="17"/>
      <c r="D1526" s="17"/>
      <c r="E1526" s="17"/>
      <c r="F1526" s="17"/>
    </row>
    <row r="1527" spans="1:6" ht="15" customHeight="1">
      <c r="A1527" s="17" t="s">
        <v>571</v>
      </c>
      <c r="B1527" s="17"/>
      <c r="C1527" s="17"/>
      <c r="D1527" s="17"/>
      <c r="E1527" s="17"/>
      <c r="F1527" s="17"/>
    </row>
    <row r="1528" spans="1:6" ht="15" customHeight="1">
      <c r="A1528" s="17" t="s">
        <v>178</v>
      </c>
      <c r="B1528" s="17"/>
      <c r="C1528" s="17"/>
      <c r="D1528" s="17"/>
      <c r="E1528" s="17"/>
      <c r="F1528" s="17"/>
    </row>
    <row r="1529" spans="1:6" ht="15" customHeight="1">
      <c r="A1529" s="17" t="s">
        <v>180</v>
      </c>
      <c r="B1529" s="17"/>
      <c r="C1529" s="17"/>
      <c r="D1529" s="17"/>
      <c r="E1529" s="17"/>
      <c r="F1529" s="17"/>
    </row>
    <row r="1530" spans="1:6" ht="15" customHeight="1">
      <c r="A1530" s="17" t="s">
        <v>404</v>
      </c>
      <c r="B1530" s="17"/>
      <c r="C1530" s="17"/>
      <c r="D1530" s="17"/>
      <c r="E1530" s="17"/>
      <c r="F1530" s="17"/>
    </row>
    <row r="1531" spans="1:6" ht="15" customHeight="1">
      <c r="A1531" s="17" t="s">
        <v>184</v>
      </c>
      <c r="B1531" s="17"/>
      <c r="C1531" s="17"/>
      <c r="D1531" s="17"/>
      <c r="E1531" s="17"/>
      <c r="F1531" s="17"/>
    </row>
    <row r="1532" spans="1:6" ht="15" customHeight="1">
      <c r="A1532" s="17" t="s">
        <v>186</v>
      </c>
      <c r="B1532" s="17"/>
      <c r="C1532" s="17"/>
      <c r="D1532" s="17"/>
      <c r="E1532" s="17"/>
      <c r="F1532" s="17"/>
    </row>
    <row r="1533" spans="1:6" ht="15" customHeight="1">
      <c r="A1533" s="17" t="s">
        <v>327</v>
      </c>
      <c r="B1533" s="17"/>
      <c r="C1533" s="17"/>
      <c r="D1533" s="17"/>
      <c r="E1533" s="17"/>
      <c r="F1533" s="17"/>
    </row>
    <row r="1534" spans="1:6" ht="15" customHeight="1">
      <c r="A1534" s="17" t="s">
        <v>328</v>
      </c>
      <c r="B1534" s="17"/>
      <c r="C1534" s="17"/>
      <c r="D1534" s="17"/>
      <c r="E1534" s="17"/>
      <c r="F1534" s="17"/>
    </row>
    <row r="1535" spans="1:6" ht="15" customHeight="1">
      <c r="A1535" s="17" t="s">
        <v>292</v>
      </c>
      <c r="B1535" s="17"/>
      <c r="C1535" s="17"/>
      <c r="D1535" s="17"/>
      <c r="E1535" s="17"/>
      <c r="F1535" s="17"/>
    </row>
    <row r="1536" spans="1:6" ht="15" customHeight="1">
      <c r="A1536" s="17" t="s">
        <v>293</v>
      </c>
      <c r="B1536" s="17"/>
      <c r="C1536" s="17"/>
      <c r="D1536" s="17"/>
      <c r="E1536" s="17"/>
      <c r="F1536" s="17"/>
    </row>
    <row r="1537" spans="1:6" ht="15" customHeight="1">
      <c r="A1537" s="17" t="s">
        <v>234</v>
      </c>
      <c r="B1537" s="17"/>
      <c r="C1537" s="17"/>
      <c r="D1537" s="17"/>
      <c r="E1537" s="17"/>
      <c r="F1537" s="17"/>
    </row>
    <row r="1538" spans="1:6" ht="15" customHeight="1">
      <c r="A1538" s="17" t="s">
        <v>235</v>
      </c>
      <c r="B1538" s="17"/>
      <c r="C1538" s="17"/>
      <c r="D1538" s="17"/>
      <c r="E1538" s="17"/>
      <c r="F1538" s="17"/>
    </row>
    <row r="1539" spans="1:6" ht="15" customHeight="1">
      <c r="A1539" s="17" t="s">
        <v>197</v>
      </c>
      <c r="B1539" s="17"/>
      <c r="C1539" s="17"/>
      <c r="D1539" s="17"/>
      <c r="E1539" s="17"/>
      <c r="F1539" s="17"/>
    </row>
    <row r="1540" spans="1:6" ht="15" customHeight="1">
      <c r="A1540" s="17" t="s">
        <v>199</v>
      </c>
      <c r="B1540" s="17"/>
      <c r="C1540" s="17"/>
      <c r="D1540" s="17"/>
      <c r="E1540" s="17"/>
      <c r="F1540" s="17"/>
    </row>
    <row r="1541" spans="1:6" ht="15" customHeight="1">
      <c r="A1541" s="17" t="s">
        <v>236</v>
      </c>
      <c r="B1541" s="17"/>
      <c r="C1541" s="17"/>
      <c r="D1541" s="17"/>
      <c r="E1541" s="17"/>
      <c r="F1541" s="17"/>
    </row>
    <row r="1542" spans="1:6" ht="15" customHeight="1">
      <c r="A1542" s="17" t="s">
        <v>237</v>
      </c>
      <c r="B1542" s="17"/>
      <c r="C1542" s="17"/>
      <c r="D1542" s="17"/>
      <c r="E1542" s="17"/>
      <c r="F1542" s="17"/>
    </row>
    <row r="1543" spans="1:6" ht="15" customHeight="1">
      <c r="A1543" s="17" t="s">
        <v>204</v>
      </c>
      <c r="B1543" s="17"/>
      <c r="C1543" s="17"/>
      <c r="D1543" s="17"/>
      <c r="E1543" s="17"/>
      <c r="F1543" s="17"/>
    </row>
    <row r="1544" spans="1:6" ht="15" customHeight="1">
      <c r="A1544" s="17" t="s">
        <v>208</v>
      </c>
      <c r="B1544" s="17"/>
      <c r="C1544" s="17"/>
      <c r="D1544" s="17"/>
      <c r="E1544" s="17"/>
      <c r="F1544" s="17"/>
    </row>
    <row r="1545" spans="1:6" ht="15" customHeight="1">
      <c r="A1545" s="17" t="s">
        <v>210</v>
      </c>
      <c r="B1545" s="17"/>
      <c r="C1545" s="17"/>
      <c r="D1545" s="17"/>
      <c r="E1545" s="17"/>
      <c r="F1545" s="17"/>
    </row>
    <row r="1546" spans="1:6" ht="15" customHeight="1">
      <c r="A1546" s="17" t="s">
        <v>238</v>
      </c>
      <c r="B1546" s="17"/>
      <c r="C1546" s="17"/>
      <c r="D1546" s="17"/>
      <c r="E1546" s="17"/>
      <c r="F1546" s="17"/>
    </row>
    <row r="1547" spans="1:6" ht="15" customHeight="1">
      <c r="A1547" s="17" t="s">
        <v>572</v>
      </c>
      <c r="B1547" s="17"/>
      <c r="C1547" s="17"/>
      <c r="D1547" s="17"/>
      <c r="E1547" s="17"/>
      <c r="F1547" s="17"/>
    </row>
    <row r="1548" spans="1:6" ht="15" customHeight="1">
      <c r="A1548" s="17" t="s">
        <v>573</v>
      </c>
      <c r="B1548" s="17"/>
      <c r="C1548" s="17"/>
      <c r="D1548" s="17"/>
      <c r="E1548" s="17"/>
      <c r="F1548" s="17"/>
    </row>
    <row r="1549" spans="1:6" ht="15" customHeight="1">
      <c r="A1549" s="17" t="s">
        <v>574</v>
      </c>
      <c r="B1549" s="17"/>
      <c r="C1549" s="17"/>
      <c r="D1549" s="17"/>
      <c r="E1549" s="17"/>
      <c r="F1549" s="17"/>
    </row>
    <row r="1550" spans="1:6" ht="15" customHeight="1">
      <c r="A1550" s="17" t="s">
        <v>138</v>
      </c>
      <c r="B1550" s="17"/>
      <c r="C1550" s="17"/>
      <c r="D1550" s="17"/>
      <c r="E1550" s="17"/>
      <c r="F1550" s="17"/>
    </row>
    <row r="1551" spans="1:6" ht="15" customHeight="1">
      <c r="A1551" s="17" t="s">
        <v>575</v>
      </c>
      <c r="B1551" s="17"/>
      <c r="C1551" s="17"/>
      <c r="D1551" s="17"/>
      <c r="E1551" s="17"/>
      <c r="F1551" s="17"/>
    </row>
    <row r="1552" spans="1:6" ht="15" customHeight="1">
      <c r="A1552" s="17" t="s">
        <v>143</v>
      </c>
      <c r="B1552" s="17"/>
      <c r="C1552" s="17"/>
      <c r="D1552" s="17"/>
      <c r="E1552" s="17"/>
      <c r="F1552" s="17"/>
    </row>
    <row r="1553" spans="1:6" ht="15" customHeight="1">
      <c r="A1553" s="17" t="s">
        <v>279</v>
      </c>
      <c r="B1553" s="17"/>
      <c r="C1553" s="17"/>
      <c r="D1553" s="17"/>
      <c r="E1553" s="17"/>
      <c r="F1553" s="17"/>
    </row>
    <row r="1554" spans="1:6" ht="15" customHeight="1">
      <c r="A1554" s="17" t="s">
        <v>369</v>
      </c>
      <c r="B1554" s="17"/>
      <c r="C1554" s="17"/>
      <c r="D1554" s="17"/>
      <c r="E1554" s="17"/>
      <c r="F1554" s="17"/>
    </row>
    <row r="1555" spans="1:6" ht="15" customHeight="1">
      <c r="A1555" s="17" t="s">
        <v>280</v>
      </c>
      <c r="B1555" s="17"/>
      <c r="C1555" s="17"/>
      <c r="D1555" s="17"/>
      <c r="E1555" s="17"/>
      <c r="F1555" s="17"/>
    </row>
    <row r="1556" spans="1:6" ht="15" customHeight="1">
      <c r="A1556" s="17" t="s">
        <v>281</v>
      </c>
      <c r="B1556" s="17"/>
      <c r="C1556" s="17"/>
      <c r="D1556" s="17"/>
      <c r="E1556" s="17"/>
      <c r="F1556" s="17"/>
    </row>
    <row r="1557" spans="1:6" ht="15" customHeight="1">
      <c r="A1557" s="17" t="s">
        <v>282</v>
      </c>
      <c r="B1557" s="17"/>
      <c r="C1557" s="17"/>
      <c r="D1557" s="17"/>
      <c r="E1557" s="17"/>
      <c r="F1557" s="17"/>
    </row>
    <row r="1558" spans="1:6" ht="15" customHeight="1">
      <c r="A1558" s="17" t="s">
        <v>479</v>
      </c>
      <c r="B1558" s="17"/>
      <c r="C1558" s="17"/>
      <c r="D1558" s="17"/>
      <c r="E1558" s="17"/>
      <c r="F1558" s="17"/>
    </row>
    <row r="1559" spans="1:6" ht="15" customHeight="1">
      <c r="A1559" s="17" t="s">
        <v>358</v>
      </c>
      <c r="B1559" s="17"/>
      <c r="C1559" s="17"/>
      <c r="D1559" s="17"/>
      <c r="E1559" s="17"/>
      <c r="F1559" s="17"/>
    </row>
    <row r="1560" spans="1:6" ht="15" customHeight="1">
      <c r="A1560" s="17" t="s">
        <v>285</v>
      </c>
      <c r="B1560" s="17"/>
      <c r="C1560" s="17"/>
      <c r="D1560" s="17"/>
      <c r="E1560" s="17"/>
      <c r="F1560" s="17"/>
    </row>
    <row r="1561" spans="1:6" ht="15" customHeight="1">
      <c r="A1561" s="17" t="s">
        <v>286</v>
      </c>
      <c r="B1561" s="17"/>
      <c r="C1561" s="17"/>
      <c r="D1561" s="17"/>
      <c r="E1561" s="17"/>
      <c r="F1561" s="17"/>
    </row>
    <row r="1562" spans="1:6" ht="15" customHeight="1">
      <c r="A1562" s="17" t="s">
        <v>576</v>
      </c>
      <c r="B1562" s="17"/>
      <c r="C1562" s="17"/>
      <c r="D1562" s="17"/>
      <c r="E1562" s="17"/>
      <c r="F1562" s="17"/>
    </row>
    <row r="1563" spans="1:6" ht="15" customHeight="1">
      <c r="A1563" s="17" t="s">
        <v>228</v>
      </c>
      <c r="B1563" s="17"/>
      <c r="C1563" s="17"/>
      <c r="D1563" s="17"/>
      <c r="E1563" s="17"/>
      <c r="F1563" s="17"/>
    </row>
    <row r="1564" spans="1:6" ht="15" customHeight="1">
      <c r="A1564" s="17" t="s">
        <v>577</v>
      </c>
      <c r="B1564" s="17"/>
      <c r="C1564" s="17"/>
      <c r="D1564" s="17"/>
      <c r="E1564" s="17"/>
      <c r="F1564" s="17"/>
    </row>
    <row r="1565" spans="1:6" ht="15" customHeight="1">
      <c r="A1565" s="17" t="s">
        <v>578</v>
      </c>
      <c r="B1565" s="17"/>
      <c r="C1565" s="17"/>
      <c r="D1565" s="17"/>
      <c r="E1565" s="17"/>
      <c r="F1565" s="17"/>
    </row>
    <row r="1566" spans="1:6" ht="15" customHeight="1">
      <c r="A1566" s="17" t="s">
        <v>579</v>
      </c>
      <c r="B1566" s="17"/>
      <c r="C1566" s="17"/>
      <c r="D1566" s="17"/>
      <c r="E1566" s="17"/>
      <c r="F1566" s="17"/>
    </row>
    <row r="1567" spans="1:6" ht="15" customHeight="1">
      <c r="A1567" s="17" t="s">
        <v>176</v>
      </c>
      <c r="B1567" s="17"/>
      <c r="C1567" s="17"/>
      <c r="D1567" s="17"/>
      <c r="E1567" s="17"/>
      <c r="F1567" s="17"/>
    </row>
    <row r="1568" spans="1:6" ht="15" customHeight="1">
      <c r="A1568" s="17" t="s">
        <v>178</v>
      </c>
      <c r="B1568" s="17"/>
      <c r="C1568" s="17"/>
      <c r="D1568" s="17"/>
      <c r="E1568" s="17"/>
      <c r="F1568" s="17"/>
    </row>
    <row r="1569" spans="1:6" ht="15" customHeight="1">
      <c r="A1569" s="17" t="s">
        <v>180</v>
      </c>
      <c r="B1569" s="17"/>
      <c r="C1569" s="17"/>
      <c r="D1569" s="17"/>
      <c r="E1569" s="17"/>
      <c r="F1569" s="17"/>
    </row>
    <row r="1570" spans="1:6" ht="15" customHeight="1">
      <c r="A1570" s="17" t="s">
        <v>182</v>
      </c>
      <c r="B1570" s="17"/>
      <c r="C1570" s="17"/>
      <c r="D1570" s="17"/>
      <c r="E1570" s="17"/>
      <c r="F1570" s="17"/>
    </row>
    <row r="1571" spans="1:6" ht="15" customHeight="1">
      <c r="A1571" s="17" t="s">
        <v>184</v>
      </c>
      <c r="B1571" s="17"/>
      <c r="C1571" s="17"/>
      <c r="D1571" s="17"/>
      <c r="E1571" s="17"/>
      <c r="F1571" s="17"/>
    </row>
    <row r="1572" spans="1:6" ht="15" customHeight="1">
      <c r="A1572" s="17" t="s">
        <v>186</v>
      </c>
      <c r="B1572" s="17"/>
      <c r="C1572" s="17"/>
      <c r="D1572" s="17"/>
      <c r="E1572" s="17"/>
      <c r="F1572" s="17"/>
    </row>
    <row r="1573" spans="1:6" ht="15" customHeight="1">
      <c r="A1573" s="17" t="s">
        <v>362</v>
      </c>
      <c r="B1573" s="17"/>
      <c r="C1573" s="17"/>
      <c r="D1573" s="17"/>
      <c r="E1573" s="17"/>
      <c r="F1573" s="17"/>
    </row>
    <row r="1574" spans="1:6" ht="15" customHeight="1">
      <c r="A1574" s="17" t="s">
        <v>363</v>
      </c>
      <c r="B1574" s="17"/>
      <c r="C1574" s="17"/>
      <c r="D1574" s="17"/>
      <c r="E1574" s="17"/>
      <c r="F1574" s="17"/>
    </row>
    <row r="1575" spans="1:6" ht="15" customHeight="1">
      <c r="A1575" s="17" t="s">
        <v>292</v>
      </c>
      <c r="B1575" s="17"/>
      <c r="C1575" s="17"/>
      <c r="D1575" s="17"/>
      <c r="E1575" s="17"/>
      <c r="F1575" s="17"/>
    </row>
    <row r="1576" spans="1:6" ht="15" customHeight="1">
      <c r="A1576" s="17" t="s">
        <v>293</v>
      </c>
      <c r="B1576" s="17"/>
      <c r="C1576" s="17"/>
      <c r="D1576" s="17"/>
      <c r="E1576" s="17"/>
      <c r="F1576" s="17"/>
    </row>
    <row r="1577" spans="1:6" ht="15" customHeight="1">
      <c r="A1577" s="17" t="s">
        <v>194</v>
      </c>
      <c r="B1577" s="17"/>
      <c r="C1577" s="17"/>
      <c r="D1577" s="17"/>
      <c r="E1577" s="17"/>
      <c r="F1577" s="17"/>
    </row>
    <row r="1578" spans="1:6" ht="15" customHeight="1">
      <c r="A1578" s="17" t="s">
        <v>196</v>
      </c>
      <c r="B1578" s="17"/>
      <c r="C1578" s="17"/>
      <c r="D1578" s="17"/>
      <c r="E1578" s="17"/>
      <c r="F1578" s="17"/>
    </row>
    <row r="1579" spans="1:6" ht="15" customHeight="1">
      <c r="A1579" s="17" t="s">
        <v>197</v>
      </c>
      <c r="B1579" s="17"/>
      <c r="C1579" s="17"/>
      <c r="D1579" s="17"/>
      <c r="E1579" s="17"/>
      <c r="F1579" s="17"/>
    </row>
    <row r="1580" spans="1:6" ht="15" customHeight="1">
      <c r="A1580" s="17" t="s">
        <v>199</v>
      </c>
      <c r="B1580" s="17"/>
      <c r="C1580" s="17"/>
      <c r="D1580" s="17"/>
      <c r="E1580" s="17"/>
      <c r="F1580" s="17"/>
    </row>
    <row r="1581" spans="1:6" ht="15" customHeight="1">
      <c r="A1581" s="17" t="s">
        <v>236</v>
      </c>
      <c r="B1581" s="17"/>
      <c r="C1581" s="17"/>
      <c r="D1581" s="17"/>
      <c r="E1581" s="17"/>
      <c r="F1581" s="17"/>
    </row>
    <row r="1582" spans="1:6" ht="15" customHeight="1">
      <c r="A1582" s="17" t="s">
        <v>237</v>
      </c>
      <c r="B1582" s="17"/>
      <c r="C1582" s="17"/>
      <c r="D1582" s="17"/>
      <c r="E1582" s="17"/>
      <c r="F1582" s="17"/>
    </row>
    <row r="1583" spans="1:6" ht="15" customHeight="1">
      <c r="A1583" s="17" t="s">
        <v>204</v>
      </c>
      <c r="B1583" s="17"/>
      <c r="C1583" s="17"/>
      <c r="D1583" s="17"/>
      <c r="E1583" s="17"/>
      <c r="F1583" s="17"/>
    </row>
    <row r="1584" spans="1:6" ht="15" customHeight="1">
      <c r="A1584" s="17" t="s">
        <v>350</v>
      </c>
      <c r="B1584" s="17"/>
      <c r="C1584" s="17"/>
      <c r="D1584" s="17"/>
      <c r="E1584" s="17"/>
      <c r="F1584" s="17"/>
    </row>
    <row r="1585" spans="1:6" ht="15" customHeight="1">
      <c r="A1585" s="17" t="s">
        <v>208</v>
      </c>
      <c r="B1585" s="17"/>
      <c r="C1585" s="17"/>
      <c r="D1585" s="17"/>
      <c r="E1585" s="17"/>
      <c r="F1585" s="17"/>
    </row>
    <row r="1586" spans="1:6" ht="15" customHeight="1">
      <c r="A1586" s="17" t="s">
        <v>210</v>
      </c>
      <c r="B1586" s="17"/>
      <c r="C1586" s="17"/>
      <c r="D1586" s="17"/>
      <c r="E1586" s="17"/>
      <c r="F1586" s="17"/>
    </row>
    <row r="1587" spans="1:6" ht="15" customHeight="1">
      <c r="A1587" s="17" t="s">
        <v>421</v>
      </c>
      <c r="B1587" s="17"/>
      <c r="C1587" s="17"/>
      <c r="D1587" s="17"/>
      <c r="E1587" s="17"/>
      <c r="F1587" s="17"/>
    </row>
    <row r="1588" spans="1:6" ht="15" customHeight="1">
      <c r="A1588" s="17" t="s">
        <v>239</v>
      </c>
      <c r="B1588" s="17"/>
      <c r="C1588" s="17"/>
      <c r="D1588" s="17"/>
      <c r="E1588" s="17"/>
      <c r="F1588" s="17"/>
    </row>
    <row r="1589" spans="1:6" ht="15" customHeight="1">
      <c r="A1589" s="17" t="s">
        <v>580</v>
      </c>
      <c r="B1589" s="17"/>
      <c r="C1589" s="17"/>
      <c r="D1589" s="17"/>
      <c r="E1589" s="17"/>
      <c r="F1589" s="17"/>
    </row>
    <row r="1590" spans="1:6" ht="15" customHeight="1">
      <c r="A1590" s="17" t="s">
        <v>581</v>
      </c>
      <c r="B1590" s="17"/>
      <c r="C1590" s="17"/>
      <c r="D1590" s="17"/>
      <c r="E1590" s="17"/>
      <c r="F1590" s="17"/>
    </row>
    <row r="1591" spans="1:6" ht="15" customHeight="1">
      <c r="A1591" s="17" t="s">
        <v>344</v>
      </c>
      <c r="B1591" s="17"/>
      <c r="C1591" s="17"/>
      <c r="D1591" s="17"/>
      <c r="E1591" s="17"/>
      <c r="F1591" s="17"/>
    </row>
    <row r="1592" spans="1:6" ht="15" customHeight="1">
      <c r="A1592" s="17" t="s">
        <v>582</v>
      </c>
      <c r="B1592" s="17"/>
      <c r="C1592" s="17"/>
      <c r="D1592" s="17"/>
      <c r="E1592" s="17"/>
      <c r="F1592" s="17"/>
    </row>
    <row r="1593" spans="1:6" ht="15" customHeight="1">
      <c r="A1593" s="17" t="s">
        <v>143</v>
      </c>
      <c r="B1593" s="17"/>
      <c r="C1593" s="17"/>
      <c r="D1593" s="17"/>
      <c r="E1593" s="17"/>
      <c r="F1593" s="17"/>
    </row>
    <row r="1594" spans="1:6" ht="15" customHeight="1">
      <c r="A1594" s="17" t="s">
        <v>244</v>
      </c>
      <c r="B1594" s="17"/>
      <c r="C1594" s="17"/>
      <c r="D1594" s="17"/>
      <c r="E1594" s="17"/>
      <c r="F1594" s="17"/>
    </row>
    <row r="1595" spans="1:6" ht="15" customHeight="1">
      <c r="A1595" s="17" t="s">
        <v>222</v>
      </c>
      <c r="B1595" s="17"/>
      <c r="C1595" s="17"/>
      <c r="D1595" s="17"/>
      <c r="E1595" s="17"/>
      <c r="F1595" s="17"/>
    </row>
    <row r="1596" spans="1:6" ht="15" customHeight="1">
      <c r="A1596" s="17" t="s">
        <v>280</v>
      </c>
      <c r="B1596" s="17"/>
      <c r="C1596" s="17"/>
      <c r="D1596" s="17"/>
      <c r="E1596" s="17"/>
      <c r="F1596" s="17"/>
    </row>
    <row r="1597" spans="1:6" ht="15" customHeight="1">
      <c r="A1597" s="17" t="s">
        <v>319</v>
      </c>
      <c r="B1597" s="17"/>
      <c r="C1597" s="17"/>
      <c r="D1597" s="17"/>
      <c r="E1597" s="17"/>
      <c r="F1597" s="17"/>
    </row>
    <row r="1598" spans="1:6" ht="15" customHeight="1">
      <c r="A1598" s="17" t="s">
        <v>583</v>
      </c>
      <c r="B1598" s="17"/>
      <c r="C1598" s="17"/>
      <c r="D1598" s="17"/>
      <c r="E1598" s="17"/>
      <c r="F1598" s="17"/>
    </row>
    <row r="1599" spans="1:6" ht="15" customHeight="1">
      <c r="A1599" s="17" t="s">
        <v>224</v>
      </c>
      <c r="B1599" s="17"/>
      <c r="C1599" s="17"/>
      <c r="D1599" s="17"/>
      <c r="E1599" s="17"/>
      <c r="F1599" s="17"/>
    </row>
    <row r="1600" spans="1:6" ht="15" customHeight="1">
      <c r="A1600" s="17" t="s">
        <v>584</v>
      </c>
      <c r="B1600" s="17"/>
      <c r="C1600" s="17"/>
      <c r="D1600" s="17"/>
      <c r="E1600" s="17"/>
      <c r="F1600" s="17"/>
    </row>
    <row r="1601" spans="1:6" ht="15" customHeight="1">
      <c r="A1601" s="17" t="s">
        <v>567</v>
      </c>
      <c r="B1601" s="17"/>
      <c r="C1601" s="17"/>
      <c r="D1601" s="17"/>
      <c r="E1601" s="17"/>
      <c r="F1601" s="17"/>
    </row>
    <row r="1602" spans="1:6" ht="15" customHeight="1">
      <c r="A1602" s="17" t="s">
        <v>286</v>
      </c>
      <c r="B1602" s="17"/>
      <c r="C1602" s="17"/>
      <c r="D1602" s="17"/>
      <c r="E1602" s="17"/>
      <c r="F1602" s="17"/>
    </row>
    <row r="1603" spans="1:6" ht="15" customHeight="1">
      <c r="A1603" s="17" t="s">
        <v>585</v>
      </c>
      <c r="B1603" s="17"/>
      <c r="C1603" s="17"/>
      <c r="D1603" s="17"/>
      <c r="E1603" s="17"/>
      <c r="F1603" s="17"/>
    </row>
    <row r="1604" spans="1:6" ht="15" customHeight="1">
      <c r="A1604" s="17" t="s">
        <v>400</v>
      </c>
      <c r="B1604" s="17"/>
      <c r="C1604" s="17"/>
      <c r="D1604" s="17"/>
      <c r="E1604" s="17"/>
      <c r="F1604" s="17"/>
    </row>
    <row r="1605" spans="1:6" ht="15" customHeight="1">
      <c r="A1605" s="17" t="s">
        <v>586</v>
      </c>
      <c r="B1605" s="17"/>
      <c r="C1605" s="17"/>
      <c r="D1605" s="17"/>
      <c r="E1605" s="17"/>
      <c r="F1605" s="17"/>
    </row>
    <row r="1606" spans="1:6" ht="15" customHeight="1">
      <c r="A1606" s="17" t="s">
        <v>587</v>
      </c>
      <c r="B1606" s="17"/>
      <c r="C1606" s="17"/>
      <c r="D1606" s="17"/>
      <c r="E1606" s="17"/>
      <c r="F1606" s="17"/>
    </row>
    <row r="1607" spans="1:6" ht="15" customHeight="1">
      <c r="A1607" s="17" t="s">
        <v>588</v>
      </c>
      <c r="B1607" s="17"/>
      <c r="C1607" s="17"/>
      <c r="D1607" s="17"/>
      <c r="E1607" s="17"/>
      <c r="F1607" s="17"/>
    </row>
    <row r="1608" spans="1:6" ht="15" customHeight="1">
      <c r="A1608" s="17" t="s">
        <v>176</v>
      </c>
      <c r="B1608" s="17"/>
      <c r="C1608" s="17"/>
      <c r="D1608" s="17"/>
      <c r="E1608" s="17"/>
      <c r="F1608" s="17"/>
    </row>
    <row r="1609" spans="1:6" ht="15" customHeight="1">
      <c r="A1609" s="17" t="s">
        <v>178</v>
      </c>
      <c r="B1609" s="17"/>
      <c r="C1609" s="17"/>
      <c r="D1609" s="17"/>
      <c r="E1609" s="17"/>
      <c r="F1609" s="17"/>
    </row>
    <row r="1610" spans="1:6" ht="15" customHeight="1">
      <c r="A1610" s="17" t="s">
        <v>180</v>
      </c>
      <c r="B1610" s="17"/>
      <c r="C1610" s="17"/>
      <c r="D1610" s="17"/>
      <c r="E1610" s="17"/>
      <c r="F1610" s="17"/>
    </row>
    <row r="1611" spans="1:6" ht="15" customHeight="1">
      <c r="A1611" s="17" t="s">
        <v>182</v>
      </c>
      <c r="B1611" s="17"/>
      <c r="C1611" s="17"/>
      <c r="D1611" s="17"/>
      <c r="E1611" s="17"/>
      <c r="F1611" s="17"/>
    </row>
    <row r="1612" spans="1:6" ht="15" customHeight="1">
      <c r="A1612" s="17" t="s">
        <v>184</v>
      </c>
      <c r="B1612" s="17"/>
      <c r="C1612" s="17"/>
      <c r="D1612" s="17"/>
      <c r="E1612" s="17"/>
      <c r="F1612" s="17"/>
    </row>
    <row r="1613" spans="1:6" ht="15" customHeight="1">
      <c r="A1613" s="17" t="s">
        <v>186</v>
      </c>
      <c r="B1613" s="17"/>
      <c r="C1613" s="17"/>
      <c r="D1613" s="17"/>
      <c r="E1613" s="17"/>
      <c r="F1613" s="17"/>
    </row>
    <row r="1614" spans="1:6" ht="15" customHeight="1">
      <c r="A1614" s="17" t="s">
        <v>188</v>
      </c>
      <c r="B1614" s="17"/>
      <c r="C1614" s="17"/>
      <c r="D1614" s="17"/>
      <c r="E1614" s="17"/>
      <c r="F1614" s="17"/>
    </row>
    <row r="1615" spans="1:6" ht="15" customHeight="1">
      <c r="A1615" s="17" t="s">
        <v>190</v>
      </c>
      <c r="B1615" s="17"/>
      <c r="C1615" s="17"/>
      <c r="D1615" s="17"/>
      <c r="E1615" s="17"/>
      <c r="F1615" s="17"/>
    </row>
    <row r="1616" spans="1:6" ht="15" customHeight="1">
      <c r="A1616" s="17" t="s">
        <v>232</v>
      </c>
      <c r="B1616" s="17"/>
      <c r="C1616" s="17"/>
      <c r="D1616" s="17"/>
      <c r="E1616" s="17"/>
      <c r="F1616" s="17"/>
    </row>
    <row r="1617" spans="1:6" ht="15" customHeight="1">
      <c r="A1617" s="17" t="s">
        <v>233</v>
      </c>
      <c r="B1617" s="17"/>
      <c r="C1617" s="17"/>
      <c r="D1617" s="17"/>
      <c r="E1617" s="17"/>
      <c r="F1617" s="17"/>
    </row>
    <row r="1618" spans="1:6" ht="15" customHeight="1">
      <c r="A1618" s="17" t="s">
        <v>234</v>
      </c>
      <c r="B1618" s="17"/>
      <c r="C1618" s="17"/>
      <c r="D1618" s="17"/>
      <c r="E1618" s="17"/>
      <c r="F1618" s="17"/>
    </row>
    <row r="1619" spans="1:6" ht="15" customHeight="1">
      <c r="A1619" s="17" t="s">
        <v>235</v>
      </c>
      <c r="B1619" s="17"/>
      <c r="C1619" s="17"/>
      <c r="D1619" s="17"/>
      <c r="E1619" s="17"/>
      <c r="F1619" s="17"/>
    </row>
    <row r="1620" spans="1:6" ht="15" customHeight="1">
      <c r="A1620" s="17" t="s">
        <v>257</v>
      </c>
      <c r="B1620" s="17"/>
      <c r="C1620" s="17"/>
      <c r="D1620" s="17"/>
      <c r="E1620" s="17"/>
      <c r="F1620" s="17"/>
    </row>
    <row r="1621" spans="1:6" ht="15" customHeight="1">
      <c r="A1621" s="17" t="s">
        <v>258</v>
      </c>
      <c r="B1621" s="17"/>
      <c r="C1621" s="17"/>
      <c r="D1621" s="17"/>
      <c r="E1621" s="17"/>
      <c r="F1621" s="17"/>
    </row>
    <row r="1622" spans="1:6" ht="15" customHeight="1">
      <c r="A1622" s="17" t="s">
        <v>236</v>
      </c>
      <c r="B1622" s="17"/>
      <c r="C1622" s="17"/>
      <c r="D1622" s="17"/>
      <c r="E1622" s="17"/>
      <c r="F1622" s="17"/>
    </row>
    <row r="1623" spans="1:6" ht="15" customHeight="1">
      <c r="A1623" s="17" t="s">
        <v>237</v>
      </c>
      <c r="B1623" s="17"/>
      <c r="C1623" s="17"/>
      <c r="D1623" s="17"/>
      <c r="E1623" s="17"/>
      <c r="F1623" s="17"/>
    </row>
    <row r="1624" spans="1:6" ht="15" customHeight="1">
      <c r="A1624" s="17" t="s">
        <v>204</v>
      </c>
      <c r="B1624" s="17"/>
      <c r="C1624" s="17"/>
      <c r="D1624" s="17"/>
      <c r="E1624" s="17"/>
      <c r="F1624" s="17"/>
    </row>
    <row r="1625" spans="1:6" ht="15" customHeight="1">
      <c r="A1625" s="17" t="s">
        <v>589</v>
      </c>
      <c r="B1625" s="17"/>
      <c r="C1625" s="17"/>
      <c r="D1625" s="17"/>
      <c r="E1625" s="17"/>
      <c r="F1625" s="17"/>
    </row>
    <row r="1626" spans="1:6" ht="15" customHeight="1">
      <c r="A1626" s="17" t="s">
        <v>208</v>
      </c>
      <c r="B1626" s="17"/>
      <c r="C1626" s="17"/>
      <c r="D1626" s="17"/>
      <c r="E1626" s="17"/>
      <c r="F1626" s="17"/>
    </row>
    <row r="1627" spans="1:6" ht="15" customHeight="1">
      <c r="A1627" s="17" t="s">
        <v>210</v>
      </c>
      <c r="B1627" s="17"/>
      <c r="C1627" s="17"/>
      <c r="D1627" s="17"/>
      <c r="E1627" s="17"/>
      <c r="F1627" s="17"/>
    </row>
    <row r="1628" spans="1:6" ht="15" customHeight="1">
      <c r="A1628" s="17" t="s">
        <v>341</v>
      </c>
      <c r="B1628" s="17"/>
      <c r="C1628" s="17"/>
      <c r="D1628" s="17"/>
      <c r="E1628" s="17"/>
      <c r="F1628" s="17"/>
    </row>
    <row r="1629" spans="1:6" ht="15" customHeight="1">
      <c r="A1629" s="17" t="s">
        <v>590</v>
      </c>
      <c r="B1629" s="17"/>
      <c r="C1629" s="17"/>
      <c r="D1629" s="17"/>
      <c r="E1629" s="17"/>
      <c r="F1629" s="17"/>
    </row>
    <row r="1630" spans="1:6" ht="15" customHeight="1">
      <c r="A1630" s="17" t="s">
        <v>591</v>
      </c>
      <c r="B1630" s="17"/>
      <c r="C1630" s="17"/>
      <c r="D1630" s="17"/>
      <c r="E1630" s="17"/>
      <c r="F1630" s="17"/>
    </row>
    <row r="1631" spans="1:6" ht="15" customHeight="1">
      <c r="A1631" s="17" t="s">
        <v>592</v>
      </c>
      <c r="B1631" s="17"/>
      <c r="C1631" s="17"/>
      <c r="D1631" s="17"/>
      <c r="E1631" s="17"/>
      <c r="F1631" s="17"/>
    </row>
    <row r="1632" spans="1:6" ht="15" customHeight="1">
      <c r="A1632" s="17" t="s">
        <v>138</v>
      </c>
      <c r="B1632" s="17"/>
      <c r="C1632" s="17"/>
      <c r="D1632" s="17"/>
      <c r="E1632" s="17"/>
      <c r="F1632" s="17"/>
    </row>
    <row r="1633" spans="1:6" ht="15" customHeight="1">
      <c r="A1633" s="17" t="s">
        <v>593</v>
      </c>
      <c r="B1633" s="17"/>
      <c r="C1633" s="17"/>
      <c r="D1633" s="17"/>
      <c r="E1633" s="17"/>
      <c r="F1633" s="17"/>
    </row>
    <row r="1634" spans="1:6" ht="15" customHeight="1">
      <c r="A1634" s="17" t="s">
        <v>143</v>
      </c>
      <c r="B1634" s="17"/>
      <c r="C1634" s="17"/>
      <c r="D1634" s="17"/>
      <c r="E1634" s="17"/>
      <c r="F1634" s="17"/>
    </row>
    <row r="1635" spans="1:6" ht="15" customHeight="1">
      <c r="A1635" s="17" t="s">
        <v>594</v>
      </c>
      <c r="B1635" s="17"/>
      <c r="C1635" s="17"/>
      <c r="D1635" s="17"/>
      <c r="E1635" s="17"/>
      <c r="F1635" s="17"/>
    </row>
    <row r="1636" spans="1:6" ht="15" customHeight="1">
      <c r="A1636" s="17" t="s">
        <v>222</v>
      </c>
      <c r="B1636" s="17"/>
      <c r="C1636" s="17"/>
      <c r="D1636" s="17"/>
      <c r="E1636" s="17"/>
      <c r="F1636" s="17"/>
    </row>
    <row r="1637" spans="1:6" ht="15" customHeight="1">
      <c r="A1637" s="17" t="s">
        <v>280</v>
      </c>
      <c r="B1637" s="17"/>
      <c r="C1637" s="17"/>
      <c r="D1637" s="17"/>
      <c r="E1637" s="17"/>
      <c r="F1637" s="17"/>
    </row>
    <row r="1638" spans="1:6" ht="15" customHeight="1">
      <c r="A1638" s="17" t="s">
        <v>357</v>
      </c>
      <c r="B1638" s="17"/>
      <c r="C1638" s="17"/>
      <c r="D1638" s="17"/>
      <c r="E1638" s="17"/>
      <c r="F1638" s="17"/>
    </row>
    <row r="1639" spans="1:6" ht="15" customHeight="1">
      <c r="A1639" s="17" t="s">
        <v>282</v>
      </c>
      <c r="B1639" s="17"/>
      <c r="C1639" s="17"/>
      <c r="D1639" s="17"/>
      <c r="E1639" s="17"/>
      <c r="F1639" s="17"/>
    </row>
    <row r="1640" spans="1:6" ht="15" customHeight="1">
      <c r="A1640" s="17" t="s">
        <v>224</v>
      </c>
      <c r="B1640" s="17"/>
      <c r="C1640" s="17"/>
      <c r="D1640" s="17"/>
      <c r="E1640" s="17"/>
      <c r="F1640" s="17"/>
    </row>
    <row r="1641" spans="1:6" ht="15" customHeight="1">
      <c r="A1641" s="17" t="s">
        <v>358</v>
      </c>
      <c r="B1641" s="17"/>
      <c r="C1641" s="17"/>
      <c r="D1641" s="17"/>
      <c r="E1641" s="17"/>
      <c r="F1641" s="17"/>
    </row>
    <row r="1642" spans="1:6" ht="15" customHeight="1">
      <c r="A1642" s="17" t="s">
        <v>567</v>
      </c>
      <c r="B1642" s="17"/>
      <c r="C1642" s="17"/>
      <c r="D1642" s="17"/>
      <c r="E1642" s="17"/>
      <c r="F1642" s="17"/>
    </row>
    <row r="1643" spans="1:6" ht="15" customHeight="1">
      <c r="A1643" s="17" t="s">
        <v>286</v>
      </c>
      <c r="B1643" s="17"/>
      <c r="C1643" s="17"/>
      <c r="D1643" s="17"/>
      <c r="E1643" s="17"/>
      <c r="F1643" s="17"/>
    </row>
    <row r="1644" spans="1:6" ht="15" customHeight="1">
      <c r="A1644" s="17" t="s">
        <v>595</v>
      </c>
      <c r="B1644" s="17"/>
      <c r="C1644" s="17"/>
      <c r="D1644" s="17"/>
      <c r="E1644" s="17"/>
      <c r="F1644" s="17"/>
    </row>
    <row r="1645" spans="1:6" ht="15" customHeight="1">
      <c r="A1645" s="17" t="s">
        <v>228</v>
      </c>
      <c r="B1645" s="17"/>
      <c r="C1645" s="17"/>
      <c r="D1645" s="17"/>
      <c r="E1645" s="17"/>
      <c r="F1645" s="17"/>
    </row>
    <row r="1646" spans="1:6" ht="15" customHeight="1">
      <c r="A1646" s="17" t="s">
        <v>596</v>
      </c>
      <c r="B1646" s="17"/>
      <c r="C1646" s="17"/>
      <c r="D1646" s="17"/>
      <c r="E1646" s="17"/>
      <c r="F1646" s="17"/>
    </row>
    <row r="1647" spans="1:6" ht="15" customHeight="1">
      <c r="A1647" s="17" t="s">
        <v>597</v>
      </c>
      <c r="B1647" s="17"/>
      <c r="C1647" s="17"/>
      <c r="D1647" s="17"/>
      <c r="E1647" s="17"/>
      <c r="F1647" s="17"/>
    </row>
    <row r="1648" spans="1:6" ht="15" customHeight="1">
      <c r="A1648" s="17" t="s">
        <v>598</v>
      </c>
      <c r="B1648" s="17"/>
      <c r="C1648" s="17"/>
      <c r="D1648" s="17"/>
      <c r="E1648" s="17"/>
      <c r="F1648" s="17"/>
    </row>
    <row r="1649" spans="1:6" ht="15" customHeight="1">
      <c r="A1649" s="17" t="s">
        <v>176</v>
      </c>
      <c r="B1649" s="17"/>
      <c r="C1649" s="17"/>
      <c r="D1649" s="17"/>
      <c r="E1649" s="17"/>
      <c r="F1649" s="17"/>
    </row>
    <row r="1650" spans="1:6" ht="15" customHeight="1">
      <c r="A1650" s="17" t="s">
        <v>178</v>
      </c>
      <c r="B1650" s="17"/>
      <c r="C1650" s="17"/>
      <c r="D1650" s="17"/>
      <c r="E1650" s="17"/>
      <c r="F1650" s="17"/>
    </row>
    <row r="1651" spans="1:6" ht="15" customHeight="1">
      <c r="A1651" s="17" t="s">
        <v>180</v>
      </c>
      <c r="B1651" s="17"/>
      <c r="C1651" s="17"/>
      <c r="D1651" s="17"/>
      <c r="E1651" s="17"/>
      <c r="F1651" s="17"/>
    </row>
    <row r="1652" spans="1:6" ht="15" customHeight="1">
      <c r="A1652" s="17" t="s">
        <v>182</v>
      </c>
      <c r="B1652" s="17"/>
      <c r="C1652" s="17"/>
      <c r="D1652" s="17"/>
      <c r="E1652" s="17"/>
      <c r="F1652" s="17"/>
    </row>
    <row r="1653" spans="1:6" ht="15" customHeight="1">
      <c r="A1653" s="17" t="s">
        <v>184</v>
      </c>
      <c r="B1653" s="17"/>
      <c r="C1653" s="17"/>
      <c r="D1653" s="17"/>
      <c r="E1653" s="17"/>
      <c r="F1653" s="17"/>
    </row>
    <row r="1654" spans="1:6" ht="15" customHeight="1">
      <c r="A1654" s="17" t="s">
        <v>186</v>
      </c>
      <c r="B1654" s="17"/>
      <c r="C1654" s="17"/>
      <c r="D1654" s="17"/>
      <c r="E1654" s="17"/>
      <c r="F1654" s="17"/>
    </row>
    <row r="1655" spans="1:6" ht="15" customHeight="1">
      <c r="A1655" s="17" t="s">
        <v>362</v>
      </c>
      <c r="B1655" s="17"/>
      <c r="C1655" s="17"/>
      <c r="D1655" s="17"/>
      <c r="E1655" s="17"/>
      <c r="F1655" s="17"/>
    </row>
    <row r="1656" spans="1:6" ht="15" customHeight="1">
      <c r="A1656" s="17" t="s">
        <v>363</v>
      </c>
      <c r="B1656" s="17"/>
      <c r="C1656" s="17"/>
      <c r="D1656" s="17"/>
      <c r="E1656" s="17"/>
      <c r="F1656" s="17"/>
    </row>
    <row r="1657" spans="1:6" ht="15" customHeight="1">
      <c r="A1657" s="17" t="s">
        <v>255</v>
      </c>
      <c r="B1657" s="17"/>
      <c r="C1657" s="17"/>
      <c r="D1657" s="17"/>
      <c r="E1657" s="17"/>
      <c r="F1657" s="17"/>
    </row>
    <row r="1658" spans="1:6" ht="15" customHeight="1">
      <c r="A1658" s="17" t="s">
        <v>256</v>
      </c>
      <c r="B1658" s="17"/>
      <c r="C1658" s="17"/>
      <c r="D1658" s="17"/>
      <c r="E1658" s="17"/>
      <c r="F1658" s="17"/>
    </row>
    <row r="1659" spans="1:6" ht="15" customHeight="1">
      <c r="A1659" s="17" t="s">
        <v>311</v>
      </c>
      <c r="B1659" s="17"/>
      <c r="C1659" s="17"/>
      <c r="D1659" s="17"/>
      <c r="E1659" s="17"/>
      <c r="F1659" s="17"/>
    </row>
    <row r="1660" spans="1:6" ht="15" customHeight="1">
      <c r="A1660" s="17" t="s">
        <v>312</v>
      </c>
      <c r="B1660" s="17"/>
      <c r="C1660" s="17"/>
      <c r="D1660" s="17"/>
      <c r="E1660" s="17"/>
      <c r="F1660" s="17"/>
    </row>
    <row r="1661" spans="1:6" ht="15" customHeight="1">
      <c r="A1661" s="17" t="s">
        <v>257</v>
      </c>
      <c r="B1661" s="17"/>
      <c r="C1661" s="17"/>
      <c r="D1661" s="17"/>
      <c r="E1661" s="17"/>
      <c r="F1661" s="17"/>
    </row>
    <row r="1662" spans="1:6" ht="15" customHeight="1">
      <c r="A1662" s="17" t="s">
        <v>258</v>
      </c>
      <c r="B1662" s="17"/>
      <c r="C1662" s="17"/>
      <c r="D1662" s="17"/>
      <c r="E1662" s="17"/>
      <c r="F1662" s="17"/>
    </row>
    <row r="1663" spans="1:6" ht="15" customHeight="1">
      <c r="A1663" s="17" t="s">
        <v>236</v>
      </c>
      <c r="B1663" s="17"/>
      <c r="C1663" s="17"/>
      <c r="D1663" s="17"/>
      <c r="E1663" s="17"/>
      <c r="F1663" s="17"/>
    </row>
    <row r="1664" spans="1:6" ht="15" customHeight="1">
      <c r="A1664" s="17" t="s">
        <v>237</v>
      </c>
      <c r="B1664" s="17"/>
      <c r="C1664" s="17"/>
      <c r="D1664" s="17"/>
      <c r="E1664" s="17"/>
      <c r="F1664" s="17"/>
    </row>
    <row r="1665" spans="1:6" ht="15" customHeight="1">
      <c r="A1665" s="17" t="s">
        <v>204</v>
      </c>
      <c r="B1665" s="17"/>
      <c r="C1665" s="17"/>
      <c r="D1665" s="17"/>
      <c r="E1665" s="17"/>
      <c r="F1665" s="17"/>
    </row>
    <row r="1666" spans="1:6" ht="15" customHeight="1">
      <c r="A1666" s="17" t="s">
        <v>350</v>
      </c>
      <c r="B1666" s="17"/>
      <c r="C1666" s="17"/>
      <c r="D1666" s="17"/>
      <c r="E1666" s="17"/>
      <c r="F1666" s="17"/>
    </row>
    <row r="1667" spans="1:6" ht="15" customHeight="1">
      <c r="A1667" s="17" t="s">
        <v>208</v>
      </c>
      <c r="B1667" s="17"/>
      <c r="C1667" s="17"/>
      <c r="D1667" s="17"/>
      <c r="E1667" s="17"/>
      <c r="F1667" s="17"/>
    </row>
    <row r="1668" spans="1:6" ht="15" customHeight="1">
      <c r="A1668" s="17" t="s">
        <v>210</v>
      </c>
      <c r="B1668" s="17"/>
      <c r="C1668" s="17"/>
      <c r="D1668" s="17"/>
      <c r="E1668" s="17"/>
      <c r="F1668" s="17"/>
    </row>
    <row r="1669" spans="1:6" ht="15" customHeight="1">
      <c r="A1669" s="17" t="s">
        <v>546</v>
      </c>
      <c r="B1669" s="17"/>
      <c r="C1669" s="17"/>
      <c r="D1669" s="17"/>
      <c r="E1669" s="17"/>
      <c r="F1669" s="17"/>
    </row>
    <row r="1670" spans="1:6" ht="15" customHeight="1">
      <c r="A1670" s="17" t="s">
        <v>239</v>
      </c>
      <c r="B1670" s="17"/>
      <c r="C1670" s="17"/>
      <c r="D1670" s="17"/>
      <c r="E1670" s="17"/>
      <c r="F1670" s="17"/>
    </row>
    <row r="1671" spans="1:6" ht="15" customHeight="1">
      <c r="A1671" s="17" t="s">
        <v>599</v>
      </c>
      <c r="B1671" s="17"/>
      <c r="C1671" s="17"/>
      <c r="D1671" s="17"/>
      <c r="E1671" s="17"/>
      <c r="F1671" s="17"/>
    </row>
    <row r="1672" spans="1:6" ht="15" customHeight="1">
      <c r="A1672" s="17" t="s">
        <v>600</v>
      </c>
      <c r="B1672" s="17"/>
      <c r="C1672" s="17"/>
      <c r="D1672" s="17"/>
      <c r="E1672" s="17"/>
      <c r="F1672" s="17"/>
    </row>
    <row r="1673" spans="1:6" ht="15" customHeight="1">
      <c r="A1673" s="17" t="s">
        <v>334</v>
      </c>
      <c r="B1673" s="17"/>
      <c r="C1673" s="17"/>
      <c r="D1673" s="17"/>
      <c r="E1673" s="17"/>
      <c r="F1673" s="17"/>
    </row>
    <row r="1674" spans="1:6" ht="15" customHeight="1">
      <c r="A1674" s="17" t="s">
        <v>141</v>
      </c>
      <c r="B1674" s="17"/>
      <c r="C1674" s="17"/>
      <c r="D1674" s="17"/>
      <c r="E1674" s="17"/>
      <c r="F1674" s="17"/>
    </row>
    <row r="1675" spans="1:6" ht="15" customHeight="1">
      <c r="A1675" s="17" t="s">
        <v>143</v>
      </c>
      <c r="B1675" s="17"/>
      <c r="C1675" s="17"/>
      <c r="D1675" s="17"/>
      <c r="E1675" s="17"/>
      <c r="F1675" s="17"/>
    </row>
    <row r="1676" spans="1:6" ht="15" customHeight="1">
      <c r="A1676" s="17" t="s">
        <v>244</v>
      </c>
      <c r="B1676" s="17"/>
      <c r="C1676" s="17"/>
      <c r="D1676" s="17"/>
      <c r="E1676" s="17"/>
      <c r="F1676" s="17"/>
    </row>
    <row r="1677" spans="1:6" ht="15" customHeight="1">
      <c r="A1677" s="17" t="s">
        <v>369</v>
      </c>
      <c r="B1677" s="17"/>
      <c r="C1677" s="17"/>
      <c r="D1677" s="17"/>
      <c r="E1677" s="17"/>
      <c r="F1677" s="17"/>
    </row>
    <row r="1678" spans="1:6" ht="15" customHeight="1">
      <c r="A1678" s="17" t="s">
        <v>533</v>
      </c>
      <c r="B1678" s="17"/>
      <c r="C1678" s="17"/>
      <c r="D1678" s="17"/>
      <c r="E1678" s="17"/>
      <c r="F1678" s="17"/>
    </row>
    <row r="1679" spans="1:6" ht="15" customHeight="1">
      <c r="A1679" s="17" t="s">
        <v>281</v>
      </c>
      <c r="B1679" s="17"/>
      <c r="C1679" s="17"/>
      <c r="D1679" s="17"/>
      <c r="E1679" s="17"/>
      <c r="F1679" s="17"/>
    </row>
    <row r="1680" spans="1:6" ht="15" customHeight="1">
      <c r="A1680" s="17" t="s">
        <v>534</v>
      </c>
      <c r="B1680" s="17"/>
      <c r="C1680" s="17"/>
      <c r="D1680" s="17"/>
      <c r="E1680" s="17"/>
      <c r="F1680" s="17"/>
    </row>
    <row r="1681" spans="1:6" ht="15" customHeight="1">
      <c r="A1681" s="17" t="s">
        <v>283</v>
      </c>
      <c r="B1681" s="17"/>
      <c r="C1681" s="17"/>
      <c r="D1681" s="17"/>
      <c r="E1681" s="17"/>
      <c r="F1681" s="17"/>
    </row>
    <row r="1682" spans="1:6" ht="15" customHeight="1">
      <c r="A1682" s="17" t="s">
        <v>543</v>
      </c>
      <c r="B1682" s="17"/>
      <c r="C1682" s="17"/>
      <c r="D1682" s="17"/>
      <c r="E1682" s="17"/>
      <c r="F1682" s="17"/>
    </row>
    <row r="1683" spans="1:6" ht="15" customHeight="1">
      <c r="A1683" s="17" t="s">
        <v>346</v>
      </c>
      <c r="B1683" s="17"/>
      <c r="C1683" s="17"/>
      <c r="D1683" s="17"/>
      <c r="E1683" s="17"/>
      <c r="F1683" s="17"/>
    </row>
    <row r="1684" spans="1:6" ht="15" customHeight="1">
      <c r="A1684" s="17" t="s">
        <v>286</v>
      </c>
      <c r="B1684" s="17"/>
      <c r="C1684" s="17"/>
      <c r="D1684" s="17"/>
      <c r="E1684" s="17"/>
      <c r="F1684" s="17"/>
    </row>
    <row r="1685" spans="1:6" ht="15" customHeight="1">
      <c r="A1685" s="17" t="s">
        <v>227</v>
      </c>
      <c r="B1685" s="17"/>
      <c r="C1685" s="17"/>
      <c r="D1685" s="17"/>
      <c r="E1685" s="17"/>
      <c r="F1685" s="17"/>
    </row>
    <row r="1686" spans="1:6" ht="15" customHeight="1">
      <c r="A1686" s="17" t="s">
        <v>400</v>
      </c>
      <c r="B1686" s="17"/>
      <c r="C1686" s="17"/>
      <c r="D1686" s="17"/>
      <c r="E1686" s="17"/>
      <c r="F1686" s="17"/>
    </row>
    <row r="1687" spans="1:6" ht="15" customHeight="1">
      <c r="A1687" s="17" t="s">
        <v>601</v>
      </c>
      <c r="B1687" s="17"/>
      <c r="C1687" s="17"/>
      <c r="D1687" s="17"/>
      <c r="E1687" s="17"/>
      <c r="F1687" s="17"/>
    </row>
    <row r="1688" spans="1:6" ht="15" customHeight="1">
      <c r="A1688" s="17" t="s">
        <v>602</v>
      </c>
      <c r="B1688" s="17"/>
      <c r="C1688" s="17"/>
      <c r="D1688" s="17"/>
      <c r="E1688" s="17"/>
      <c r="F1688" s="17"/>
    </row>
    <row r="1689" spans="1:6" ht="15" customHeight="1">
      <c r="A1689" s="17" t="s">
        <v>603</v>
      </c>
      <c r="B1689" s="17"/>
      <c r="C1689" s="17"/>
      <c r="D1689" s="17"/>
      <c r="E1689" s="17"/>
      <c r="F1689" s="17"/>
    </row>
    <row r="1690" spans="1:6" ht="15" customHeight="1">
      <c r="A1690" s="17" t="s">
        <v>176</v>
      </c>
      <c r="B1690" s="17"/>
      <c r="C1690" s="17"/>
      <c r="D1690" s="17"/>
      <c r="E1690" s="17"/>
      <c r="F1690" s="17"/>
    </row>
    <row r="1691" spans="1:6" ht="15" customHeight="1">
      <c r="A1691" s="17" t="s">
        <v>178</v>
      </c>
      <c r="B1691" s="17"/>
      <c r="C1691" s="17"/>
      <c r="D1691" s="17"/>
      <c r="E1691" s="17"/>
      <c r="F1691" s="17"/>
    </row>
    <row r="1692" spans="1:6" ht="15" customHeight="1">
      <c r="A1692" s="17" t="s">
        <v>180</v>
      </c>
      <c r="B1692" s="17"/>
      <c r="C1692" s="17"/>
      <c r="D1692" s="17"/>
      <c r="E1692" s="17"/>
      <c r="F1692" s="17"/>
    </row>
    <row r="1693" spans="1:6" ht="15" customHeight="1">
      <c r="A1693" s="17" t="s">
        <v>182</v>
      </c>
      <c r="B1693" s="17"/>
      <c r="C1693" s="17"/>
      <c r="D1693" s="17"/>
      <c r="E1693" s="17"/>
      <c r="F1693" s="17"/>
    </row>
    <row r="1694" spans="1:6" ht="15" customHeight="1">
      <c r="A1694" s="17" t="s">
        <v>184</v>
      </c>
      <c r="B1694" s="17"/>
      <c r="C1694" s="17"/>
      <c r="D1694" s="17"/>
      <c r="E1694" s="17"/>
      <c r="F1694" s="17"/>
    </row>
    <row r="1695" spans="1:6" ht="15" customHeight="1">
      <c r="A1695" s="17" t="s">
        <v>186</v>
      </c>
      <c r="B1695" s="17"/>
      <c r="C1695" s="17"/>
      <c r="D1695" s="17"/>
      <c r="E1695" s="17"/>
      <c r="F1695" s="17"/>
    </row>
    <row r="1696" spans="1:6" ht="15" customHeight="1">
      <c r="A1696" s="17" t="s">
        <v>188</v>
      </c>
      <c r="B1696" s="17"/>
      <c r="C1696" s="17"/>
      <c r="D1696" s="17"/>
      <c r="E1696" s="17"/>
      <c r="F1696" s="17"/>
    </row>
    <row r="1697" spans="1:6" ht="15" customHeight="1">
      <c r="A1697" s="17" t="s">
        <v>190</v>
      </c>
      <c r="B1697" s="17"/>
      <c r="C1697" s="17"/>
      <c r="D1697" s="17"/>
      <c r="E1697" s="17"/>
      <c r="F1697" s="17"/>
    </row>
    <row r="1698" spans="1:6" ht="15" customHeight="1">
      <c r="A1698" s="17" t="s">
        <v>255</v>
      </c>
      <c r="B1698" s="17"/>
      <c r="C1698" s="17"/>
      <c r="D1698" s="17"/>
      <c r="E1698" s="17"/>
      <c r="F1698" s="17"/>
    </row>
    <row r="1699" spans="1:6" ht="15" customHeight="1">
      <c r="A1699" s="17" t="s">
        <v>256</v>
      </c>
      <c r="B1699" s="17"/>
      <c r="C1699" s="17"/>
      <c r="D1699" s="17"/>
      <c r="E1699" s="17"/>
      <c r="F1699" s="17"/>
    </row>
    <row r="1700" spans="1:6" ht="15" customHeight="1">
      <c r="A1700" s="17" t="s">
        <v>194</v>
      </c>
      <c r="B1700" s="17"/>
      <c r="C1700" s="17"/>
      <c r="D1700" s="17"/>
      <c r="E1700" s="17"/>
      <c r="F1700" s="17"/>
    </row>
    <row r="1701" spans="1:6" ht="15" customHeight="1">
      <c r="A1701" s="17" t="s">
        <v>196</v>
      </c>
      <c r="B1701" s="17"/>
      <c r="C1701" s="17"/>
      <c r="D1701" s="17"/>
      <c r="E1701" s="17"/>
      <c r="F1701" s="17"/>
    </row>
    <row r="1702" spans="1:6" ht="15" customHeight="1">
      <c r="A1702" s="17" t="s">
        <v>257</v>
      </c>
      <c r="B1702" s="17"/>
      <c r="C1702" s="17"/>
      <c r="D1702" s="17"/>
      <c r="E1702" s="17"/>
      <c r="F1702" s="17"/>
    </row>
    <row r="1703" spans="1:6" ht="15" customHeight="1">
      <c r="A1703" s="17" t="s">
        <v>258</v>
      </c>
      <c r="B1703" s="17"/>
      <c r="C1703" s="17"/>
      <c r="D1703" s="17"/>
      <c r="E1703" s="17"/>
      <c r="F1703" s="17"/>
    </row>
    <row r="1704" spans="1:6" ht="15" customHeight="1">
      <c r="A1704" s="17" t="s">
        <v>236</v>
      </c>
      <c r="B1704" s="17"/>
      <c r="C1704" s="17"/>
      <c r="D1704" s="17"/>
      <c r="E1704" s="17"/>
      <c r="F1704" s="17"/>
    </row>
    <row r="1705" spans="1:6" ht="15" customHeight="1">
      <c r="A1705" s="17" t="s">
        <v>237</v>
      </c>
      <c r="B1705" s="17"/>
      <c r="C1705" s="17"/>
      <c r="D1705" s="17"/>
      <c r="E1705" s="17"/>
      <c r="F1705" s="17"/>
    </row>
    <row r="1706" spans="1:6" ht="15" customHeight="1">
      <c r="A1706" s="17" t="s">
        <v>204</v>
      </c>
      <c r="B1706" s="17"/>
      <c r="C1706" s="17"/>
      <c r="D1706" s="17"/>
      <c r="E1706" s="17"/>
      <c r="F1706" s="17"/>
    </row>
    <row r="1707" spans="1:6" ht="15" customHeight="1">
      <c r="A1707" s="17" t="s">
        <v>208</v>
      </c>
      <c r="B1707" s="17"/>
      <c r="C1707" s="17"/>
      <c r="D1707" s="17"/>
      <c r="E1707" s="17"/>
      <c r="F1707" s="17"/>
    </row>
    <row r="1708" spans="1:6" ht="15" customHeight="1">
      <c r="A1708" s="17" t="s">
        <v>210</v>
      </c>
      <c r="B1708" s="17"/>
      <c r="C1708" s="17"/>
      <c r="D1708" s="17"/>
      <c r="E1708" s="17"/>
      <c r="F1708" s="17"/>
    </row>
    <row r="1709" spans="1:6" ht="15" customHeight="1">
      <c r="A1709" s="17" t="s">
        <v>238</v>
      </c>
      <c r="B1709" s="17"/>
      <c r="C1709" s="17"/>
      <c r="D1709" s="17"/>
      <c r="E1709" s="17"/>
      <c r="F1709" s="17"/>
    </row>
    <row r="1710" spans="1:6" ht="15" customHeight="1">
      <c r="A1710" s="17" t="s">
        <v>239</v>
      </c>
      <c r="B1710" s="17"/>
      <c r="C1710" s="17"/>
      <c r="D1710" s="17"/>
      <c r="E1710" s="17"/>
      <c r="F1710" s="17"/>
    </row>
    <row r="1711" spans="1:6" ht="15" customHeight="1">
      <c r="A1711" s="17" t="s">
        <v>604</v>
      </c>
      <c r="B1711" s="17"/>
      <c r="C1711" s="17"/>
      <c r="D1711" s="17"/>
      <c r="E1711" s="17"/>
      <c r="F1711" s="17"/>
    </row>
    <row r="1712" spans="1:6" ht="15" customHeight="1">
      <c r="A1712" s="17" t="s">
        <v>605</v>
      </c>
      <c r="B1712" s="17"/>
      <c r="C1712" s="17"/>
      <c r="D1712" s="17"/>
      <c r="E1712" s="17"/>
      <c r="F1712" s="17"/>
    </row>
    <row r="1713" spans="1:6" ht="15" customHeight="1">
      <c r="A1713" s="17" t="s">
        <v>334</v>
      </c>
      <c r="B1713" s="17"/>
      <c r="C1713" s="17"/>
      <c r="D1713" s="17"/>
      <c r="E1713" s="17"/>
      <c r="F1713" s="17"/>
    </row>
    <row r="1714" spans="1:6" ht="15" customHeight="1">
      <c r="A1714" s="17" t="s">
        <v>478</v>
      </c>
      <c r="B1714" s="17"/>
      <c r="C1714" s="17"/>
      <c r="D1714" s="17"/>
      <c r="E1714" s="17"/>
      <c r="F1714" s="17"/>
    </row>
    <row r="1715" spans="1:6" ht="15" customHeight="1">
      <c r="A1715" s="17" t="s">
        <v>143</v>
      </c>
      <c r="B1715" s="17"/>
      <c r="C1715" s="17"/>
      <c r="D1715" s="17"/>
      <c r="E1715" s="17"/>
      <c r="F1715" s="17"/>
    </row>
    <row r="1716" spans="1:6" ht="15" customHeight="1">
      <c r="A1716" s="17" t="s">
        <v>244</v>
      </c>
      <c r="B1716" s="17"/>
      <c r="C1716" s="17"/>
      <c r="D1716" s="17"/>
      <c r="E1716" s="17"/>
      <c r="F1716" s="17"/>
    </row>
    <row r="1717" spans="1:6" ht="15" customHeight="1">
      <c r="A1717" s="17" t="s">
        <v>222</v>
      </c>
      <c r="B1717" s="17"/>
      <c r="C1717" s="17"/>
      <c r="D1717" s="17"/>
      <c r="E1717" s="17"/>
      <c r="F1717" s="17"/>
    </row>
    <row r="1718" spans="1:6" ht="15" customHeight="1">
      <c r="A1718" s="17" t="s">
        <v>533</v>
      </c>
      <c r="B1718" s="17"/>
      <c r="C1718" s="17"/>
      <c r="D1718" s="17"/>
      <c r="E1718" s="17"/>
      <c r="F1718" s="17"/>
    </row>
    <row r="1719" spans="1:6" ht="15" customHeight="1">
      <c r="A1719" s="17" t="s">
        <v>435</v>
      </c>
      <c r="B1719" s="17"/>
      <c r="C1719" s="17"/>
      <c r="D1719" s="17"/>
      <c r="E1719" s="17"/>
      <c r="F1719" s="17"/>
    </row>
    <row r="1720" spans="1:6" ht="15" customHeight="1">
      <c r="A1720" s="17" t="s">
        <v>534</v>
      </c>
      <c r="B1720" s="17"/>
      <c r="C1720" s="17"/>
      <c r="D1720" s="17"/>
      <c r="E1720" s="17"/>
      <c r="F1720" s="17"/>
    </row>
    <row r="1721" spans="1:6" ht="15" customHeight="1">
      <c r="A1721" s="17" t="s">
        <v>283</v>
      </c>
      <c r="B1721" s="17"/>
      <c r="C1721" s="17"/>
      <c r="D1721" s="17"/>
      <c r="E1721" s="17"/>
      <c r="F1721" s="17"/>
    </row>
    <row r="1722" spans="1:6" ht="15" customHeight="1">
      <c r="A1722" s="17" t="s">
        <v>543</v>
      </c>
      <c r="B1722" s="17"/>
      <c r="C1722" s="17"/>
      <c r="D1722" s="17"/>
      <c r="E1722" s="17"/>
      <c r="F1722" s="17"/>
    </row>
    <row r="1723" spans="1:6" ht="15" customHeight="1">
      <c r="A1723" s="17" t="s">
        <v>606</v>
      </c>
      <c r="B1723" s="17"/>
      <c r="C1723" s="17"/>
      <c r="D1723" s="17"/>
      <c r="E1723" s="17"/>
      <c r="F1723" s="17"/>
    </row>
    <row r="1724" spans="1:6" ht="15" customHeight="1">
      <c r="A1724" s="17" t="s">
        <v>286</v>
      </c>
      <c r="B1724" s="17"/>
      <c r="C1724" s="17"/>
      <c r="D1724" s="17"/>
      <c r="E1724" s="17"/>
      <c r="F1724" s="17"/>
    </row>
    <row r="1725" spans="1:6" ht="15" customHeight="1">
      <c r="A1725" s="17" t="s">
        <v>267</v>
      </c>
      <c r="B1725" s="17"/>
      <c r="C1725" s="17"/>
      <c r="D1725" s="17"/>
      <c r="E1725" s="17"/>
      <c r="F1725" s="17"/>
    </row>
    <row r="1726" spans="1:6" ht="15" customHeight="1">
      <c r="A1726" s="17" t="s">
        <v>228</v>
      </c>
      <c r="B1726" s="17"/>
      <c r="C1726" s="17"/>
      <c r="D1726" s="17"/>
      <c r="E1726" s="17"/>
      <c r="F1726" s="17"/>
    </row>
    <row r="1727" spans="1:6" ht="15" customHeight="1">
      <c r="A1727" s="17" t="s">
        <v>607</v>
      </c>
      <c r="B1727" s="17"/>
      <c r="C1727" s="17"/>
      <c r="D1727" s="17"/>
      <c r="E1727" s="17"/>
      <c r="F1727" s="17"/>
    </row>
    <row r="1728" spans="1:6" ht="15" customHeight="1">
      <c r="A1728" s="17" t="s">
        <v>608</v>
      </c>
      <c r="B1728" s="17"/>
      <c r="C1728" s="17"/>
      <c r="D1728" s="17"/>
      <c r="E1728" s="17"/>
      <c r="F1728" s="17"/>
    </row>
    <row r="1729" spans="1:6" ht="15" customHeight="1">
      <c r="A1729" s="17" t="s">
        <v>609</v>
      </c>
      <c r="B1729" s="17"/>
      <c r="C1729" s="17"/>
      <c r="D1729" s="17"/>
      <c r="E1729" s="17"/>
      <c r="F1729" s="17"/>
    </row>
    <row r="1730" spans="1:6" ht="15" customHeight="1">
      <c r="A1730" s="17" t="s">
        <v>176</v>
      </c>
      <c r="B1730" s="17"/>
      <c r="C1730" s="17"/>
      <c r="D1730" s="17"/>
      <c r="E1730" s="17"/>
      <c r="F1730" s="17"/>
    </row>
    <row r="1731" spans="1:6" ht="15" customHeight="1">
      <c r="A1731" s="17" t="s">
        <v>178</v>
      </c>
      <c r="B1731" s="17"/>
      <c r="C1731" s="17"/>
      <c r="D1731" s="17"/>
      <c r="E1731" s="17"/>
      <c r="F1731" s="17"/>
    </row>
    <row r="1732" spans="1:6" ht="15" customHeight="1">
      <c r="A1732" s="17" t="s">
        <v>180</v>
      </c>
      <c r="B1732" s="17"/>
      <c r="C1732" s="17"/>
      <c r="D1732" s="17"/>
      <c r="E1732" s="17"/>
      <c r="F1732" s="17"/>
    </row>
    <row r="1733" spans="1:6" ht="15" customHeight="1">
      <c r="A1733" s="17" t="s">
        <v>404</v>
      </c>
      <c r="B1733" s="17"/>
      <c r="C1733" s="17"/>
      <c r="D1733" s="17"/>
      <c r="E1733" s="17"/>
      <c r="F1733" s="17"/>
    </row>
    <row r="1734" spans="1:6" ht="15" customHeight="1">
      <c r="A1734" s="17" t="s">
        <v>184</v>
      </c>
      <c r="B1734" s="17"/>
      <c r="C1734" s="17"/>
      <c r="D1734" s="17"/>
      <c r="E1734" s="17"/>
      <c r="F1734" s="17"/>
    </row>
    <row r="1735" spans="1:6" ht="15" customHeight="1">
      <c r="A1735" s="17" t="s">
        <v>186</v>
      </c>
      <c r="B1735" s="17"/>
      <c r="C1735" s="17"/>
      <c r="D1735" s="17"/>
      <c r="E1735" s="17"/>
      <c r="F1735" s="17"/>
    </row>
    <row r="1736" spans="1:6" ht="15" customHeight="1">
      <c r="A1736" s="17" t="s">
        <v>610</v>
      </c>
      <c r="B1736" s="17"/>
      <c r="C1736" s="17"/>
      <c r="D1736" s="17"/>
      <c r="E1736" s="17"/>
      <c r="F1736" s="17"/>
    </row>
    <row r="1737" spans="1:6" ht="15" customHeight="1">
      <c r="A1737" s="17" t="s">
        <v>611</v>
      </c>
      <c r="B1737" s="17"/>
      <c r="C1737" s="17"/>
      <c r="D1737" s="17"/>
      <c r="E1737" s="17"/>
      <c r="F1737" s="17"/>
    </row>
    <row r="1738" spans="1:6" ht="15" customHeight="1">
      <c r="A1738" s="17" t="s">
        <v>232</v>
      </c>
      <c r="B1738" s="17"/>
      <c r="C1738" s="17"/>
      <c r="D1738" s="17"/>
      <c r="E1738" s="17"/>
      <c r="F1738" s="17"/>
    </row>
    <row r="1739" spans="1:6" ht="15" customHeight="1">
      <c r="A1739" s="17" t="s">
        <v>233</v>
      </c>
      <c r="B1739" s="17"/>
      <c r="C1739" s="17"/>
      <c r="D1739" s="17"/>
      <c r="E1739" s="17"/>
      <c r="F1739" s="17"/>
    </row>
    <row r="1740" spans="1:6" ht="15" customHeight="1">
      <c r="A1740" s="17" t="s">
        <v>194</v>
      </c>
      <c r="B1740" s="17"/>
      <c r="C1740" s="17"/>
      <c r="D1740" s="17"/>
      <c r="E1740" s="17"/>
      <c r="F1740" s="17"/>
    </row>
    <row r="1741" spans="1:6" ht="15" customHeight="1">
      <c r="A1741" s="17" t="s">
        <v>196</v>
      </c>
      <c r="B1741" s="17"/>
      <c r="C1741" s="17"/>
      <c r="D1741" s="17"/>
      <c r="E1741" s="17"/>
      <c r="F1741" s="17"/>
    </row>
    <row r="1742" spans="1:6" ht="15" customHeight="1">
      <c r="A1742" s="17" t="s">
        <v>273</v>
      </c>
      <c r="B1742" s="17"/>
      <c r="C1742" s="17"/>
      <c r="D1742" s="17"/>
      <c r="E1742" s="17"/>
      <c r="F1742" s="17"/>
    </row>
    <row r="1743" spans="1:6" ht="15" customHeight="1">
      <c r="A1743" s="17" t="s">
        <v>274</v>
      </c>
      <c r="B1743" s="17"/>
      <c r="C1743" s="17"/>
      <c r="D1743" s="17"/>
      <c r="E1743" s="17"/>
      <c r="F1743" s="17"/>
    </row>
    <row r="1744" spans="1:6" ht="15" customHeight="1">
      <c r="A1744" s="17" t="s">
        <v>236</v>
      </c>
      <c r="B1744" s="17"/>
      <c r="C1744" s="17"/>
      <c r="D1744" s="17"/>
      <c r="E1744" s="17"/>
      <c r="F1744" s="17"/>
    </row>
    <row r="1745" spans="1:6" ht="15" customHeight="1">
      <c r="A1745" s="17" t="s">
        <v>237</v>
      </c>
      <c r="B1745" s="17"/>
      <c r="C1745" s="17"/>
      <c r="D1745" s="17"/>
      <c r="E1745" s="17"/>
      <c r="F1745" s="17"/>
    </row>
    <row r="1746" spans="1:6" ht="15" customHeight="1">
      <c r="A1746" s="17" t="s">
        <v>204</v>
      </c>
      <c r="B1746" s="17"/>
      <c r="C1746" s="17"/>
      <c r="D1746" s="17"/>
      <c r="E1746" s="17"/>
      <c r="F1746" s="17"/>
    </row>
    <row r="1747" spans="1:6" ht="15" customHeight="1">
      <c r="A1747" s="17" t="s">
        <v>208</v>
      </c>
      <c r="B1747" s="17"/>
      <c r="C1747" s="17"/>
      <c r="D1747" s="17"/>
      <c r="E1747" s="17"/>
      <c r="F1747" s="17"/>
    </row>
    <row r="1748" spans="1:6" ht="15" customHeight="1">
      <c r="A1748" s="17" t="s">
        <v>210</v>
      </c>
      <c r="B1748" s="17"/>
      <c r="C1748" s="17"/>
      <c r="D1748" s="17"/>
      <c r="E1748" s="17"/>
      <c r="F1748" s="17"/>
    </row>
    <row r="1749" spans="1:6" ht="15" customHeight="1">
      <c r="A1749" s="17" t="s">
        <v>429</v>
      </c>
      <c r="B1749" s="17"/>
      <c r="C1749" s="17"/>
      <c r="D1749" s="17"/>
      <c r="E1749" s="17"/>
      <c r="F1749" s="17"/>
    </row>
    <row r="1750" spans="1:6" ht="15" customHeight="1">
      <c r="A1750" s="17" t="s">
        <v>239</v>
      </c>
      <c r="B1750" s="17"/>
      <c r="C1750" s="17"/>
      <c r="D1750" s="17"/>
      <c r="E1750" s="17"/>
      <c r="F1750" s="17"/>
    </row>
    <row r="1751" spans="1:6" ht="15" customHeight="1">
      <c r="A1751" s="17" t="s">
        <v>275</v>
      </c>
      <c r="B1751" s="17"/>
      <c r="C1751" s="17"/>
      <c r="D1751" s="17"/>
      <c r="E1751" s="17"/>
      <c r="F1751" s="17"/>
    </row>
    <row r="1752" spans="1:6" ht="15" customHeight="1">
      <c r="A1752" s="17" t="s">
        <v>276</v>
      </c>
      <c r="B1752" s="17"/>
      <c r="C1752" s="17"/>
      <c r="D1752" s="17"/>
      <c r="E1752" s="17"/>
      <c r="F1752" s="17"/>
    </row>
    <row r="1753" spans="1:6" ht="15" customHeight="1">
      <c r="A1753" s="17" t="s">
        <v>277</v>
      </c>
      <c r="B1753" s="17"/>
      <c r="C1753" s="17"/>
      <c r="D1753" s="17"/>
      <c r="E1753" s="17"/>
      <c r="F1753" s="17"/>
    </row>
    <row r="1754" spans="1:6" ht="15" customHeight="1">
      <c r="A1754" s="17" t="s">
        <v>612</v>
      </c>
      <c r="B1754" s="17"/>
      <c r="C1754" s="17"/>
      <c r="D1754" s="17"/>
      <c r="E1754" s="17"/>
      <c r="F1754" s="17"/>
    </row>
    <row r="1755" spans="1:6" ht="15" customHeight="1">
      <c r="A1755" s="17" t="s">
        <v>143</v>
      </c>
      <c r="B1755" s="17"/>
      <c r="C1755" s="17"/>
      <c r="D1755" s="17"/>
      <c r="E1755" s="17"/>
      <c r="F1755" s="17"/>
    </row>
    <row r="1756" spans="1:6" ht="15" customHeight="1">
      <c r="A1756" s="17" t="s">
        <v>279</v>
      </c>
      <c r="B1756" s="17"/>
      <c r="C1756" s="17"/>
      <c r="D1756" s="17"/>
      <c r="E1756" s="17"/>
      <c r="F1756" s="17"/>
    </row>
    <row r="1757" spans="1:6" ht="15" customHeight="1">
      <c r="A1757" s="17" t="s">
        <v>222</v>
      </c>
      <c r="B1757" s="17"/>
      <c r="C1757" s="17"/>
      <c r="D1757" s="17"/>
      <c r="E1757" s="17"/>
      <c r="F1757" s="17"/>
    </row>
    <row r="1758" spans="1:6" ht="15" customHeight="1">
      <c r="A1758" s="17" t="s">
        <v>280</v>
      </c>
      <c r="B1758" s="17"/>
      <c r="C1758" s="17"/>
      <c r="D1758" s="17"/>
      <c r="E1758" s="17"/>
      <c r="F1758" s="17"/>
    </row>
    <row r="1759" spans="1:6" ht="15" customHeight="1">
      <c r="A1759" s="17" t="s">
        <v>281</v>
      </c>
      <c r="B1759" s="17"/>
      <c r="C1759" s="17"/>
      <c r="D1759" s="17"/>
      <c r="E1759" s="17"/>
      <c r="F1759" s="17"/>
    </row>
    <row r="1760" spans="1:6" ht="15" customHeight="1">
      <c r="A1760" s="17" t="s">
        <v>282</v>
      </c>
      <c r="B1760" s="17"/>
      <c r="C1760" s="17"/>
      <c r="D1760" s="17"/>
      <c r="E1760" s="17"/>
      <c r="F1760" s="17"/>
    </row>
    <row r="1761" spans="1:6" ht="15" customHeight="1">
      <c r="A1761" s="17" t="s">
        <v>283</v>
      </c>
      <c r="B1761" s="17"/>
      <c r="C1761" s="17"/>
      <c r="D1761" s="17"/>
      <c r="E1761" s="17"/>
      <c r="F1761" s="17"/>
    </row>
    <row r="1762" spans="1:6" ht="15" customHeight="1">
      <c r="A1762" s="17" t="s">
        <v>284</v>
      </c>
      <c r="B1762" s="17"/>
      <c r="C1762" s="17"/>
      <c r="D1762" s="17"/>
      <c r="E1762" s="17"/>
      <c r="F1762" s="17"/>
    </row>
    <row r="1763" spans="1:6" ht="15" customHeight="1">
      <c r="A1763" s="17" t="s">
        <v>285</v>
      </c>
      <c r="B1763" s="17"/>
      <c r="C1763" s="17"/>
      <c r="D1763" s="17"/>
      <c r="E1763" s="17"/>
      <c r="F1763" s="17"/>
    </row>
    <row r="1764" spans="1:6" ht="15" customHeight="1">
      <c r="A1764" s="17" t="s">
        <v>286</v>
      </c>
      <c r="B1764" s="17"/>
      <c r="C1764" s="17"/>
      <c r="D1764" s="17"/>
      <c r="E1764" s="17"/>
      <c r="F1764" s="17"/>
    </row>
    <row r="1765" spans="1:6" ht="15" customHeight="1">
      <c r="A1765" s="17" t="s">
        <v>287</v>
      </c>
      <c r="B1765" s="17"/>
      <c r="C1765" s="17"/>
      <c r="D1765" s="17"/>
      <c r="E1765" s="17"/>
      <c r="F1765" s="17"/>
    </row>
    <row r="1766" spans="1:6" ht="15" customHeight="1">
      <c r="A1766" s="17" t="s">
        <v>288</v>
      </c>
      <c r="B1766" s="17"/>
      <c r="C1766" s="17"/>
      <c r="D1766" s="17"/>
      <c r="E1766" s="17"/>
      <c r="F1766" s="17"/>
    </row>
    <row r="1767" spans="1:6" ht="15" customHeight="1">
      <c r="A1767" s="17" t="s">
        <v>289</v>
      </c>
      <c r="B1767" s="17"/>
      <c r="C1767" s="17"/>
      <c r="D1767" s="17"/>
      <c r="E1767" s="17"/>
      <c r="F1767" s="17"/>
    </row>
    <row r="1768" spans="1:6" ht="15" customHeight="1">
      <c r="A1768" s="17" t="s">
        <v>613</v>
      </c>
      <c r="B1768" s="17"/>
      <c r="C1768" s="17"/>
      <c r="D1768" s="17"/>
      <c r="E1768" s="17"/>
      <c r="F1768" s="17"/>
    </row>
    <row r="1769" spans="1:6" ht="15" customHeight="1">
      <c r="A1769" s="17" t="s">
        <v>291</v>
      </c>
      <c r="B1769" s="17"/>
      <c r="C1769" s="17"/>
      <c r="D1769" s="17"/>
      <c r="E1769" s="17"/>
      <c r="F1769" s="17"/>
    </row>
    <row r="1770" spans="1:6" ht="15" customHeight="1">
      <c r="A1770" s="17" t="s">
        <v>176</v>
      </c>
      <c r="B1770" s="17"/>
      <c r="C1770" s="17"/>
      <c r="D1770" s="17"/>
      <c r="E1770" s="17"/>
      <c r="F1770" s="17"/>
    </row>
    <row r="1771" spans="1:6" ht="15" customHeight="1">
      <c r="A1771" s="17" t="s">
        <v>178</v>
      </c>
      <c r="B1771" s="17"/>
      <c r="C1771" s="17"/>
      <c r="D1771" s="17"/>
      <c r="E1771" s="17"/>
      <c r="F1771" s="17"/>
    </row>
    <row r="1772" spans="1:6" ht="15" customHeight="1">
      <c r="A1772" s="17" t="s">
        <v>180</v>
      </c>
      <c r="B1772" s="17"/>
      <c r="C1772" s="17"/>
      <c r="D1772" s="17"/>
      <c r="E1772" s="17"/>
      <c r="F1772" s="17"/>
    </row>
    <row r="1773" spans="1:6" ht="15" customHeight="1">
      <c r="A1773" s="17" t="s">
        <v>182</v>
      </c>
      <c r="B1773" s="17"/>
      <c r="C1773" s="17"/>
      <c r="D1773" s="17"/>
      <c r="E1773" s="17"/>
      <c r="F1773" s="17"/>
    </row>
    <row r="1774" spans="1:6" ht="15" customHeight="1">
      <c r="A1774" s="17" t="s">
        <v>184</v>
      </c>
      <c r="B1774" s="17"/>
      <c r="C1774" s="17"/>
      <c r="D1774" s="17"/>
      <c r="E1774" s="17"/>
      <c r="F1774" s="17"/>
    </row>
    <row r="1775" spans="1:6" ht="15" customHeight="1">
      <c r="A1775" s="17" t="s">
        <v>186</v>
      </c>
      <c r="B1775" s="17"/>
      <c r="C1775" s="17"/>
      <c r="D1775" s="17"/>
      <c r="E1775" s="17"/>
      <c r="F1775" s="17"/>
    </row>
    <row r="1776" spans="1:6" ht="15" customHeight="1">
      <c r="A1776" s="17" t="s">
        <v>188</v>
      </c>
      <c r="B1776" s="17"/>
      <c r="C1776" s="17"/>
      <c r="D1776" s="17"/>
      <c r="E1776" s="17"/>
      <c r="F1776" s="17"/>
    </row>
    <row r="1777" spans="1:6" ht="15" customHeight="1">
      <c r="A1777" s="17" t="s">
        <v>190</v>
      </c>
      <c r="B1777" s="17"/>
      <c r="C1777" s="17"/>
      <c r="D1777" s="17"/>
      <c r="E1777" s="17"/>
      <c r="F1777" s="17"/>
    </row>
    <row r="1778" spans="1:6" ht="15" customHeight="1">
      <c r="A1778" s="17" t="s">
        <v>292</v>
      </c>
      <c r="B1778" s="17"/>
      <c r="C1778" s="17"/>
      <c r="D1778" s="17"/>
      <c r="E1778" s="17"/>
      <c r="F1778" s="17"/>
    </row>
    <row r="1779" spans="1:6" ht="15" customHeight="1">
      <c r="A1779" s="17" t="s">
        <v>293</v>
      </c>
      <c r="B1779" s="17"/>
      <c r="C1779" s="17"/>
      <c r="D1779" s="17"/>
      <c r="E1779" s="17"/>
      <c r="F1779" s="17"/>
    </row>
    <row r="1780" spans="1:6" ht="15" customHeight="1">
      <c r="A1780" s="17" t="s">
        <v>194</v>
      </c>
      <c r="B1780" s="17"/>
      <c r="C1780" s="17"/>
      <c r="D1780" s="17"/>
      <c r="E1780" s="17"/>
      <c r="F1780" s="17"/>
    </row>
    <row r="1781" spans="1:6" ht="15" customHeight="1">
      <c r="A1781" s="17" t="s">
        <v>196</v>
      </c>
      <c r="B1781" s="17"/>
      <c r="C1781" s="17"/>
      <c r="D1781" s="17"/>
      <c r="E1781" s="17"/>
      <c r="F1781" s="17"/>
    </row>
    <row r="1782" spans="1:6" ht="15" customHeight="1">
      <c r="A1782" s="17" t="s">
        <v>294</v>
      </c>
      <c r="B1782" s="17"/>
      <c r="C1782" s="17"/>
      <c r="D1782" s="17"/>
      <c r="E1782" s="17"/>
      <c r="F1782" s="17"/>
    </row>
    <row r="1783" spans="1:6" ht="15" customHeight="1">
      <c r="A1783" s="17" t="s">
        <v>295</v>
      </c>
      <c r="B1783" s="17"/>
      <c r="C1783" s="17"/>
      <c r="D1783" s="17"/>
      <c r="E1783" s="17"/>
      <c r="F1783" s="17"/>
    </row>
    <row r="1784" spans="1:6" ht="15" customHeight="1">
      <c r="A1784" s="17" t="s">
        <v>296</v>
      </c>
      <c r="B1784" s="17"/>
      <c r="C1784" s="17"/>
      <c r="D1784" s="17"/>
      <c r="E1784" s="17"/>
      <c r="F1784" s="17"/>
    </row>
    <row r="1785" spans="1:6" ht="15" customHeight="1">
      <c r="A1785" s="17" t="s">
        <v>297</v>
      </c>
      <c r="B1785" s="17"/>
      <c r="C1785" s="17"/>
      <c r="D1785" s="17"/>
      <c r="E1785" s="17"/>
      <c r="F1785" s="17"/>
    </row>
    <row r="1786" spans="1:6" ht="15" customHeight="1">
      <c r="A1786" s="17" t="s">
        <v>204</v>
      </c>
      <c r="B1786" s="17"/>
      <c r="C1786" s="17"/>
      <c r="D1786" s="17"/>
      <c r="E1786" s="17"/>
      <c r="F1786" s="17"/>
    </row>
    <row r="1787" spans="1:6" ht="15" customHeight="1">
      <c r="A1787" s="17" t="s">
        <v>298</v>
      </c>
      <c r="B1787" s="17"/>
      <c r="C1787" s="17"/>
      <c r="D1787" s="17"/>
      <c r="E1787" s="17"/>
      <c r="F1787" s="17"/>
    </row>
    <row r="1788" spans="1:6" ht="15" customHeight="1">
      <c r="A1788" s="17" t="s">
        <v>208</v>
      </c>
      <c r="B1788" s="17"/>
      <c r="C1788" s="17"/>
      <c r="D1788" s="17"/>
      <c r="E1788" s="17"/>
      <c r="F1788" s="17"/>
    </row>
    <row r="1789" spans="1:6" ht="15" customHeight="1">
      <c r="A1789" s="17" t="s">
        <v>210</v>
      </c>
      <c r="B1789" s="17"/>
      <c r="C1789" s="17"/>
      <c r="D1789" s="17"/>
      <c r="E1789" s="17"/>
      <c r="F1789" s="17"/>
    </row>
    <row r="1790" spans="1:6" ht="15" customHeight="1">
      <c r="A1790" s="17" t="s">
        <v>614</v>
      </c>
      <c r="B1790" s="17"/>
      <c r="C1790" s="17"/>
      <c r="D1790" s="17"/>
      <c r="E1790" s="17"/>
      <c r="F1790" s="17"/>
    </row>
    <row r="1791" spans="1:6" ht="15" customHeight="1">
      <c r="A1791" s="17" t="s">
        <v>239</v>
      </c>
      <c r="B1791" s="17"/>
      <c r="C1791" s="17"/>
      <c r="D1791" s="17"/>
      <c r="E1791" s="17"/>
      <c r="F1791" s="17"/>
    </row>
    <row r="1792" spans="1:6" ht="15" customHeight="1">
      <c r="A1792" s="17" t="s">
        <v>615</v>
      </c>
      <c r="B1792" s="17"/>
      <c r="C1792" s="17"/>
      <c r="D1792" s="17"/>
      <c r="E1792" s="17"/>
      <c r="F1792" s="17"/>
    </row>
    <row r="1793" spans="1:6" ht="15" customHeight="1">
      <c r="A1793" s="17" t="s">
        <v>616</v>
      </c>
      <c r="B1793" s="17"/>
      <c r="C1793" s="17"/>
      <c r="D1793" s="17"/>
      <c r="E1793" s="17"/>
      <c r="F1793" s="17"/>
    </row>
    <row r="1794" spans="1:6" ht="15" customHeight="1">
      <c r="A1794" s="17" t="s">
        <v>617</v>
      </c>
      <c r="B1794" s="17"/>
      <c r="C1794" s="17"/>
      <c r="D1794" s="17"/>
      <c r="E1794" s="17"/>
      <c r="F1794" s="17"/>
    </row>
    <row r="1795" spans="1:6" ht="15" customHeight="1">
      <c r="A1795" s="17" t="s">
        <v>471</v>
      </c>
      <c r="B1795" s="17"/>
      <c r="C1795" s="17"/>
      <c r="D1795" s="17"/>
      <c r="E1795" s="17"/>
      <c r="F1795" s="17"/>
    </row>
    <row r="1796" spans="1:6" ht="15" customHeight="1">
      <c r="A1796" s="17" t="s">
        <v>143</v>
      </c>
      <c r="B1796" s="17"/>
      <c r="C1796" s="17"/>
      <c r="D1796" s="17"/>
      <c r="E1796" s="17"/>
      <c r="F1796" s="17"/>
    </row>
    <row r="1797" spans="1:6" ht="15" customHeight="1">
      <c r="A1797" s="17" t="s">
        <v>244</v>
      </c>
      <c r="B1797" s="17"/>
      <c r="C1797" s="17"/>
      <c r="D1797" s="17"/>
      <c r="E1797" s="17"/>
      <c r="F1797" s="17"/>
    </row>
    <row r="1798" spans="1:6" ht="15" customHeight="1">
      <c r="A1798" s="17" t="s">
        <v>369</v>
      </c>
      <c r="B1798" s="17"/>
      <c r="C1798" s="17"/>
      <c r="D1798" s="17"/>
      <c r="E1798" s="17"/>
      <c r="F1798" s="17"/>
    </row>
    <row r="1799" spans="1:6" ht="15" customHeight="1">
      <c r="A1799" s="17" t="s">
        <v>280</v>
      </c>
      <c r="B1799" s="17"/>
      <c r="C1799" s="17"/>
      <c r="D1799" s="17"/>
      <c r="E1799" s="17"/>
      <c r="F1799" s="17"/>
    </row>
    <row r="1800" spans="1:6" ht="15" customHeight="1">
      <c r="A1800" s="17" t="s">
        <v>281</v>
      </c>
      <c r="B1800" s="17"/>
      <c r="C1800" s="17"/>
      <c r="D1800" s="17"/>
      <c r="E1800" s="17"/>
      <c r="F1800" s="17"/>
    </row>
    <row r="1801" spans="1:6" ht="15" customHeight="1">
      <c r="A1801" s="17" t="s">
        <v>534</v>
      </c>
      <c r="B1801" s="17"/>
      <c r="C1801" s="17"/>
      <c r="D1801" s="17"/>
      <c r="E1801" s="17"/>
      <c r="F1801" s="17"/>
    </row>
    <row r="1802" spans="1:6" ht="15" customHeight="1">
      <c r="A1802" s="17" t="s">
        <v>224</v>
      </c>
      <c r="B1802" s="17"/>
      <c r="C1802" s="17"/>
      <c r="D1802" s="17"/>
      <c r="E1802" s="17"/>
      <c r="F1802" s="17"/>
    </row>
    <row r="1803" spans="1:6" ht="15" customHeight="1">
      <c r="A1803" s="17" t="s">
        <v>372</v>
      </c>
      <c r="B1803" s="17"/>
      <c r="C1803" s="17"/>
      <c r="D1803" s="17"/>
      <c r="E1803" s="17"/>
      <c r="F1803" s="17"/>
    </row>
    <row r="1804" spans="1:6" ht="15" customHeight="1">
      <c r="A1804" s="17" t="s">
        <v>567</v>
      </c>
      <c r="B1804" s="17"/>
      <c r="C1804" s="17"/>
      <c r="D1804" s="17"/>
      <c r="E1804" s="17"/>
      <c r="F1804" s="17"/>
    </row>
    <row r="1805" spans="1:6" ht="15" customHeight="1">
      <c r="A1805" s="17" t="s">
        <v>286</v>
      </c>
      <c r="B1805" s="17"/>
      <c r="C1805" s="17"/>
      <c r="D1805" s="17"/>
      <c r="E1805" s="17"/>
      <c r="F1805" s="17"/>
    </row>
    <row r="1806" spans="1:6" ht="15" customHeight="1">
      <c r="A1806" s="17" t="s">
        <v>618</v>
      </c>
      <c r="B1806" s="17"/>
      <c r="C1806" s="17"/>
      <c r="D1806" s="17"/>
      <c r="E1806" s="17"/>
      <c r="F1806" s="17"/>
    </row>
    <row r="1807" spans="1:6" ht="15" customHeight="1">
      <c r="A1807" s="17" t="s">
        <v>228</v>
      </c>
      <c r="B1807" s="17"/>
      <c r="C1807" s="17"/>
      <c r="D1807" s="17"/>
      <c r="E1807" s="17"/>
      <c r="F1807" s="17"/>
    </row>
    <row r="1808" spans="1:6" ht="15" customHeight="1">
      <c r="A1808" s="17" t="s">
        <v>619</v>
      </c>
      <c r="B1808" s="17"/>
      <c r="C1808" s="17"/>
      <c r="D1808" s="17"/>
      <c r="E1808" s="17"/>
      <c r="F1808" s="17"/>
    </row>
    <row r="1809" spans="1:6" ht="15" customHeight="1">
      <c r="A1809" s="17" t="s">
        <v>620</v>
      </c>
      <c r="B1809" s="17"/>
      <c r="C1809" s="17"/>
      <c r="D1809" s="17"/>
      <c r="E1809" s="17"/>
      <c r="F1809" s="17"/>
    </row>
    <row r="1810" spans="1:6" ht="15" customHeight="1">
      <c r="A1810" s="17" t="s">
        <v>621</v>
      </c>
      <c r="B1810" s="17"/>
      <c r="C1810" s="17"/>
      <c r="D1810" s="17"/>
      <c r="E1810" s="17"/>
      <c r="F1810" s="17"/>
    </row>
    <row r="1811" spans="1:6" ht="15" customHeight="1">
      <c r="A1811" s="17" t="s">
        <v>176</v>
      </c>
      <c r="B1811" s="17"/>
      <c r="C1811" s="17"/>
      <c r="D1811" s="17"/>
      <c r="E1811" s="17"/>
      <c r="F1811" s="17"/>
    </row>
    <row r="1812" spans="1:6" ht="15" customHeight="1">
      <c r="A1812" s="17" t="s">
        <v>178</v>
      </c>
      <c r="B1812" s="17"/>
      <c r="C1812" s="17"/>
      <c r="D1812" s="17"/>
      <c r="E1812" s="17"/>
      <c r="F1812" s="17"/>
    </row>
    <row r="1813" spans="1:6" ht="15" customHeight="1">
      <c r="A1813" s="17" t="s">
        <v>180</v>
      </c>
      <c r="B1813" s="17"/>
      <c r="C1813" s="17"/>
      <c r="D1813" s="17"/>
      <c r="E1813" s="17"/>
      <c r="F1813" s="17"/>
    </row>
    <row r="1814" spans="1:6" ht="15" customHeight="1">
      <c r="A1814" s="17" t="s">
        <v>182</v>
      </c>
      <c r="B1814" s="17"/>
      <c r="C1814" s="17"/>
      <c r="D1814" s="17"/>
      <c r="E1814" s="17"/>
      <c r="F1814" s="17"/>
    </row>
    <row r="1815" spans="1:6" ht="15" customHeight="1">
      <c r="A1815" s="17" t="s">
        <v>184</v>
      </c>
      <c r="B1815" s="17"/>
      <c r="C1815" s="17"/>
      <c r="D1815" s="17"/>
      <c r="E1815" s="17"/>
      <c r="F1815" s="17"/>
    </row>
    <row r="1816" spans="1:6" ht="15" customHeight="1">
      <c r="A1816" s="17" t="s">
        <v>186</v>
      </c>
      <c r="B1816" s="17"/>
      <c r="C1816" s="17"/>
      <c r="D1816" s="17"/>
      <c r="E1816" s="17"/>
      <c r="F1816" s="17"/>
    </row>
    <row r="1817" spans="1:6" ht="15" customHeight="1">
      <c r="A1817" s="17" t="s">
        <v>362</v>
      </c>
      <c r="B1817" s="17"/>
      <c r="C1817" s="17"/>
      <c r="D1817" s="17"/>
      <c r="E1817" s="17"/>
      <c r="F1817" s="17"/>
    </row>
    <row r="1818" spans="1:6" ht="15" customHeight="1">
      <c r="A1818" s="17" t="s">
        <v>363</v>
      </c>
      <c r="B1818" s="17"/>
      <c r="C1818" s="17"/>
      <c r="D1818" s="17"/>
      <c r="E1818" s="17"/>
      <c r="F1818" s="17"/>
    </row>
    <row r="1819" spans="1:6" ht="15" customHeight="1">
      <c r="A1819" s="17" t="s">
        <v>329</v>
      </c>
      <c r="B1819" s="17"/>
      <c r="C1819" s="17"/>
      <c r="D1819" s="17"/>
      <c r="E1819" s="17"/>
      <c r="F1819" s="17"/>
    </row>
    <row r="1820" spans="1:6" ht="15" customHeight="1">
      <c r="A1820" s="17" t="s">
        <v>330</v>
      </c>
      <c r="B1820" s="17"/>
      <c r="C1820" s="17"/>
      <c r="D1820" s="17"/>
      <c r="E1820" s="17"/>
      <c r="F1820" s="17"/>
    </row>
    <row r="1821" spans="1:6" ht="15" customHeight="1">
      <c r="A1821" s="17" t="s">
        <v>271</v>
      </c>
      <c r="B1821" s="17"/>
      <c r="C1821" s="17"/>
      <c r="D1821" s="17"/>
      <c r="E1821" s="17"/>
      <c r="F1821" s="17"/>
    </row>
    <row r="1822" spans="1:6" ht="15" customHeight="1">
      <c r="A1822" s="17" t="s">
        <v>272</v>
      </c>
      <c r="B1822" s="17"/>
      <c r="C1822" s="17"/>
      <c r="D1822" s="17"/>
      <c r="E1822" s="17"/>
      <c r="F1822" s="17"/>
    </row>
    <row r="1823" spans="1:6" ht="15" customHeight="1">
      <c r="A1823" s="17" t="s">
        <v>294</v>
      </c>
      <c r="B1823" s="17"/>
      <c r="C1823" s="17"/>
      <c r="D1823" s="17"/>
      <c r="E1823" s="17"/>
      <c r="F1823" s="17"/>
    </row>
    <row r="1824" spans="1:6" ht="15" customHeight="1">
      <c r="A1824" s="17" t="s">
        <v>295</v>
      </c>
      <c r="B1824" s="17"/>
      <c r="C1824" s="17"/>
      <c r="D1824" s="17"/>
      <c r="E1824" s="17"/>
      <c r="F1824" s="17"/>
    </row>
    <row r="1825" spans="1:6" ht="15" customHeight="1">
      <c r="A1825" s="17" t="s">
        <v>236</v>
      </c>
      <c r="B1825" s="17"/>
      <c r="C1825" s="17"/>
      <c r="D1825" s="17"/>
      <c r="E1825" s="17"/>
      <c r="F1825" s="17"/>
    </row>
    <row r="1826" spans="1:6" ht="15" customHeight="1">
      <c r="A1826" s="17" t="s">
        <v>237</v>
      </c>
      <c r="B1826" s="17"/>
      <c r="C1826" s="17"/>
      <c r="D1826" s="17"/>
      <c r="E1826" s="17"/>
      <c r="F1826" s="17"/>
    </row>
    <row r="1827" spans="1:6" ht="15" customHeight="1">
      <c r="A1827" s="17" t="s">
        <v>204</v>
      </c>
      <c r="B1827" s="17"/>
      <c r="C1827" s="17"/>
      <c r="D1827" s="17"/>
      <c r="E1827" s="17"/>
      <c r="F1827" s="17"/>
    </row>
    <row r="1828" spans="1:6" ht="15" customHeight="1">
      <c r="A1828" s="17" t="s">
        <v>208</v>
      </c>
      <c r="B1828" s="17"/>
      <c r="C1828" s="17"/>
      <c r="D1828" s="17"/>
      <c r="E1828" s="17"/>
      <c r="F1828" s="17"/>
    </row>
    <row r="1829" spans="1:6" ht="15" customHeight="1">
      <c r="A1829" s="17" t="s">
        <v>210</v>
      </c>
      <c r="B1829" s="17"/>
      <c r="C1829" s="17"/>
      <c r="D1829" s="17"/>
      <c r="E1829" s="17"/>
      <c r="F1829" s="17"/>
    </row>
    <row r="1830" spans="1:6" ht="15" customHeight="1">
      <c r="A1830" s="17" t="s">
        <v>622</v>
      </c>
      <c r="B1830" s="17"/>
      <c r="C1830" s="17"/>
      <c r="D1830" s="17"/>
      <c r="E1830" s="17"/>
      <c r="F1830" s="17"/>
    </row>
    <row r="1831" spans="1:6" ht="15" customHeight="1">
      <c r="A1831" s="17" t="s">
        <v>239</v>
      </c>
      <c r="B1831" s="17"/>
      <c r="C1831" s="17"/>
      <c r="D1831" s="17"/>
      <c r="E1831" s="17"/>
      <c r="F1831" s="17"/>
    </row>
    <row r="1832" spans="1:6" ht="15" customHeight="1">
      <c r="A1832" s="17" t="s">
        <v>623</v>
      </c>
      <c r="B1832" s="17"/>
      <c r="C1832" s="17"/>
      <c r="D1832" s="17"/>
      <c r="E1832" s="17"/>
      <c r="F1832" s="17"/>
    </row>
    <row r="1833" spans="1:6" ht="15" customHeight="1">
      <c r="A1833" s="17" t="s">
        <v>624</v>
      </c>
      <c r="B1833" s="17"/>
      <c r="C1833" s="17"/>
      <c r="D1833" s="17"/>
      <c r="E1833" s="17"/>
      <c r="F1833" s="17"/>
    </row>
    <row r="1834" spans="1:6" ht="15" customHeight="1">
      <c r="A1834" s="17" t="s">
        <v>138</v>
      </c>
      <c r="B1834" s="17"/>
      <c r="C1834" s="17"/>
      <c r="D1834" s="17"/>
      <c r="E1834" s="17"/>
      <c r="F1834" s="17"/>
    </row>
    <row r="1835" spans="1:6" ht="15" customHeight="1">
      <c r="A1835" s="17" t="s">
        <v>625</v>
      </c>
      <c r="B1835" s="17"/>
      <c r="C1835" s="17"/>
      <c r="D1835" s="17"/>
      <c r="E1835" s="17"/>
      <c r="F1835" s="17"/>
    </row>
    <row r="1836" spans="1:6" ht="15" customHeight="1">
      <c r="A1836" s="17" t="s">
        <v>143</v>
      </c>
      <c r="B1836" s="17"/>
      <c r="C1836" s="17"/>
      <c r="D1836" s="17"/>
      <c r="E1836" s="17"/>
      <c r="F1836" s="17"/>
    </row>
    <row r="1837" spans="1:6" ht="15" customHeight="1">
      <c r="A1837" s="17" t="s">
        <v>511</v>
      </c>
      <c r="B1837" s="17"/>
      <c r="C1837" s="17"/>
      <c r="D1837" s="17"/>
      <c r="E1837" s="17"/>
      <c r="F1837" s="17"/>
    </row>
    <row r="1838" spans="1:6" ht="15" customHeight="1">
      <c r="A1838" s="17" t="s">
        <v>369</v>
      </c>
      <c r="B1838" s="17"/>
      <c r="C1838" s="17"/>
      <c r="D1838" s="17"/>
      <c r="E1838" s="17"/>
      <c r="F1838" s="17"/>
    </row>
    <row r="1839" spans="1:6" ht="15" customHeight="1">
      <c r="A1839" s="17" t="s">
        <v>280</v>
      </c>
      <c r="B1839" s="17"/>
      <c r="C1839" s="17"/>
      <c r="D1839" s="17"/>
      <c r="E1839" s="17"/>
      <c r="F1839" s="17"/>
    </row>
    <row r="1840" spans="1:6" ht="15" customHeight="1">
      <c r="A1840" s="17" t="s">
        <v>435</v>
      </c>
      <c r="B1840" s="17"/>
      <c r="C1840" s="17"/>
      <c r="D1840" s="17"/>
      <c r="E1840" s="17"/>
      <c r="F1840" s="17"/>
    </row>
    <row r="1841" spans="1:6" ht="15" customHeight="1">
      <c r="A1841" s="17" t="s">
        <v>282</v>
      </c>
      <c r="B1841" s="17"/>
      <c r="C1841" s="17"/>
      <c r="D1841" s="17"/>
      <c r="E1841" s="17"/>
      <c r="F1841" s="17"/>
    </row>
    <row r="1842" spans="1:6" ht="15" customHeight="1">
      <c r="A1842" s="17" t="s">
        <v>415</v>
      </c>
      <c r="B1842" s="17"/>
      <c r="C1842" s="17"/>
      <c r="D1842" s="17"/>
      <c r="E1842" s="17"/>
      <c r="F1842" s="17"/>
    </row>
    <row r="1843" spans="1:6" ht="15" customHeight="1">
      <c r="A1843" s="17" t="s">
        <v>416</v>
      </c>
      <c r="B1843" s="17"/>
      <c r="C1843" s="17"/>
      <c r="D1843" s="17"/>
      <c r="E1843" s="17"/>
      <c r="F1843" s="17"/>
    </row>
    <row r="1844" spans="1:6" ht="15" customHeight="1">
      <c r="A1844" s="17" t="s">
        <v>626</v>
      </c>
      <c r="B1844" s="17"/>
      <c r="C1844" s="17"/>
      <c r="D1844" s="17"/>
      <c r="E1844" s="17"/>
      <c r="F1844" s="17"/>
    </row>
    <row r="1845" spans="1:6" ht="15" customHeight="1">
      <c r="A1845" s="17" t="s">
        <v>286</v>
      </c>
      <c r="B1845" s="17"/>
      <c r="C1845" s="17"/>
      <c r="D1845" s="17"/>
      <c r="E1845" s="17"/>
      <c r="F1845" s="17"/>
    </row>
    <row r="1846" spans="1:6" ht="15" customHeight="1">
      <c r="A1846" s="17" t="s">
        <v>627</v>
      </c>
      <c r="B1846" s="17"/>
      <c r="C1846" s="17"/>
      <c r="D1846" s="17"/>
      <c r="E1846" s="17"/>
      <c r="F1846" s="17"/>
    </row>
    <row r="1847" spans="1:6" ht="15" customHeight="1">
      <c r="A1847" s="17" t="s">
        <v>400</v>
      </c>
      <c r="B1847" s="17"/>
      <c r="C1847" s="17"/>
      <c r="D1847" s="17"/>
      <c r="E1847" s="17"/>
      <c r="F1847" s="17"/>
    </row>
    <row r="1848" spans="1:6" ht="15" customHeight="1">
      <c r="A1848" s="17" t="s">
        <v>628</v>
      </c>
      <c r="B1848" s="17"/>
      <c r="C1848" s="17"/>
      <c r="D1848" s="17"/>
      <c r="E1848" s="17"/>
      <c r="F1848" s="17"/>
    </row>
    <row r="1849" spans="1:6" ht="15" customHeight="1">
      <c r="A1849" s="17" t="s">
        <v>629</v>
      </c>
      <c r="B1849" s="17"/>
      <c r="C1849" s="17"/>
      <c r="D1849" s="17"/>
      <c r="E1849" s="17"/>
      <c r="F1849" s="17"/>
    </row>
    <row r="1850" spans="1:6" ht="15" customHeight="1">
      <c r="A1850" s="17" t="s">
        <v>630</v>
      </c>
      <c r="B1850" s="17"/>
      <c r="C1850" s="17"/>
      <c r="D1850" s="17"/>
      <c r="E1850" s="17"/>
      <c r="F1850" s="17"/>
    </row>
    <row r="1851" spans="1:6" ht="15" customHeight="1">
      <c r="A1851" s="17" t="s">
        <v>176</v>
      </c>
      <c r="B1851" s="17"/>
      <c r="C1851" s="17"/>
      <c r="D1851" s="17"/>
      <c r="E1851" s="17"/>
      <c r="F1851" s="17"/>
    </row>
    <row r="1852" spans="1:6" ht="15" customHeight="1">
      <c r="A1852" s="17" t="s">
        <v>178</v>
      </c>
      <c r="B1852" s="17"/>
      <c r="C1852" s="17"/>
      <c r="D1852" s="17"/>
      <c r="E1852" s="17"/>
      <c r="F1852" s="17"/>
    </row>
    <row r="1853" spans="1:6" ht="15" customHeight="1">
      <c r="A1853" s="17" t="s">
        <v>180</v>
      </c>
      <c r="B1853" s="17"/>
      <c r="C1853" s="17"/>
      <c r="D1853" s="17"/>
      <c r="E1853" s="17"/>
      <c r="F1853" s="17"/>
    </row>
    <row r="1854" spans="1:6" ht="15" customHeight="1">
      <c r="A1854" s="17" t="s">
        <v>404</v>
      </c>
      <c r="B1854" s="17"/>
      <c r="C1854" s="17"/>
      <c r="D1854" s="17"/>
      <c r="E1854" s="17"/>
      <c r="F1854" s="17"/>
    </row>
    <row r="1855" spans="1:6" ht="15" customHeight="1">
      <c r="A1855" s="17" t="s">
        <v>184</v>
      </c>
      <c r="B1855" s="17"/>
      <c r="C1855" s="17"/>
      <c r="D1855" s="17"/>
      <c r="E1855" s="17"/>
      <c r="F1855" s="17"/>
    </row>
    <row r="1856" spans="1:6" ht="15" customHeight="1">
      <c r="A1856" s="17" t="s">
        <v>186</v>
      </c>
      <c r="B1856" s="17"/>
      <c r="C1856" s="17"/>
      <c r="D1856" s="17"/>
      <c r="E1856" s="17"/>
      <c r="F1856" s="17"/>
    </row>
    <row r="1857" spans="1:6" ht="15" customHeight="1">
      <c r="A1857" s="17" t="s">
        <v>362</v>
      </c>
      <c r="B1857" s="17"/>
      <c r="C1857" s="17"/>
      <c r="D1857" s="17"/>
      <c r="E1857" s="17"/>
      <c r="F1857" s="17"/>
    </row>
    <row r="1858" spans="1:6" ht="15" customHeight="1">
      <c r="A1858" s="17" t="s">
        <v>363</v>
      </c>
      <c r="B1858" s="17"/>
      <c r="C1858" s="17"/>
      <c r="D1858" s="17"/>
      <c r="E1858" s="17"/>
      <c r="F1858" s="17"/>
    </row>
    <row r="1859" spans="1:6" ht="15" customHeight="1">
      <c r="A1859" s="17" t="s">
        <v>329</v>
      </c>
      <c r="B1859" s="17"/>
      <c r="C1859" s="17"/>
      <c r="D1859" s="17"/>
      <c r="E1859" s="17"/>
      <c r="F1859" s="17"/>
    </row>
    <row r="1860" spans="1:6" ht="15" customHeight="1">
      <c r="A1860" s="17" t="s">
        <v>330</v>
      </c>
      <c r="B1860" s="17"/>
      <c r="C1860" s="17"/>
      <c r="D1860" s="17"/>
      <c r="E1860" s="17"/>
      <c r="F1860" s="17"/>
    </row>
    <row r="1861" spans="1:6" ht="15" customHeight="1">
      <c r="A1861" s="17" t="s">
        <v>311</v>
      </c>
      <c r="B1861" s="17"/>
      <c r="C1861" s="17"/>
      <c r="D1861" s="17"/>
      <c r="E1861" s="17"/>
      <c r="F1861" s="17"/>
    </row>
    <row r="1862" spans="1:6" ht="15" customHeight="1">
      <c r="A1862" s="17" t="s">
        <v>312</v>
      </c>
      <c r="B1862" s="17"/>
      <c r="C1862" s="17"/>
      <c r="D1862" s="17"/>
      <c r="E1862" s="17"/>
      <c r="F1862" s="17"/>
    </row>
    <row r="1863" spans="1:6" ht="15" customHeight="1">
      <c r="A1863" s="17" t="s">
        <v>257</v>
      </c>
      <c r="B1863" s="17"/>
      <c r="C1863" s="17"/>
      <c r="D1863" s="17"/>
      <c r="E1863" s="17"/>
      <c r="F1863" s="17"/>
    </row>
    <row r="1864" spans="1:6" ht="15" customHeight="1">
      <c r="A1864" s="17" t="s">
        <v>258</v>
      </c>
      <c r="B1864" s="17"/>
      <c r="C1864" s="17"/>
      <c r="D1864" s="17"/>
      <c r="E1864" s="17"/>
      <c r="F1864" s="17"/>
    </row>
    <row r="1865" spans="1:6" ht="15" customHeight="1">
      <c r="A1865" s="17" t="s">
        <v>236</v>
      </c>
      <c r="B1865" s="17"/>
      <c r="C1865" s="17"/>
      <c r="D1865" s="17"/>
      <c r="E1865" s="17"/>
      <c r="F1865" s="17"/>
    </row>
    <row r="1866" spans="1:6" ht="15" customHeight="1">
      <c r="A1866" s="17" t="s">
        <v>237</v>
      </c>
      <c r="B1866" s="17"/>
      <c r="C1866" s="17"/>
      <c r="D1866" s="17"/>
      <c r="E1866" s="17"/>
      <c r="F1866" s="17"/>
    </row>
    <row r="1867" spans="1:6" ht="15" customHeight="1">
      <c r="A1867" s="17" t="s">
        <v>204</v>
      </c>
      <c r="B1867" s="17"/>
      <c r="C1867" s="17"/>
      <c r="D1867" s="17"/>
      <c r="E1867" s="17"/>
      <c r="F1867" s="17"/>
    </row>
    <row r="1868" spans="1:6" ht="15" customHeight="1">
      <c r="A1868" s="17" t="s">
        <v>350</v>
      </c>
      <c r="B1868" s="17"/>
      <c r="C1868" s="17"/>
      <c r="D1868" s="17"/>
      <c r="E1868" s="17"/>
      <c r="F1868" s="17"/>
    </row>
    <row r="1869" spans="1:6" ht="15" customHeight="1">
      <c r="A1869" s="17" t="s">
        <v>208</v>
      </c>
      <c r="B1869" s="17"/>
      <c r="C1869" s="17"/>
      <c r="D1869" s="17"/>
      <c r="E1869" s="17"/>
      <c r="F1869" s="17"/>
    </row>
    <row r="1870" spans="1:6" ht="15" customHeight="1">
      <c r="A1870" s="17" t="s">
        <v>210</v>
      </c>
      <c r="B1870" s="17"/>
      <c r="C1870" s="17"/>
      <c r="D1870" s="17"/>
      <c r="E1870" s="17"/>
      <c r="F1870" s="17"/>
    </row>
    <row r="1871" spans="1:6" ht="15" customHeight="1">
      <c r="A1871" s="17" t="s">
        <v>631</v>
      </c>
      <c r="B1871" s="17"/>
      <c r="C1871" s="17"/>
      <c r="D1871" s="17"/>
      <c r="E1871" s="17"/>
      <c r="F1871" s="17"/>
    </row>
    <row r="1872" spans="1:6" ht="15" customHeight="1">
      <c r="A1872" s="17" t="s">
        <v>239</v>
      </c>
      <c r="B1872" s="17"/>
      <c r="C1872" s="17"/>
      <c r="D1872" s="17"/>
      <c r="E1872" s="17"/>
      <c r="F1872" s="17"/>
    </row>
    <row r="1873" spans="1:6" ht="15" customHeight="1">
      <c r="A1873" s="17" t="s">
        <v>632</v>
      </c>
      <c r="B1873" s="17"/>
      <c r="C1873" s="17"/>
      <c r="D1873" s="17"/>
      <c r="E1873" s="17"/>
      <c r="F1873" s="17"/>
    </row>
    <row r="1874" spans="1:6" ht="15" customHeight="1">
      <c r="A1874" s="17" t="s">
        <v>633</v>
      </c>
      <c r="B1874" s="17"/>
      <c r="C1874" s="17"/>
      <c r="D1874" s="17"/>
      <c r="E1874" s="17"/>
      <c r="F1874" s="17"/>
    </row>
    <row r="1875" spans="1:6" ht="15" customHeight="1">
      <c r="A1875" s="17" t="s">
        <v>344</v>
      </c>
      <c r="B1875" s="17"/>
      <c r="C1875" s="17"/>
      <c r="D1875" s="17"/>
      <c r="E1875" s="17"/>
      <c r="F1875" s="17"/>
    </row>
    <row r="1876" spans="1:6" ht="15" customHeight="1">
      <c r="A1876" s="17" t="s">
        <v>634</v>
      </c>
      <c r="B1876" s="17"/>
      <c r="C1876" s="17"/>
      <c r="D1876" s="17"/>
      <c r="E1876" s="17"/>
      <c r="F1876" s="17"/>
    </row>
    <row r="1877" spans="1:6" ht="15" customHeight="1">
      <c r="A1877" s="17" t="s">
        <v>143</v>
      </c>
      <c r="B1877" s="17"/>
      <c r="C1877" s="17"/>
      <c r="D1877" s="17"/>
      <c r="E1877" s="17"/>
      <c r="F1877" s="17"/>
    </row>
    <row r="1878" spans="1:6" ht="15" customHeight="1">
      <c r="A1878" s="17" t="s">
        <v>221</v>
      </c>
      <c r="B1878" s="17"/>
      <c r="C1878" s="17"/>
      <c r="D1878" s="17"/>
      <c r="E1878" s="17"/>
      <c r="F1878" s="17"/>
    </row>
    <row r="1879" spans="1:6" ht="15" customHeight="1">
      <c r="A1879" s="17" t="s">
        <v>222</v>
      </c>
      <c r="B1879" s="17"/>
      <c r="C1879" s="17"/>
      <c r="D1879" s="17"/>
      <c r="E1879" s="17"/>
      <c r="F1879" s="17"/>
    </row>
    <row r="1880" spans="1:6" ht="15" customHeight="1">
      <c r="A1880" s="17" t="s">
        <v>280</v>
      </c>
      <c r="B1880" s="17"/>
      <c r="C1880" s="17"/>
      <c r="D1880" s="17"/>
      <c r="E1880" s="17"/>
      <c r="F1880" s="17"/>
    </row>
    <row r="1881" spans="1:6" ht="15" customHeight="1">
      <c r="A1881" s="17" t="s">
        <v>357</v>
      </c>
      <c r="B1881" s="17"/>
      <c r="C1881" s="17"/>
      <c r="D1881" s="17"/>
      <c r="E1881" s="17"/>
      <c r="F1881" s="17"/>
    </row>
    <row r="1882" spans="1:6" ht="15" customHeight="1">
      <c r="A1882" s="17" t="s">
        <v>414</v>
      </c>
      <c r="B1882" s="17"/>
      <c r="C1882" s="17"/>
      <c r="D1882" s="17"/>
      <c r="E1882" s="17"/>
      <c r="F1882" s="17"/>
    </row>
    <row r="1883" spans="1:6" ht="15" customHeight="1">
      <c r="A1883" s="17" t="s">
        <v>415</v>
      </c>
      <c r="B1883" s="17"/>
      <c r="C1883" s="17"/>
      <c r="D1883" s="17"/>
      <c r="E1883" s="17"/>
      <c r="F1883" s="17"/>
    </row>
    <row r="1884" spans="1:6" ht="15" customHeight="1">
      <c r="A1884" s="17" t="s">
        <v>416</v>
      </c>
      <c r="B1884" s="17"/>
      <c r="C1884" s="17"/>
      <c r="D1884" s="17"/>
      <c r="E1884" s="17"/>
      <c r="F1884" s="17"/>
    </row>
    <row r="1885" spans="1:6" ht="15" customHeight="1">
      <c r="A1885" s="17" t="s">
        <v>551</v>
      </c>
      <c r="B1885" s="17"/>
      <c r="C1885" s="17"/>
      <c r="D1885" s="17"/>
      <c r="E1885" s="17"/>
      <c r="F1885" s="17"/>
    </row>
    <row r="1886" spans="1:6" ht="15" customHeight="1">
      <c r="A1886" s="17" t="s">
        <v>286</v>
      </c>
      <c r="B1886" s="17"/>
      <c r="C1886" s="17"/>
      <c r="D1886" s="17"/>
      <c r="E1886" s="17"/>
      <c r="F1886" s="17"/>
    </row>
    <row r="1887" spans="1:6" ht="15" customHeight="1">
      <c r="A1887" s="17" t="s">
        <v>576</v>
      </c>
      <c r="B1887" s="17"/>
      <c r="C1887" s="17"/>
      <c r="D1887" s="17"/>
      <c r="E1887" s="17"/>
      <c r="F1887" s="17"/>
    </row>
    <row r="1888" spans="1:6" ht="15" customHeight="1">
      <c r="A1888" s="17" t="s">
        <v>228</v>
      </c>
      <c r="B1888" s="17"/>
      <c r="C1888" s="17"/>
      <c r="D1888" s="17"/>
      <c r="E1888" s="17"/>
      <c r="F1888" s="17"/>
    </row>
    <row r="1889" spans="1:6" ht="15" customHeight="1">
      <c r="A1889" s="17" t="s">
        <v>635</v>
      </c>
      <c r="B1889" s="17"/>
      <c r="C1889" s="17"/>
      <c r="D1889" s="17"/>
      <c r="E1889" s="17"/>
      <c r="F1889" s="17"/>
    </row>
    <row r="1890" spans="1:6" ht="15" customHeight="1">
      <c r="A1890" s="17" t="s">
        <v>636</v>
      </c>
      <c r="B1890" s="17"/>
      <c r="C1890" s="17"/>
      <c r="D1890" s="17"/>
      <c r="E1890" s="17"/>
      <c r="F1890" s="17"/>
    </row>
    <row r="1891" spans="1:6" ht="15" customHeight="1">
      <c r="A1891" s="17" t="s">
        <v>637</v>
      </c>
      <c r="B1891" s="17"/>
      <c r="C1891" s="17"/>
      <c r="D1891" s="17"/>
      <c r="E1891" s="17"/>
      <c r="F1891" s="17"/>
    </row>
    <row r="1892" spans="1:6" ht="15" customHeight="1">
      <c r="A1892" s="17" t="s">
        <v>176</v>
      </c>
      <c r="B1892" s="17"/>
      <c r="C1892" s="17"/>
      <c r="D1892" s="17"/>
      <c r="E1892" s="17"/>
      <c r="F1892" s="17"/>
    </row>
    <row r="1893" spans="1:6" ht="15" customHeight="1">
      <c r="A1893" s="17" t="s">
        <v>178</v>
      </c>
      <c r="B1893" s="17"/>
      <c r="C1893" s="17"/>
      <c r="D1893" s="17"/>
      <c r="E1893" s="17"/>
      <c r="F1893" s="17"/>
    </row>
    <row r="1894" spans="1:6" ht="15" customHeight="1">
      <c r="A1894" s="17" t="s">
        <v>180</v>
      </c>
      <c r="B1894" s="17"/>
      <c r="C1894" s="17"/>
      <c r="D1894" s="17"/>
      <c r="E1894" s="17"/>
      <c r="F1894" s="17"/>
    </row>
    <row r="1895" spans="1:6" ht="15" customHeight="1">
      <c r="A1895" s="17" t="s">
        <v>182</v>
      </c>
      <c r="B1895" s="17"/>
      <c r="C1895" s="17"/>
      <c r="D1895" s="17"/>
      <c r="E1895" s="17"/>
      <c r="F1895" s="17"/>
    </row>
    <row r="1896" spans="1:6" ht="15" customHeight="1">
      <c r="A1896" s="17" t="s">
        <v>184</v>
      </c>
      <c r="B1896" s="17"/>
      <c r="C1896" s="17"/>
      <c r="D1896" s="17"/>
      <c r="E1896" s="17"/>
      <c r="F1896" s="17"/>
    </row>
    <row r="1897" spans="1:6" ht="15" customHeight="1">
      <c r="A1897" s="17" t="s">
        <v>186</v>
      </c>
      <c r="B1897" s="17"/>
      <c r="C1897" s="17"/>
      <c r="D1897" s="17"/>
      <c r="E1897" s="17"/>
      <c r="F1897" s="17"/>
    </row>
    <row r="1898" spans="1:6" ht="15" customHeight="1">
      <c r="A1898" s="17" t="s">
        <v>188</v>
      </c>
      <c r="B1898" s="17"/>
      <c r="C1898" s="17"/>
      <c r="D1898" s="17"/>
      <c r="E1898" s="17"/>
      <c r="F1898" s="17"/>
    </row>
    <row r="1899" spans="1:6" ht="15" customHeight="1">
      <c r="A1899" s="17" t="s">
        <v>190</v>
      </c>
      <c r="B1899" s="17"/>
      <c r="C1899" s="17"/>
      <c r="D1899" s="17"/>
      <c r="E1899" s="17"/>
      <c r="F1899" s="17"/>
    </row>
    <row r="1900" spans="1:6" ht="15" customHeight="1">
      <c r="A1900" s="17" t="s">
        <v>329</v>
      </c>
      <c r="B1900" s="17"/>
      <c r="C1900" s="17"/>
      <c r="D1900" s="17"/>
      <c r="E1900" s="17"/>
      <c r="F1900" s="17"/>
    </row>
    <row r="1901" spans="1:6" ht="15" customHeight="1">
      <c r="A1901" s="17" t="s">
        <v>330</v>
      </c>
      <c r="B1901" s="17"/>
      <c r="C1901" s="17"/>
      <c r="D1901" s="17"/>
      <c r="E1901" s="17"/>
      <c r="F1901" s="17"/>
    </row>
    <row r="1902" spans="1:6" ht="15" customHeight="1">
      <c r="A1902" s="17" t="s">
        <v>194</v>
      </c>
      <c r="B1902" s="17"/>
      <c r="C1902" s="17"/>
      <c r="D1902" s="17"/>
      <c r="E1902" s="17"/>
      <c r="F1902" s="17"/>
    </row>
    <row r="1903" spans="1:6" ht="15" customHeight="1">
      <c r="A1903" s="17" t="s">
        <v>196</v>
      </c>
      <c r="B1903" s="17"/>
      <c r="C1903" s="17"/>
      <c r="D1903" s="17"/>
      <c r="E1903" s="17"/>
      <c r="F1903" s="17"/>
    </row>
    <row r="1904" spans="1:6" ht="15" customHeight="1">
      <c r="A1904" s="17" t="s">
        <v>294</v>
      </c>
      <c r="B1904" s="17"/>
      <c r="C1904" s="17"/>
      <c r="D1904" s="17"/>
      <c r="E1904" s="17"/>
      <c r="F1904" s="17"/>
    </row>
    <row r="1905" spans="1:6" ht="15" customHeight="1">
      <c r="A1905" s="17" t="s">
        <v>295</v>
      </c>
      <c r="B1905" s="17"/>
      <c r="C1905" s="17"/>
      <c r="D1905" s="17"/>
      <c r="E1905" s="17"/>
      <c r="F1905" s="17"/>
    </row>
    <row r="1906" spans="1:6" ht="15" customHeight="1">
      <c r="A1906" s="17" t="s">
        <v>236</v>
      </c>
      <c r="B1906" s="17"/>
      <c r="C1906" s="17"/>
      <c r="D1906" s="17"/>
      <c r="E1906" s="17"/>
      <c r="F1906" s="17"/>
    </row>
    <row r="1907" spans="1:6" ht="15" customHeight="1">
      <c r="A1907" s="17" t="s">
        <v>237</v>
      </c>
      <c r="B1907" s="17"/>
      <c r="C1907" s="17"/>
      <c r="D1907" s="17"/>
      <c r="E1907" s="17"/>
      <c r="F1907" s="17"/>
    </row>
    <row r="1908" spans="1:6" ht="15" customHeight="1">
      <c r="A1908" s="17" t="s">
        <v>204</v>
      </c>
      <c r="B1908" s="17"/>
      <c r="C1908" s="17"/>
      <c r="D1908" s="17"/>
      <c r="E1908" s="17"/>
      <c r="F1908" s="17"/>
    </row>
    <row r="1909" spans="1:6" ht="15" customHeight="1">
      <c r="A1909" s="17" t="s">
        <v>589</v>
      </c>
      <c r="B1909" s="17"/>
      <c r="C1909" s="17"/>
      <c r="D1909" s="17"/>
      <c r="E1909" s="17"/>
      <c r="F1909" s="17"/>
    </row>
    <row r="1910" spans="1:6" ht="15" customHeight="1">
      <c r="A1910" s="17" t="s">
        <v>208</v>
      </c>
      <c r="B1910" s="17"/>
      <c r="C1910" s="17"/>
      <c r="D1910" s="17"/>
      <c r="E1910" s="17"/>
      <c r="F1910" s="17"/>
    </row>
    <row r="1911" spans="1:6" ht="15" customHeight="1">
      <c r="A1911" s="17" t="s">
        <v>210</v>
      </c>
      <c r="B1911" s="17"/>
      <c r="C1911" s="17"/>
      <c r="D1911" s="17"/>
      <c r="E1911" s="17"/>
      <c r="F1911" s="17"/>
    </row>
    <row r="1912" spans="1:6" ht="15" customHeight="1">
      <c r="A1912" s="17" t="s">
        <v>529</v>
      </c>
      <c r="B1912" s="17"/>
      <c r="C1912" s="17"/>
      <c r="D1912" s="17"/>
      <c r="E1912" s="17"/>
      <c r="F1912" s="17"/>
    </row>
    <row r="1913" spans="1:6" ht="15" customHeight="1">
      <c r="A1913" s="17" t="s">
        <v>239</v>
      </c>
      <c r="B1913" s="17"/>
      <c r="C1913" s="17"/>
      <c r="D1913" s="17"/>
      <c r="E1913" s="17"/>
      <c r="F1913" s="17"/>
    </row>
    <row r="1914" spans="1:6" ht="15" customHeight="1">
      <c r="A1914" s="17" t="s">
        <v>638</v>
      </c>
      <c r="B1914" s="17"/>
      <c r="C1914" s="17"/>
      <c r="D1914" s="17"/>
      <c r="E1914" s="17"/>
      <c r="F1914" s="17"/>
    </row>
    <row r="1915" spans="1:6" ht="15" customHeight="1">
      <c r="A1915" s="17" t="s">
        <v>639</v>
      </c>
      <c r="B1915" s="17"/>
      <c r="C1915" s="17"/>
      <c r="D1915" s="17"/>
      <c r="E1915" s="17"/>
      <c r="F1915" s="17"/>
    </row>
    <row r="1916" spans="1:6" ht="15" customHeight="1">
      <c r="A1916" s="17" t="s">
        <v>277</v>
      </c>
      <c r="B1916" s="17"/>
      <c r="C1916" s="17"/>
      <c r="D1916" s="17"/>
      <c r="E1916" s="17"/>
      <c r="F1916" s="17"/>
    </row>
    <row r="1917" spans="1:6" ht="15" customHeight="1">
      <c r="A1917" s="17" t="s">
        <v>640</v>
      </c>
      <c r="B1917" s="17"/>
      <c r="C1917" s="17"/>
      <c r="D1917" s="17"/>
      <c r="E1917" s="17"/>
      <c r="F1917" s="17"/>
    </row>
    <row r="1918" spans="1:6" ht="15" customHeight="1">
      <c r="A1918" s="17" t="s">
        <v>143</v>
      </c>
      <c r="B1918" s="17"/>
      <c r="C1918" s="17"/>
      <c r="D1918" s="17"/>
      <c r="E1918" s="17"/>
      <c r="F1918" s="17"/>
    </row>
    <row r="1919" spans="1:6" ht="15" customHeight="1">
      <c r="A1919" s="17" t="s">
        <v>221</v>
      </c>
      <c r="B1919" s="17"/>
      <c r="C1919" s="17"/>
      <c r="D1919" s="17"/>
      <c r="E1919" s="17"/>
      <c r="F1919" s="17"/>
    </row>
    <row r="1920" spans="1:6" ht="15" customHeight="1">
      <c r="A1920" s="17" t="s">
        <v>369</v>
      </c>
      <c r="B1920" s="17"/>
      <c r="C1920" s="17"/>
      <c r="D1920" s="17"/>
      <c r="E1920" s="17"/>
      <c r="F1920" s="17"/>
    </row>
    <row r="1921" spans="1:6" ht="15" customHeight="1">
      <c r="A1921" s="17" t="s">
        <v>280</v>
      </c>
      <c r="B1921" s="17"/>
      <c r="C1921" s="17"/>
      <c r="D1921" s="17"/>
      <c r="E1921" s="17"/>
      <c r="F1921" s="17"/>
    </row>
    <row r="1922" spans="1:6" ht="15" customHeight="1">
      <c r="A1922" s="17" t="s">
        <v>281</v>
      </c>
      <c r="B1922" s="17"/>
      <c r="C1922" s="17"/>
      <c r="D1922" s="17"/>
      <c r="E1922" s="17"/>
      <c r="F1922" s="17"/>
    </row>
    <row r="1923" spans="1:6" ht="15" customHeight="1">
      <c r="A1923" s="17" t="s">
        <v>414</v>
      </c>
      <c r="B1923" s="17"/>
      <c r="C1923" s="17"/>
      <c r="D1923" s="17"/>
      <c r="E1923" s="17"/>
      <c r="F1923" s="17"/>
    </row>
    <row r="1924" spans="1:6" ht="15" customHeight="1">
      <c r="A1924" s="17" t="s">
        <v>283</v>
      </c>
      <c r="B1924" s="17"/>
      <c r="C1924" s="17"/>
      <c r="D1924" s="17"/>
      <c r="E1924" s="17"/>
      <c r="F1924" s="17"/>
    </row>
    <row r="1925" spans="1:6" ht="15" customHeight="1">
      <c r="A1925" s="17" t="s">
        <v>550</v>
      </c>
      <c r="B1925" s="17"/>
      <c r="C1925" s="17"/>
      <c r="D1925" s="17"/>
      <c r="E1925" s="17"/>
      <c r="F1925" s="17"/>
    </row>
    <row r="1926" spans="1:6" ht="15" customHeight="1">
      <c r="A1926" s="17" t="s">
        <v>641</v>
      </c>
      <c r="B1926" s="17"/>
      <c r="C1926" s="17"/>
      <c r="D1926" s="17"/>
      <c r="E1926" s="17"/>
      <c r="F1926" s="17"/>
    </row>
    <row r="1927" spans="1:6" ht="15" customHeight="1">
      <c r="A1927" s="17" t="s">
        <v>286</v>
      </c>
      <c r="B1927" s="17"/>
      <c r="C1927" s="17"/>
      <c r="D1927" s="17"/>
      <c r="E1927" s="17"/>
      <c r="F1927" s="17"/>
    </row>
    <row r="1928" spans="1:6" ht="15" customHeight="1">
      <c r="A1928" s="17" t="s">
        <v>307</v>
      </c>
      <c r="B1928" s="17"/>
      <c r="C1928" s="17"/>
      <c r="D1928" s="17"/>
      <c r="E1928" s="17"/>
      <c r="F1928" s="17"/>
    </row>
    <row r="1929" spans="1:6" ht="15" customHeight="1">
      <c r="A1929" s="17" t="s">
        <v>438</v>
      </c>
      <c r="B1929" s="17"/>
      <c r="C1929" s="17"/>
      <c r="D1929" s="17"/>
      <c r="E1929" s="17"/>
      <c r="F1929" s="17"/>
    </row>
    <row r="1930" spans="1:6" ht="15" customHeight="1">
      <c r="A1930" s="17" t="s">
        <v>642</v>
      </c>
      <c r="B1930" s="17"/>
      <c r="C1930" s="17"/>
      <c r="D1930" s="17"/>
      <c r="E1930" s="17"/>
      <c r="F1930" s="17"/>
    </row>
    <row r="1931" spans="1:6" ht="15" customHeight="1">
      <c r="A1931" s="17" t="s">
        <v>643</v>
      </c>
      <c r="B1931" s="17"/>
      <c r="C1931" s="17"/>
      <c r="D1931" s="17"/>
      <c r="E1931" s="17"/>
      <c r="F1931" s="17"/>
    </row>
    <row r="1932" spans="1:6" ht="15" customHeight="1">
      <c r="A1932" s="17" t="s">
        <v>506</v>
      </c>
      <c r="B1932" s="17"/>
      <c r="C1932" s="17"/>
      <c r="D1932" s="17"/>
      <c r="E1932" s="17"/>
      <c r="F1932" s="17"/>
    </row>
    <row r="1933" spans="1:6" ht="15" customHeight="1">
      <c r="A1933" s="17" t="s">
        <v>176</v>
      </c>
      <c r="B1933" s="17"/>
      <c r="C1933" s="17"/>
      <c r="D1933" s="17"/>
      <c r="E1933" s="17"/>
      <c r="F1933" s="17"/>
    </row>
    <row r="1934" spans="1:6" ht="15" customHeight="1">
      <c r="A1934" s="17" t="s">
        <v>178</v>
      </c>
      <c r="B1934" s="17"/>
      <c r="C1934" s="17"/>
      <c r="D1934" s="17"/>
      <c r="E1934" s="17"/>
      <c r="F1934" s="17"/>
    </row>
    <row r="1935" spans="1:6" ht="15" customHeight="1">
      <c r="A1935" s="17" t="s">
        <v>180</v>
      </c>
      <c r="B1935" s="17"/>
      <c r="C1935" s="17"/>
      <c r="D1935" s="17"/>
      <c r="E1935" s="17"/>
      <c r="F1935" s="17"/>
    </row>
    <row r="1936" spans="1:6" ht="15" customHeight="1">
      <c r="A1936" s="17" t="s">
        <v>644</v>
      </c>
      <c r="B1936" s="17"/>
      <c r="C1936" s="17"/>
      <c r="D1936" s="17"/>
      <c r="E1936" s="17"/>
      <c r="F1936" s="17"/>
    </row>
    <row r="1937" spans="1:6" ht="15" customHeight="1">
      <c r="A1937" s="17" t="s">
        <v>184</v>
      </c>
      <c r="B1937" s="17"/>
      <c r="C1937" s="17"/>
      <c r="D1937" s="17"/>
      <c r="E1937" s="17"/>
      <c r="F1937" s="17"/>
    </row>
    <row r="1938" spans="1:6" ht="15" customHeight="1">
      <c r="A1938" s="17" t="s">
        <v>186</v>
      </c>
      <c r="B1938" s="17"/>
      <c r="C1938" s="17"/>
      <c r="D1938" s="17"/>
      <c r="E1938" s="17"/>
      <c r="F1938" s="17"/>
    </row>
    <row r="1939" spans="1:6" ht="15" customHeight="1">
      <c r="A1939" s="17" t="s">
        <v>610</v>
      </c>
      <c r="B1939" s="17"/>
      <c r="C1939" s="17"/>
      <c r="D1939" s="17"/>
      <c r="E1939" s="17"/>
      <c r="F1939" s="17"/>
    </row>
    <row r="1940" spans="1:6" ht="15" customHeight="1">
      <c r="A1940" s="17" t="s">
        <v>611</v>
      </c>
      <c r="B1940" s="17"/>
      <c r="C1940" s="17"/>
      <c r="D1940" s="17"/>
      <c r="E1940" s="17"/>
      <c r="F1940" s="17"/>
    </row>
    <row r="1941" spans="1:6" ht="15" customHeight="1">
      <c r="A1941" s="17" t="s">
        <v>232</v>
      </c>
      <c r="B1941" s="17"/>
      <c r="C1941" s="17"/>
      <c r="D1941" s="17"/>
      <c r="E1941" s="17"/>
      <c r="F1941" s="17"/>
    </row>
    <row r="1942" spans="1:6" ht="15" customHeight="1">
      <c r="A1942" s="17" t="s">
        <v>233</v>
      </c>
      <c r="B1942" s="17"/>
      <c r="C1942" s="17"/>
      <c r="D1942" s="17"/>
      <c r="E1942" s="17"/>
      <c r="F1942" s="17"/>
    </row>
    <row r="1943" spans="1:6" ht="15" customHeight="1">
      <c r="A1943" s="17" t="s">
        <v>194</v>
      </c>
      <c r="B1943" s="17"/>
      <c r="C1943" s="17"/>
      <c r="D1943" s="17"/>
      <c r="E1943" s="17"/>
      <c r="F1943" s="17"/>
    </row>
    <row r="1944" spans="1:6" ht="15" customHeight="1">
      <c r="A1944" s="17" t="s">
        <v>196</v>
      </c>
      <c r="B1944" s="17"/>
      <c r="C1944" s="17"/>
      <c r="D1944" s="17"/>
      <c r="E1944" s="17"/>
      <c r="F1944" s="17"/>
    </row>
    <row r="1945" spans="1:6" ht="15" customHeight="1">
      <c r="A1945" s="17" t="s">
        <v>407</v>
      </c>
      <c r="B1945" s="17"/>
      <c r="C1945" s="17"/>
      <c r="D1945" s="17"/>
      <c r="E1945" s="17"/>
      <c r="F1945" s="17"/>
    </row>
    <row r="1946" spans="1:6" ht="15" customHeight="1">
      <c r="A1946" s="17" t="s">
        <v>408</v>
      </c>
      <c r="B1946" s="17"/>
      <c r="C1946" s="17"/>
      <c r="D1946" s="17"/>
      <c r="E1946" s="17"/>
      <c r="F1946" s="17"/>
    </row>
    <row r="1947" spans="1:6" ht="15" customHeight="1">
      <c r="A1947" s="17" t="s">
        <v>236</v>
      </c>
      <c r="B1947" s="17"/>
      <c r="C1947" s="17"/>
      <c r="D1947" s="17"/>
      <c r="E1947" s="17"/>
      <c r="F1947" s="17"/>
    </row>
    <row r="1948" spans="1:6" ht="15" customHeight="1">
      <c r="A1948" s="17" t="s">
        <v>237</v>
      </c>
      <c r="B1948" s="17"/>
      <c r="C1948" s="17"/>
      <c r="D1948" s="17"/>
      <c r="E1948" s="17"/>
      <c r="F1948" s="17"/>
    </row>
    <row r="1949" spans="1:6" ht="15" customHeight="1">
      <c r="A1949" s="17" t="s">
        <v>204</v>
      </c>
      <c r="B1949" s="17"/>
      <c r="C1949" s="17"/>
      <c r="D1949" s="17"/>
      <c r="E1949" s="17"/>
      <c r="F1949" s="17"/>
    </row>
    <row r="1950" spans="1:6" ht="15" customHeight="1">
      <c r="A1950" s="17" t="s">
        <v>208</v>
      </c>
      <c r="B1950" s="17"/>
      <c r="C1950" s="17"/>
      <c r="D1950" s="17"/>
      <c r="E1950" s="17"/>
      <c r="F1950" s="17"/>
    </row>
    <row r="1951" spans="1:6" ht="15" customHeight="1">
      <c r="A1951" s="17" t="s">
        <v>210</v>
      </c>
      <c r="B1951" s="17"/>
      <c r="C1951" s="17"/>
      <c r="D1951" s="17"/>
      <c r="E1951" s="17"/>
      <c r="F1951" s="17"/>
    </row>
    <row r="1952" spans="1:6" ht="15" customHeight="1">
      <c r="A1952" s="17" t="s">
        <v>546</v>
      </c>
      <c r="B1952" s="17"/>
      <c r="C1952" s="17"/>
      <c r="D1952" s="17"/>
      <c r="E1952" s="17"/>
      <c r="F1952" s="17"/>
    </row>
    <row r="1953" spans="1:6" ht="15" customHeight="1">
      <c r="A1953" s="17" t="s">
        <v>239</v>
      </c>
      <c r="B1953" s="17"/>
      <c r="C1953" s="17"/>
      <c r="D1953" s="17"/>
      <c r="E1953" s="17"/>
      <c r="F1953" s="17"/>
    </row>
    <row r="1954" spans="1:6" ht="15" customHeight="1">
      <c r="A1954" s="17" t="s">
        <v>645</v>
      </c>
      <c r="B1954" s="17"/>
      <c r="C1954" s="17"/>
      <c r="D1954" s="17"/>
      <c r="E1954" s="17"/>
      <c r="F1954" s="17"/>
    </row>
    <row r="1955" spans="1:6" ht="15" customHeight="1">
      <c r="A1955" s="17" t="s">
        <v>646</v>
      </c>
      <c r="B1955" s="17"/>
      <c r="C1955" s="17"/>
      <c r="D1955" s="17"/>
      <c r="E1955" s="17"/>
      <c r="F1955" s="17"/>
    </row>
    <row r="1956" spans="1:6" ht="15" customHeight="1">
      <c r="A1956" s="17" t="s">
        <v>277</v>
      </c>
      <c r="B1956" s="17"/>
      <c r="C1956" s="17"/>
      <c r="D1956" s="17"/>
      <c r="E1956" s="17"/>
      <c r="F1956" s="17"/>
    </row>
    <row r="1957" spans="1:6" ht="15" customHeight="1">
      <c r="A1957" s="17" t="s">
        <v>141</v>
      </c>
      <c r="B1957" s="17"/>
      <c r="C1957" s="17"/>
      <c r="D1957" s="17"/>
      <c r="E1957" s="17"/>
      <c r="F1957" s="17"/>
    </row>
    <row r="1958" spans="1:6" ht="15" customHeight="1">
      <c r="A1958" s="17" t="s">
        <v>143</v>
      </c>
      <c r="B1958" s="17"/>
      <c r="C1958" s="17"/>
      <c r="D1958" s="17"/>
      <c r="E1958" s="17"/>
      <c r="F1958" s="17"/>
    </row>
    <row r="1959" spans="1:6" ht="15" customHeight="1">
      <c r="A1959" s="17" t="s">
        <v>244</v>
      </c>
      <c r="B1959" s="17"/>
      <c r="C1959" s="17"/>
      <c r="D1959" s="17"/>
      <c r="E1959" s="17"/>
      <c r="F1959" s="17"/>
    </row>
    <row r="1960" spans="1:6" ht="15" customHeight="1">
      <c r="A1960" s="17" t="s">
        <v>369</v>
      </c>
      <c r="B1960" s="17"/>
      <c r="C1960" s="17"/>
      <c r="D1960" s="17"/>
      <c r="E1960" s="17"/>
      <c r="F1960" s="17"/>
    </row>
    <row r="1961" spans="1:6" ht="15" customHeight="1">
      <c r="A1961" s="17" t="s">
        <v>280</v>
      </c>
      <c r="B1961" s="17"/>
      <c r="C1961" s="17"/>
      <c r="D1961" s="17"/>
      <c r="E1961" s="17"/>
      <c r="F1961" s="17"/>
    </row>
    <row r="1962" spans="1:6" ht="15" customHeight="1">
      <c r="A1962" s="17" t="s">
        <v>319</v>
      </c>
      <c r="B1962" s="17"/>
      <c r="C1962" s="17"/>
      <c r="D1962" s="17"/>
      <c r="E1962" s="17"/>
      <c r="F1962" s="17"/>
    </row>
    <row r="1963" spans="1:6" ht="15" customHeight="1">
      <c r="A1963" s="17" t="s">
        <v>414</v>
      </c>
      <c r="B1963" s="17"/>
      <c r="C1963" s="17"/>
      <c r="D1963" s="17"/>
      <c r="E1963" s="17"/>
      <c r="F1963" s="17"/>
    </row>
    <row r="1964" spans="1:6" ht="15" customHeight="1">
      <c r="A1964" s="17" t="s">
        <v>224</v>
      </c>
      <c r="B1964" s="17"/>
      <c r="C1964" s="17"/>
      <c r="D1964" s="17"/>
      <c r="E1964" s="17"/>
      <c r="F1964" s="17"/>
    </row>
    <row r="1965" spans="1:6" ht="15" customHeight="1">
      <c r="A1965" s="17" t="s">
        <v>416</v>
      </c>
      <c r="B1965" s="17"/>
      <c r="C1965" s="17"/>
      <c r="D1965" s="17"/>
      <c r="E1965" s="17"/>
      <c r="F1965" s="17"/>
    </row>
    <row r="1966" spans="1:6" ht="15" customHeight="1">
      <c r="A1966" s="17" t="s">
        <v>641</v>
      </c>
      <c r="B1966" s="17"/>
      <c r="C1966" s="17"/>
      <c r="D1966" s="17"/>
      <c r="E1966" s="17"/>
      <c r="F1966" s="17"/>
    </row>
    <row r="1967" spans="1:6" ht="15" customHeight="1">
      <c r="A1967" s="17" t="s">
        <v>286</v>
      </c>
      <c r="B1967" s="17"/>
      <c r="C1967" s="17"/>
      <c r="D1967" s="17"/>
      <c r="E1967" s="17"/>
      <c r="F1967" s="17"/>
    </row>
    <row r="1968" spans="1:6" ht="15" customHeight="1">
      <c r="A1968" s="17" t="s">
        <v>618</v>
      </c>
      <c r="B1968" s="17"/>
      <c r="C1968" s="17"/>
      <c r="D1968" s="17"/>
      <c r="E1968" s="17"/>
      <c r="F1968" s="17"/>
    </row>
    <row r="1969" spans="1:6" ht="15" customHeight="1">
      <c r="A1969" s="17" t="s">
        <v>228</v>
      </c>
      <c r="B1969" s="17"/>
      <c r="C1969" s="17"/>
      <c r="D1969" s="17"/>
      <c r="E1969" s="17"/>
      <c r="F1969" s="17"/>
    </row>
    <row r="1970" spans="1:6" ht="15" customHeight="1">
      <c r="A1970" s="17" t="s">
        <v>647</v>
      </c>
      <c r="B1970" s="17"/>
      <c r="C1970" s="17"/>
      <c r="D1970" s="17"/>
      <c r="E1970" s="17"/>
      <c r="F1970" s="17"/>
    </row>
    <row r="1971" spans="1:6" ht="15" customHeight="1">
      <c r="A1971" s="17" t="s">
        <v>648</v>
      </c>
      <c r="B1971" s="17"/>
      <c r="C1971" s="17"/>
      <c r="D1971" s="17"/>
      <c r="E1971" s="17"/>
      <c r="F1971" s="17"/>
    </row>
    <row r="1972" spans="1:6" ht="15" customHeight="1">
      <c r="A1972" s="17" t="s">
        <v>621</v>
      </c>
      <c r="B1972" s="17"/>
      <c r="C1972" s="17"/>
      <c r="D1972" s="17"/>
      <c r="E1972" s="17"/>
      <c r="F1972" s="17"/>
    </row>
    <row r="1973" spans="1:6" ht="15" customHeight="1">
      <c r="A1973" s="17" t="s">
        <v>176</v>
      </c>
      <c r="B1973" s="17"/>
      <c r="C1973" s="17"/>
      <c r="D1973" s="17"/>
      <c r="E1973" s="17"/>
      <c r="F1973" s="17"/>
    </row>
    <row r="1974" spans="1:6" ht="15" customHeight="1">
      <c r="A1974" s="17" t="s">
        <v>178</v>
      </c>
      <c r="B1974" s="17"/>
      <c r="C1974" s="17"/>
      <c r="D1974" s="17"/>
      <c r="E1974" s="17"/>
      <c r="F1974" s="17"/>
    </row>
    <row r="1975" spans="1:6" ht="15" customHeight="1">
      <c r="A1975" s="17" t="s">
        <v>180</v>
      </c>
      <c r="B1975" s="17"/>
      <c r="C1975" s="17"/>
      <c r="D1975" s="17"/>
      <c r="E1975" s="17"/>
      <c r="F1975" s="17"/>
    </row>
    <row r="1976" spans="1:6" ht="15" customHeight="1">
      <c r="A1976" s="17" t="s">
        <v>644</v>
      </c>
      <c r="B1976" s="17"/>
      <c r="C1976" s="17"/>
      <c r="D1976" s="17"/>
      <c r="E1976" s="17"/>
      <c r="F1976" s="17"/>
    </row>
    <row r="1977" spans="1:6" ht="15" customHeight="1">
      <c r="A1977" s="17" t="s">
        <v>184</v>
      </c>
      <c r="B1977" s="17"/>
      <c r="C1977" s="17"/>
      <c r="D1977" s="17"/>
      <c r="E1977" s="17"/>
      <c r="F1977" s="17"/>
    </row>
    <row r="1978" spans="1:6" ht="15" customHeight="1">
      <c r="A1978" s="17" t="s">
        <v>186</v>
      </c>
      <c r="B1978" s="17"/>
      <c r="C1978" s="17"/>
      <c r="D1978" s="17"/>
      <c r="E1978" s="17"/>
      <c r="F1978" s="17"/>
    </row>
    <row r="1979" spans="1:6" ht="15" customHeight="1">
      <c r="A1979" s="17" t="s">
        <v>188</v>
      </c>
      <c r="B1979" s="17"/>
      <c r="C1979" s="17"/>
      <c r="D1979" s="17"/>
      <c r="E1979" s="17"/>
      <c r="F1979" s="17"/>
    </row>
    <row r="1980" spans="1:6" ht="15" customHeight="1">
      <c r="A1980" s="17" t="s">
        <v>190</v>
      </c>
      <c r="B1980" s="17"/>
      <c r="C1980" s="17"/>
      <c r="D1980" s="17"/>
      <c r="E1980" s="17"/>
      <c r="F1980" s="17"/>
    </row>
    <row r="1981" spans="1:6" ht="15" customHeight="1">
      <c r="A1981" s="17" t="s">
        <v>329</v>
      </c>
      <c r="B1981" s="17"/>
      <c r="C1981" s="17"/>
      <c r="D1981" s="17"/>
      <c r="E1981" s="17"/>
      <c r="F1981" s="17"/>
    </row>
    <row r="1982" spans="1:6" ht="15" customHeight="1">
      <c r="A1982" s="17" t="s">
        <v>330</v>
      </c>
      <c r="B1982" s="17"/>
      <c r="C1982" s="17"/>
      <c r="D1982" s="17"/>
      <c r="E1982" s="17"/>
      <c r="F1982" s="17"/>
    </row>
    <row r="1983" spans="1:6" ht="15" customHeight="1">
      <c r="A1983" s="17" t="s">
        <v>234</v>
      </c>
      <c r="B1983" s="17"/>
      <c r="C1983" s="17"/>
      <c r="D1983" s="17"/>
      <c r="E1983" s="17"/>
      <c r="F1983" s="17"/>
    </row>
    <row r="1984" spans="1:6" ht="15" customHeight="1">
      <c r="A1984" s="17" t="s">
        <v>235</v>
      </c>
      <c r="B1984" s="17"/>
      <c r="C1984" s="17"/>
      <c r="D1984" s="17"/>
      <c r="E1984" s="17"/>
      <c r="F1984" s="17"/>
    </row>
    <row r="1985" spans="1:6" ht="15" customHeight="1">
      <c r="A1985" s="17" t="s">
        <v>257</v>
      </c>
      <c r="B1985" s="17"/>
      <c r="C1985" s="17"/>
      <c r="D1985" s="17"/>
      <c r="E1985" s="17"/>
      <c r="F1985" s="17"/>
    </row>
    <row r="1986" spans="1:6" ht="15" customHeight="1">
      <c r="A1986" s="17" t="s">
        <v>258</v>
      </c>
      <c r="B1986" s="17"/>
      <c r="C1986" s="17"/>
      <c r="D1986" s="17"/>
      <c r="E1986" s="17"/>
      <c r="F1986" s="17"/>
    </row>
    <row r="1987" spans="1:6" ht="15" customHeight="1">
      <c r="A1987" s="17" t="s">
        <v>200</v>
      </c>
      <c r="B1987" s="17"/>
      <c r="C1987" s="17"/>
      <c r="D1987" s="17"/>
      <c r="E1987" s="17"/>
      <c r="F1987" s="17"/>
    </row>
    <row r="1988" spans="1:6" ht="15" customHeight="1">
      <c r="A1988" s="17" t="s">
        <v>297</v>
      </c>
      <c r="B1988" s="17"/>
      <c r="C1988" s="17"/>
      <c r="D1988" s="17"/>
      <c r="E1988" s="17"/>
      <c r="F1988" s="17"/>
    </row>
    <row r="1989" spans="1:6" ht="15" customHeight="1">
      <c r="A1989" s="17" t="s">
        <v>204</v>
      </c>
      <c r="B1989" s="17"/>
      <c r="C1989" s="17"/>
      <c r="D1989" s="17"/>
      <c r="E1989" s="17"/>
      <c r="F1989" s="17"/>
    </row>
    <row r="1990" spans="1:6" ht="15" customHeight="1">
      <c r="A1990" s="17" t="s">
        <v>208</v>
      </c>
      <c r="B1990" s="17"/>
      <c r="C1990" s="17"/>
      <c r="D1990" s="17"/>
      <c r="E1990" s="17"/>
      <c r="F1990" s="17"/>
    </row>
    <row r="1991" spans="1:6" ht="15" customHeight="1">
      <c r="A1991" s="17" t="s">
        <v>210</v>
      </c>
      <c r="B1991" s="17"/>
      <c r="C1991" s="17"/>
      <c r="D1991" s="17"/>
      <c r="E1991" s="17"/>
      <c r="F1991" s="17"/>
    </row>
    <row r="1992" spans="1:6" ht="15" customHeight="1">
      <c r="A1992" s="17" t="s">
        <v>649</v>
      </c>
      <c r="B1992" s="17"/>
      <c r="C1992" s="17"/>
      <c r="D1992" s="17"/>
      <c r="E1992" s="17"/>
      <c r="F1992" s="17"/>
    </row>
    <row r="1993" spans="1:6" ht="15" customHeight="1">
      <c r="A1993" s="17" t="s">
        <v>650</v>
      </c>
      <c r="B1993" s="17"/>
      <c r="C1993" s="17"/>
      <c r="D1993" s="17"/>
      <c r="E1993" s="17"/>
      <c r="F1993" s="17"/>
    </row>
    <row r="1994" spans="1:6" ht="15" customHeight="1">
      <c r="A1994" s="17" t="s">
        <v>651</v>
      </c>
      <c r="B1994" s="17"/>
      <c r="C1994" s="17"/>
      <c r="D1994" s="17"/>
      <c r="E1994" s="17"/>
      <c r="F1994" s="17"/>
    </row>
    <row r="1995" spans="1:6" ht="15" customHeight="1">
      <c r="A1995" s="17" t="s">
        <v>652</v>
      </c>
      <c r="B1995" s="17"/>
      <c r="C1995" s="17"/>
      <c r="D1995" s="17"/>
      <c r="E1995" s="17"/>
      <c r="F1995" s="17"/>
    </row>
    <row r="1996" spans="1:6" ht="15" customHeight="1">
      <c r="A1996" s="17" t="s">
        <v>344</v>
      </c>
      <c r="B1996" s="17"/>
      <c r="C1996" s="17"/>
      <c r="D1996" s="17"/>
      <c r="E1996" s="17"/>
      <c r="F1996" s="17"/>
    </row>
    <row r="1997" spans="1:6" ht="15" customHeight="1">
      <c r="A1997" s="17" t="s">
        <v>653</v>
      </c>
      <c r="B1997" s="17"/>
      <c r="C1997" s="17"/>
      <c r="D1997" s="17"/>
      <c r="E1997" s="17"/>
      <c r="F1997" s="17"/>
    </row>
    <row r="1998" spans="1:6" ht="15" customHeight="1">
      <c r="A1998" s="17" t="s">
        <v>143</v>
      </c>
      <c r="B1998" s="17"/>
      <c r="C1998" s="17"/>
      <c r="D1998" s="17"/>
      <c r="E1998" s="17"/>
      <c r="F1998" s="17"/>
    </row>
    <row r="1999" spans="1:6" ht="15" customHeight="1">
      <c r="A1999" s="17" t="s">
        <v>221</v>
      </c>
      <c r="B1999" s="17"/>
      <c r="C1999" s="17"/>
      <c r="D1999" s="17"/>
      <c r="E1999" s="17"/>
      <c r="F1999" s="17"/>
    </row>
    <row r="2000" spans="1:6" ht="15" customHeight="1">
      <c r="A2000" s="17" t="s">
        <v>369</v>
      </c>
      <c r="B2000" s="17"/>
      <c r="C2000" s="17"/>
      <c r="D2000" s="17"/>
      <c r="E2000" s="17"/>
      <c r="F2000" s="17"/>
    </row>
    <row r="2001" spans="1:6" ht="15" customHeight="1">
      <c r="A2001" s="17" t="s">
        <v>280</v>
      </c>
      <c r="B2001" s="17"/>
      <c r="C2001" s="17"/>
      <c r="D2001" s="17"/>
      <c r="E2001" s="17"/>
      <c r="F2001" s="17"/>
    </row>
    <row r="2002" spans="1:6" ht="15" customHeight="1">
      <c r="A2002" s="17" t="s">
        <v>281</v>
      </c>
      <c r="B2002" s="17"/>
      <c r="C2002" s="17"/>
      <c r="D2002" s="17"/>
      <c r="E2002" s="17"/>
      <c r="F2002" s="17"/>
    </row>
    <row r="2003" spans="1:6" ht="15" customHeight="1">
      <c r="A2003" s="17" t="s">
        <v>425</v>
      </c>
      <c r="B2003" s="17"/>
      <c r="C2003" s="17"/>
      <c r="D2003" s="17"/>
      <c r="E2003" s="17"/>
      <c r="F2003" s="17"/>
    </row>
    <row r="2004" spans="1:6" ht="15" customHeight="1">
      <c r="A2004" s="17" t="s">
        <v>479</v>
      </c>
      <c r="B2004" s="17"/>
      <c r="C2004" s="17"/>
      <c r="D2004" s="17"/>
      <c r="E2004" s="17"/>
      <c r="F2004" s="17"/>
    </row>
    <row r="2005" spans="1:6" ht="15" customHeight="1">
      <c r="A2005" s="17" t="s">
        <v>284</v>
      </c>
      <c r="B2005" s="17"/>
      <c r="C2005" s="17"/>
      <c r="D2005" s="17"/>
      <c r="E2005" s="17"/>
      <c r="F2005" s="17"/>
    </row>
    <row r="2006" spans="1:6" ht="15" customHeight="1">
      <c r="A2006" s="17" t="s">
        <v>226</v>
      </c>
      <c r="B2006" s="17"/>
      <c r="C2006" s="17"/>
      <c r="D2006" s="17"/>
      <c r="E2006" s="17"/>
      <c r="F2006" s="17"/>
    </row>
    <row r="2007" spans="1:6" ht="15" customHeight="1">
      <c r="A2007" s="17" t="s">
        <v>286</v>
      </c>
      <c r="B2007" s="17"/>
      <c r="C2007" s="17"/>
      <c r="D2007" s="17"/>
      <c r="E2007" s="17"/>
      <c r="F2007" s="17"/>
    </row>
    <row r="2008" spans="1:6" ht="15" customHeight="1">
      <c r="A2008" s="17" t="s">
        <v>307</v>
      </c>
      <c r="B2008" s="17"/>
      <c r="C2008" s="17"/>
      <c r="D2008" s="17"/>
      <c r="E2008" s="17"/>
      <c r="F2008" s="17"/>
    </row>
    <row r="2009" spans="1:6" ht="15" customHeight="1">
      <c r="A2009" s="17" t="s">
        <v>337</v>
      </c>
      <c r="B2009" s="17"/>
      <c r="C2009" s="17"/>
      <c r="D2009" s="17"/>
      <c r="E2009" s="17"/>
      <c r="F2009" s="17"/>
    </row>
    <row r="2010" spans="1:6" ht="15" customHeight="1">
      <c r="A2010" s="17" t="s">
        <v>536</v>
      </c>
      <c r="B2010" s="17"/>
      <c r="C2010" s="17"/>
      <c r="D2010" s="17"/>
      <c r="E2010" s="17"/>
      <c r="F2010" s="17"/>
    </row>
    <row r="2011" spans="1:6" ht="15" customHeight="1">
      <c r="A2011" s="17" t="s">
        <v>654</v>
      </c>
      <c r="B2011" s="17"/>
      <c r="C2011" s="17"/>
      <c r="D2011" s="17"/>
      <c r="E2011" s="17"/>
      <c r="F2011" s="17"/>
    </row>
    <row r="2012" spans="1:6" ht="15" customHeight="1">
      <c r="A2012" s="17" t="s">
        <v>655</v>
      </c>
      <c r="B2012" s="17"/>
      <c r="C2012" s="17"/>
      <c r="D2012" s="17"/>
      <c r="E2012" s="17"/>
      <c r="F2012" s="17"/>
    </row>
    <row r="2013" spans="1:6" ht="15" customHeight="1">
      <c r="A2013" s="17" t="s">
        <v>176</v>
      </c>
      <c r="B2013" s="17"/>
      <c r="C2013" s="17"/>
      <c r="D2013" s="17"/>
      <c r="E2013" s="17"/>
      <c r="F2013" s="17"/>
    </row>
    <row r="2014" spans="1:6" ht="15" customHeight="1">
      <c r="A2014" s="17" t="s">
        <v>178</v>
      </c>
      <c r="B2014" s="17"/>
      <c r="C2014" s="17"/>
      <c r="D2014" s="17"/>
      <c r="E2014" s="17"/>
      <c r="F2014" s="17"/>
    </row>
    <row r="2015" spans="1:6" ht="15" customHeight="1">
      <c r="A2015" s="17" t="s">
        <v>180</v>
      </c>
      <c r="B2015" s="17"/>
      <c r="C2015" s="17"/>
      <c r="D2015" s="17"/>
      <c r="E2015" s="17"/>
      <c r="F2015" s="17"/>
    </row>
    <row r="2016" spans="1:6" ht="15" customHeight="1">
      <c r="A2016" s="17" t="s">
        <v>404</v>
      </c>
      <c r="B2016" s="17"/>
      <c r="C2016" s="17"/>
      <c r="D2016" s="17"/>
      <c r="E2016" s="17"/>
      <c r="F2016" s="17"/>
    </row>
    <row r="2017" spans="1:6" ht="15" customHeight="1">
      <c r="A2017" s="17" t="s">
        <v>184</v>
      </c>
      <c r="B2017" s="17"/>
      <c r="C2017" s="17"/>
      <c r="D2017" s="17"/>
      <c r="E2017" s="17"/>
      <c r="F2017" s="17"/>
    </row>
    <row r="2018" spans="1:6" ht="15" customHeight="1">
      <c r="A2018" s="17" t="s">
        <v>186</v>
      </c>
      <c r="B2018" s="17"/>
      <c r="C2018" s="17"/>
      <c r="D2018" s="17"/>
      <c r="E2018" s="17"/>
      <c r="F2018" s="17"/>
    </row>
    <row r="2019" spans="1:6" ht="15" customHeight="1">
      <c r="A2019" s="17" t="s">
        <v>327</v>
      </c>
      <c r="B2019" s="17"/>
      <c r="C2019" s="17"/>
      <c r="D2019" s="17"/>
      <c r="E2019" s="17"/>
      <c r="F2019" s="17"/>
    </row>
    <row r="2020" spans="1:6" ht="15" customHeight="1">
      <c r="A2020" s="17" t="s">
        <v>328</v>
      </c>
      <c r="B2020" s="17"/>
      <c r="C2020" s="17"/>
      <c r="D2020" s="17"/>
      <c r="E2020" s="17"/>
      <c r="F2020" s="17"/>
    </row>
    <row r="2021" spans="1:6" ht="15" customHeight="1">
      <c r="A2021" s="17" t="s">
        <v>232</v>
      </c>
      <c r="B2021" s="17"/>
      <c r="C2021" s="17"/>
      <c r="D2021" s="17"/>
      <c r="E2021" s="17"/>
      <c r="F2021" s="17"/>
    </row>
    <row r="2022" spans="1:6" ht="15" customHeight="1">
      <c r="A2022" s="17" t="s">
        <v>233</v>
      </c>
      <c r="B2022" s="17"/>
      <c r="C2022" s="17"/>
      <c r="D2022" s="17"/>
      <c r="E2022" s="17"/>
      <c r="F2022" s="17"/>
    </row>
    <row r="2023" spans="1:6" ht="15" customHeight="1">
      <c r="A2023" s="17" t="s">
        <v>194</v>
      </c>
      <c r="B2023" s="17"/>
      <c r="C2023" s="17"/>
      <c r="D2023" s="17"/>
      <c r="E2023" s="17"/>
      <c r="F2023" s="17"/>
    </row>
    <row r="2024" spans="1:6" ht="15" customHeight="1">
      <c r="A2024" s="17" t="s">
        <v>196</v>
      </c>
      <c r="B2024" s="17"/>
      <c r="C2024" s="17"/>
      <c r="D2024" s="17"/>
      <c r="E2024" s="17"/>
      <c r="F2024" s="17"/>
    </row>
    <row r="2025" spans="1:6" ht="15" customHeight="1">
      <c r="A2025" s="17" t="s">
        <v>273</v>
      </c>
      <c r="B2025" s="17"/>
      <c r="C2025" s="17"/>
      <c r="D2025" s="17"/>
      <c r="E2025" s="17"/>
      <c r="F2025" s="17"/>
    </row>
    <row r="2026" spans="1:6" ht="15" customHeight="1">
      <c r="A2026" s="17" t="s">
        <v>274</v>
      </c>
      <c r="B2026" s="17"/>
      <c r="C2026" s="17"/>
      <c r="D2026" s="17"/>
      <c r="E2026" s="17"/>
      <c r="F2026" s="17"/>
    </row>
    <row r="2027" spans="1:6" ht="15" customHeight="1">
      <c r="A2027" s="17" t="s">
        <v>236</v>
      </c>
      <c r="B2027" s="17"/>
      <c r="C2027" s="17"/>
      <c r="D2027" s="17"/>
      <c r="E2027" s="17"/>
      <c r="F2027" s="17"/>
    </row>
    <row r="2028" spans="1:6" ht="15" customHeight="1">
      <c r="A2028" s="17" t="s">
        <v>237</v>
      </c>
      <c r="B2028" s="17"/>
      <c r="C2028" s="17"/>
      <c r="D2028" s="17"/>
      <c r="E2028" s="17"/>
      <c r="F2028" s="17"/>
    </row>
    <row r="2029" spans="1:6" ht="15" customHeight="1">
      <c r="A2029" s="17" t="s">
        <v>204</v>
      </c>
      <c r="B2029" s="17"/>
      <c r="C2029" s="17"/>
      <c r="D2029" s="17"/>
      <c r="E2029" s="17"/>
      <c r="F2029" s="17"/>
    </row>
    <row r="2030" spans="1:6" ht="15" customHeight="1">
      <c r="A2030" s="17" t="s">
        <v>656</v>
      </c>
      <c r="B2030" s="17"/>
      <c r="C2030" s="17"/>
      <c r="D2030" s="17"/>
      <c r="E2030" s="17"/>
      <c r="F2030" s="17"/>
    </row>
    <row r="2031" spans="1:6" ht="15" customHeight="1">
      <c r="A2031" s="17" t="s">
        <v>208</v>
      </c>
      <c r="B2031" s="17"/>
      <c r="C2031" s="17"/>
      <c r="D2031" s="17"/>
      <c r="E2031" s="17"/>
      <c r="F2031" s="17"/>
    </row>
    <row r="2032" spans="1:6" ht="15" customHeight="1">
      <c r="A2032" s="17" t="s">
        <v>210</v>
      </c>
      <c r="B2032" s="17"/>
      <c r="C2032" s="17"/>
      <c r="D2032" s="17"/>
      <c r="E2032" s="17"/>
      <c r="F2032" s="17"/>
    </row>
    <row r="2033" spans="1:6" ht="15" customHeight="1">
      <c r="A2033" s="17" t="s">
        <v>657</v>
      </c>
      <c r="B2033" s="17"/>
      <c r="C2033" s="17"/>
      <c r="D2033" s="17"/>
      <c r="E2033" s="17"/>
      <c r="F2033" s="17"/>
    </row>
    <row r="2034" spans="1:6" ht="15" customHeight="1">
      <c r="A2034" s="17" t="s">
        <v>331</v>
      </c>
      <c r="B2034" s="17"/>
      <c r="C2034" s="17"/>
      <c r="D2034" s="17"/>
      <c r="E2034" s="17"/>
      <c r="F2034" s="17"/>
    </row>
    <row r="2035" spans="1:6" ht="15" customHeight="1">
      <c r="A2035" s="17" t="s">
        <v>315</v>
      </c>
      <c r="B2035" s="17"/>
      <c r="C2035" s="17"/>
      <c r="D2035" s="17"/>
      <c r="E2035" s="17"/>
      <c r="F2035" s="17"/>
    </row>
    <row r="2036" spans="1:6" ht="15" customHeight="1">
      <c r="A2036" s="17" t="s">
        <v>316</v>
      </c>
      <c r="B2036" s="17"/>
      <c r="C2036" s="17"/>
      <c r="D2036" s="17"/>
      <c r="E2036" s="17"/>
      <c r="F2036" s="17"/>
    </row>
    <row r="2037" spans="1:6" ht="15" customHeight="1">
      <c r="A2037" s="17" t="s">
        <v>219</v>
      </c>
      <c r="B2037" s="17"/>
      <c r="C2037" s="17"/>
      <c r="D2037" s="17"/>
      <c r="E2037" s="17"/>
      <c r="F2037" s="17"/>
    </row>
    <row r="2038" spans="1:6" ht="15" customHeight="1">
      <c r="A2038" s="17" t="s">
        <v>658</v>
      </c>
      <c r="B2038" s="17"/>
      <c r="C2038" s="17"/>
      <c r="D2038" s="17"/>
      <c r="E2038" s="17"/>
      <c r="F2038" s="17"/>
    </row>
    <row r="2039" spans="1:6" ht="15" customHeight="1">
      <c r="A2039" s="17" t="s">
        <v>143</v>
      </c>
      <c r="B2039" s="17"/>
      <c r="C2039" s="17"/>
      <c r="D2039" s="17"/>
      <c r="E2039" s="17"/>
      <c r="F2039" s="17"/>
    </row>
    <row r="2040" spans="1:6" ht="15" customHeight="1">
      <c r="A2040" s="17" t="s">
        <v>279</v>
      </c>
      <c r="B2040" s="17"/>
      <c r="C2040" s="17"/>
      <c r="D2040" s="17"/>
      <c r="E2040" s="17"/>
      <c r="F2040" s="17"/>
    </row>
    <row r="2041" spans="1:6" ht="15" customHeight="1">
      <c r="A2041" s="17" t="s">
        <v>222</v>
      </c>
      <c r="B2041" s="17"/>
      <c r="C2041" s="17"/>
      <c r="D2041" s="17"/>
      <c r="E2041" s="17"/>
      <c r="F2041" s="17"/>
    </row>
    <row r="2042" spans="1:6" ht="15" customHeight="1">
      <c r="A2042" s="17" t="s">
        <v>318</v>
      </c>
      <c r="B2042" s="17"/>
      <c r="C2042" s="17"/>
      <c r="D2042" s="17"/>
      <c r="E2042" s="17"/>
      <c r="F2042" s="17"/>
    </row>
    <row r="2043" spans="1:6" ht="15" customHeight="1">
      <c r="A2043" s="17" t="s">
        <v>319</v>
      </c>
      <c r="B2043" s="17"/>
      <c r="C2043" s="17"/>
      <c r="D2043" s="17"/>
      <c r="E2043" s="17"/>
      <c r="F2043" s="17"/>
    </row>
    <row r="2044" spans="1:6" ht="15" customHeight="1">
      <c r="A2044" s="17" t="s">
        <v>320</v>
      </c>
      <c r="B2044" s="17"/>
      <c r="C2044" s="17"/>
      <c r="D2044" s="17"/>
      <c r="E2044" s="17"/>
      <c r="F2044" s="17"/>
    </row>
    <row r="2045" spans="1:6" ht="15" customHeight="1">
      <c r="A2045" s="17" t="s">
        <v>321</v>
      </c>
      <c r="B2045" s="17"/>
      <c r="C2045" s="17"/>
      <c r="D2045" s="17"/>
      <c r="E2045" s="17"/>
      <c r="F2045" s="17"/>
    </row>
    <row r="2046" spans="1:6" ht="15" customHeight="1">
      <c r="A2046" s="17" t="s">
        <v>284</v>
      </c>
      <c r="B2046" s="17"/>
      <c r="C2046" s="17"/>
      <c r="D2046" s="17"/>
      <c r="E2046" s="17"/>
      <c r="F2046" s="17"/>
    </row>
    <row r="2047" spans="1:6" ht="15" customHeight="1">
      <c r="A2047" s="17" t="s">
        <v>322</v>
      </c>
      <c r="B2047" s="17"/>
      <c r="C2047" s="17"/>
      <c r="D2047" s="17"/>
      <c r="E2047" s="17"/>
      <c r="F2047" s="17"/>
    </row>
    <row r="2048" spans="1:6" ht="15" customHeight="1">
      <c r="A2048" s="17" t="s">
        <v>286</v>
      </c>
      <c r="B2048" s="17"/>
      <c r="C2048" s="17"/>
      <c r="D2048" s="17"/>
      <c r="E2048" s="17"/>
      <c r="F2048" s="17"/>
    </row>
    <row r="2049" spans="1:6" ht="15" customHeight="1">
      <c r="A2049" s="17" t="s">
        <v>227</v>
      </c>
      <c r="B2049" s="17"/>
      <c r="C2049" s="17"/>
      <c r="D2049" s="17"/>
      <c r="E2049" s="17"/>
      <c r="F2049" s="17"/>
    </row>
    <row r="2050" spans="1:6" ht="15" customHeight="1">
      <c r="A2050" s="17" t="s">
        <v>168</v>
      </c>
      <c r="B2050" s="17"/>
      <c r="C2050" s="17"/>
      <c r="D2050" s="17"/>
      <c r="E2050" s="17"/>
      <c r="F2050" s="17"/>
    </row>
    <row r="2051" spans="1:6" ht="15" customHeight="1">
      <c r="A2051" s="17" t="s">
        <v>324</v>
      </c>
      <c r="B2051" s="17"/>
      <c r="C2051" s="17"/>
      <c r="D2051" s="17"/>
      <c r="E2051" s="17"/>
      <c r="F2051" s="17"/>
    </row>
    <row r="2052" spans="1:6" ht="15" customHeight="1">
      <c r="A2052" s="17" t="s">
        <v>325</v>
      </c>
      <c r="B2052" s="17"/>
      <c r="C2052" s="17"/>
      <c r="D2052" s="17"/>
      <c r="E2052" s="17"/>
      <c r="F2052" s="17"/>
    </row>
    <row r="2053" spans="1:6" ht="15" customHeight="1">
      <c r="A2053" s="17" t="s">
        <v>384</v>
      </c>
      <c r="B2053" s="17"/>
      <c r="C2053" s="17"/>
      <c r="D2053" s="17"/>
      <c r="E2053" s="17"/>
      <c r="F2053" s="17"/>
    </row>
    <row r="2054" spans="1:6" ht="15" customHeight="1">
      <c r="A2054" s="17" t="s">
        <v>176</v>
      </c>
      <c r="B2054" s="17"/>
      <c r="C2054" s="17"/>
      <c r="D2054" s="17"/>
      <c r="E2054" s="17"/>
      <c r="F2054" s="17"/>
    </row>
    <row r="2055" spans="1:6" ht="15" customHeight="1">
      <c r="A2055" s="17" t="s">
        <v>178</v>
      </c>
      <c r="B2055" s="17"/>
      <c r="C2055" s="17"/>
      <c r="D2055" s="17"/>
      <c r="E2055" s="17"/>
      <c r="F2055" s="17"/>
    </row>
    <row r="2056" spans="1:6" ht="15" customHeight="1">
      <c r="A2056" s="17" t="s">
        <v>180</v>
      </c>
      <c r="B2056" s="17"/>
      <c r="C2056" s="17"/>
      <c r="D2056" s="17"/>
      <c r="E2056" s="17"/>
      <c r="F2056" s="17"/>
    </row>
    <row r="2057" spans="1:6" ht="15" customHeight="1">
      <c r="A2057" s="17" t="s">
        <v>182</v>
      </c>
      <c r="B2057" s="17"/>
      <c r="C2057" s="17"/>
      <c r="D2057" s="17"/>
      <c r="E2057" s="17"/>
      <c r="F2057" s="17"/>
    </row>
    <row r="2058" spans="1:6" ht="15" customHeight="1">
      <c r="A2058" s="17" t="s">
        <v>184</v>
      </c>
      <c r="B2058" s="17"/>
      <c r="C2058" s="17"/>
      <c r="D2058" s="17"/>
      <c r="E2058" s="17"/>
      <c r="F2058" s="17"/>
    </row>
    <row r="2059" spans="1:6" ht="15" customHeight="1">
      <c r="A2059" s="17" t="s">
        <v>186</v>
      </c>
      <c r="B2059" s="17"/>
      <c r="C2059" s="17"/>
      <c r="D2059" s="17"/>
      <c r="E2059" s="17"/>
      <c r="F2059" s="17"/>
    </row>
    <row r="2060" spans="1:6" ht="15" customHeight="1">
      <c r="A2060" s="17" t="s">
        <v>327</v>
      </c>
      <c r="B2060" s="17"/>
      <c r="C2060" s="17"/>
      <c r="D2060" s="17"/>
      <c r="E2060" s="17"/>
      <c r="F2060" s="17"/>
    </row>
    <row r="2061" spans="1:6" ht="15" customHeight="1">
      <c r="A2061" s="17" t="s">
        <v>328</v>
      </c>
      <c r="B2061" s="17"/>
      <c r="C2061" s="17"/>
      <c r="D2061" s="17"/>
      <c r="E2061" s="17"/>
      <c r="F2061" s="17"/>
    </row>
    <row r="2062" spans="1:6" ht="15" customHeight="1">
      <c r="A2062" s="17" t="s">
        <v>329</v>
      </c>
      <c r="B2062" s="17"/>
      <c r="C2062" s="17"/>
      <c r="D2062" s="17"/>
      <c r="E2062" s="17"/>
      <c r="F2062" s="17"/>
    </row>
    <row r="2063" spans="1:6" ht="15" customHeight="1">
      <c r="A2063" s="17" t="s">
        <v>330</v>
      </c>
      <c r="B2063" s="17"/>
      <c r="C2063" s="17"/>
      <c r="D2063" s="17"/>
      <c r="E2063" s="17"/>
      <c r="F2063" s="17"/>
    </row>
    <row r="2064" spans="1:6" ht="15" customHeight="1">
      <c r="A2064" s="17" t="s">
        <v>234</v>
      </c>
      <c r="B2064" s="17"/>
      <c r="C2064" s="17"/>
      <c r="D2064" s="17"/>
      <c r="E2064" s="17"/>
      <c r="F2064" s="17"/>
    </row>
    <row r="2065" spans="1:6" ht="15" customHeight="1">
      <c r="A2065" s="17" t="s">
        <v>235</v>
      </c>
      <c r="B2065" s="17"/>
      <c r="C2065" s="17"/>
      <c r="D2065" s="17"/>
      <c r="E2065" s="17"/>
      <c r="F2065" s="17"/>
    </row>
    <row r="2066" spans="1:6" ht="15" customHeight="1">
      <c r="A2066" s="17" t="s">
        <v>294</v>
      </c>
      <c r="B2066" s="17"/>
      <c r="C2066" s="17"/>
      <c r="D2066" s="17"/>
      <c r="E2066" s="17"/>
      <c r="F2066" s="17"/>
    </row>
    <row r="2067" spans="1:6" ht="15" customHeight="1">
      <c r="A2067" s="17" t="s">
        <v>295</v>
      </c>
      <c r="B2067" s="17"/>
      <c r="C2067" s="17"/>
      <c r="D2067" s="17"/>
      <c r="E2067" s="17"/>
      <c r="F2067" s="17"/>
    </row>
    <row r="2068" spans="1:6" ht="15" customHeight="1">
      <c r="A2068" s="17" t="s">
        <v>236</v>
      </c>
      <c r="B2068" s="17"/>
      <c r="C2068" s="17"/>
      <c r="D2068" s="17"/>
      <c r="E2068" s="17"/>
      <c r="F2068" s="17"/>
    </row>
    <row r="2069" spans="1:6" ht="15" customHeight="1">
      <c r="A2069" s="17" t="s">
        <v>237</v>
      </c>
      <c r="B2069" s="17"/>
      <c r="C2069" s="17"/>
      <c r="D2069" s="17"/>
      <c r="E2069" s="17"/>
      <c r="F2069" s="17"/>
    </row>
    <row r="2070" spans="1:6" ht="15" customHeight="1">
      <c r="A2070" s="17" t="s">
        <v>204</v>
      </c>
      <c r="B2070" s="17"/>
      <c r="C2070" s="17"/>
      <c r="D2070" s="17"/>
      <c r="E2070" s="17"/>
      <c r="F2070" s="17"/>
    </row>
    <row r="2071" spans="1:6" ht="15" customHeight="1">
      <c r="A2071" s="17" t="s">
        <v>208</v>
      </c>
      <c r="B2071" s="17"/>
      <c r="C2071" s="17"/>
      <c r="D2071" s="17"/>
      <c r="E2071" s="17"/>
      <c r="F2071" s="17"/>
    </row>
    <row r="2072" spans="1:6" ht="15" customHeight="1">
      <c r="A2072" s="17" t="s">
        <v>210</v>
      </c>
      <c r="B2072" s="17"/>
      <c r="C2072" s="17"/>
      <c r="D2072" s="17"/>
      <c r="E2072" s="17"/>
      <c r="F2072" s="17"/>
    </row>
    <row r="2073" spans="1:6" ht="15" customHeight="1">
      <c r="A2073" s="17" t="s">
        <v>429</v>
      </c>
      <c r="B2073" s="17"/>
      <c r="C2073" s="17"/>
      <c r="D2073" s="17"/>
      <c r="E2073" s="17"/>
      <c r="F2073" s="17"/>
    </row>
    <row r="2074" spans="1:6" ht="15" customHeight="1">
      <c r="A2074" s="17" t="s">
        <v>331</v>
      </c>
      <c r="B2074" s="17"/>
      <c r="C2074" s="17"/>
      <c r="D2074" s="17"/>
      <c r="E2074" s="17"/>
      <c r="F2074" s="17"/>
    </row>
    <row r="2075" spans="1:6" ht="15" customHeight="1">
      <c r="A2075" s="17" t="s">
        <v>659</v>
      </c>
      <c r="B2075" s="17"/>
      <c r="C2075" s="17"/>
      <c r="D2075" s="17"/>
      <c r="E2075" s="17"/>
      <c r="F2075" s="17"/>
    </row>
    <row r="2076" spans="1:6" ht="15" customHeight="1">
      <c r="A2076" s="17" t="s">
        <v>660</v>
      </c>
      <c r="B2076" s="17"/>
      <c r="C2076" s="17"/>
      <c r="D2076" s="17"/>
      <c r="E2076" s="17"/>
      <c r="F2076" s="17"/>
    </row>
    <row r="2077" spans="1:6" ht="15" customHeight="1">
      <c r="A2077" s="17" t="s">
        <v>617</v>
      </c>
      <c r="B2077" s="17"/>
      <c r="C2077" s="17"/>
      <c r="D2077" s="17"/>
      <c r="E2077" s="17"/>
      <c r="F2077" s="17"/>
    </row>
    <row r="2078" spans="1:6" ht="15" customHeight="1">
      <c r="A2078" s="17" t="s">
        <v>661</v>
      </c>
      <c r="B2078" s="17"/>
      <c r="C2078" s="17"/>
      <c r="D2078" s="17"/>
      <c r="E2078" s="17"/>
      <c r="F2078" s="17"/>
    </row>
    <row r="2079" spans="1:6" ht="15" customHeight="1">
      <c r="A2079" s="17" t="s">
        <v>143</v>
      </c>
      <c r="B2079" s="17"/>
      <c r="C2079" s="17"/>
      <c r="D2079" s="17"/>
      <c r="E2079" s="17"/>
      <c r="F2079" s="17"/>
    </row>
    <row r="2080" spans="1:6" ht="15" customHeight="1">
      <c r="A2080" s="17" t="s">
        <v>244</v>
      </c>
      <c r="B2080" s="17"/>
      <c r="C2080" s="17"/>
      <c r="D2080" s="17"/>
      <c r="E2080" s="17"/>
      <c r="F2080" s="17"/>
    </row>
    <row r="2081" spans="1:6" ht="15" customHeight="1">
      <c r="A2081" s="17" t="s">
        <v>222</v>
      </c>
      <c r="B2081" s="17"/>
      <c r="C2081" s="17"/>
      <c r="D2081" s="17"/>
      <c r="E2081" s="17"/>
      <c r="F2081" s="17"/>
    </row>
    <row r="2082" spans="1:6" ht="15" customHeight="1">
      <c r="A2082" s="17" t="s">
        <v>280</v>
      </c>
      <c r="B2082" s="17"/>
      <c r="C2082" s="17"/>
      <c r="D2082" s="17"/>
      <c r="E2082" s="17"/>
      <c r="F2082" s="17"/>
    </row>
    <row r="2083" spans="1:6" ht="15" customHeight="1">
      <c r="A2083" s="17" t="s">
        <v>357</v>
      </c>
      <c r="B2083" s="17"/>
      <c r="C2083" s="17"/>
      <c r="D2083" s="17"/>
      <c r="E2083" s="17"/>
      <c r="F2083" s="17"/>
    </row>
    <row r="2084" spans="1:6" ht="15" customHeight="1">
      <c r="A2084" s="17" t="s">
        <v>282</v>
      </c>
      <c r="B2084" s="17"/>
      <c r="C2084" s="17"/>
      <c r="D2084" s="17"/>
      <c r="E2084" s="17"/>
      <c r="F2084" s="17"/>
    </row>
    <row r="2085" spans="1:6" ht="15" customHeight="1">
      <c r="A2085" s="17" t="s">
        <v>662</v>
      </c>
      <c r="B2085" s="17"/>
      <c r="C2085" s="17"/>
      <c r="D2085" s="17"/>
      <c r="E2085" s="17"/>
      <c r="F2085" s="17"/>
    </row>
    <row r="2086" spans="1:6" ht="15" customHeight="1">
      <c r="A2086" s="17" t="s">
        <v>663</v>
      </c>
      <c r="B2086" s="17"/>
      <c r="C2086" s="17"/>
      <c r="D2086" s="17"/>
      <c r="E2086" s="17"/>
      <c r="F2086" s="17"/>
    </row>
    <row r="2087" spans="1:6" ht="15" customHeight="1">
      <c r="A2087" s="17" t="s">
        <v>626</v>
      </c>
      <c r="B2087" s="17"/>
      <c r="C2087" s="17"/>
      <c r="D2087" s="17"/>
      <c r="E2087" s="17"/>
      <c r="F2087" s="17"/>
    </row>
    <row r="2088" spans="1:6" ht="15" customHeight="1">
      <c r="A2088" s="17" t="s">
        <v>286</v>
      </c>
      <c r="B2088" s="17"/>
      <c r="C2088" s="17"/>
      <c r="D2088" s="17"/>
      <c r="E2088" s="17"/>
      <c r="F2088" s="17"/>
    </row>
    <row r="2089" spans="1:6" ht="15" customHeight="1">
      <c r="A2089" s="17" t="s">
        <v>166</v>
      </c>
      <c r="B2089" s="17"/>
      <c r="C2089" s="17"/>
      <c r="D2089" s="17"/>
      <c r="E2089" s="17"/>
      <c r="F2089" s="17"/>
    </row>
    <row r="2090" spans="1:6" ht="15" customHeight="1">
      <c r="A2090" s="17" t="s">
        <v>337</v>
      </c>
      <c r="B2090" s="17"/>
      <c r="C2090" s="17"/>
      <c r="D2090" s="17"/>
      <c r="E2090" s="17"/>
      <c r="F2090" s="17"/>
    </row>
    <row r="2091" spans="1:6" ht="15" customHeight="1">
      <c r="A2091" s="17" t="s">
        <v>664</v>
      </c>
      <c r="B2091" s="17"/>
      <c r="C2091" s="17"/>
      <c r="D2091" s="17"/>
      <c r="E2091" s="17"/>
      <c r="F2091" s="17"/>
    </row>
    <row r="2092" spans="1:6" ht="15" customHeight="1">
      <c r="A2092" s="17" t="s">
        <v>665</v>
      </c>
      <c r="B2092" s="17"/>
      <c r="C2092" s="17"/>
      <c r="D2092" s="17"/>
      <c r="E2092" s="17"/>
      <c r="F2092" s="17"/>
    </row>
    <row r="2093" spans="1:6" ht="15" customHeight="1">
      <c r="A2093" s="17" t="s">
        <v>666</v>
      </c>
      <c r="B2093" s="17"/>
      <c r="C2093" s="17"/>
      <c r="D2093" s="17"/>
      <c r="E2093" s="17"/>
      <c r="F2093" s="17"/>
    </row>
    <row r="2094" spans="1:6" ht="15" customHeight="1">
      <c r="A2094" s="17" t="s">
        <v>176</v>
      </c>
      <c r="B2094" s="17"/>
      <c r="C2094" s="17"/>
      <c r="D2094" s="17"/>
      <c r="E2094" s="17"/>
      <c r="F2094" s="17"/>
    </row>
    <row r="2095" spans="1:6" ht="15" customHeight="1">
      <c r="A2095" s="17" t="s">
        <v>178</v>
      </c>
      <c r="B2095" s="17"/>
      <c r="C2095" s="17"/>
      <c r="D2095" s="17"/>
      <c r="E2095" s="17"/>
      <c r="F2095" s="17"/>
    </row>
    <row r="2096" spans="1:6" ht="15" customHeight="1">
      <c r="A2096" s="17" t="s">
        <v>180</v>
      </c>
      <c r="B2096" s="17"/>
      <c r="C2096" s="17"/>
      <c r="D2096" s="17"/>
      <c r="E2096" s="17"/>
      <c r="F2096" s="17"/>
    </row>
    <row r="2097" spans="1:6" ht="15" customHeight="1">
      <c r="A2097" s="17" t="s">
        <v>644</v>
      </c>
      <c r="B2097" s="17"/>
      <c r="C2097" s="17"/>
      <c r="D2097" s="17"/>
      <c r="E2097" s="17"/>
      <c r="F2097" s="17"/>
    </row>
    <row r="2098" spans="1:6" ht="15" customHeight="1">
      <c r="A2098" s="17" t="s">
        <v>184</v>
      </c>
      <c r="B2098" s="17"/>
      <c r="C2098" s="17"/>
      <c r="D2098" s="17"/>
      <c r="E2098" s="17"/>
      <c r="F2098" s="17"/>
    </row>
    <row r="2099" spans="1:6" ht="15" customHeight="1">
      <c r="A2099" s="17" t="s">
        <v>186</v>
      </c>
      <c r="B2099" s="17"/>
      <c r="C2099" s="17"/>
      <c r="D2099" s="17"/>
      <c r="E2099" s="17"/>
      <c r="F2099" s="17"/>
    </row>
    <row r="2100" spans="1:6" ht="15" customHeight="1">
      <c r="A2100" s="17" t="s">
        <v>539</v>
      </c>
      <c r="B2100" s="17"/>
      <c r="C2100" s="17"/>
      <c r="D2100" s="17"/>
      <c r="E2100" s="17"/>
      <c r="F2100" s="17"/>
    </row>
    <row r="2101" spans="1:6" ht="15" customHeight="1">
      <c r="A2101" s="17" t="s">
        <v>540</v>
      </c>
      <c r="B2101" s="17"/>
      <c r="C2101" s="17"/>
      <c r="D2101" s="17"/>
      <c r="E2101" s="17"/>
      <c r="F2101" s="17"/>
    </row>
    <row r="2102" spans="1:6" ht="15" customHeight="1">
      <c r="A2102" s="17" t="s">
        <v>232</v>
      </c>
      <c r="B2102" s="17"/>
      <c r="C2102" s="17"/>
      <c r="D2102" s="17"/>
      <c r="E2102" s="17"/>
      <c r="F2102" s="17"/>
    </row>
    <row r="2103" spans="1:6" ht="15" customHeight="1">
      <c r="A2103" s="17" t="s">
        <v>233</v>
      </c>
      <c r="B2103" s="17"/>
      <c r="C2103" s="17"/>
      <c r="D2103" s="17"/>
      <c r="E2103" s="17"/>
      <c r="F2103" s="17"/>
    </row>
    <row r="2104" spans="1:6" ht="15" customHeight="1">
      <c r="A2104" s="17" t="s">
        <v>194</v>
      </c>
      <c r="B2104" s="17"/>
      <c r="C2104" s="17"/>
      <c r="D2104" s="17"/>
      <c r="E2104" s="17"/>
      <c r="F2104" s="17"/>
    </row>
    <row r="2105" spans="1:6" ht="15" customHeight="1">
      <c r="A2105" s="17" t="s">
        <v>196</v>
      </c>
      <c r="B2105" s="17"/>
      <c r="C2105" s="17"/>
      <c r="D2105" s="17"/>
      <c r="E2105" s="17"/>
      <c r="F2105" s="17"/>
    </row>
    <row r="2106" spans="1:6" ht="15" customHeight="1">
      <c r="A2106" s="17" t="s">
        <v>273</v>
      </c>
      <c r="B2106" s="17"/>
      <c r="C2106" s="17"/>
      <c r="D2106" s="17"/>
      <c r="E2106" s="17"/>
      <c r="F2106" s="17"/>
    </row>
    <row r="2107" spans="1:6" ht="15" customHeight="1">
      <c r="A2107" s="17" t="s">
        <v>274</v>
      </c>
      <c r="B2107" s="17"/>
      <c r="C2107" s="17"/>
      <c r="D2107" s="17"/>
      <c r="E2107" s="17"/>
      <c r="F2107" s="17"/>
    </row>
    <row r="2108" spans="1:6" ht="15" customHeight="1">
      <c r="A2108" s="17" t="s">
        <v>236</v>
      </c>
      <c r="B2108" s="17"/>
      <c r="C2108" s="17"/>
      <c r="D2108" s="17"/>
      <c r="E2108" s="17"/>
      <c r="F2108" s="17"/>
    </row>
    <row r="2109" spans="1:6" ht="15" customHeight="1">
      <c r="A2109" s="17" t="s">
        <v>237</v>
      </c>
      <c r="B2109" s="17"/>
      <c r="C2109" s="17"/>
      <c r="D2109" s="17"/>
      <c r="E2109" s="17"/>
      <c r="F2109" s="17"/>
    </row>
    <row r="2110" spans="1:6" ht="15" customHeight="1">
      <c r="A2110" s="17" t="s">
        <v>204</v>
      </c>
      <c r="B2110" s="17"/>
      <c r="C2110" s="17"/>
      <c r="D2110" s="17"/>
      <c r="E2110" s="17"/>
      <c r="F2110" s="17"/>
    </row>
    <row r="2111" spans="1:6" ht="15" customHeight="1">
      <c r="A2111" s="17" t="s">
        <v>208</v>
      </c>
      <c r="B2111" s="17"/>
      <c r="C2111" s="17"/>
      <c r="D2111" s="17"/>
      <c r="E2111" s="17"/>
      <c r="F2111" s="17"/>
    </row>
    <row r="2112" spans="1:6" ht="15" customHeight="1">
      <c r="A2112" s="17" t="s">
        <v>210</v>
      </c>
      <c r="B2112" s="17"/>
      <c r="C2112" s="17"/>
      <c r="D2112" s="17"/>
      <c r="E2112" s="17"/>
      <c r="F2112" s="17"/>
    </row>
    <row r="2113" spans="1:6" ht="15" customHeight="1">
      <c r="A2113" s="17" t="s">
        <v>492</v>
      </c>
      <c r="B2113" s="17"/>
      <c r="C2113" s="17"/>
      <c r="D2113" s="17"/>
      <c r="E2113" s="17"/>
      <c r="F2113" s="17"/>
    </row>
    <row r="2114" spans="1:6" ht="15" customHeight="1">
      <c r="A2114" s="17" t="s">
        <v>667</v>
      </c>
      <c r="B2114" s="17"/>
      <c r="C2114" s="17"/>
      <c r="D2114" s="17"/>
      <c r="E2114" s="17"/>
      <c r="F2114" s="17"/>
    </row>
    <row r="2115" spans="1:6" ht="15" customHeight="1">
      <c r="A2115" s="17" t="s">
        <v>668</v>
      </c>
      <c r="B2115" s="17"/>
      <c r="C2115" s="17"/>
      <c r="D2115" s="17"/>
      <c r="E2115" s="17"/>
      <c r="F2115" s="17"/>
    </row>
    <row r="2116" spans="1:6" ht="15" customHeight="1">
      <c r="A2116" s="17" t="s">
        <v>669</v>
      </c>
      <c r="B2116" s="17"/>
      <c r="C2116" s="17"/>
      <c r="D2116" s="17"/>
      <c r="E2116" s="17"/>
      <c r="F2116" s="17"/>
    </row>
    <row r="2117" spans="1:6" ht="15" customHeight="1">
      <c r="A2117" s="17" t="s">
        <v>219</v>
      </c>
      <c r="B2117" s="17"/>
      <c r="C2117" s="17"/>
      <c r="D2117" s="17"/>
      <c r="E2117" s="17"/>
      <c r="F2117" s="17"/>
    </row>
    <row r="2118" spans="1:6" ht="15" customHeight="1">
      <c r="A2118" s="17" t="s">
        <v>510</v>
      </c>
      <c r="B2118" s="17"/>
      <c r="C2118" s="17"/>
      <c r="D2118" s="17"/>
      <c r="E2118" s="17"/>
      <c r="F2118" s="17"/>
    </row>
    <row r="2119" spans="1:6" ht="15" customHeight="1">
      <c r="A2119" s="17" t="s">
        <v>143</v>
      </c>
      <c r="B2119" s="17"/>
      <c r="C2119" s="17"/>
      <c r="D2119" s="17"/>
      <c r="E2119" s="17"/>
      <c r="F2119" s="17"/>
    </row>
    <row r="2120" spans="1:6" ht="15" customHeight="1">
      <c r="A2120" s="17" t="s">
        <v>146</v>
      </c>
      <c r="B2120" s="17"/>
      <c r="C2120" s="17"/>
      <c r="D2120" s="17"/>
      <c r="E2120" s="17"/>
      <c r="F2120" s="17"/>
    </row>
    <row r="2121" spans="1:6" ht="15" customHeight="1">
      <c r="A2121" s="17" t="s">
        <v>369</v>
      </c>
      <c r="B2121" s="17"/>
      <c r="C2121" s="17"/>
      <c r="D2121" s="17"/>
      <c r="E2121" s="17"/>
      <c r="F2121" s="17"/>
    </row>
    <row r="2122" spans="1:6" ht="15" customHeight="1">
      <c r="A2122" s="17" t="s">
        <v>533</v>
      </c>
      <c r="B2122" s="17"/>
      <c r="C2122" s="17"/>
      <c r="D2122" s="17"/>
      <c r="E2122" s="17"/>
      <c r="F2122" s="17"/>
    </row>
    <row r="2123" spans="1:6" ht="15" customHeight="1">
      <c r="A2123" s="17" t="s">
        <v>357</v>
      </c>
      <c r="B2123" s="17"/>
      <c r="C2123" s="17"/>
      <c r="D2123" s="17"/>
      <c r="E2123" s="17"/>
      <c r="F2123" s="17"/>
    </row>
    <row r="2124" spans="1:6" ht="15" customHeight="1">
      <c r="A2124" s="17" t="s">
        <v>379</v>
      </c>
      <c r="B2124" s="17"/>
      <c r="C2124" s="17"/>
      <c r="D2124" s="17"/>
      <c r="E2124" s="17"/>
      <c r="F2124" s="17"/>
    </row>
    <row r="2125" spans="1:6" ht="15" customHeight="1">
      <c r="A2125" s="17" t="s">
        <v>224</v>
      </c>
      <c r="B2125" s="17"/>
      <c r="C2125" s="17"/>
      <c r="D2125" s="17"/>
      <c r="E2125" s="17"/>
      <c r="F2125" s="17"/>
    </row>
    <row r="2126" spans="1:6" ht="15" customHeight="1">
      <c r="A2126" s="17" t="s">
        <v>520</v>
      </c>
      <c r="B2126" s="17"/>
      <c r="C2126" s="17"/>
      <c r="D2126" s="17"/>
      <c r="E2126" s="17"/>
      <c r="F2126" s="17"/>
    </row>
    <row r="2127" spans="1:6" ht="15" customHeight="1">
      <c r="A2127" s="17" t="s">
        <v>346</v>
      </c>
      <c r="B2127" s="17"/>
      <c r="C2127" s="17"/>
      <c r="D2127" s="17"/>
      <c r="E2127" s="17"/>
      <c r="F2127" s="17"/>
    </row>
    <row r="2128" spans="1:6" ht="15" customHeight="1">
      <c r="A2128" s="17" t="s">
        <v>286</v>
      </c>
      <c r="B2128" s="17"/>
      <c r="C2128" s="17"/>
      <c r="D2128" s="17"/>
      <c r="E2128" s="17"/>
      <c r="F2128" s="17"/>
    </row>
    <row r="2129" spans="1:6" ht="15" customHeight="1">
      <c r="A2129" s="17" t="s">
        <v>381</v>
      </c>
      <c r="B2129" s="17"/>
      <c r="C2129" s="17"/>
      <c r="D2129" s="17"/>
      <c r="E2129" s="17"/>
      <c r="F2129" s="17"/>
    </row>
    <row r="2130" spans="1:6" ht="15" customHeight="1">
      <c r="A2130" s="17" t="s">
        <v>337</v>
      </c>
      <c r="B2130" s="17"/>
      <c r="C2130" s="17"/>
      <c r="D2130" s="17"/>
      <c r="E2130" s="17"/>
      <c r="F2130" s="17"/>
    </row>
    <row r="2131" spans="1:6" ht="15" customHeight="1">
      <c r="A2131" s="17" t="s">
        <v>670</v>
      </c>
      <c r="B2131" s="17"/>
      <c r="C2131" s="17"/>
      <c r="D2131" s="17"/>
      <c r="E2131" s="17"/>
      <c r="F2131" s="17"/>
    </row>
    <row r="2132" spans="1:6" ht="15" customHeight="1">
      <c r="A2132" s="17" t="s">
        <v>671</v>
      </c>
      <c r="B2132" s="17"/>
      <c r="C2132" s="17"/>
      <c r="D2132" s="17"/>
      <c r="E2132" s="17"/>
      <c r="F2132" s="17"/>
    </row>
    <row r="2133" spans="1:6" ht="15" customHeight="1">
      <c r="A2133" s="17" t="s">
        <v>655</v>
      </c>
      <c r="B2133" s="17"/>
      <c r="C2133" s="17"/>
      <c r="D2133" s="17"/>
      <c r="E2133" s="17"/>
      <c r="F2133" s="17"/>
    </row>
    <row r="2134" spans="1:6" ht="15" customHeight="1">
      <c r="A2134" s="17" t="s">
        <v>571</v>
      </c>
      <c r="B2134" s="17"/>
      <c r="C2134" s="17"/>
      <c r="D2134" s="17"/>
      <c r="E2134" s="17"/>
      <c r="F2134" s="17"/>
    </row>
    <row r="2135" spans="1:6" ht="15" customHeight="1">
      <c r="A2135" s="17" t="s">
        <v>178</v>
      </c>
      <c r="B2135" s="17"/>
      <c r="C2135" s="17"/>
      <c r="D2135" s="17"/>
      <c r="E2135" s="17"/>
      <c r="F2135" s="17"/>
    </row>
    <row r="2136" spans="1:6" ht="15" customHeight="1">
      <c r="A2136" s="17" t="s">
        <v>180</v>
      </c>
      <c r="B2136" s="17"/>
      <c r="C2136" s="17"/>
      <c r="D2136" s="17"/>
      <c r="E2136" s="17"/>
      <c r="F2136" s="17"/>
    </row>
    <row r="2137" spans="1:6" ht="15" customHeight="1">
      <c r="A2137" s="17" t="s">
        <v>404</v>
      </c>
      <c r="B2137" s="17"/>
      <c r="C2137" s="17"/>
      <c r="D2137" s="17"/>
      <c r="E2137" s="17"/>
      <c r="F2137" s="17"/>
    </row>
    <row r="2138" spans="1:6" ht="15" customHeight="1">
      <c r="A2138" s="17" t="s">
        <v>184</v>
      </c>
      <c r="B2138" s="17"/>
      <c r="C2138" s="17"/>
      <c r="D2138" s="17"/>
      <c r="E2138" s="17"/>
      <c r="F2138" s="17"/>
    </row>
    <row r="2139" spans="1:6" ht="15" customHeight="1">
      <c r="A2139" s="17" t="s">
        <v>186</v>
      </c>
      <c r="B2139" s="17"/>
      <c r="C2139" s="17"/>
      <c r="D2139" s="17"/>
      <c r="E2139" s="17"/>
      <c r="F2139" s="17"/>
    </row>
    <row r="2140" spans="1:6" ht="15" customHeight="1">
      <c r="A2140" s="17" t="s">
        <v>362</v>
      </c>
      <c r="B2140" s="17"/>
      <c r="C2140" s="17"/>
      <c r="D2140" s="17"/>
      <c r="E2140" s="17"/>
      <c r="F2140" s="17"/>
    </row>
    <row r="2141" spans="1:6" ht="15" customHeight="1">
      <c r="A2141" s="17" t="s">
        <v>363</v>
      </c>
      <c r="B2141" s="17"/>
      <c r="C2141" s="17"/>
      <c r="D2141" s="17"/>
      <c r="E2141" s="17"/>
      <c r="F2141" s="17"/>
    </row>
    <row r="2142" spans="1:6" ht="15" customHeight="1">
      <c r="A2142" s="17" t="s">
        <v>232</v>
      </c>
      <c r="B2142" s="17"/>
      <c r="C2142" s="17"/>
      <c r="D2142" s="17"/>
      <c r="E2142" s="17"/>
      <c r="F2142" s="17"/>
    </row>
    <row r="2143" spans="1:6" ht="15" customHeight="1">
      <c r="A2143" s="17" t="s">
        <v>233</v>
      </c>
      <c r="B2143" s="17"/>
      <c r="C2143" s="17"/>
      <c r="D2143" s="17"/>
      <c r="E2143" s="17"/>
      <c r="F2143" s="17"/>
    </row>
    <row r="2144" spans="1:6" ht="15" customHeight="1">
      <c r="A2144" s="17" t="s">
        <v>271</v>
      </c>
      <c r="B2144" s="17"/>
      <c r="C2144" s="17"/>
      <c r="D2144" s="17"/>
      <c r="E2144" s="17"/>
      <c r="F2144" s="17"/>
    </row>
    <row r="2145" spans="1:6" ht="15" customHeight="1">
      <c r="A2145" s="17" t="s">
        <v>272</v>
      </c>
      <c r="B2145" s="17"/>
      <c r="C2145" s="17"/>
      <c r="D2145" s="17"/>
      <c r="E2145" s="17"/>
      <c r="F2145" s="17"/>
    </row>
    <row r="2146" spans="1:6" ht="15" customHeight="1">
      <c r="A2146" s="17" t="s">
        <v>294</v>
      </c>
      <c r="B2146" s="17"/>
      <c r="C2146" s="17"/>
      <c r="D2146" s="17"/>
      <c r="E2146" s="17"/>
      <c r="F2146" s="17"/>
    </row>
    <row r="2147" spans="1:6" ht="15" customHeight="1">
      <c r="A2147" s="17" t="s">
        <v>295</v>
      </c>
      <c r="B2147" s="17"/>
      <c r="C2147" s="17"/>
      <c r="D2147" s="17"/>
      <c r="E2147" s="17"/>
      <c r="F2147" s="17"/>
    </row>
    <row r="2148" spans="1:6" ht="15" customHeight="1">
      <c r="A2148" s="17" t="s">
        <v>236</v>
      </c>
      <c r="B2148" s="17"/>
      <c r="C2148" s="17"/>
      <c r="D2148" s="17"/>
      <c r="E2148" s="17"/>
      <c r="F2148" s="17"/>
    </row>
    <row r="2149" spans="1:6" ht="15" customHeight="1">
      <c r="A2149" s="17" t="s">
        <v>237</v>
      </c>
      <c r="B2149" s="17"/>
      <c r="C2149" s="17"/>
      <c r="D2149" s="17"/>
      <c r="E2149" s="17"/>
      <c r="F2149" s="17"/>
    </row>
    <row r="2150" spans="1:6" ht="15" customHeight="1">
      <c r="A2150" s="17" t="s">
        <v>204</v>
      </c>
      <c r="B2150" s="17"/>
      <c r="C2150" s="17"/>
      <c r="D2150" s="17"/>
      <c r="E2150" s="17"/>
      <c r="F2150" s="17"/>
    </row>
    <row r="2151" spans="1:6" ht="15" customHeight="1">
      <c r="A2151" s="17" t="s">
        <v>350</v>
      </c>
      <c r="B2151" s="17"/>
      <c r="C2151" s="17"/>
      <c r="D2151" s="17"/>
      <c r="E2151" s="17"/>
      <c r="F2151" s="17"/>
    </row>
    <row r="2152" spans="1:6" ht="15" customHeight="1">
      <c r="A2152" s="17" t="s">
        <v>208</v>
      </c>
      <c r="B2152" s="17"/>
      <c r="C2152" s="17"/>
      <c r="D2152" s="17"/>
      <c r="E2152" s="17"/>
      <c r="F2152" s="17"/>
    </row>
    <row r="2153" spans="1:6" ht="15" customHeight="1">
      <c r="A2153" s="17" t="s">
        <v>210</v>
      </c>
      <c r="B2153" s="17"/>
      <c r="C2153" s="17"/>
      <c r="D2153" s="17"/>
      <c r="E2153" s="17"/>
      <c r="F2153" s="17"/>
    </row>
    <row r="2154" spans="1:6" ht="15" customHeight="1">
      <c r="A2154" s="17" t="s">
        <v>238</v>
      </c>
      <c r="B2154" s="17"/>
      <c r="C2154" s="17"/>
      <c r="D2154" s="17"/>
      <c r="E2154" s="17"/>
      <c r="F2154" s="17"/>
    </row>
    <row r="2155" spans="1:6" ht="15" customHeight="1">
      <c r="A2155" s="17" t="s">
        <v>672</v>
      </c>
      <c r="B2155" s="17"/>
      <c r="C2155" s="17"/>
      <c r="D2155" s="17"/>
      <c r="E2155" s="17"/>
      <c r="F2155" s="17"/>
    </row>
    <row r="2156" spans="1:6" ht="15" customHeight="1">
      <c r="A2156" s="17" t="s">
        <v>673</v>
      </c>
      <c r="B2156" s="17"/>
      <c r="C2156" s="17"/>
      <c r="D2156" s="17"/>
      <c r="E2156" s="17"/>
      <c r="F2156" s="17"/>
    </row>
    <row r="2157" spans="1:6" ht="15" customHeight="1">
      <c r="A2157" s="17" t="s">
        <v>674</v>
      </c>
      <c r="B2157" s="17"/>
      <c r="C2157" s="17"/>
      <c r="D2157" s="17"/>
      <c r="E2157" s="17"/>
      <c r="F2157" s="17"/>
    </row>
    <row r="2158" spans="1:6" ht="15" customHeight="1">
      <c r="A2158" s="17" t="s">
        <v>138</v>
      </c>
      <c r="B2158" s="17"/>
      <c r="C2158" s="17"/>
      <c r="D2158" s="17"/>
      <c r="E2158" s="17"/>
      <c r="F2158" s="17"/>
    </row>
    <row r="2159" spans="1:6" ht="15" customHeight="1">
      <c r="A2159" s="17" t="s">
        <v>675</v>
      </c>
      <c r="B2159" s="17"/>
      <c r="C2159" s="17"/>
      <c r="D2159" s="17"/>
      <c r="E2159" s="17"/>
      <c r="F2159" s="17"/>
    </row>
    <row r="2160" spans="1:6" ht="15" customHeight="1">
      <c r="A2160" s="17" t="s">
        <v>143</v>
      </c>
      <c r="B2160" s="17"/>
      <c r="C2160" s="17"/>
      <c r="D2160" s="17"/>
      <c r="E2160" s="17"/>
      <c r="F2160" s="17"/>
    </row>
    <row r="2161" spans="1:6" ht="15" customHeight="1">
      <c r="A2161" s="17" t="s">
        <v>279</v>
      </c>
      <c r="B2161" s="17"/>
      <c r="C2161" s="17"/>
      <c r="D2161" s="17"/>
      <c r="E2161" s="17"/>
      <c r="F2161" s="17"/>
    </row>
    <row r="2162" spans="1:6" ht="15" customHeight="1">
      <c r="A2162" s="17" t="s">
        <v>222</v>
      </c>
      <c r="B2162" s="17"/>
      <c r="C2162" s="17"/>
      <c r="D2162" s="17"/>
      <c r="E2162" s="17"/>
      <c r="F2162" s="17"/>
    </row>
    <row r="2163" spans="1:6" ht="15" customHeight="1">
      <c r="A2163" s="17" t="s">
        <v>280</v>
      </c>
      <c r="B2163" s="17"/>
      <c r="C2163" s="17"/>
      <c r="D2163" s="17"/>
      <c r="E2163" s="17"/>
      <c r="F2163" s="17"/>
    </row>
    <row r="2164" spans="1:6" ht="15" customHeight="1">
      <c r="A2164" s="17" t="s">
        <v>319</v>
      </c>
      <c r="B2164" s="17"/>
      <c r="C2164" s="17"/>
      <c r="D2164" s="17"/>
      <c r="E2164" s="17"/>
      <c r="F2164" s="17"/>
    </row>
    <row r="2165" spans="1:6" ht="15" customHeight="1">
      <c r="A2165" s="17" t="s">
        <v>534</v>
      </c>
      <c r="B2165" s="17"/>
      <c r="C2165" s="17"/>
      <c r="D2165" s="17"/>
      <c r="E2165" s="17"/>
      <c r="F2165" s="17"/>
    </row>
    <row r="2166" spans="1:6" ht="15" customHeight="1">
      <c r="A2166" s="17" t="s">
        <v>283</v>
      </c>
      <c r="B2166" s="17"/>
      <c r="C2166" s="17"/>
      <c r="D2166" s="17"/>
      <c r="E2166" s="17"/>
      <c r="F2166" s="17"/>
    </row>
    <row r="2167" spans="1:6" ht="15" customHeight="1">
      <c r="A2167" s="17" t="s">
        <v>358</v>
      </c>
      <c r="B2167" s="17"/>
      <c r="C2167" s="17"/>
      <c r="D2167" s="17"/>
      <c r="E2167" s="17"/>
      <c r="F2167" s="17"/>
    </row>
    <row r="2168" spans="1:6" ht="15" customHeight="1">
      <c r="A2168" s="17" t="s">
        <v>641</v>
      </c>
      <c r="B2168" s="17"/>
      <c r="C2168" s="17"/>
      <c r="D2168" s="17"/>
      <c r="E2168" s="17"/>
      <c r="F2168" s="17"/>
    </row>
    <row r="2169" spans="1:6" ht="15" customHeight="1">
      <c r="A2169" s="17" t="s">
        <v>286</v>
      </c>
      <c r="B2169" s="17"/>
      <c r="C2169" s="17"/>
      <c r="D2169" s="17"/>
      <c r="E2169" s="17"/>
      <c r="F2169" s="17"/>
    </row>
    <row r="2170" spans="1:6" ht="15" customHeight="1">
      <c r="A2170" s="17" t="s">
        <v>287</v>
      </c>
      <c r="B2170" s="17"/>
      <c r="C2170" s="17"/>
      <c r="D2170" s="17"/>
      <c r="E2170" s="17"/>
      <c r="F2170" s="17"/>
    </row>
    <row r="2171" spans="1:6" ht="15" customHeight="1">
      <c r="A2171" s="17" t="s">
        <v>251</v>
      </c>
      <c r="B2171" s="17"/>
      <c r="C2171" s="17"/>
      <c r="D2171" s="17"/>
      <c r="E2171" s="17"/>
      <c r="F2171" s="17"/>
    </row>
    <row r="2172" spans="1:6" ht="15" customHeight="1">
      <c r="A2172" s="17" t="s">
        <v>676</v>
      </c>
      <c r="B2172" s="17"/>
      <c r="C2172" s="17"/>
      <c r="D2172" s="17"/>
      <c r="E2172" s="17"/>
      <c r="F2172" s="17"/>
    </row>
    <row r="2173" spans="1:6" ht="15" customHeight="1">
      <c r="A2173" s="17" t="s">
        <v>677</v>
      </c>
      <c r="B2173" s="17"/>
      <c r="C2173" s="17"/>
      <c r="D2173" s="17"/>
      <c r="E2173" s="17"/>
      <c r="F2173" s="17"/>
    </row>
    <row r="2174" spans="1:6" ht="15" customHeight="1">
      <c r="A2174" s="17" t="s">
        <v>678</v>
      </c>
      <c r="B2174" s="17"/>
      <c r="C2174" s="17"/>
      <c r="D2174" s="17"/>
      <c r="E2174" s="17"/>
      <c r="F2174" s="17"/>
    </row>
    <row r="2175" spans="1:6" ht="15" customHeight="1">
      <c r="A2175" s="17" t="s">
        <v>176</v>
      </c>
      <c r="B2175" s="17"/>
      <c r="C2175" s="17"/>
      <c r="D2175" s="17"/>
      <c r="E2175" s="17"/>
      <c r="F2175" s="17"/>
    </row>
    <row r="2176" spans="1:6" ht="15" customHeight="1">
      <c r="A2176" s="17" t="s">
        <v>178</v>
      </c>
      <c r="B2176" s="17"/>
      <c r="C2176" s="17"/>
      <c r="D2176" s="17"/>
      <c r="E2176" s="17"/>
      <c r="F2176" s="17"/>
    </row>
    <row r="2177" spans="1:6" ht="15" customHeight="1">
      <c r="A2177" s="17" t="s">
        <v>180</v>
      </c>
      <c r="B2177" s="17"/>
      <c r="C2177" s="17"/>
      <c r="D2177" s="17"/>
      <c r="E2177" s="17"/>
      <c r="F2177" s="17"/>
    </row>
    <row r="2178" spans="1:6" ht="15" customHeight="1">
      <c r="A2178" s="17" t="s">
        <v>644</v>
      </c>
      <c r="B2178" s="17"/>
      <c r="C2178" s="17"/>
      <c r="D2178" s="17"/>
      <c r="E2178" s="17"/>
      <c r="F2178" s="17"/>
    </row>
    <row r="2179" spans="1:6" ht="15" customHeight="1">
      <c r="A2179" s="17" t="s">
        <v>184</v>
      </c>
      <c r="B2179" s="17"/>
      <c r="C2179" s="17"/>
      <c r="D2179" s="17"/>
      <c r="E2179" s="17"/>
      <c r="F2179" s="17"/>
    </row>
    <row r="2180" spans="1:6" ht="15" customHeight="1">
      <c r="A2180" s="17" t="s">
        <v>186</v>
      </c>
      <c r="B2180" s="17"/>
      <c r="C2180" s="17"/>
      <c r="D2180" s="17"/>
      <c r="E2180" s="17"/>
      <c r="F2180" s="17"/>
    </row>
    <row r="2181" spans="1:6" ht="15" customHeight="1">
      <c r="A2181" s="17" t="s">
        <v>539</v>
      </c>
      <c r="B2181" s="17"/>
      <c r="C2181" s="17"/>
      <c r="D2181" s="17"/>
      <c r="E2181" s="17"/>
      <c r="F2181" s="17"/>
    </row>
    <row r="2182" spans="1:6" ht="15" customHeight="1">
      <c r="A2182" s="17" t="s">
        <v>540</v>
      </c>
      <c r="B2182" s="17"/>
      <c r="C2182" s="17"/>
      <c r="D2182" s="17"/>
      <c r="E2182" s="17"/>
      <c r="F2182" s="17"/>
    </row>
    <row r="2183" spans="1:6" ht="15" customHeight="1">
      <c r="A2183" s="17" t="s">
        <v>292</v>
      </c>
      <c r="B2183" s="17"/>
      <c r="C2183" s="17"/>
      <c r="D2183" s="17"/>
      <c r="E2183" s="17"/>
      <c r="F2183" s="17"/>
    </row>
    <row r="2184" spans="1:6" ht="15" customHeight="1">
      <c r="A2184" s="17" t="s">
        <v>293</v>
      </c>
      <c r="B2184" s="17"/>
      <c r="C2184" s="17"/>
      <c r="D2184" s="17"/>
      <c r="E2184" s="17"/>
      <c r="F2184" s="17"/>
    </row>
    <row r="2185" spans="1:6" ht="15" customHeight="1">
      <c r="A2185" s="17" t="s">
        <v>271</v>
      </c>
      <c r="B2185" s="17"/>
      <c r="C2185" s="17"/>
      <c r="D2185" s="17"/>
      <c r="E2185" s="17"/>
      <c r="F2185" s="17"/>
    </row>
    <row r="2186" spans="1:6" ht="15" customHeight="1">
      <c r="A2186" s="17" t="s">
        <v>272</v>
      </c>
      <c r="B2186" s="17"/>
      <c r="C2186" s="17"/>
      <c r="D2186" s="17"/>
      <c r="E2186" s="17"/>
      <c r="F2186" s="17"/>
    </row>
    <row r="2187" spans="1:6" ht="15" customHeight="1">
      <c r="A2187" s="17" t="s">
        <v>197</v>
      </c>
      <c r="B2187" s="17"/>
      <c r="C2187" s="17"/>
      <c r="D2187" s="17"/>
      <c r="E2187" s="17"/>
      <c r="F2187" s="17"/>
    </row>
    <row r="2188" spans="1:6" ht="15" customHeight="1">
      <c r="A2188" s="17" t="s">
        <v>199</v>
      </c>
      <c r="B2188" s="17"/>
      <c r="C2188" s="17"/>
      <c r="D2188" s="17"/>
      <c r="E2188" s="17"/>
      <c r="F2188" s="17"/>
    </row>
    <row r="2189" spans="1:6" ht="15" customHeight="1">
      <c r="A2189" s="17" t="s">
        <v>236</v>
      </c>
      <c r="B2189" s="17"/>
      <c r="C2189" s="17"/>
      <c r="D2189" s="17"/>
      <c r="E2189" s="17"/>
      <c r="F2189" s="17"/>
    </row>
    <row r="2190" spans="1:6" ht="15" customHeight="1">
      <c r="A2190" s="17" t="s">
        <v>237</v>
      </c>
      <c r="B2190" s="17"/>
      <c r="C2190" s="17"/>
      <c r="D2190" s="17"/>
      <c r="E2190" s="17"/>
      <c r="F2190" s="17"/>
    </row>
    <row r="2191" spans="1:6" ht="15" customHeight="1">
      <c r="A2191" s="17" t="s">
        <v>204</v>
      </c>
      <c r="B2191" s="17"/>
      <c r="C2191" s="17"/>
      <c r="D2191" s="17"/>
      <c r="E2191" s="17"/>
      <c r="F2191" s="17"/>
    </row>
    <row r="2192" spans="1:6" ht="15" customHeight="1">
      <c r="A2192" s="17" t="s">
        <v>298</v>
      </c>
      <c r="B2192" s="17"/>
      <c r="C2192" s="17"/>
      <c r="D2192" s="17"/>
      <c r="E2192" s="17"/>
      <c r="F2192" s="17"/>
    </row>
    <row r="2193" spans="1:6" ht="15" customHeight="1">
      <c r="A2193" s="17" t="s">
        <v>208</v>
      </c>
      <c r="B2193" s="17"/>
      <c r="C2193" s="17"/>
      <c r="D2193" s="17"/>
      <c r="E2193" s="17"/>
      <c r="F2193" s="17"/>
    </row>
    <row r="2194" spans="1:6" ht="15" customHeight="1">
      <c r="A2194" s="17" t="s">
        <v>210</v>
      </c>
      <c r="B2194" s="17"/>
      <c r="C2194" s="17"/>
      <c r="D2194" s="17"/>
      <c r="E2194" s="17"/>
      <c r="F2194" s="17"/>
    </row>
    <row r="2195" spans="1:6" ht="15" customHeight="1">
      <c r="A2195" s="17" t="s">
        <v>341</v>
      </c>
      <c r="B2195" s="17"/>
      <c r="C2195" s="17"/>
      <c r="D2195" s="17"/>
      <c r="E2195" s="17"/>
      <c r="F2195" s="17"/>
    </row>
    <row r="2196" spans="1:6" ht="15" customHeight="1">
      <c r="A2196" s="17" t="s">
        <v>239</v>
      </c>
      <c r="B2196" s="17"/>
      <c r="C2196" s="17"/>
      <c r="D2196" s="17"/>
      <c r="E2196" s="17"/>
      <c r="F2196" s="17"/>
    </row>
    <row r="2197" spans="1:6" ht="15" customHeight="1">
      <c r="A2197" s="17" t="s">
        <v>679</v>
      </c>
      <c r="B2197" s="17"/>
      <c r="C2197" s="17"/>
      <c r="D2197" s="17"/>
      <c r="E2197" s="17"/>
      <c r="F2197" s="17"/>
    </row>
    <row r="2198" spans="1:6" ht="15" customHeight="1">
      <c r="A2198" s="17" t="s">
        <v>680</v>
      </c>
      <c r="B2198" s="17"/>
      <c r="C2198" s="17"/>
      <c r="D2198" s="17"/>
      <c r="E2198" s="17"/>
      <c r="F2198" s="17"/>
    </row>
    <row r="2199" spans="1:6" ht="15" customHeight="1">
      <c r="A2199" s="17" t="s">
        <v>242</v>
      </c>
      <c r="B2199" s="17"/>
      <c r="C2199" s="17"/>
      <c r="D2199" s="17"/>
      <c r="E2199" s="17"/>
      <c r="F2199" s="17"/>
    </row>
    <row r="2200" spans="1:6" ht="15" customHeight="1">
      <c r="A2200" s="17" t="s">
        <v>681</v>
      </c>
      <c r="B2200" s="17"/>
      <c r="C2200" s="17"/>
      <c r="D2200" s="17"/>
      <c r="E2200" s="17"/>
      <c r="F2200" s="17"/>
    </row>
    <row r="2201" spans="1:6" ht="15" customHeight="1">
      <c r="A2201" s="17" t="s">
        <v>143</v>
      </c>
      <c r="B2201" s="17"/>
      <c r="C2201" s="17"/>
      <c r="D2201" s="17"/>
      <c r="E2201" s="17"/>
      <c r="F2201" s="17"/>
    </row>
    <row r="2202" spans="1:6" ht="15" customHeight="1">
      <c r="A2202" s="17" t="s">
        <v>279</v>
      </c>
      <c r="B2202" s="17"/>
      <c r="C2202" s="17"/>
      <c r="D2202" s="17"/>
      <c r="E2202" s="17"/>
      <c r="F2202" s="17"/>
    </row>
    <row r="2203" spans="1:6" ht="15" customHeight="1">
      <c r="A2203" s="17" t="s">
        <v>369</v>
      </c>
      <c r="B2203" s="17"/>
      <c r="C2203" s="17"/>
      <c r="D2203" s="17"/>
      <c r="E2203" s="17"/>
      <c r="F2203" s="17"/>
    </row>
    <row r="2204" spans="1:6" ht="15" customHeight="1">
      <c r="A2204" s="17" t="s">
        <v>533</v>
      </c>
      <c r="B2204" s="17"/>
      <c r="C2204" s="17"/>
      <c r="D2204" s="17"/>
      <c r="E2204" s="17"/>
      <c r="F2204" s="17"/>
    </row>
    <row r="2205" spans="1:6" ht="15" customHeight="1">
      <c r="A2205" s="17" t="s">
        <v>357</v>
      </c>
      <c r="B2205" s="17"/>
      <c r="C2205" s="17"/>
      <c r="D2205" s="17"/>
      <c r="E2205" s="17"/>
      <c r="F2205" s="17"/>
    </row>
    <row r="2206" spans="1:6" ht="15" customHeight="1">
      <c r="A2206" s="17" t="s">
        <v>566</v>
      </c>
      <c r="B2206" s="17"/>
      <c r="C2206" s="17"/>
      <c r="D2206" s="17"/>
      <c r="E2206" s="17"/>
      <c r="F2206" s="17"/>
    </row>
    <row r="2207" spans="1:6" ht="15" customHeight="1">
      <c r="A2207" s="17" t="s">
        <v>479</v>
      </c>
      <c r="B2207" s="17"/>
      <c r="C2207" s="17"/>
      <c r="D2207" s="17"/>
      <c r="E2207" s="17"/>
      <c r="F2207" s="17"/>
    </row>
    <row r="2208" spans="1:6" ht="15" customHeight="1">
      <c r="A2208" s="17" t="s">
        <v>520</v>
      </c>
      <c r="B2208" s="17"/>
      <c r="C2208" s="17"/>
      <c r="D2208" s="17"/>
      <c r="E2208" s="17"/>
      <c r="F2208" s="17"/>
    </row>
    <row r="2209" spans="1:6" ht="15" customHeight="1">
      <c r="A2209" s="17" t="s">
        <v>346</v>
      </c>
      <c r="B2209" s="17"/>
      <c r="C2209" s="17"/>
      <c r="D2209" s="17"/>
      <c r="E2209" s="17"/>
      <c r="F2209" s="17"/>
    </row>
    <row r="2210" spans="1:6" ht="15" customHeight="1">
      <c r="A2210" s="17" t="s">
        <v>286</v>
      </c>
      <c r="B2210" s="17"/>
      <c r="C2210" s="17"/>
      <c r="D2210" s="17"/>
      <c r="E2210" s="17"/>
      <c r="F2210" s="17"/>
    </row>
    <row r="2211" spans="1:6" ht="15" customHeight="1">
      <c r="A2211" s="17" t="s">
        <v>267</v>
      </c>
      <c r="B2211" s="17"/>
      <c r="C2211" s="17"/>
      <c r="D2211" s="17"/>
      <c r="E2211" s="17"/>
      <c r="F2211" s="17"/>
    </row>
    <row r="2212" spans="1:6" ht="15" customHeight="1">
      <c r="A2212" s="17" t="s">
        <v>438</v>
      </c>
      <c r="B2212" s="17"/>
      <c r="C2212" s="17"/>
      <c r="D2212" s="17"/>
      <c r="E2212" s="17"/>
      <c r="F2212" s="17"/>
    </row>
    <row r="2213" spans="1:6" ht="15" customHeight="1">
      <c r="A2213" s="17" t="s">
        <v>682</v>
      </c>
      <c r="B2213" s="17"/>
      <c r="C2213" s="17"/>
      <c r="D2213" s="17"/>
      <c r="E2213" s="17"/>
      <c r="F2213" s="17"/>
    </row>
    <row r="2214" spans="1:6" ht="15" customHeight="1">
      <c r="A2214" s="17" t="s">
        <v>683</v>
      </c>
      <c r="B2214" s="17"/>
      <c r="C2214" s="17"/>
      <c r="D2214" s="17"/>
      <c r="E2214" s="17"/>
      <c r="F2214" s="17"/>
    </row>
    <row r="2215" spans="1:6" ht="15" customHeight="1">
      <c r="A2215" s="17" t="s">
        <v>684</v>
      </c>
      <c r="B2215" s="17"/>
      <c r="C2215" s="17"/>
      <c r="D2215" s="17"/>
      <c r="E2215" s="17"/>
      <c r="F2215" s="17"/>
    </row>
    <row r="2216" spans="1:6" ht="15" customHeight="1">
      <c r="A2216" s="17" t="s">
        <v>571</v>
      </c>
      <c r="B2216" s="17"/>
      <c r="C2216" s="17"/>
      <c r="D2216" s="17"/>
      <c r="E2216" s="17"/>
      <c r="F2216" s="17"/>
    </row>
    <row r="2217" spans="1:6" ht="15" customHeight="1">
      <c r="A2217" s="17" t="s">
        <v>178</v>
      </c>
      <c r="B2217" s="17"/>
      <c r="C2217" s="17"/>
      <c r="D2217" s="17"/>
      <c r="E2217" s="17"/>
      <c r="F2217" s="17"/>
    </row>
    <row r="2218" spans="1:6" ht="15" customHeight="1">
      <c r="A2218" s="17" t="s">
        <v>180</v>
      </c>
      <c r="B2218" s="17"/>
      <c r="C2218" s="17"/>
      <c r="D2218" s="17"/>
      <c r="E2218" s="17"/>
      <c r="F2218" s="17"/>
    </row>
    <row r="2219" spans="1:6" ht="15" customHeight="1">
      <c r="A2219" s="17" t="s">
        <v>644</v>
      </c>
      <c r="B2219" s="17"/>
      <c r="C2219" s="17"/>
      <c r="D2219" s="17"/>
      <c r="E2219" s="17"/>
      <c r="F2219" s="17"/>
    </row>
    <row r="2220" spans="1:6" ht="15" customHeight="1">
      <c r="A2220" s="17" t="s">
        <v>184</v>
      </c>
      <c r="B2220" s="17"/>
      <c r="C2220" s="17"/>
      <c r="D2220" s="17"/>
      <c r="E2220" s="17"/>
      <c r="F2220" s="17"/>
    </row>
    <row r="2221" spans="1:6" ht="15" customHeight="1">
      <c r="A2221" s="17" t="s">
        <v>186</v>
      </c>
      <c r="B2221" s="17"/>
      <c r="C2221" s="17"/>
      <c r="D2221" s="17"/>
      <c r="E2221" s="17"/>
      <c r="F2221" s="17"/>
    </row>
    <row r="2222" spans="1:6" ht="15" customHeight="1">
      <c r="A2222" s="17" t="s">
        <v>362</v>
      </c>
      <c r="B2222" s="17"/>
      <c r="C2222" s="17"/>
      <c r="D2222" s="17"/>
      <c r="E2222" s="17"/>
      <c r="F2222" s="17"/>
    </row>
    <row r="2223" spans="1:6" ht="15" customHeight="1">
      <c r="A2223" s="17" t="s">
        <v>363</v>
      </c>
      <c r="B2223" s="17"/>
      <c r="C2223" s="17"/>
      <c r="D2223" s="17"/>
      <c r="E2223" s="17"/>
      <c r="F2223" s="17"/>
    </row>
    <row r="2224" spans="1:6" ht="15" customHeight="1">
      <c r="A2224" s="17" t="s">
        <v>255</v>
      </c>
      <c r="B2224" s="17"/>
      <c r="C2224" s="17"/>
      <c r="D2224" s="17"/>
      <c r="E2224" s="17"/>
      <c r="F2224" s="17"/>
    </row>
    <row r="2225" spans="1:6" ht="15" customHeight="1">
      <c r="A2225" s="17" t="s">
        <v>256</v>
      </c>
      <c r="B2225" s="17"/>
      <c r="C2225" s="17"/>
      <c r="D2225" s="17"/>
      <c r="E2225" s="17"/>
      <c r="F2225" s="17"/>
    </row>
    <row r="2226" spans="1:6" ht="15" customHeight="1">
      <c r="A2226" s="17" t="s">
        <v>194</v>
      </c>
      <c r="B2226" s="17"/>
      <c r="C2226" s="17"/>
      <c r="D2226" s="17"/>
      <c r="E2226" s="17"/>
      <c r="F2226" s="17"/>
    </row>
    <row r="2227" spans="1:6" ht="15" customHeight="1">
      <c r="A2227" s="17" t="s">
        <v>196</v>
      </c>
      <c r="B2227" s="17"/>
      <c r="C2227" s="17"/>
      <c r="D2227" s="17"/>
      <c r="E2227" s="17"/>
      <c r="F2227" s="17"/>
    </row>
    <row r="2228" spans="1:6" ht="15" customHeight="1">
      <c r="A2228" s="17" t="s">
        <v>294</v>
      </c>
      <c r="B2228" s="17"/>
      <c r="C2228" s="17"/>
      <c r="D2228" s="17"/>
      <c r="E2228" s="17"/>
      <c r="F2228" s="17"/>
    </row>
    <row r="2229" spans="1:6" ht="15" customHeight="1">
      <c r="A2229" s="17" t="s">
        <v>295</v>
      </c>
      <c r="B2229" s="17"/>
      <c r="C2229" s="17"/>
      <c r="D2229" s="17"/>
      <c r="E2229" s="17"/>
      <c r="F2229" s="17"/>
    </row>
    <row r="2230" spans="1:6" ht="15" customHeight="1">
      <c r="A2230" s="17" t="s">
        <v>236</v>
      </c>
      <c r="B2230" s="17"/>
      <c r="C2230" s="17"/>
      <c r="D2230" s="17"/>
      <c r="E2230" s="17"/>
      <c r="F2230" s="17"/>
    </row>
    <row r="2231" spans="1:6" ht="15" customHeight="1">
      <c r="A2231" s="17" t="s">
        <v>237</v>
      </c>
      <c r="B2231" s="17"/>
      <c r="C2231" s="17"/>
      <c r="D2231" s="17"/>
      <c r="E2231" s="17"/>
      <c r="F2231" s="17"/>
    </row>
    <row r="2232" spans="1:6" ht="15" customHeight="1">
      <c r="A2232" s="17" t="s">
        <v>204</v>
      </c>
      <c r="B2232" s="17"/>
      <c r="C2232" s="17"/>
      <c r="D2232" s="17"/>
      <c r="E2232" s="17"/>
      <c r="F2232" s="17"/>
    </row>
    <row r="2233" spans="1:6" ht="15" customHeight="1">
      <c r="A2233" s="17" t="s">
        <v>350</v>
      </c>
      <c r="B2233" s="17"/>
      <c r="C2233" s="17"/>
      <c r="D2233" s="17"/>
      <c r="E2233" s="17"/>
      <c r="F2233" s="17"/>
    </row>
    <row r="2234" spans="1:6" ht="15" customHeight="1">
      <c r="A2234" s="17" t="s">
        <v>208</v>
      </c>
      <c r="B2234" s="17"/>
      <c r="C2234" s="17"/>
      <c r="D2234" s="17"/>
      <c r="E2234" s="17"/>
      <c r="F2234" s="17"/>
    </row>
    <row r="2235" spans="1:6" ht="15" customHeight="1">
      <c r="A2235" s="17" t="s">
        <v>210</v>
      </c>
      <c r="B2235" s="17"/>
      <c r="C2235" s="17"/>
      <c r="D2235" s="17"/>
      <c r="E2235" s="17"/>
      <c r="F2235" s="17"/>
    </row>
    <row r="2236" spans="1:6" ht="15" customHeight="1">
      <c r="A2236" s="17" t="s">
        <v>657</v>
      </c>
      <c r="B2236" s="17"/>
      <c r="C2236" s="17"/>
      <c r="D2236" s="17"/>
      <c r="E2236" s="17"/>
      <c r="F2236" s="17"/>
    </row>
    <row r="2237" spans="1:6" ht="15" customHeight="1">
      <c r="A2237" s="17" t="s">
        <v>685</v>
      </c>
      <c r="B2237" s="17"/>
      <c r="C2237" s="17"/>
      <c r="D2237" s="17"/>
      <c r="E2237" s="17"/>
      <c r="F2237" s="17"/>
    </row>
    <row r="2238" spans="1:6" ht="15" customHeight="1">
      <c r="A2238" s="17" t="s">
        <v>686</v>
      </c>
      <c r="B2238" s="17"/>
      <c r="C2238" s="17"/>
      <c r="D2238" s="17"/>
      <c r="E2238" s="17"/>
      <c r="F2238" s="17"/>
    </row>
    <row r="2239" spans="1:6" ht="15" customHeight="1">
      <c r="A2239" s="17" t="s">
        <v>687</v>
      </c>
      <c r="B2239" s="17"/>
      <c r="C2239" s="17"/>
      <c r="D2239" s="17"/>
      <c r="E2239" s="17"/>
      <c r="F2239" s="17"/>
    </row>
    <row r="2240" spans="1:6" ht="15" customHeight="1">
      <c r="A2240" s="17" t="s">
        <v>334</v>
      </c>
      <c r="B2240" s="17"/>
      <c r="C2240" s="17"/>
      <c r="D2240" s="17"/>
      <c r="E2240" s="17"/>
      <c r="F2240" s="17"/>
    </row>
    <row r="2241" spans="1:6" ht="15" customHeight="1">
      <c r="A2241" s="17" t="s">
        <v>688</v>
      </c>
      <c r="B2241" s="17"/>
      <c r="C2241" s="17"/>
      <c r="D2241" s="17"/>
      <c r="E2241" s="17"/>
      <c r="F2241" s="17"/>
    </row>
    <row r="2242" spans="1:6" ht="15" customHeight="1">
      <c r="A2242" s="17" t="s">
        <v>143</v>
      </c>
      <c r="B2242" s="17"/>
      <c r="C2242" s="17"/>
      <c r="D2242" s="17"/>
      <c r="E2242" s="17"/>
      <c r="F2242" s="17"/>
    </row>
    <row r="2243" spans="1:6" ht="15" customHeight="1">
      <c r="A2243" s="17" t="s">
        <v>244</v>
      </c>
      <c r="B2243" s="17"/>
      <c r="C2243" s="17"/>
      <c r="D2243" s="17"/>
      <c r="E2243" s="17"/>
      <c r="F2243" s="17"/>
    </row>
    <row r="2244" spans="1:6" ht="15" customHeight="1">
      <c r="A2244" s="17" t="s">
        <v>369</v>
      </c>
      <c r="B2244" s="17"/>
      <c r="C2244" s="17"/>
      <c r="D2244" s="17"/>
      <c r="E2244" s="17"/>
      <c r="F2244" s="17"/>
    </row>
    <row r="2245" spans="1:6" ht="15" customHeight="1">
      <c r="A2245" s="17" t="s">
        <v>533</v>
      </c>
      <c r="B2245" s="17"/>
      <c r="C2245" s="17"/>
      <c r="D2245" s="17"/>
      <c r="E2245" s="17"/>
      <c r="F2245" s="17"/>
    </row>
    <row r="2246" spans="1:6" ht="15" customHeight="1">
      <c r="A2246" s="17" t="s">
        <v>319</v>
      </c>
      <c r="B2246" s="17"/>
      <c r="C2246" s="17"/>
      <c r="D2246" s="17"/>
      <c r="E2246" s="17"/>
      <c r="F2246" s="17"/>
    </row>
    <row r="2247" spans="1:6" ht="15" customHeight="1">
      <c r="A2247" s="17" t="s">
        <v>425</v>
      </c>
      <c r="B2247" s="17"/>
      <c r="C2247" s="17"/>
      <c r="D2247" s="17"/>
      <c r="E2247" s="17"/>
      <c r="F2247" s="17"/>
    </row>
    <row r="2248" spans="1:6" ht="15" customHeight="1">
      <c r="A2248" s="17" t="s">
        <v>283</v>
      </c>
      <c r="B2248" s="17"/>
      <c r="C2248" s="17"/>
      <c r="D2248" s="17"/>
      <c r="E2248" s="17"/>
      <c r="F2248" s="17"/>
    </row>
    <row r="2249" spans="1:6" ht="15" customHeight="1">
      <c r="A2249" s="17" t="s">
        <v>584</v>
      </c>
      <c r="B2249" s="17"/>
      <c r="C2249" s="17"/>
      <c r="D2249" s="17"/>
      <c r="E2249" s="17"/>
      <c r="F2249" s="17"/>
    </row>
    <row r="2250" spans="1:6" ht="15" customHeight="1">
      <c r="A2250" s="17" t="s">
        <v>226</v>
      </c>
      <c r="B2250" s="17"/>
      <c r="C2250" s="17"/>
      <c r="D2250" s="17"/>
      <c r="E2250" s="17"/>
      <c r="F2250" s="17"/>
    </row>
    <row r="2251" spans="1:6" ht="15" customHeight="1">
      <c r="A2251" s="17" t="s">
        <v>286</v>
      </c>
      <c r="B2251" s="17"/>
      <c r="C2251" s="17"/>
      <c r="D2251" s="17"/>
      <c r="E2251" s="17"/>
      <c r="F2251" s="17"/>
    </row>
    <row r="2252" spans="1:6" ht="15" customHeight="1">
      <c r="A2252" s="17" t="s">
        <v>267</v>
      </c>
      <c r="B2252" s="17"/>
      <c r="C2252" s="17"/>
      <c r="D2252" s="17"/>
      <c r="E2252" s="17"/>
      <c r="F2252" s="17"/>
    </row>
    <row r="2253" spans="1:6" ht="15" customHeight="1">
      <c r="A2253" s="17" t="s">
        <v>438</v>
      </c>
      <c r="B2253" s="17"/>
      <c r="C2253" s="17"/>
      <c r="D2253" s="17"/>
      <c r="E2253" s="17"/>
      <c r="F2253" s="17"/>
    </row>
    <row r="2254" spans="1:6" ht="15" customHeight="1">
      <c r="A2254" s="17" t="s">
        <v>689</v>
      </c>
      <c r="B2254" s="17"/>
      <c r="C2254" s="17"/>
      <c r="D2254" s="17"/>
      <c r="E2254" s="17"/>
      <c r="F2254" s="17"/>
    </row>
    <row r="2255" spans="1:6" ht="15" customHeight="1">
      <c r="A2255" s="17" t="s">
        <v>690</v>
      </c>
      <c r="B2255" s="17"/>
      <c r="C2255" s="17"/>
      <c r="D2255" s="17"/>
      <c r="E2255" s="17"/>
      <c r="F2255" s="17"/>
    </row>
    <row r="2256" spans="1:6" ht="15" customHeight="1">
      <c r="A2256" s="17" t="s">
        <v>691</v>
      </c>
      <c r="B2256" s="17"/>
      <c r="C2256" s="17"/>
      <c r="D2256" s="17"/>
      <c r="E2256" s="17"/>
      <c r="F2256" s="17"/>
    </row>
    <row r="2257" spans="1:6" ht="15" customHeight="1">
      <c r="A2257" s="17" t="s">
        <v>176</v>
      </c>
      <c r="B2257" s="17"/>
      <c r="C2257" s="17"/>
      <c r="D2257" s="17"/>
      <c r="E2257" s="17"/>
      <c r="F2257" s="17"/>
    </row>
    <row r="2258" spans="1:6" ht="15" customHeight="1">
      <c r="A2258" s="17" t="s">
        <v>178</v>
      </c>
      <c r="B2258" s="17"/>
      <c r="C2258" s="17"/>
      <c r="D2258" s="17"/>
      <c r="E2258" s="17"/>
      <c r="F2258" s="17"/>
    </row>
    <row r="2259" spans="1:6" ht="15" customHeight="1">
      <c r="A2259" s="17" t="s">
        <v>180</v>
      </c>
      <c r="B2259" s="17"/>
      <c r="C2259" s="17"/>
      <c r="D2259" s="17"/>
      <c r="E2259" s="17"/>
      <c r="F2259" s="17"/>
    </row>
    <row r="2260" spans="1:6" ht="15" customHeight="1">
      <c r="A2260" s="17" t="s">
        <v>182</v>
      </c>
      <c r="B2260" s="17"/>
      <c r="C2260" s="17"/>
      <c r="D2260" s="17"/>
      <c r="E2260" s="17"/>
      <c r="F2260" s="17"/>
    </row>
    <row r="2261" spans="1:6" ht="15" customHeight="1">
      <c r="A2261" s="17" t="s">
        <v>184</v>
      </c>
      <c r="B2261" s="17"/>
      <c r="C2261" s="17"/>
      <c r="D2261" s="17"/>
      <c r="E2261" s="17"/>
      <c r="F2261" s="17"/>
    </row>
    <row r="2262" spans="1:6" ht="15" customHeight="1">
      <c r="A2262" s="17" t="s">
        <v>186</v>
      </c>
      <c r="B2262" s="17"/>
      <c r="C2262" s="17"/>
      <c r="D2262" s="17"/>
      <c r="E2262" s="17"/>
      <c r="F2262" s="17"/>
    </row>
    <row r="2263" spans="1:6" ht="15" customHeight="1">
      <c r="A2263" s="17" t="s">
        <v>327</v>
      </c>
      <c r="B2263" s="17"/>
      <c r="C2263" s="17"/>
      <c r="D2263" s="17"/>
      <c r="E2263" s="17"/>
      <c r="F2263" s="17"/>
    </row>
    <row r="2264" spans="1:6" ht="15" customHeight="1">
      <c r="A2264" s="17" t="s">
        <v>328</v>
      </c>
      <c r="B2264" s="17"/>
      <c r="C2264" s="17"/>
      <c r="D2264" s="17"/>
      <c r="E2264" s="17"/>
      <c r="F2264" s="17"/>
    </row>
    <row r="2265" spans="1:6" ht="15" customHeight="1">
      <c r="A2265" s="17" t="s">
        <v>255</v>
      </c>
      <c r="B2265" s="17"/>
      <c r="C2265" s="17"/>
      <c r="D2265" s="17"/>
      <c r="E2265" s="17"/>
      <c r="F2265" s="17"/>
    </row>
    <row r="2266" spans="1:6" ht="15" customHeight="1">
      <c r="A2266" s="17" t="s">
        <v>256</v>
      </c>
      <c r="B2266" s="17"/>
      <c r="C2266" s="17"/>
      <c r="D2266" s="17"/>
      <c r="E2266" s="17"/>
      <c r="F2266" s="17"/>
    </row>
    <row r="2267" spans="1:6" ht="15" customHeight="1">
      <c r="A2267" s="17" t="s">
        <v>234</v>
      </c>
      <c r="B2267" s="17"/>
      <c r="C2267" s="17"/>
      <c r="D2267" s="17"/>
      <c r="E2267" s="17"/>
      <c r="F2267" s="17"/>
    </row>
    <row r="2268" spans="1:6" ht="15" customHeight="1">
      <c r="A2268" s="17" t="s">
        <v>235</v>
      </c>
      <c r="B2268" s="17"/>
      <c r="C2268" s="17"/>
      <c r="D2268" s="17"/>
      <c r="E2268" s="17"/>
      <c r="F2268" s="17"/>
    </row>
    <row r="2269" spans="1:6" ht="15" customHeight="1">
      <c r="A2269" s="17" t="s">
        <v>294</v>
      </c>
      <c r="B2269" s="17"/>
      <c r="C2269" s="17"/>
      <c r="D2269" s="17"/>
      <c r="E2269" s="17"/>
      <c r="F2269" s="17"/>
    </row>
    <row r="2270" spans="1:6" ht="15" customHeight="1">
      <c r="A2270" s="17" t="s">
        <v>295</v>
      </c>
      <c r="B2270" s="17"/>
      <c r="C2270" s="17"/>
      <c r="D2270" s="17"/>
      <c r="E2270" s="17"/>
      <c r="F2270" s="17"/>
    </row>
    <row r="2271" spans="1:6" ht="15" customHeight="1">
      <c r="A2271" s="17" t="s">
        <v>236</v>
      </c>
      <c r="B2271" s="17"/>
      <c r="C2271" s="17"/>
      <c r="D2271" s="17"/>
      <c r="E2271" s="17"/>
      <c r="F2271" s="17"/>
    </row>
    <row r="2272" spans="1:6" ht="15" customHeight="1">
      <c r="A2272" s="17" t="s">
        <v>237</v>
      </c>
      <c r="B2272" s="17"/>
      <c r="C2272" s="17"/>
      <c r="D2272" s="17"/>
      <c r="E2272" s="17"/>
      <c r="F2272" s="17"/>
    </row>
    <row r="2273" spans="1:6" ht="15" customHeight="1">
      <c r="A2273" s="17" t="s">
        <v>204</v>
      </c>
      <c r="B2273" s="17"/>
      <c r="C2273" s="17"/>
      <c r="D2273" s="17"/>
      <c r="E2273" s="17"/>
      <c r="F2273" s="17"/>
    </row>
    <row r="2274" spans="1:6" ht="15" customHeight="1">
      <c r="A2274" s="17" t="s">
        <v>350</v>
      </c>
      <c r="B2274" s="17"/>
      <c r="C2274" s="17"/>
      <c r="D2274" s="17"/>
      <c r="E2274" s="17"/>
      <c r="F2274" s="17"/>
    </row>
    <row r="2275" spans="1:6" ht="15" customHeight="1">
      <c r="A2275" s="17" t="s">
        <v>208</v>
      </c>
      <c r="B2275" s="17"/>
      <c r="C2275" s="17"/>
      <c r="D2275" s="17"/>
      <c r="E2275" s="17"/>
      <c r="F2275" s="17"/>
    </row>
    <row r="2276" spans="1:6" ht="15" customHeight="1">
      <c r="A2276" s="17" t="s">
        <v>210</v>
      </c>
      <c r="B2276" s="17"/>
      <c r="C2276" s="17"/>
      <c r="D2276" s="17"/>
      <c r="E2276" s="17"/>
      <c r="F2276" s="17"/>
    </row>
    <row r="2277" spans="1:6" ht="15" customHeight="1">
      <c r="A2277" s="17" t="s">
        <v>238</v>
      </c>
      <c r="B2277" s="17"/>
      <c r="C2277" s="17"/>
      <c r="D2277" s="17"/>
      <c r="E2277" s="17"/>
      <c r="F2277" s="17"/>
    </row>
    <row r="2278" spans="1:6" ht="15" customHeight="1">
      <c r="A2278" s="17" t="s">
        <v>239</v>
      </c>
      <c r="B2278" s="17"/>
      <c r="C2278" s="17"/>
      <c r="D2278" s="17"/>
      <c r="E2278" s="17"/>
      <c r="F2278" s="17"/>
    </row>
    <row r="2279" spans="1:6" ht="15" customHeight="1">
      <c r="A2279" s="17" t="s">
        <v>692</v>
      </c>
      <c r="B2279" s="17"/>
      <c r="C2279" s="17"/>
      <c r="D2279" s="17"/>
      <c r="E2279" s="17"/>
      <c r="F2279" s="17"/>
    </row>
    <row r="2280" spans="1:6" ht="15" customHeight="1">
      <c r="A2280" s="17" t="s">
        <v>693</v>
      </c>
      <c r="B2280" s="17"/>
      <c r="C2280" s="17"/>
      <c r="D2280" s="17"/>
      <c r="E2280" s="17"/>
      <c r="F2280" s="17"/>
    </row>
    <row r="2281" spans="1:6" ht="15" customHeight="1">
      <c r="A2281" s="17" t="s">
        <v>219</v>
      </c>
      <c r="B2281" s="17"/>
      <c r="C2281" s="17"/>
      <c r="D2281" s="17"/>
      <c r="E2281" s="17"/>
      <c r="F2281" s="17"/>
    </row>
    <row r="2282" spans="1:6" ht="15" customHeight="1">
      <c r="A2282" s="17" t="s">
        <v>303</v>
      </c>
      <c r="B2282" s="17"/>
      <c r="C2282" s="17"/>
      <c r="D2282" s="17"/>
      <c r="E2282" s="17"/>
      <c r="F2282" s="17"/>
    </row>
    <row r="2283" spans="1:6" ht="15" customHeight="1">
      <c r="A2283" s="17" t="s">
        <v>143</v>
      </c>
      <c r="B2283" s="17"/>
      <c r="C2283" s="17"/>
      <c r="D2283" s="17"/>
      <c r="E2283" s="17"/>
      <c r="F2283" s="17"/>
    </row>
    <row r="2284" spans="1:6" ht="15" customHeight="1">
      <c r="A2284" s="17" t="s">
        <v>279</v>
      </c>
      <c r="B2284" s="17"/>
      <c r="C2284" s="17"/>
      <c r="D2284" s="17"/>
      <c r="E2284" s="17"/>
      <c r="F2284" s="17"/>
    </row>
    <row r="2285" spans="1:6" ht="15" customHeight="1">
      <c r="A2285" s="17" t="s">
        <v>369</v>
      </c>
      <c r="B2285" s="17"/>
      <c r="C2285" s="17"/>
      <c r="D2285" s="17"/>
      <c r="E2285" s="17"/>
      <c r="F2285" s="17"/>
    </row>
    <row r="2286" spans="1:6" ht="15" customHeight="1">
      <c r="A2286" s="17" t="s">
        <v>533</v>
      </c>
      <c r="B2286" s="17"/>
      <c r="C2286" s="17"/>
      <c r="D2286" s="17"/>
      <c r="E2286" s="17"/>
      <c r="F2286" s="17"/>
    </row>
    <row r="2287" spans="1:6" ht="15" customHeight="1">
      <c r="A2287" s="17" t="s">
        <v>319</v>
      </c>
      <c r="B2287" s="17"/>
      <c r="C2287" s="17"/>
      <c r="D2287" s="17"/>
      <c r="E2287" s="17"/>
      <c r="F2287" s="17"/>
    </row>
    <row r="2288" spans="1:6" ht="15" customHeight="1">
      <c r="A2288" s="17" t="s">
        <v>534</v>
      </c>
      <c r="B2288" s="17"/>
      <c r="C2288" s="17"/>
      <c r="D2288" s="17"/>
      <c r="E2288" s="17"/>
      <c r="F2288" s="17"/>
    </row>
    <row r="2289" spans="1:6" ht="15" customHeight="1">
      <c r="A2289" s="17" t="s">
        <v>224</v>
      </c>
      <c r="B2289" s="17"/>
      <c r="C2289" s="17"/>
      <c r="D2289" s="17"/>
      <c r="E2289" s="17"/>
      <c r="F2289" s="17"/>
    </row>
    <row r="2290" spans="1:6" ht="15" customHeight="1">
      <c r="A2290" s="17" t="s">
        <v>694</v>
      </c>
      <c r="B2290" s="17"/>
      <c r="C2290" s="17"/>
      <c r="D2290" s="17"/>
      <c r="E2290" s="17"/>
      <c r="F2290" s="17"/>
    </row>
    <row r="2291" spans="1:6" ht="15" customHeight="1">
      <c r="A2291" s="17" t="s">
        <v>606</v>
      </c>
      <c r="B2291" s="17"/>
      <c r="C2291" s="17"/>
      <c r="D2291" s="17"/>
      <c r="E2291" s="17"/>
      <c r="F2291" s="17"/>
    </row>
    <row r="2292" spans="1:6" ht="15" customHeight="1">
      <c r="A2292" s="17" t="s">
        <v>480</v>
      </c>
      <c r="B2292" s="17"/>
      <c r="C2292" s="17"/>
      <c r="D2292" s="17"/>
      <c r="E2292" s="17"/>
      <c r="F2292" s="17"/>
    </row>
    <row r="2293" spans="1:6" ht="15" customHeight="1">
      <c r="A2293" s="17" t="s">
        <v>267</v>
      </c>
      <c r="B2293" s="17"/>
      <c r="C2293" s="17"/>
      <c r="D2293" s="17"/>
      <c r="E2293" s="17"/>
      <c r="F2293" s="17"/>
    </row>
    <row r="2294" spans="1:6" ht="15" customHeight="1">
      <c r="A2294" s="17" t="s">
        <v>168</v>
      </c>
      <c r="B2294" s="17"/>
      <c r="C2294" s="17"/>
      <c r="D2294" s="17"/>
      <c r="E2294" s="17"/>
      <c r="F2294" s="17"/>
    </row>
    <row r="2295" spans="1:6" ht="15" customHeight="1">
      <c r="A2295" s="17" t="s">
        <v>695</v>
      </c>
      <c r="B2295" s="17"/>
      <c r="C2295" s="17"/>
      <c r="D2295" s="17"/>
      <c r="E2295" s="17"/>
      <c r="F2295" s="17"/>
    </row>
    <row r="2296" spans="1:6" ht="15" customHeight="1">
      <c r="A2296" s="17" t="s">
        <v>696</v>
      </c>
      <c r="B2296" s="17"/>
      <c r="C2296" s="17"/>
      <c r="D2296" s="17"/>
      <c r="E2296" s="17"/>
      <c r="F2296" s="17"/>
    </row>
    <row r="2297" spans="1:6" ht="15" customHeight="1">
      <c r="A2297" s="17" t="s">
        <v>697</v>
      </c>
      <c r="B2297" s="17"/>
      <c r="C2297" s="17"/>
      <c r="D2297" s="17"/>
      <c r="E2297" s="17"/>
      <c r="F2297" s="17"/>
    </row>
    <row r="2298" spans="1:6" ht="15" customHeight="1">
      <c r="A2298" s="17" t="s">
        <v>571</v>
      </c>
      <c r="B2298" s="17"/>
      <c r="C2298" s="17"/>
      <c r="D2298" s="17"/>
      <c r="E2298" s="17"/>
      <c r="F2298" s="17"/>
    </row>
    <row r="2299" spans="1:6" ht="15" customHeight="1">
      <c r="A2299" s="17" t="s">
        <v>178</v>
      </c>
      <c r="B2299" s="17"/>
      <c r="C2299" s="17"/>
      <c r="D2299" s="17"/>
      <c r="E2299" s="17"/>
      <c r="F2299" s="17"/>
    </row>
    <row r="2300" spans="1:6" ht="15" customHeight="1">
      <c r="A2300" s="17" t="s">
        <v>180</v>
      </c>
      <c r="B2300" s="17"/>
      <c r="C2300" s="17"/>
      <c r="D2300" s="17"/>
      <c r="E2300" s="17"/>
      <c r="F2300" s="17"/>
    </row>
    <row r="2301" spans="1:6" ht="15" customHeight="1">
      <c r="A2301" s="17" t="s">
        <v>182</v>
      </c>
      <c r="B2301" s="17"/>
      <c r="C2301" s="17"/>
      <c r="D2301" s="17"/>
      <c r="E2301" s="17"/>
      <c r="F2301" s="17"/>
    </row>
    <row r="2302" spans="1:6" ht="15" customHeight="1">
      <c r="A2302" s="17" t="s">
        <v>184</v>
      </c>
      <c r="B2302" s="17"/>
      <c r="C2302" s="17"/>
      <c r="D2302" s="17"/>
      <c r="E2302" s="17"/>
      <c r="F2302" s="17"/>
    </row>
    <row r="2303" spans="1:6" ht="15" customHeight="1">
      <c r="A2303" s="17" t="s">
        <v>186</v>
      </c>
      <c r="B2303" s="17"/>
      <c r="C2303" s="17"/>
      <c r="D2303" s="17"/>
      <c r="E2303" s="17"/>
      <c r="F2303" s="17"/>
    </row>
    <row r="2304" spans="1:6" ht="15" customHeight="1">
      <c r="A2304" s="17" t="s">
        <v>362</v>
      </c>
      <c r="B2304" s="17"/>
      <c r="C2304" s="17"/>
      <c r="D2304" s="17"/>
      <c r="E2304" s="17"/>
      <c r="F2304" s="17"/>
    </row>
    <row r="2305" spans="1:6" ht="15" customHeight="1">
      <c r="A2305" s="17" t="s">
        <v>363</v>
      </c>
      <c r="B2305" s="17"/>
      <c r="C2305" s="17"/>
      <c r="D2305" s="17"/>
      <c r="E2305" s="17"/>
      <c r="F2305" s="17"/>
    </row>
    <row r="2306" spans="1:6" ht="15" customHeight="1">
      <c r="A2306" s="17" t="s">
        <v>255</v>
      </c>
      <c r="B2306" s="17"/>
      <c r="C2306" s="17"/>
      <c r="D2306" s="17"/>
      <c r="E2306" s="17"/>
      <c r="F2306" s="17"/>
    </row>
    <row r="2307" spans="1:6" ht="15" customHeight="1">
      <c r="A2307" s="17" t="s">
        <v>256</v>
      </c>
      <c r="B2307" s="17"/>
      <c r="C2307" s="17"/>
      <c r="D2307" s="17"/>
      <c r="E2307" s="17"/>
      <c r="F2307" s="17"/>
    </row>
    <row r="2308" spans="1:6" ht="15" customHeight="1">
      <c r="A2308" s="17" t="s">
        <v>271</v>
      </c>
      <c r="B2308" s="17"/>
      <c r="C2308" s="17"/>
      <c r="D2308" s="17"/>
      <c r="E2308" s="17"/>
      <c r="F2308" s="17"/>
    </row>
    <row r="2309" spans="1:6" ht="15" customHeight="1">
      <c r="A2309" s="17" t="s">
        <v>272</v>
      </c>
      <c r="B2309" s="17"/>
      <c r="C2309" s="17"/>
      <c r="D2309" s="17"/>
      <c r="E2309" s="17"/>
      <c r="F2309" s="17"/>
    </row>
    <row r="2310" spans="1:6" ht="15" customHeight="1">
      <c r="A2310" s="17" t="s">
        <v>273</v>
      </c>
      <c r="B2310" s="17"/>
      <c r="C2310" s="17"/>
      <c r="D2310" s="17"/>
      <c r="E2310" s="17"/>
      <c r="F2310" s="17"/>
    </row>
    <row r="2311" spans="1:6" ht="15" customHeight="1">
      <c r="A2311" s="17" t="s">
        <v>274</v>
      </c>
      <c r="B2311" s="17"/>
      <c r="C2311" s="17"/>
      <c r="D2311" s="17"/>
      <c r="E2311" s="17"/>
      <c r="F2311" s="17"/>
    </row>
    <row r="2312" spans="1:6" ht="15" customHeight="1">
      <c r="A2312" s="17" t="s">
        <v>236</v>
      </c>
      <c r="B2312" s="17"/>
      <c r="C2312" s="17"/>
      <c r="D2312" s="17"/>
      <c r="E2312" s="17"/>
      <c r="F2312" s="17"/>
    </row>
    <row r="2313" spans="1:6" ht="15" customHeight="1">
      <c r="A2313" s="17" t="s">
        <v>237</v>
      </c>
      <c r="B2313" s="17"/>
      <c r="C2313" s="17"/>
      <c r="D2313" s="17"/>
      <c r="E2313" s="17"/>
      <c r="F2313" s="17"/>
    </row>
    <row r="2314" spans="1:6" ht="15" customHeight="1">
      <c r="A2314" s="17" t="s">
        <v>204</v>
      </c>
      <c r="B2314" s="17"/>
      <c r="C2314" s="17"/>
      <c r="D2314" s="17"/>
      <c r="E2314" s="17"/>
      <c r="F2314" s="17"/>
    </row>
    <row r="2315" spans="1:6" ht="15" customHeight="1">
      <c r="A2315" s="17" t="s">
        <v>208</v>
      </c>
      <c r="B2315" s="17"/>
      <c r="C2315" s="17"/>
      <c r="D2315" s="17"/>
      <c r="E2315" s="17"/>
      <c r="F2315" s="17"/>
    </row>
    <row r="2316" spans="1:6" ht="15" customHeight="1">
      <c r="A2316" s="17" t="s">
        <v>210</v>
      </c>
      <c r="B2316" s="17"/>
      <c r="C2316" s="17"/>
      <c r="D2316" s="17"/>
      <c r="E2316" s="17"/>
      <c r="F2316" s="17"/>
    </row>
    <row r="2317" spans="1:6" ht="15" customHeight="1">
      <c r="A2317" s="17" t="s">
        <v>698</v>
      </c>
      <c r="B2317" s="17"/>
      <c r="C2317" s="17"/>
      <c r="D2317" s="17"/>
      <c r="E2317" s="17"/>
      <c r="F2317" s="17"/>
    </row>
    <row r="2318" spans="1:6" ht="15" customHeight="1">
      <c r="A2318" s="17" t="s">
        <v>239</v>
      </c>
      <c r="B2318" s="17"/>
      <c r="C2318" s="17"/>
      <c r="D2318" s="17"/>
      <c r="E2318" s="17"/>
      <c r="F2318" s="17"/>
    </row>
    <row r="2319" spans="1:6" ht="15" customHeight="1">
      <c r="A2319" s="17" t="s">
        <v>699</v>
      </c>
      <c r="B2319" s="17"/>
      <c r="C2319" s="17"/>
      <c r="D2319" s="17"/>
      <c r="E2319" s="17"/>
      <c r="F2319" s="17"/>
    </row>
    <row r="2320" spans="1:6" ht="15" customHeight="1">
      <c r="A2320" s="17" t="s">
        <v>700</v>
      </c>
      <c r="B2320" s="17"/>
      <c r="C2320" s="17"/>
      <c r="D2320" s="17"/>
      <c r="E2320" s="17"/>
      <c r="F2320" s="17"/>
    </row>
    <row r="2321" spans="1:6" ht="15" customHeight="1">
      <c r="A2321" s="17" t="s">
        <v>242</v>
      </c>
      <c r="B2321" s="17"/>
      <c r="C2321" s="17"/>
      <c r="D2321" s="17"/>
      <c r="E2321" s="17"/>
      <c r="F2321" s="17"/>
    </row>
    <row r="2322" spans="1:6" ht="15" customHeight="1">
      <c r="A2322" s="17" t="s">
        <v>701</v>
      </c>
      <c r="B2322" s="17"/>
      <c r="C2322" s="17"/>
      <c r="D2322" s="17"/>
      <c r="E2322" s="17"/>
      <c r="F2322" s="17"/>
    </row>
    <row r="2323" spans="1:6" ht="15" customHeight="1">
      <c r="A2323" s="17" t="s">
        <v>143</v>
      </c>
      <c r="B2323" s="17"/>
      <c r="C2323" s="17"/>
      <c r="D2323" s="17"/>
      <c r="E2323" s="17"/>
      <c r="F2323" s="17"/>
    </row>
    <row r="2324" spans="1:6" ht="15" customHeight="1">
      <c r="A2324" s="17" t="s">
        <v>244</v>
      </c>
      <c r="B2324" s="17"/>
      <c r="C2324" s="17"/>
      <c r="D2324" s="17"/>
      <c r="E2324" s="17"/>
      <c r="F2324" s="17"/>
    </row>
    <row r="2325" spans="1:6" ht="15" customHeight="1">
      <c r="A2325" s="17" t="s">
        <v>369</v>
      </c>
      <c r="B2325" s="17"/>
      <c r="C2325" s="17"/>
      <c r="D2325" s="17"/>
      <c r="E2325" s="17"/>
      <c r="F2325" s="17"/>
    </row>
    <row r="2326" spans="1:6" ht="15" customHeight="1">
      <c r="A2326" s="17" t="s">
        <v>533</v>
      </c>
      <c r="B2326" s="17"/>
      <c r="C2326" s="17"/>
      <c r="D2326" s="17"/>
      <c r="E2326" s="17"/>
      <c r="F2326" s="17"/>
    </row>
    <row r="2327" spans="1:6" ht="15" customHeight="1">
      <c r="A2327" s="17" t="s">
        <v>435</v>
      </c>
      <c r="B2327" s="17"/>
      <c r="C2327" s="17"/>
      <c r="D2327" s="17"/>
      <c r="E2327" s="17"/>
      <c r="F2327" s="17"/>
    </row>
    <row r="2328" spans="1:6" ht="15" customHeight="1">
      <c r="A2328" s="17" t="s">
        <v>425</v>
      </c>
      <c r="B2328" s="17"/>
      <c r="C2328" s="17"/>
      <c r="D2328" s="17"/>
      <c r="E2328" s="17"/>
      <c r="F2328" s="17"/>
    </row>
    <row r="2329" spans="1:6" ht="15" customHeight="1">
      <c r="A2329" s="17" t="s">
        <v>283</v>
      </c>
      <c r="B2329" s="17"/>
      <c r="C2329" s="17"/>
      <c r="D2329" s="17"/>
      <c r="E2329" s="17"/>
      <c r="F2329" s="17"/>
    </row>
    <row r="2330" spans="1:6" ht="15" customHeight="1">
      <c r="A2330" s="17" t="s">
        <v>584</v>
      </c>
      <c r="B2330" s="17"/>
      <c r="C2330" s="17"/>
      <c r="D2330" s="17"/>
      <c r="E2330" s="17"/>
      <c r="F2330" s="17"/>
    </row>
    <row r="2331" spans="1:6" ht="15" customHeight="1">
      <c r="A2331" s="17" t="s">
        <v>535</v>
      </c>
      <c r="B2331" s="17"/>
      <c r="C2331" s="17"/>
      <c r="D2331" s="17"/>
      <c r="E2331" s="17"/>
      <c r="F2331" s="17"/>
    </row>
    <row r="2332" spans="1:6" ht="15" customHeight="1">
      <c r="A2332" s="17" t="s">
        <v>286</v>
      </c>
      <c r="B2332" s="17"/>
      <c r="C2332" s="17"/>
      <c r="D2332" s="17"/>
      <c r="E2332" s="17"/>
      <c r="F2332" s="17"/>
    </row>
    <row r="2333" spans="1:6" ht="15" customHeight="1">
      <c r="A2333" s="17" t="s">
        <v>227</v>
      </c>
      <c r="B2333" s="17"/>
      <c r="C2333" s="17"/>
      <c r="D2333" s="17"/>
      <c r="E2333" s="17"/>
      <c r="F2333" s="17"/>
    </row>
    <row r="2334" spans="1:6" ht="15" customHeight="1">
      <c r="A2334" s="17" t="s">
        <v>337</v>
      </c>
      <c r="B2334" s="17"/>
      <c r="C2334" s="17"/>
      <c r="D2334" s="17"/>
      <c r="E2334" s="17"/>
      <c r="F2334" s="17"/>
    </row>
    <row r="2335" spans="1:6" ht="15" customHeight="1">
      <c r="A2335" s="17" t="s">
        <v>702</v>
      </c>
      <c r="B2335" s="17"/>
      <c r="C2335" s="17"/>
      <c r="D2335" s="17"/>
      <c r="E2335" s="17"/>
      <c r="F2335" s="17"/>
    </row>
    <row r="2336" spans="1:6" ht="15" customHeight="1">
      <c r="A2336" s="17" t="s">
        <v>703</v>
      </c>
      <c r="B2336" s="17"/>
      <c r="C2336" s="17"/>
      <c r="D2336" s="17"/>
      <c r="E2336" s="17"/>
      <c r="F2336" s="17"/>
    </row>
    <row r="2337" spans="1:6" ht="15" customHeight="1">
      <c r="A2337" s="17" t="s">
        <v>498</v>
      </c>
      <c r="B2337" s="17"/>
      <c r="C2337" s="17"/>
      <c r="D2337" s="17"/>
      <c r="E2337" s="17"/>
      <c r="F2337" s="17"/>
    </row>
    <row r="2338" spans="1:6" ht="15" customHeight="1">
      <c r="A2338" s="17" t="s">
        <v>176</v>
      </c>
      <c r="B2338" s="17"/>
      <c r="C2338" s="17"/>
      <c r="D2338" s="17"/>
      <c r="E2338" s="17"/>
      <c r="F2338" s="17"/>
    </row>
    <row r="2339" spans="1:6" ht="15" customHeight="1">
      <c r="A2339" s="17" t="s">
        <v>178</v>
      </c>
      <c r="B2339" s="17"/>
      <c r="C2339" s="17"/>
      <c r="D2339" s="17"/>
      <c r="E2339" s="17"/>
      <c r="F2339" s="17"/>
    </row>
    <row r="2340" spans="1:6" ht="15" customHeight="1">
      <c r="A2340" s="17" t="s">
        <v>180</v>
      </c>
      <c r="B2340" s="17"/>
      <c r="C2340" s="17"/>
      <c r="D2340" s="17"/>
      <c r="E2340" s="17"/>
      <c r="F2340" s="17"/>
    </row>
    <row r="2341" spans="1:6" ht="15" customHeight="1">
      <c r="A2341" s="17" t="s">
        <v>404</v>
      </c>
      <c r="B2341" s="17"/>
      <c r="C2341" s="17"/>
      <c r="D2341" s="17"/>
      <c r="E2341" s="17"/>
      <c r="F2341" s="17"/>
    </row>
    <row r="2342" spans="1:6" ht="15" customHeight="1">
      <c r="A2342" s="17" t="s">
        <v>184</v>
      </c>
      <c r="B2342" s="17"/>
      <c r="C2342" s="17"/>
      <c r="D2342" s="17"/>
      <c r="E2342" s="17"/>
      <c r="F2342" s="17"/>
    </row>
    <row r="2343" spans="1:6" ht="15" customHeight="1">
      <c r="A2343" s="17" t="s">
        <v>186</v>
      </c>
      <c r="B2343" s="17"/>
      <c r="C2343" s="17"/>
      <c r="D2343" s="17"/>
      <c r="E2343" s="17"/>
      <c r="F2343" s="17"/>
    </row>
    <row r="2344" spans="1:6" ht="15" customHeight="1">
      <c r="A2344" s="17" t="s">
        <v>327</v>
      </c>
      <c r="B2344" s="17"/>
      <c r="C2344" s="17"/>
      <c r="D2344" s="17"/>
      <c r="E2344" s="17"/>
      <c r="F2344" s="17"/>
    </row>
    <row r="2345" spans="1:6" ht="15" customHeight="1">
      <c r="A2345" s="17" t="s">
        <v>328</v>
      </c>
      <c r="B2345" s="17"/>
      <c r="C2345" s="17"/>
      <c r="D2345" s="17"/>
      <c r="E2345" s="17"/>
      <c r="F2345" s="17"/>
    </row>
    <row r="2346" spans="1:6" ht="15" customHeight="1">
      <c r="A2346" s="17" t="s">
        <v>292</v>
      </c>
      <c r="B2346" s="17"/>
      <c r="C2346" s="17"/>
      <c r="D2346" s="17"/>
      <c r="E2346" s="17"/>
      <c r="F2346" s="17"/>
    </row>
    <row r="2347" spans="1:6" ht="15" customHeight="1">
      <c r="A2347" s="17" t="s">
        <v>293</v>
      </c>
      <c r="B2347" s="17"/>
      <c r="C2347" s="17"/>
      <c r="D2347" s="17"/>
      <c r="E2347" s="17"/>
      <c r="F2347" s="17"/>
    </row>
    <row r="2348" spans="1:6" ht="15" customHeight="1">
      <c r="A2348" s="17" t="s">
        <v>271</v>
      </c>
      <c r="B2348" s="17"/>
      <c r="C2348" s="17"/>
      <c r="D2348" s="17"/>
      <c r="E2348" s="17"/>
      <c r="F2348" s="17"/>
    </row>
    <row r="2349" spans="1:6" ht="15" customHeight="1">
      <c r="A2349" s="17" t="s">
        <v>272</v>
      </c>
      <c r="B2349" s="17"/>
      <c r="C2349" s="17"/>
      <c r="D2349" s="17"/>
      <c r="E2349" s="17"/>
      <c r="F2349" s="17"/>
    </row>
    <row r="2350" spans="1:6" ht="15" customHeight="1">
      <c r="A2350" s="17" t="s">
        <v>294</v>
      </c>
      <c r="B2350" s="17"/>
      <c r="C2350" s="17"/>
      <c r="D2350" s="17"/>
      <c r="E2350" s="17"/>
      <c r="F2350" s="17"/>
    </row>
    <row r="2351" spans="1:6" ht="15" customHeight="1">
      <c r="A2351" s="17" t="s">
        <v>295</v>
      </c>
      <c r="B2351" s="17"/>
      <c r="C2351" s="17"/>
      <c r="D2351" s="17"/>
      <c r="E2351" s="17"/>
      <c r="F2351" s="17"/>
    </row>
    <row r="2352" spans="1:6" ht="15" customHeight="1">
      <c r="A2352" s="17" t="s">
        <v>236</v>
      </c>
      <c r="B2352" s="17"/>
      <c r="C2352" s="17"/>
      <c r="D2352" s="17"/>
      <c r="E2352" s="17"/>
      <c r="F2352" s="17"/>
    </row>
    <row r="2353" spans="1:6" ht="15" customHeight="1">
      <c r="A2353" s="17" t="s">
        <v>237</v>
      </c>
      <c r="B2353" s="17"/>
      <c r="C2353" s="17"/>
      <c r="D2353" s="17"/>
      <c r="E2353" s="17"/>
      <c r="F2353" s="17"/>
    </row>
    <row r="2354" spans="1:6" ht="15" customHeight="1">
      <c r="A2354" s="17" t="s">
        <v>204</v>
      </c>
      <c r="B2354" s="17"/>
      <c r="C2354" s="17"/>
      <c r="D2354" s="17"/>
      <c r="E2354" s="17"/>
      <c r="F2354" s="17"/>
    </row>
    <row r="2355" spans="1:6" ht="15" customHeight="1">
      <c r="A2355" s="17" t="s">
        <v>350</v>
      </c>
      <c r="B2355" s="17"/>
      <c r="C2355" s="17"/>
      <c r="D2355" s="17"/>
      <c r="E2355" s="17"/>
      <c r="F2355" s="17"/>
    </row>
    <row r="2356" spans="1:6" ht="15" customHeight="1">
      <c r="A2356" s="17" t="s">
        <v>208</v>
      </c>
      <c r="B2356" s="17"/>
      <c r="C2356" s="17"/>
      <c r="D2356" s="17"/>
      <c r="E2356" s="17"/>
      <c r="F2356" s="17"/>
    </row>
    <row r="2357" spans="1:6" ht="15" customHeight="1">
      <c r="A2357" s="17" t="s">
        <v>210</v>
      </c>
      <c r="B2357" s="17"/>
      <c r="C2357" s="17"/>
      <c r="D2357" s="17"/>
      <c r="E2357" s="17"/>
      <c r="F2357" s="17"/>
    </row>
    <row r="2358" spans="1:6" ht="15" customHeight="1">
      <c r="A2358" s="17" t="s">
        <v>341</v>
      </c>
      <c r="B2358" s="17"/>
      <c r="C2358" s="17"/>
      <c r="D2358" s="17"/>
      <c r="E2358" s="17"/>
      <c r="F2358" s="17"/>
    </row>
    <row r="2359" spans="1:6" ht="15" customHeight="1">
      <c r="A2359" s="17" t="s">
        <v>239</v>
      </c>
      <c r="B2359" s="17"/>
      <c r="C2359" s="17"/>
      <c r="D2359" s="17"/>
      <c r="E2359" s="17"/>
      <c r="F2359" s="17"/>
    </row>
    <row r="2360" spans="1:6" ht="15" customHeight="1">
      <c r="A2360" s="17" t="s">
        <v>704</v>
      </c>
      <c r="B2360" s="17"/>
      <c r="C2360" s="17"/>
      <c r="D2360" s="17"/>
      <c r="E2360" s="17"/>
      <c r="F2360" s="17"/>
    </row>
    <row r="2361" spans="1:6" ht="15" customHeight="1">
      <c r="A2361" s="17" t="s">
        <v>705</v>
      </c>
      <c r="B2361" s="17"/>
      <c r="C2361" s="17"/>
      <c r="D2361" s="17"/>
      <c r="E2361" s="17"/>
      <c r="F2361" s="17"/>
    </row>
    <row r="2362" spans="1:6" ht="15" customHeight="1">
      <c r="A2362" s="17" t="s">
        <v>397</v>
      </c>
      <c r="B2362" s="17"/>
      <c r="C2362" s="17"/>
      <c r="D2362" s="17"/>
      <c r="E2362" s="17"/>
      <c r="F2362" s="17"/>
    </row>
    <row r="2363" spans="1:6" ht="15" customHeight="1">
      <c r="A2363" s="17" t="s">
        <v>706</v>
      </c>
      <c r="B2363" s="17"/>
      <c r="C2363" s="17"/>
      <c r="D2363" s="17"/>
      <c r="E2363" s="17"/>
      <c r="F2363" s="17"/>
    </row>
    <row r="2364" spans="1:6" ht="15" customHeight="1">
      <c r="A2364" s="17" t="s">
        <v>143</v>
      </c>
      <c r="B2364" s="17"/>
      <c r="C2364" s="17"/>
      <c r="D2364" s="17"/>
      <c r="E2364" s="17"/>
      <c r="F2364" s="17"/>
    </row>
    <row r="2365" spans="1:6" ht="15" customHeight="1">
      <c r="A2365" s="17" t="s">
        <v>244</v>
      </c>
      <c r="B2365" s="17"/>
      <c r="C2365" s="17"/>
      <c r="D2365" s="17"/>
      <c r="E2365" s="17"/>
      <c r="F2365" s="17"/>
    </row>
    <row r="2366" spans="1:6" ht="15" customHeight="1">
      <c r="A2366" s="17" t="s">
        <v>222</v>
      </c>
      <c r="B2366" s="17"/>
      <c r="C2366" s="17"/>
      <c r="D2366" s="17"/>
      <c r="E2366" s="17"/>
      <c r="F2366" s="17"/>
    </row>
    <row r="2367" spans="1:6" ht="15" customHeight="1">
      <c r="A2367" s="17" t="s">
        <v>434</v>
      </c>
      <c r="B2367" s="17"/>
      <c r="C2367" s="17"/>
      <c r="D2367" s="17"/>
      <c r="E2367" s="17"/>
      <c r="F2367" s="17"/>
    </row>
    <row r="2368" spans="1:6" ht="15" customHeight="1">
      <c r="A2368" s="17" t="s">
        <v>707</v>
      </c>
      <c r="B2368" s="17"/>
      <c r="C2368" s="17"/>
      <c r="D2368" s="17"/>
      <c r="E2368" s="17"/>
      <c r="F2368" s="17"/>
    </row>
    <row r="2369" spans="1:6" ht="15" customHeight="1">
      <c r="A2369" s="17" t="s">
        <v>379</v>
      </c>
      <c r="B2369" s="17"/>
      <c r="C2369" s="17"/>
      <c r="D2369" s="17"/>
      <c r="E2369" s="17"/>
      <c r="F2369" s="17"/>
    </row>
    <row r="2370" spans="1:6" ht="15" customHeight="1">
      <c r="A2370" s="17" t="s">
        <v>445</v>
      </c>
      <c r="B2370" s="17"/>
      <c r="C2370" s="17"/>
      <c r="D2370" s="17"/>
      <c r="E2370" s="17"/>
      <c r="F2370" s="17"/>
    </row>
    <row r="2371" spans="1:6" ht="15" customHeight="1">
      <c r="A2371" s="17" t="s">
        <v>358</v>
      </c>
      <c r="B2371" s="17"/>
      <c r="C2371" s="17"/>
      <c r="D2371" s="17"/>
      <c r="E2371" s="17"/>
      <c r="F2371" s="17"/>
    </row>
    <row r="2372" spans="1:6" ht="15" customHeight="1">
      <c r="A2372" s="17" t="s">
        <v>626</v>
      </c>
      <c r="B2372" s="17"/>
      <c r="C2372" s="17"/>
      <c r="D2372" s="17"/>
      <c r="E2372" s="17"/>
      <c r="F2372" s="17"/>
    </row>
    <row r="2373" spans="1:6" ht="15" customHeight="1">
      <c r="A2373" s="17" t="s">
        <v>286</v>
      </c>
      <c r="B2373" s="17"/>
      <c r="C2373" s="17"/>
      <c r="D2373" s="17"/>
      <c r="E2373" s="17"/>
      <c r="F2373" s="17"/>
    </row>
    <row r="2374" spans="1:6" ht="15" customHeight="1">
      <c r="A2374" s="17" t="s">
        <v>227</v>
      </c>
      <c r="B2374" s="17"/>
      <c r="C2374" s="17"/>
      <c r="D2374" s="17"/>
      <c r="E2374" s="17"/>
      <c r="F2374" s="17"/>
    </row>
    <row r="2375" spans="1:6" ht="15" customHeight="1">
      <c r="A2375" s="17" t="s">
        <v>400</v>
      </c>
      <c r="B2375" s="17"/>
      <c r="C2375" s="17"/>
      <c r="D2375" s="17"/>
      <c r="E2375" s="17"/>
      <c r="F2375" s="17"/>
    </row>
    <row r="2376" spans="1:6" ht="15" customHeight="1">
      <c r="A2376" s="17" t="s">
        <v>708</v>
      </c>
      <c r="B2376" s="17"/>
      <c r="C2376" s="17"/>
      <c r="D2376" s="17"/>
      <c r="E2376" s="17"/>
      <c r="F2376" s="17"/>
    </row>
    <row r="2377" spans="1:6" ht="15" customHeight="1">
      <c r="A2377" s="17" t="s">
        <v>709</v>
      </c>
      <c r="B2377" s="17"/>
      <c r="C2377" s="17"/>
      <c r="D2377" s="17"/>
      <c r="E2377" s="17"/>
      <c r="F2377" s="17"/>
    </row>
    <row r="2378" spans="1:6" ht="15" customHeight="1">
      <c r="A2378" s="17" t="s">
        <v>710</v>
      </c>
      <c r="B2378" s="17"/>
      <c r="C2378" s="17"/>
      <c r="D2378" s="17"/>
      <c r="E2378" s="17"/>
      <c r="F2378" s="17"/>
    </row>
    <row r="2379" spans="1:6" ht="15" customHeight="1">
      <c r="A2379" s="17" t="s">
        <v>571</v>
      </c>
      <c r="B2379" s="17"/>
      <c r="C2379" s="17"/>
      <c r="D2379" s="17"/>
      <c r="E2379" s="17"/>
      <c r="F2379" s="17"/>
    </row>
    <row r="2380" spans="1:6" ht="15" customHeight="1">
      <c r="A2380" s="17" t="s">
        <v>178</v>
      </c>
      <c r="B2380" s="17"/>
      <c r="C2380" s="17"/>
      <c r="D2380" s="17"/>
      <c r="E2380" s="17"/>
      <c r="F2380" s="17"/>
    </row>
    <row r="2381" spans="1:6" ht="15" customHeight="1">
      <c r="A2381" s="17" t="s">
        <v>180</v>
      </c>
      <c r="B2381" s="17"/>
      <c r="C2381" s="17"/>
      <c r="D2381" s="17"/>
      <c r="E2381" s="17"/>
      <c r="F2381" s="17"/>
    </row>
    <row r="2382" spans="1:6" ht="15" customHeight="1">
      <c r="A2382" s="17" t="s">
        <v>404</v>
      </c>
      <c r="B2382" s="17"/>
      <c r="C2382" s="17"/>
      <c r="D2382" s="17"/>
      <c r="E2382" s="17"/>
      <c r="F2382" s="17"/>
    </row>
    <row r="2383" spans="1:6" ht="15" customHeight="1">
      <c r="A2383" s="17" t="s">
        <v>184</v>
      </c>
      <c r="B2383" s="17"/>
      <c r="C2383" s="17"/>
      <c r="D2383" s="17"/>
      <c r="E2383" s="17"/>
      <c r="F2383" s="17"/>
    </row>
    <row r="2384" spans="1:6" ht="15" customHeight="1">
      <c r="A2384" s="17" t="s">
        <v>186</v>
      </c>
      <c r="B2384" s="17"/>
      <c r="C2384" s="17"/>
      <c r="D2384" s="17"/>
      <c r="E2384" s="17"/>
      <c r="F2384" s="17"/>
    </row>
    <row r="2385" spans="1:6" ht="15" customHeight="1">
      <c r="A2385" s="17" t="s">
        <v>188</v>
      </c>
      <c r="B2385" s="17"/>
      <c r="C2385" s="17"/>
      <c r="D2385" s="17"/>
      <c r="E2385" s="17"/>
      <c r="F2385" s="17"/>
    </row>
    <row r="2386" spans="1:6" ht="15" customHeight="1">
      <c r="A2386" s="17" t="s">
        <v>190</v>
      </c>
      <c r="B2386" s="17"/>
      <c r="C2386" s="17"/>
      <c r="D2386" s="17"/>
      <c r="E2386" s="17"/>
      <c r="F2386" s="17"/>
    </row>
    <row r="2387" spans="1:6" ht="15" customHeight="1">
      <c r="A2387" s="17" t="s">
        <v>191</v>
      </c>
      <c r="B2387" s="17"/>
      <c r="C2387" s="17"/>
      <c r="D2387" s="17"/>
      <c r="E2387" s="17"/>
      <c r="F2387" s="17"/>
    </row>
    <row r="2388" spans="1:6" ht="15" customHeight="1">
      <c r="A2388" s="17" t="s">
        <v>193</v>
      </c>
      <c r="B2388" s="17"/>
      <c r="C2388" s="17"/>
      <c r="D2388" s="17"/>
      <c r="E2388" s="17"/>
      <c r="F2388" s="17"/>
    </row>
    <row r="2389" spans="1:6" ht="15" customHeight="1">
      <c r="A2389" s="17" t="s">
        <v>271</v>
      </c>
      <c r="B2389" s="17"/>
      <c r="C2389" s="17"/>
      <c r="D2389" s="17"/>
      <c r="E2389" s="17"/>
      <c r="F2389" s="17"/>
    </row>
    <row r="2390" spans="1:6" ht="15" customHeight="1">
      <c r="A2390" s="17" t="s">
        <v>272</v>
      </c>
      <c r="B2390" s="17"/>
      <c r="C2390" s="17"/>
      <c r="D2390" s="17"/>
      <c r="E2390" s="17"/>
      <c r="F2390" s="17"/>
    </row>
    <row r="2391" spans="1:6" ht="15" customHeight="1">
      <c r="A2391" s="17" t="s">
        <v>257</v>
      </c>
      <c r="B2391" s="17"/>
      <c r="C2391" s="17"/>
      <c r="D2391" s="17"/>
      <c r="E2391" s="17"/>
      <c r="F2391" s="17"/>
    </row>
    <row r="2392" spans="1:6" ht="15" customHeight="1">
      <c r="A2392" s="17" t="s">
        <v>258</v>
      </c>
      <c r="B2392" s="17"/>
      <c r="C2392" s="17"/>
      <c r="D2392" s="17"/>
      <c r="E2392" s="17"/>
      <c r="F2392" s="17"/>
    </row>
    <row r="2393" spans="1:6" ht="15" customHeight="1">
      <c r="A2393" s="17" t="s">
        <v>236</v>
      </c>
      <c r="B2393" s="17"/>
      <c r="C2393" s="17"/>
      <c r="D2393" s="17"/>
      <c r="E2393" s="17"/>
      <c r="F2393" s="17"/>
    </row>
    <row r="2394" spans="1:6" ht="15" customHeight="1">
      <c r="A2394" s="17" t="s">
        <v>237</v>
      </c>
      <c r="B2394" s="17"/>
      <c r="C2394" s="17"/>
      <c r="D2394" s="17"/>
      <c r="E2394" s="17"/>
      <c r="F2394" s="17"/>
    </row>
    <row r="2395" spans="1:6" ht="15" customHeight="1">
      <c r="A2395" s="17" t="s">
        <v>204</v>
      </c>
      <c r="B2395" s="17"/>
      <c r="C2395" s="17"/>
      <c r="D2395" s="17"/>
      <c r="E2395" s="17"/>
      <c r="F2395" s="17"/>
    </row>
    <row r="2396" spans="1:6" ht="15" customHeight="1">
      <c r="A2396" s="17" t="s">
        <v>208</v>
      </c>
      <c r="B2396" s="17"/>
      <c r="C2396" s="17"/>
      <c r="D2396" s="17"/>
      <c r="E2396" s="17"/>
      <c r="F2396" s="17"/>
    </row>
    <row r="2397" spans="1:6" ht="15" customHeight="1">
      <c r="A2397" s="17" t="s">
        <v>210</v>
      </c>
      <c r="B2397" s="17"/>
      <c r="C2397" s="17"/>
      <c r="D2397" s="17"/>
      <c r="E2397" s="17"/>
      <c r="F2397" s="17"/>
    </row>
    <row r="2398" spans="1:6" ht="15" customHeight="1">
      <c r="A2398" s="17" t="s">
        <v>238</v>
      </c>
      <c r="B2398" s="17"/>
      <c r="C2398" s="17"/>
      <c r="D2398" s="17"/>
      <c r="E2398" s="17"/>
      <c r="F2398" s="17"/>
    </row>
    <row r="2399" spans="1:6" ht="15" customHeight="1">
      <c r="A2399" s="17" t="s">
        <v>239</v>
      </c>
      <c r="B2399" s="17"/>
      <c r="C2399" s="17"/>
      <c r="D2399" s="17"/>
      <c r="E2399" s="17"/>
      <c r="F2399" s="17"/>
    </row>
    <row r="2400" spans="1:6" ht="15" customHeight="1">
      <c r="A2400" s="17" t="s">
        <v>711</v>
      </c>
      <c r="B2400" s="17"/>
      <c r="C2400" s="17"/>
      <c r="D2400" s="17"/>
      <c r="E2400" s="17"/>
      <c r="F2400" s="17"/>
    </row>
    <row r="2401" spans="1:6" ht="15" customHeight="1">
      <c r="A2401" s="17" t="s">
        <v>712</v>
      </c>
      <c r="B2401" s="17"/>
      <c r="C2401" s="17"/>
      <c r="D2401" s="17"/>
      <c r="E2401" s="17"/>
      <c r="F2401" s="17"/>
    </row>
    <row r="2402" spans="1:6" ht="15" customHeight="1">
      <c r="A2402" s="17" t="s">
        <v>242</v>
      </c>
      <c r="B2402" s="17"/>
      <c r="C2402" s="17"/>
      <c r="D2402" s="17"/>
      <c r="E2402" s="17"/>
      <c r="F2402" s="17"/>
    </row>
    <row r="2403" spans="1:6" ht="15" customHeight="1">
      <c r="A2403" s="17" t="s">
        <v>713</v>
      </c>
      <c r="B2403" s="17"/>
      <c r="C2403" s="17"/>
      <c r="D2403" s="17"/>
      <c r="E2403" s="17"/>
      <c r="F2403" s="17"/>
    </row>
    <row r="2404" spans="1:6" ht="15" customHeight="1">
      <c r="A2404" s="17" t="s">
        <v>143</v>
      </c>
      <c r="B2404" s="17"/>
      <c r="C2404" s="17"/>
      <c r="D2404" s="17"/>
      <c r="E2404" s="17"/>
      <c r="F2404" s="17"/>
    </row>
    <row r="2405" spans="1:6" ht="15" customHeight="1">
      <c r="A2405" s="17" t="s">
        <v>279</v>
      </c>
      <c r="B2405" s="17"/>
      <c r="C2405" s="17"/>
      <c r="D2405" s="17"/>
      <c r="E2405" s="17"/>
      <c r="F2405" s="17"/>
    </row>
    <row r="2406" spans="1:6" ht="15" customHeight="1">
      <c r="A2406" s="17" t="s">
        <v>222</v>
      </c>
      <c r="B2406" s="17"/>
      <c r="C2406" s="17"/>
      <c r="D2406" s="17"/>
      <c r="E2406" s="17"/>
      <c r="F2406" s="17"/>
    </row>
    <row r="2407" spans="1:6" ht="15" customHeight="1">
      <c r="A2407" s="17" t="s">
        <v>434</v>
      </c>
      <c r="B2407" s="17"/>
      <c r="C2407" s="17"/>
      <c r="D2407" s="17"/>
      <c r="E2407" s="17"/>
      <c r="F2407" s="17"/>
    </row>
    <row r="2408" spans="1:6" ht="15" customHeight="1">
      <c r="A2408" s="17" t="s">
        <v>714</v>
      </c>
      <c r="B2408" s="17"/>
      <c r="C2408" s="17"/>
      <c r="D2408" s="17"/>
      <c r="E2408" s="17"/>
      <c r="F2408" s="17"/>
    </row>
    <row r="2409" spans="1:6" ht="15" customHeight="1">
      <c r="A2409" s="17" t="s">
        <v>414</v>
      </c>
      <c r="B2409" s="17"/>
      <c r="C2409" s="17"/>
      <c r="D2409" s="17"/>
      <c r="E2409" s="17"/>
      <c r="F2409" s="17"/>
    </row>
    <row r="2410" spans="1:6" ht="15" customHeight="1">
      <c r="A2410" s="17" t="s">
        <v>321</v>
      </c>
      <c r="B2410" s="17"/>
      <c r="C2410" s="17"/>
      <c r="D2410" s="17"/>
      <c r="E2410" s="17"/>
      <c r="F2410" s="17"/>
    </row>
    <row r="2411" spans="1:6" ht="15" customHeight="1">
      <c r="A2411" s="17" t="s">
        <v>520</v>
      </c>
      <c r="B2411" s="17"/>
      <c r="C2411" s="17"/>
      <c r="D2411" s="17"/>
      <c r="E2411" s="17"/>
      <c r="F2411" s="17"/>
    </row>
    <row r="2412" spans="1:6" ht="15" customHeight="1">
      <c r="A2412" s="17" t="s">
        <v>715</v>
      </c>
      <c r="B2412" s="17"/>
      <c r="C2412" s="17"/>
      <c r="D2412" s="17"/>
      <c r="E2412" s="17"/>
      <c r="F2412" s="17"/>
    </row>
    <row r="2413" spans="1:6" ht="15" customHeight="1">
      <c r="A2413" s="17" t="s">
        <v>286</v>
      </c>
      <c r="B2413" s="17"/>
      <c r="C2413" s="17"/>
      <c r="D2413" s="17"/>
      <c r="E2413" s="17"/>
      <c r="F2413" s="17"/>
    </row>
    <row r="2414" spans="1:6" ht="15" customHeight="1">
      <c r="A2414" s="17" t="s">
        <v>716</v>
      </c>
      <c r="B2414" s="17"/>
      <c r="C2414" s="17"/>
      <c r="D2414" s="17"/>
      <c r="E2414" s="17"/>
      <c r="F2414" s="17"/>
    </row>
    <row r="2415" spans="1:6" ht="15" customHeight="1">
      <c r="A2415" s="17" t="s">
        <v>251</v>
      </c>
      <c r="B2415" s="17"/>
      <c r="C2415" s="17"/>
      <c r="D2415" s="17"/>
      <c r="E2415" s="17"/>
      <c r="F2415" s="17"/>
    </row>
    <row r="2416" spans="1:6" ht="15" customHeight="1">
      <c r="A2416" s="17" t="s">
        <v>717</v>
      </c>
      <c r="B2416" s="17"/>
      <c r="C2416" s="17"/>
      <c r="D2416" s="17"/>
      <c r="E2416" s="17"/>
      <c r="F2416" s="17"/>
    </row>
    <row r="2417" spans="1:6" ht="15" customHeight="1">
      <c r="A2417" s="17" t="s">
        <v>718</v>
      </c>
      <c r="B2417" s="17"/>
      <c r="C2417" s="17"/>
      <c r="D2417" s="17"/>
      <c r="E2417" s="17"/>
      <c r="F2417" s="17"/>
    </row>
    <row r="2418" spans="1:6" ht="15" customHeight="1">
      <c r="A2418" s="17" t="s">
        <v>719</v>
      </c>
      <c r="B2418" s="17"/>
      <c r="C2418" s="17"/>
      <c r="D2418" s="17"/>
      <c r="E2418" s="17"/>
      <c r="F2418" s="17"/>
    </row>
    <row r="2419" spans="1:6" ht="15" customHeight="1">
      <c r="A2419" s="17" t="s">
        <v>176</v>
      </c>
      <c r="B2419" s="17"/>
      <c r="C2419" s="17"/>
      <c r="D2419" s="17"/>
      <c r="E2419" s="17"/>
      <c r="F2419" s="17"/>
    </row>
    <row r="2420" spans="1:6" ht="15" customHeight="1">
      <c r="A2420" s="17" t="s">
        <v>178</v>
      </c>
      <c r="B2420" s="17"/>
      <c r="C2420" s="17"/>
      <c r="D2420" s="17"/>
      <c r="E2420" s="17"/>
      <c r="F2420" s="17"/>
    </row>
    <row r="2421" spans="1:6" ht="15" customHeight="1">
      <c r="A2421" s="17" t="s">
        <v>180</v>
      </c>
      <c r="B2421" s="17"/>
      <c r="C2421" s="17"/>
      <c r="D2421" s="17"/>
      <c r="E2421" s="17"/>
      <c r="F2421" s="17"/>
    </row>
    <row r="2422" spans="1:6" ht="15" customHeight="1">
      <c r="A2422" s="17" t="s">
        <v>720</v>
      </c>
      <c r="B2422" s="17"/>
      <c r="C2422" s="17"/>
      <c r="D2422" s="17"/>
      <c r="E2422" s="17"/>
      <c r="F2422" s="17"/>
    </row>
    <row r="2423" spans="1:6" ht="15" customHeight="1">
      <c r="A2423" s="17" t="s">
        <v>184</v>
      </c>
      <c r="B2423" s="17"/>
      <c r="C2423" s="17"/>
      <c r="D2423" s="17"/>
      <c r="E2423" s="17"/>
      <c r="F2423" s="17"/>
    </row>
    <row r="2424" spans="1:6" ht="15" customHeight="1">
      <c r="A2424" s="17" t="s">
        <v>186</v>
      </c>
      <c r="B2424" s="17"/>
      <c r="C2424" s="17"/>
      <c r="D2424" s="17"/>
      <c r="E2424" s="17"/>
      <c r="F2424" s="17"/>
    </row>
    <row r="2425" spans="1:6" ht="15" customHeight="1">
      <c r="A2425" s="17" t="s">
        <v>188</v>
      </c>
      <c r="B2425" s="17"/>
      <c r="C2425" s="17"/>
      <c r="D2425" s="17"/>
      <c r="E2425" s="17"/>
      <c r="F2425" s="17"/>
    </row>
    <row r="2426" spans="1:6" ht="15" customHeight="1">
      <c r="A2426" s="17" t="s">
        <v>190</v>
      </c>
      <c r="B2426" s="17"/>
      <c r="C2426" s="17"/>
      <c r="D2426" s="17"/>
      <c r="E2426" s="17"/>
      <c r="F2426" s="17"/>
    </row>
    <row r="2427" spans="1:6" ht="15" customHeight="1">
      <c r="A2427" s="17" t="s">
        <v>292</v>
      </c>
      <c r="B2427" s="17"/>
      <c r="C2427" s="17"/>
      <c r="D2427" s="17"/>
      <c r="E2427" s="17"/>
      <c r="F2427" s="17"/>
    </row>
    <row r="2428" spans="1:6" ht="15" customHeight="1">
      <c r="A2428" s="17" t="s">
        <v>293</v>
      </c>
      <c r="B2428" s="17"/>
      <c r="C2428" s="17"/>
      <c r="D2428" s="17"/>
      <c r="E2428" s="17"/>
      <c r="F2428" s="17"/>
    </row>
    <row r="2429" spans="1:6" ht="15" customHeight="1">
      <c r="A2429" s="17" t="s">
        <v>234</v>
      </c>
      <c r="B2429" s="17"/>
      <c r="C2429" s="17"/>
      <c r="D2429" s="17"/>
      <c r="E2429" s="17"/>
      <c r="F2429" s="17"/>
    </row>
    <row r="2430" spans="1:6" ht="15" customHeight="1">
      <c r="A2430" s="17" t="s">
        <v>235</v>
      </c>
      <c r="B2430" s="17"/>
      <c r="C2430" s="17"/>
      <c r="D2430" s="17"/>
      <c r="E2430" s="17"/>
      <c r="F2430" s="17"/>
    </row>
    <row r="2431" spans="1:6" ht="15" customHeight="1">
      <c r="A2431" s="17" t="s">
        <v>273</v>
      </c>
      <c r="B2431" s="17"/>
      <c r="C2431" s="17"/>
      <c r="D2431" s="17"/>
      <c r="E2431" s="17"/>
      <c r="F2431" s="17"/>
    </row>
    <row r="2432" spans="1:6" ht="15" customHeight="1">
      <c r="A2432" s="17" t="s">
        <v>274</v>
      </c>
      <c r="B2432" s="17"/>
      <c r="C2432" s="17"/>
      <c r="D2432" s="17"/>
      <c r="E2432" s="17"/>
      <c r="F2432" s="17"/>
    </row>
    <row r="2433" spans="1:6" ht="15" customHeight="1">
      <c r="A2433" s="17" t="s">
        <v>236</v>
      </c>
      <c r="B2433" s="17"/>
      <c r="C2433" s="17"/>
      <c r="D2433" s="17"/>
      <c r="E2433" s="17"/>
      <c r="F2433" s="17"/>
    </row>
    <row r="2434" spans="1:6" ht="15" customHeight="1">
      <c r="A2434" s="17" t="s">
        <v>237</v>
      </c>
      <c r="B2434" s="17"/>
      <c r="C2434" s="17"/>
      <c r="D2434" s="17"/>
      <c r="E2434" s="17"/>
      <c r="F2434" s="17"/>
    </row>
    <row r="2435" spans="1:6" ht="15" customHeight="1">
      <c r="A2435" s="17" t="s">
        <v>204</v>
      </c>
      <c r="B2435" s="17"/>
      <c r="C2435" s="17"/>
      <c r="D2435" s="17"/>
      <c r="E2435" s="17"/>
      <c r="F2435" s="17"/>
    </row>
    <row r="2436" spans="1:6" ht="15" customHeight="1">
      <c r="A2436" s="17" t="s">
        <v>721</v>
      </c>
      <c r="B2436" s="17"/>
      <c r="C2436" s="17"/>
      <c r="D2436" s="17"/>
      <c r="E2436" s="17"/>
      <c r="F2436" s="17"/>
    </row>
    <row r="2437" spans="1:6" ht="15" customHeight="1">
      <c r="A2437" s="17" t="s">
        <v>385</v>
      </c>
      <c r="B2437" s="17"/>
      <c r="C2437" s="17"/>
      <c r="D2437" s="17"/>
      <c r="E2437" s="17"/>
      <c r="F2437" s="17"/>
    </row>
    <row r="2438" spans="1:6" ht="15" customHeight="1">
      <c r="A2438" s="17" t="s">
        <v>210</v>
      </c>
      <c r="B2438" s="17"/>
      <c r="C2438" s="17"/>
      <c r="D2438" s="17"/>
      <c r="E2438" s="17"/>
      <c r="F2438" s="17"/>
    </row>
    <row r="2439" spans="1:6" ht="15" customHeight="1">
      <c r="A2439" s="17" t="s">
        <v>238</v>
      </c>
      <c r="B2439" s="17"/>
      <c r="C2439" s="17"/>
      <c r="D2439" s="17"/>
      <c r="E2439" s="17"/>
      <c r="F2439" s="17"/>
    </row>
    <row r="2440" spans="1:6" ht="15" customHeight="1">
      <c r="A2440" s="17" t="s">
        <v>239</v>
      </c>
      <c r="B2440" s="17"/>
      <c r="C2440" s="17"/>
      <c r="D2440" s="17"/>
      <c r="E2440" s="17"/>
      <c r="F2440" s="17"/>
    </row>
    <row r="2441" spans="1:6" ht="15" customHeight="1">
      <c r="A2441" s="17" t="s">
        <v>722</v>
      </c>
      <c r="B2441" s="17"/>
      <c r="C2441" s="17"/>
      <c r="D2441" s="17"/>
      <c r="E2441" s="17"/>
      <c r="F2441" s="17"/>
    </row>
    <row r="2442" spans="1:6" ht="15" customHeight="1">
      <c r="A2442" s="17" t="s">
        <v>723</v>
      </c>
      <c r="B2442" s="17"/>
      <c r="C2442" s="17"/>
      <c r="D2442" s="17"/>
      <c r="E2442" s="17"/>
      <c r="F2442" s="17"/>
    </row>
    <row r="2443" spans="1:6" ht="15" customHeight="1">
      <c r="A2443" s="17" t="s">
        <v>724</v>
      </c>
      <c r="B2443" s="17"/>
      <c r="C2443" s="17"/>
      <c r="D2443" s="17"/>
      <c r="E2443" s="17"/>
      <c r="F2443" s="17"/>
    </row>
    <row r="2444" spans="1:6" ht="15" customHeight="1">
      <c r="A2444" s="17" t="s">
        <v>488</v>
      </c>
      <c r="B2444" s="17"/>
      <c r="C2444" s="17"/>
      <c r="D2444" s="17"/>
      <c r="E2444" s="17"/>
      <c r="F2444" s="17"/>
    </row>
    <row r="2445" spans="1:6" ht="15" customHeight="1">
      <c r="A2445" s="17" t="s">
        <v>143</v>
      </c>
      <c r="B2445" s="17"/>
      <c r="C2445" s="17"/>
      <c r="D2445" s="17"/>
      <c r="E2445" s="17"/>
      <c r="F2445" s="17"/>
    </row>
    <row r="2446" spans="1:6" ht="15" customHeight="1">
      <c r="A2446" s="17" t="s">
        <v>244</v>
      </c>
      <c r="B2446" s="17"/>
      <c r="C2446" s="17"/>
      <c r="D2446" s="17"/>
      <c r="E2446" s="17"/>
      <c r="F2446" s="17"/>
    </row>
    <row r="2447" spans="1:6" ht="15" customHeight="1">
      <c r="A2447" s="17" t="s">
        <v>369</v>
      </c>
      <c r="B2447" s="17"/>
      <c r="C2447" s="17"/>
      <c r="D2447" s="17"/>
      <c r="E2447" s="17"/>
      <c r="F2447" s="17"/>
    </row>
    <row r="2448" spans="1:6" ht="15" customHeight="1">
      <c r="A2448" s="17" t="s">
        <v>444</v>
      </c>
      <c r="B2448" s="17"/>
      <c r="C2448" s="17"/>
      <c r="D2448" s="17"/>
      <c r="E2448" s="17"/>
      <c r="F2448" s="17"/>
    </row>
    <row r="2449" spans="1:6" ht="15" customHeight="1">
      <c r="A2449" s="17" t="s">
        <v>714</v>
      </c>
      <c r="B2449" s="17"/>
      <c r="C2449" s="17"/>
      <c r="D2449" s="17"/>
      <c r="E2449" s="17"/>
      <c r="F2449" s="17"/>
    </row>
    <row r="2450" spans="1:6" ht="15" customHeight="1">
      <c r="A2450" s="17" t="s">
        <v>414</v>
      </c>
      <c r="B2450" s="17"/>
      <c r="C2450" s="17"/>
      <c r="D2450" s="17"/>
      <c r="E2450" s="17"/>
      <c r="F2450" s="17"/>
    </row>
    <row r="2451" spans="1:6" ht="15" customHeight="1">
      <c r="A2451" s="17" t="s">
        <v>725</v>
      </c>
      <c r="B2451" s="17"/>
      <c r="C2451" s="17"/>
      <c r="D2451" s="17"/>
      <c r="E2451" s="17"/>
      <c r="F2451" s="17"/>
    </row>
    <row r="2452" spans="1:6" ht="15" customHeight="1">
      <c r="A2452" s="17" t="s">
        <v>437</v>
      </c>
      <c r="B2452" s="17"/>
      <c r="C2452" s="17"/>
      <c r="D2452" s="17"/>
      <c r="E2452" s="17"/>
      <c r="F2452" s="17"/>
    </row>
    <row r="2453" spans="1:6" ht="15" customHeight="1">
      <c r="A2453" s="17" t="s">
        <v>715</v>
      </c>
      <c r="B2453" s="17"/>
      <c r="C2453" s="17"/>
      <c r="D2453" s="17"/>
      <c r="E2453" s="17"/>
      <c r="F2453" s="17"/>
    </row>
    <row r="2454" spans="1:6" ht="15" customHeight="1">
      <c r="A2454" s="17" t="s">
        <v>286</v>
      </c>
      <c r="B2454" s="17"/>
      <c r="C2454" s="17"/>
      <c r="D2454" s="17"/>
      <c r="E2454" s="17"/>
      <c r="F2454" s="17"/>
    </row>
    <row r="2455" spans="1:6" ht="15" customHeight="1">
      <c r="A2455" s="17" t="s">
        <v>716</v>
      </c>
      <c r="B2455" s="17"/>
      <c r="C2455" s="17"/>
      <c r="D2455" s="17"/>
      <c r="E2455" s="17"/>
      <c r="F2455" s="17"/>
    </row>
    <row r="2456" spans="1:6" ht="15" customHeight="1">
      <c r="A2456" s="17" t="s">
        <v>400</v>
      </c>
      <c r="B2456" s="17"/>
      <c r="C2456" s="17"/>
      <c r="D2456" s="17"/>
      <c r="E2456" s="17"/>
      <c r="F2456" s="17"/>
    </row>
    <row r="2457" spans="1:6" ht="15" customHeight="1">
      <c r="A2457" s="17" t="s">
        <v>726</v>
      </c>
      <c r="B2457" s="17"/>
      <c r="C2457" s="17"/>
      <c r="D2457" s="17"/>
      <c r="E2457" s="17"/>
      <c r="F2457" s="17"/>
    </row>
    <row r="2458" spans="1:6" ht="15" customHeight="1">
      <c r="A2458" s="17" t="s">
        <v>727</v>
      </c>
      <c r="B2458" s="17"/>
      <c r="C2458" s="17"/>
      <c r="D2458" s="17"/>
      <c r="E2458" s="17"/>
      <c r="F2458" s="17"/>
    </row>
    <row r="2459" spans="1:6" ht="15" customHeight="1">
      <c r="A2459" s="17" t="s">
        <v>728</v>
      </c>
      <c r="B2459" s="17"/>
      <c r="C2459" s="17"/>
      <c r="D2459" s="17"/>
      <c r="E2459" s="17"/>
      <c r="F2459" s="17"/>
    </row>
    <row r="2460" spans="1:6" ht="15" customHeight="1">
      <c r="A2460" s="17" t="s">
        <v>729</v>
      </c>
      <c r="B2460" s="17"/>
      <c r="C2460" s="17"/>
      <c r="D2460" s="17"/>
      <c r="E2460" s="17"/>
      <c r="F2460" s="17"/>
    </row>
    <row r="2461" spans="1:6" ht="15" customHeight="1">
      <c r="A2461" s="17" t="s">
        <v>178</v>
      </c>
      <c r="B2461" s="17"/>
      <c r="C2461" s="17"/>
      <c r="D2461" s="17"/>
      <c r="E2461" s="17"/>
      <c r="F2461" s="17"/>
    </row>
    <row r="2462" spans="1:6" ht="15" customHeight="1">
      <c r="A2462" s="17" t="s">
        <v>180</v>
      </c>
      <c r="B2462" s="17"/>
      <c r="C2462" s="17"/>
      <c r="D2462" s="17"/>
      <c r="E2462" s="17"/>
      <c r="F2462" s="17"/>
    </row>
    <row r="2463" spans="1:6" ht="15" customHeight="1">
      <c r="A2463" s="17" t="s">
        <v>730</v>
      </c>
      <c r="B2463" s="17"/>
      <c r="C2463" s="17"/>
      <c r="D2463" s="17"/>
      <c r="E2463" s="17"/>
      <c r="F2463" s="17"/>
    </row>
    <row r="2464" spans="1:6" ht="15" customHeight="1">
      <c r="A2464" s="17" t="s">
        <v>184</v>
      </c>
      <c r="B2464" s="17"/>
      <c r="C2464" s="17"/>
      <c r="D2464" s="17"/>
      <c r="E2464" s="17"/>
      <c r="F2464" s="17"/>
    </row>
    <row r="2465" spans="1:6" ht="15" customHeight="1">
      <c r="A2465" s="17" t="s">
        <v>186</v>
      </c>
      <c r="B2465" s="17"/>
      <c r="C2465" s="17"/>
      <c r="D2465" s="17"/>
      <c r="E2465" s="17"/>
      <c r="F2465" s="17"/>
    </row>
    <row r="2466" spans="1:6" ht="15" customHeight="1">
      <c r="A2466" s="17" t="s">
        <v>405</v>
      </c>
      <c r="B2466" s="17"/>
      <c r="C2466" s="17"/>
      <c r="D2466" s="17"/>
      <c r="E2466" s="17"/>
      <c r="F2466" s="17"/>
    </row>
    <row r="2467" spans="1:6" ht="15" customHeight="1">
      <c r="A2467" s="17" t="s">
        <v>406</v>
      </c>
      <c r="B2467" s="17"/>
      <c r="C2467" s="17"/>
      <c r="D2467" s="17"/>
      <c r="E2467" s="17"/>
      <c r="F2467" s="17"/>
    </row>
    <row r="2468" spans="1:6" ht="15" customHeight="1">
      <c r="A2468" s="17" t="s">
        <v>292</v>
      </c>
      <c r="B2468" s="17"/>
      <c r="C2468" s="17"/>
      <c r="D2468" s="17"/>
      <c r="E2468" s="17"/>
      <c r="F2468" s="17"/>
    </row>
    <row r="2469" spans="1:6" ht="15" customHeight="1">
      <c r="A2469" s="17" t="s">
        <v>293</v>
      </c>
      <c r="B2469" s="17"/>
      <c r="C2469" s="17"/>
      <c r="D2469" s="17"/>
      <c r="E2469" s="17"/>
      <c r="F2469" s="17"/>
    </row>
    <row r="2470" spans="1:6" ht="15" customHeight="1">
      <c r="A2470" s="17" t="s">
        <v>234</v>
      </c>
      <c r="B2470" s="17"/>
      <c r="C2470" s="17"/>
      <c r="D2470" s="17"/>
      <c r="E2470" s="17"/>
      <c r="F2470" s="17"/>
    </row>
    <row r="2471" spans="1:6" ht="15" customHeight="1">
      <c r="A2471" s="17" t="s">
        <v>235</v>
      </c>
      <c r="B2471" s="17"/>
      <c r="C2471" s="17"/>
      <c r="D2471" s="17"/>
      <c r="E2471" s="17"/>
      <c r="F2471" s="17"/>
    </row>
    <row r="2472" spans="1:6" ht="15" customHeight="1">
      <c r="A2472" s="17" t="s">
        <v>273</v>
      </c>
      <c r="B2472" s="17"/>
      <c r="C2472" s="17"/>
      <c r="D2472" s="17"/>
      <c r="E2472" s="17"/>
      <c r="F2472" s="17"/>
    </row>
    <row r="2473" spans="1:6" ht="15" customHeight="1">
      <c r="A2473" s="17" t="s">
        <v>274</v>
      </c>
      <c r="B2473" s="17"/>
      <c r="C2473" s="17"/>
      <c r="D2473" s="17"/>
      <c r="E2473" s="17"/>
      <c r="F2473" s="17"/>
    </row>
    <row r="2474" spans="1:6" ht="15" customHeight="1">
      <c r="A2474" s="17" t="s">
        <v>236</v>
      </c>
      <c r="B2474" s="17"/>
      <c r="C2474" s="17"/>
      <c r="D2474" s="17"/>
      <c r="E2474" s="17"/>
      <c r="F2474" s="17"/>
    </row>
    <row r="2475" spans="1:6" ht="15" customHeight="1">
      <c r="A2475" s="17" t="s">
        <v>237</v>
      </c>
      <c r="B2475" s="17"/>
      <c r="C2475" s="17"/>
      <c r="D2475" s="17"/>
      <c r="E2475" s="17"/>
      <c r="F2475" s="17"/>
    </row>
    <row r="2476" spans="1:6" ht="15" customHeight="1">
      <c r="A2476" s="17" t="s">
        <v>204</v>
      </c>
      <c r="B2476" s="17"/>
      <c r="C2476" s="17"/>
      <c r="D2476" s="17"/>
      <c r="E2476" s="17"/>
      <c r="F2476" s="17"/>
    </row>
    <row r="2477" spans="1:6" ht="15" customHeight="1">
      <c r="A2477" s="17" t="s">
        <v>208</v>
      </c>
      <c r="B2477" s="17"/>
      <c r="C2477" s="17"/>
      <c r="D2477" s="17"/>
      <c r="E2477" s="17"/>
      <c r="F2477" s="17"/>
    </row>
    <row r="2478" spans="1:6" ht="15" customHeight="1">
      <c r="A2478" s="17" t="s">
        <v>210</v>
      </c>
      <c r="B2478" s="17"/>
      <c r="C2478" s="17"/>
      <c r="D2478" s="17"/>
      <c r="E2478" s="17"/>
      <c r="F2478" s="17"/>
    </row>
    <row r="2479" spans="1:6" ht="15" customHeight="1">
      <c r="A2479" s="17" t="s">
        <v>238</v>
      </c>
      <c r="B2479" s="17"/>
      <c r="C2479" s="17"/>
      <c r="D2479" s="17"/>
      <c r="E2479" s="17"/>
      <c r="F2479" s="17"/>
    </row>
    <row r="2480" spans="1:6" ht="15" customHeight="1">
      <c r="A2480" s="17" t="s">
        <v>556</v>
      </c>
      <c r="B2480" s="17"/>
      <c r="C2480" s="17"/>
      <c r="D2480" s="17"/>
      <c r="E2480" s="17"/>
      <c r="F2480" s="17"/>
    </row>
    <row r="2481" spans="1:6" ht="15" customHeight="1">
      <c r="A2481" s="17" t="s">
        <v>731</v>
      </c>
      <c r="B2481" s="17"/>
      <c r="C2481" s="17"/>
      <c r="D2481" s="17"/>
      <c r="E2481" s="17"/>
      <c r="F2481" s="17"/>
    </row>
    <row r="2482" spans="1:6" ht="15" customHeight="1">
      <c r="A2482" s="17" t="s">
        <v>732</v>
      </c>
      <c r="B2482" s="17"/>
      <c r="C2482" s="17"/>
      <c r="D2482" s="17"/>
      <c r="E2482" s="17"/>
      <c r="F2482" s="17"/>
    </row>
    <row r="2483" spans="1:6" ht="15" customHeight="1">
      <c r="A2483" s="17" t="s">
        <v>242</v>
      </c>
      <c r="B2483" s="17"/>
      <c r="C2483" s="17"/>
      <c r="D2483" s="17"/>
      <c r="E2483" s="17"/>
      <c r="F2483" s="17"/>
    </row>
    <row r="2484" spans="1:6" ht="15" customHeight="1">
      <c r="A2484" s="17" t="s">
        <v>510</v>
      </c>
      <c r="B2484" s="17"/>
      <c r="C2484" s="17"/>
      <c r="D2484" s="17"/>
      <c r="E2484" s="17"/>
      <c r="F2484" s="17"/>
    </row>
    <row r="2485" spans="1:6" ht="15" customHeight="1">
      <c r="A2485" s="17" t="s">
        <v>143</v>
      </c>
      <c r="B2485" s="17"/>
      <c r="C2485" s="17"/>
      <c r="D2485" s="17"/>
      <c r="E2485" s="17"/>
      <c r="F2485" s="17"/>
    </row>
    <row r="2486" spans="1:6" ht="15" customHeight="1">
      <c r="A2486" s="17" t="s">
        <v>304</v>
      </c>
      <c r="B2486" s="17"/>
      <c r="C2486" s="17"/>
      <c r="D2486" s="17"/>
      <c r="E2486" s="17"/>
      <c r="F2486" s="17"/>
    </row>
    <row r="2487" spans="1:6" ht="15" customHeight="1">
      <c r="A2487" s="17" t="s">
        <v>222</v>
      </c>
      <c r="B2487" s="17"/>
      <c r="C2487" s="17"/>
      <c r="D2487" s="17"/>
      <c r="E2487" s="17"/>
      <c r="F2487" s="17"/>
    </row>
    <row r="2488" spans="1:6" ht="15" customHeight="1">
      <c r="A2488" s="17" t="s">
        <v>245</v>
      </c>
      <c r="B2488" s="17"/>
      <c r="C2488" s="17"/>
      <c r="D2488" s="17"/>
      <c r="E2488" s="17"/>
      <c r="F2488" s="17"/>
    </row>
    <row r="2489" spans="1:6" ht="15" customHeight="1">
      <c r="A2489" s="17" t="s">
        <v>707</v>
      </c>
      <c r="B2489" s="17"/>
      <c r="C2489" s="17"/>
      <c r="D2489" s="17"/>
      <c r="E2489" s="17"/>
      <c r="F2489" s="17"/>
    </row>
    <row r="2490" spans="1:6" ht="15" customHeight="1">
      <c r="A2490" s="17" t="s">
        <v>583</v>
      </c>
      <c r="B2490" s="17"/>
      <c r="C2490" s="17"/>
      <c r="D2490" s="17"/>
      <c r="E2490" s="17"/>
      <c r="F2490" s="17"/>
    </row>
    <row r="2491" spans="1:6" ht="15" customHeight="1">
      <c r="A2491" s="17" t="s">
        <v>479</v>
      </c>
      <c r="B2491" s="17"/>
      <c r="C2491" s="17"/>
      <c r="D2491" s="17"/>
      <c r="E2491" s="17"/>
      <c r="F2491" s="17"/>
    </row>
    <row r="2492" spans="1:6" ht="15" customHeight="1">
      <c r="A2492" s="17" t="s">
        <v>520</v>
      </c>
      <c r="B2492" s="17"/>
      <c r="C2492" s="17"/>
      <c r="D2492" s="17"/>
      <c r="E2492" s="17"/>
      <c r="F2492" s="17"/>
    </row>
    <row r="2493" spans="1:6" ht="15" customHeight="1">
      <c r="A2493" s="17" t="s">
        <v>626</v>
      </c>
      <c r="B2493" s="17"/>
      <c r="C2493" s="17"/>
      <c r="D2493" s="17"/>
      <c r="E2493" s="17"/>
      <c r="F2493" s="17"/>
    </row>
    <row r="2494" spans="1:6" ht="15" customHeight="1">
      <c r="A2494" s="17" t="s">
        <v>286</v>
      </c>
      <c r="B2494" s="17"/>
      <c r="C2494" s="17"/>
      <c r="D2494" s="17"/>
      <c r="E2494" s="17"/>
      <c r="F2494" s="17"/>
    </row>
    <row r="2495" spans="1:6" ht="15" customHeight="1">
      <c r="A2495" s="17" t="s">
        <v>227</v>
      </c>
      <c r="B2495" s="17"/>
      <c r="C2495" s="17"/>
      <c r="D2495" s="17"/>
      <c r="E2495" s="17"/>
      <c r="F2495" s="17"/>
    </row>
    <row r="2496" spans="1:6" ht="15" customHeight="1">
      <c r="A2496" s="17" t="s">
        <v>438</v>
      </c>
      <c r="B2496" s="17"/>
      <c r="C2496" s="17"/>
      <c r="D2496" s="17"/>
      <c r="E2496" s="17"/>
      <c r="F2496" s="17"/>
    </row>
    <row r="2497" spans="1:6" ht="15" customHeight="1">
      <c r="A2497" s="17" t="s">
        <v>733</v>
      </c>
      <c r="B2497" s="17"/>
      <c r="C2497" s="17"/>
      <c r="D2497" s="17"/>
      <c r="E2497" s="17"/>
      <c r="F2497" s="17"/>
    </row>
    <row r="2498" spans="1:6" ht="15" customHeight="1">
      <c r="A2498" s="17" t="s">
        <v>734</v>
      </c>
      <c r="B2498" s="17"/>
      <c r="C2498" s="17"/>
      <c r="D2498" s="17"/>
      <c r="E2498" s="17"/>
      <c r="F2498" s="17"/>
    </row>
    <row r="2499" spans="1:6" ht="15" customHeight="1">
      <c r="A2499" s="17" t="s">
        <v>735</v>
      </c>
      <c r="B2499" s="17"/>
      <c r="C2499" s="17"/>
      <c r="D2499" s="17"/>
      <c r="E2499" s="17"/>
      <c r="F2499" s="17"/>
    </row>
    <row r="2500" spans="1:6" ht="15" customHeight="1">
      <c r="A2500" s="17" t="s">
        <v>176</v>
      </c>
      <c r="B2500" s="17"/>
      <c r="C2500" s="17"/>
      <c r="D2500" s="17"/>
      <c r="E2500" s="17"/>
      <c r="F2500" s="17"/>
    </row>
    <row r="2501" spans="1:6" ht="15" customHeight="1">
      <c r="A2501" s="17" t="s">
        <v>178</v>
      </c>
      <c r="B2501" s="17"/>
      <c r="C2501" s="17"/>
      <c r="D2501" s="17"/>
      <c r="E2501" s="17"/>
      <c r="F2501" s="17"/>
    </row>
    <row r="2502" spans="1:6" ht="15" customHeight="1">
      <c r="A2502" s="17" t="s">
        <v>180</v>
      </c>
      <c r="B2502" s="17"/>
      <c r="C2502" s="17"/>
      <c r="D2502" s="17"/>
      <c r="E2502" s="17"/>
      <c r="F2502" s="17"/>
    </row>
    <row r="2503" spans="1:6" ht="15" customHeight="1">
      <c r="A2503" s="17" t="s">
        <v>720</v>
      </c>
      <c r="B2503" s="17"/>
      <c r="C2503" s="17"/>
      <c r="D2503" s="17"/>
      <c r="E2503" s="17"/>
      <c r="F2503" s="17"/>
    </row>
    <row r="2504" spans="1:6" ht="15" customHeight="1">
      <c r="A2504" s="17" t="s">
        <v>184</v>
      </c>
      <c r="B2504" s="17"/>
      <c r="C2504" s="17"/>
      <c r="D2504" s="17"/>
      <c r="E2504" s="17"/>
      <c r="F2504" s="17"/>
    </row>
    <row r="2505" spans="1:6" ht="15" customHeight="1">
      <c r="A2505" s="17" t="s">
        <v>186</v>
      </c>
      <c r="B2505" s="17"/>
      <c r="C2505" s="17"/>
      <c r="D2505" s="17"/>
      <c r="E2505" s="17"/>
      <c r="F2505" s="17"/>
    </row>
    <row r="2506" spans="1:6" ht="15" customHeight="1">
      <c r="A2506" s="17" t="s">
        <v>362</v>
      </c>
      <c r="B2506" s="17"/>
      <c r="C2506" s="17"/>
      <c r="D2506" s="17"/>
      <c r="E2506" s="17"/>
      <c r="F2506" s="17"/>
    </row>
    <row r="2507" spans="1:6" ht="15" customHeight="1">
      <c r="A2507" s="17" t="s">
        <v>363</v>
      </c>
      <c r="B2507" s="17"/>
      <c r="C2507" s="17"/>
      <c r="D2507" s="17"/>
      <c r="E2507" s="17"/>
      <c r="F2507" s="17"/>
    </row>
    <row r="2508" spans="1:6" ht="15" customHeight="1">
      <c r="A2508" s="17" t="s">
        <v>292</v>
      </c>
      <c r="B2508" s="17"/>
      <c r="C2508" s="17"/>
      <c r="D2508" s="17"/>
      <c r="E2508" s="17"/>
      <c r="F2508" s="17"/>
    </row>
    <row r="2509" spans="1:6" ht="15" customHeight="1">
      <c r="A2509" s="17" t="s">
        <v>293</v>
      </c>
      <c r="B2509" s="17"/>
      <c r="C2509" s="17"/>
      <c r="D2509" s="17"/>
      <c r="E2509" s="17"/>
      <c r="F2509" s="17"/>
    </row>
    <row r="2510" spans="1:6" ht="15" customHeight="1">
      <c r="A2510" s="17" t="s">
        <v>234</v>
      </c>
      <c r="B2510" s="17"/>
      <c r="C2510" s="17"/>
      <c r="D2510" s="17"/>
      <c r="E2510" s="17"/>
      <c r="F2510" s="17"/>
    </row>
    <row r="2511" spans="1:6" ht="15" customHeight="1">
      <c r="A2511" s="17" t="s">
        <v>235</v>
      </c>
      <c r="B2511" s="17"/>
      <c r="C2511" s="17"/>
      <c r="D2511" s="17"/>
      <c r="E2511" s="17"/>
      <c r="F2511" s="17"/>
    </row>
    <row r="2512" spans="1:6" ht="15" customHeight="1">
      <c r="A2512" s="17" t="s">
        <v>273</v>
      </c>
      <c r="B2512" s="17"/>
      <c r="C2512" s="17"/>
      <c r="D2512" s="17"/>
      <c r="E2512" s="17"/>
      <c r="F2512" s="17"/>
    </row>
    <row r="2513" spans="1:6" ht="15" customHeight="1">
      <c r="A2513" s="17" t="s">
        <v>274</v>
      </c>
      <c r="B2513" s="17"/>
      <c r="C2513" s="17"/>
      <c r="D2513" s="17"/>
      <c r="E2513" s="17"/>
      <c r="F2513" s="17"/>
    </row>
    <row r="2514" spans="1:6" ht="15" customHeight="1">
      <c r="A2514" s="17" t="s">
        <v>236</v>
      </c>
      <c r="B2514" s="17"/>
      <c r="C2514" s="17"/>
      <c r="D2514" s="17"/>
      <c r="E2514" s="17"/>
      <c r="F2514" s="17"/>
    </row>
    <row r="2515" spans="1:6" ht="15" customHeight="1">
      <c r="A2515" s="17" t="s">
        <v>237</v>
      </c>
      <c r="B2515" s="17"/>
      <c r="C2515" s="17"/>
      <c r="D2515" s="17"/>
      <c r="E2515" s="17"/>
      <c r="F2515" s="17"/>
    </row>
    <row r="2516" spans="1:6" ht="15" customHeight="1">
      <c r="A2516" s="17" t="s">
        <v>204</v>
      </c>
      <c r="B2516" s="17"/>
      <c r="C2516" s="17"/>
      <c r="D2516" s="17"/>
      <c r="E2516" s="17"/>
      <c r="F2516" s="17"/>
    </row>
    <row r="2517" spans="1:6" ht="15" customHeight="1">
      <c r="A2517" s="17" t="s">
        <v>736</v>
      </c>
      <c r="B2517" s="17"/>
      <c r="C2517" s="17"/>
      <c r="D2517" s="17"/>
      <c r="E2517" s="17"/>
      <c r="F2517" s="17"/>
    </row>
    <row r="2518" spans="1:6" ht="15" customHeight="1">
      <c r="A2518" s="17" t="s">
        <v>208</v>
      </c>
      <c r="B2518" s="17"/>
      <c r="C2518" s="17"/>
      <c r="D2518" s="17"/>
      <c r="E2518" s="17"/>
      <c r="F2518" s="17"/>
    </row>
    <row r="2519" spans="1:6" ht="15" customHeight="1">
      <c r="A2519" s="17" t="s">
        <v>210</v>
      </c>
      <c r="B2519" s="17"/>
      <c r="C2519" s="17"/>
      <c r="D2519" s="17"/>
      <c r="E2519" s="17"/>
      <c r="F2519" s="17"/>
    </row>
    <row r="2520" spans="1:6" ht="15" customHeight="1">
      <c r="A2520" s="17" t="s">
        <v>238</v>
      </c>
      <c r="B2520" s="17"/>
      <c r="C2520" s="17"/>
      <c r="D2520" s="17"/>
      <c r="E2520" s="17"/>
      <c r="F2520" s="17"/>
    </row>
    <row r="2521" spans="1:6" ht="15" customHeight="1">
      <c r="A2521" s="17" t="s">
        <v>685</v>
      </c>
      <c r="B2521" s="17"/>
      <c r="C2521" s="17"/>
      <c r="D2521" s="17"/>
      <c r="E2521" s="17"/>
      <c r="F2521" s="17"/>
    </row>
    <row r="2522" spans="1:6" ht="15" customHeight="1">
      <c r="A2522" s="17" t="s">
        <v>737</v>
      </c>
      <c r="B2522" s="17"/>
      <c r="C2522" s="17"/>
      <c r="D2522" s="17"/>
      <c r="E2522" s="17"/>
      <c r="F2522" s="17"/>
    </row>
    <row r="2523" spans="1:6" ht="15" customHeight="1">
      <c r="A2523" s="17" t="s">
        <v>738</v>
      </c>
      <c r="B2523" s="17"/>
      <c r="C2523" s="17"/>
      <c r="D2523" s="17"/>
      <c r="E2523" s="17"/>
      <c r="F2523" s="17"/>
    </row>
    <row r="2524" spans="1:6" ht="15" customHeight="1">
      <c r="A2524" s="17" t="s">
        <v>219</v>
      </c>
      <c r="B2524" s="17"/>
      <c r="C2524" s="17"/>
      <c r="D2524" s="17"/>
      <c r="E2524" s="17"/>
      <c r="F2524" s="17"/>
    </row>
    <row r="2525" spans="1:6" ht="15" customHeight="1">
      <c r="A2525" s="17" t="s">
        <v>706</v>
      </c>
      <c r="B2525" s="17"/>
      <c r="C2525" s="17"/>
      <c r="D2525" s="17"/>
      <c r="E2525" s="17"/>
      <c r="F2525" s="17"/>
    </row>
    <row r="2526" spans="1:6" ht="15" customHeight="1">
      <c r="A2526" s="17" t="s">
        <v>143</v>
      </c>
      <c r="B2526" s="17"/>
      <c r="C2526" s="17"/>
      <c r="D2526" s="17"/>
      <c r="E2526" s="17"/>
      <c r="F2526" s="17"/>
    </row>
    <row r="2527" spans="1:6" ht="15" customHeight="1">
      <c r="A2527" s="17" t="s">
        <v>244</v>
      </c>
      <c r="B2527" s="17"/>
      <c r="C2527" s="17"/>
      <c r="D2527" s="17"/>
      <c r="E2527" s="17"/>
      <c r="F2527" s="17"/>
    </row>
    <row r="2528" spans="1:6" ht="15" customHeight="1">
      <c r="A2528" s="17" t="s">
        <v>222</v>
      </c>
      <c r="B2528" s="17"/>
      <c r="C2528" s="17"/>
      <c r="D2528" s="17"/>
      <c r="E2528" s="17"/>
      <c r="F2528" s="17"/>
    </row>
    <row r="2529" spans="1:6" ht="15" customHeight="1">
      <c r="A2529" s="17" t="s">
        <v>245</v>
      </c>
      <c r="B2529" s="17"/>
      <c r="C2529" s="17"/>
      <c r="D2529" s="17"/>
      <c r="E2529" s="17"/>
      <c r="F2529" s="17"/>
    </row>
    <row r="2530" spans="1:6" ht="15" customHeight="1">
      <c r="A2530" s="17" t="s">
        <v>739</v>
      </c>
      <c r="B2530" s="17"/>
      <c r="C2530" s="17"/>
      <c r="D2530" s="17"/>
      <c r="E2530" s="17"/>
      <c r="F2530" s="17"/>
    </row>
    <row r="2531" spans="1:6" ht="15" customHeight="1">
      <c r="A2531" s="17" t="s">
        <v>534</v>
      </c>
      <c r="B2531" s="17"/>
      <c r="C2531" s="17"/>
      <c r="D2531" s="17"/>
      <c r="E2531" s="17"/>
      <c r="F2531" s="17"/>
    </row>
    <row r="2532" spans="1:6" ht="15" customHeight="1">
      <c r="A2532" s="17" t="s">
        <v>380</v>
      </c>
      <c r="B2532" s="17"/>
      <c r="C2532" s="17"/>
      <c r="D2532" s="17"/>
      <c r="E2532" s="17"/>
      <c r="F2532" s="17"/>
    </row>
    <row r="2533" spans="1:6" ht="15" customHeight="1">
      <c r="A2533" s="17" t="s">
        <v>584</v>
      </c>
      <c r="B2533" s="17"/>
      <c r="C2533" s="17"/>
      <c r="D2533" s="17"/>
      <c r="E2533" s="17"/>
      <c r="F2533" s="17"/>
    </row>
    <row r="2534" spans="1:6" ht="15" customHeight="1">
      <c r="A2534" s="17" t="s">
        <v>285</v>
      </c>
      <c r="B2534" s="17"/>
      <c r="C2534" s="17"/>
      <c r="D2534" s="17"/>
      <c r="E2534" s="17"/>
      <c r="F2534" s="17"/>
    </row>
    <row r="2535" spans="1:6" ht="15" customHeight="1">
      <c r="A2535" s="17" t="s">
        <v>286</v>
      </c>
      <c r="B2535" s="17"/>
      <c r="C2535" s="17"/>
      <c r="D2535" s="17"/>
      <c r="E2535" s="17"/>
      <c r="F2535" s="17"/>
    </row>
    <row r="2536" spans="1:6" ht="15" customHeight="1">
      <c r="A2536" s="17" t="s">
        <v>267</v>
      </c>
      <c r="B2536" s="17"/>
      <c r="C2536" s="17"/>
      <c r="D2536" s="17"/>
      <c r="E2536" s="17"/>
      <c r="F2536" s="17"/>
    </row>
    <row r="2537" spans="1:6" ht="15" customHeight="1">
      <c r="A2537" s="17" t="s">
        <v>337</v>
      </c>
      <c r="B2537" s="17"/>
      <c r="C2537" s="17"/>
      <c r="D2537" s="17"/>
      <c r="E2537" s="17"/>
      <c r="F2537" s="17"/>
    </row>
    <row r="2538" spans="1:6" ht="15" customHeight="1">
      <c r="A2538" s="17" t="s">
        <v>740</v>
      </c>
      <c r="B2538" s="17"/>
      <c r="C2538" s="17"/>
      <c r="D2538" s="17"/>
      <c r="E2538" s="17"/>
      <c r="F2538" s="17"/>
    </row>
    <row r="2539" spans="1:6" ht="15" customHeight="1">
      <c r="A2539" s="17" t="s">
        <v>741</v>
      </c>
      <c r="B2539" s="17"/>
      <c r="C2539" s="17"/>
      <c r="D2539" s="17"/>
      <c r="E2539" s="17"/>
      <c r="F2539" s="17"/>
    </row>
    <row r="2540" spans="1:6" ht="15" customHeight="1">
      <c r="A2540" s="17" t="s">
        <v>735</v>
      </c>
      <c r="B2540" s="17"/>
      <c r="C2540" s="17"/>
      <c r="D2540" s="17"/>
      <c r="E2540" s="17"/>
      <c r="F2540" s="17"/>
    </row>
    <row r="2541" spans="1:6" ht="15" customHeight="1">
      <c r="A2541" s="17" t="s">
        <v>571</v>
      </c>
      <c r="B2541" s="17"/>
      <c r="C2541" s="17"/>
      <c r="D2541" s="17"/>
      <c r="E2541" s="17"/>
      <c r="F2541" s="17"/>
    </row>
    <row r="2542" spans="1:6" ht="15" customHeight="1">
      <c r="A2542" s="17" t="s">
        <v>178</v>
      </c>
      <c r="B2542" s="17"/>
      <c r="C2542" s="17"/>
      <c r="D2542" s="17"/>
      <c r="E2542" s="17"/>
      <c r="F2542" s="17"/>
    </row>
    <row r="2543" spans="1:6" ht="15" customHeight="1">
      <c r="A2543" s="17" t="s">
        <v>180</v>
      </c>
      <c r="B2543" s="17"/>
      <c r="C2543" s="17"/>
      <c r="D2543" s="17"/>
      <c r="E2543" s="17"/>
      <c r="F2543" s="17"/>
    </row>
    <row r="2544" spans="1:6" ht="15" customHeight="1">
      <c r="A2544" s="17" t="s">
        <v>555</v>
      </c>
      <c r="B2544" s="17"/>
      <c r="C2544" s="17"/>
      <c r="D2544" s="17"/>
      <c r="E2544" s="17"/>
      <c r="F2544" s="17"/>
    </row>
    <row r="2545" spans="1:6" ht="15" customHeight="1">
      <c r="A2545" s="17" t="s">
        <v>184</v>
      </c>
      <c r="B2545" s="17"/>
      <c r="C2545" s="17"/>
      <c r="D2545" s="17"/>
      <c r="E2545" s="17"/>
      <c r="F2545" s="17"/>
    </row>
    <row r="2546" spans="1:6" ht="15" customHeight="1">
      <c r="A2546" s="17" t="s">
        <v>186</v>
      </c>
      <c r="B2546" s="17"/>
      <c r="C2546" s="17"/>
      <c r="D2546" s="17"/>
      <c r="E2546" s="17"/>
      <c r="F2546" s="17"/>
    </row>
    <row r="2547" spans="1:6" ht="15" customHeight="1">
      <c r="A2547" s="17" t="s">
        <v>405</v>
      </c>
      <c r="B2547" s="17"/>
      <c r="C2547" s="17"/>
      <c r="D2547" s="17"/>
      <c r="E2547" s="17"/>
      <c r="F2547" s="17"/>
    </row>
    <row r="2548" spans="1:6" ht="15" customHeight="1">
      <c r="A2548" s="17" t="s">
        <v>406</v>
      </c>
      <c r="B2548" s="17"/>
      <c r="C2548" s="17"/>
      <c r="D2548" s="17"/>
      <c r="E2548" s="17"/>
      <c r="F2548" s="17"/>
    </row>
    <row r="2549" spans="1:6" ht="15" customHeight="1">
      <c r="A2549" s="17" t="s">
        <v>191</v>
      </c>
      <c r="B2549" s="17"/>
      <c r="C2549" s="17"/>
      <c r="D2549" s="17"/>
      <c r="E2549" s="17"/>
      <c r="F2549" s="17"/>
    </row>
    <row r="2550" spans="1:6" ht="15" customHeight="1">
      <c r="A2550" s="17" t="s">
        <v>193</v>
      </c>
      <c r="B2550" s="17"/>
      <c r="C2550" s="17"/>
      <c r="D2550" s="17"/>
      <c r="E2550" s="17"/>
      <c r="F2550" s="17"/>
    </row>
    <row r="2551" spans="1:6" ht="15" customHeight="1">
      <c r="A2551" s="17" t="s">
        <v>271</v>
      </c>
      <c r="B2551" s="17"/>
      <c r="C2551" s="17"/>
      <c r="D2551" s="17"/>
      <c r="E2551" s="17"/>
      <c r="F2551" s="17"/>
    </row>
    <row r="2552" spans="1:6" ht="15" customHeight="1">
      <c r="A2552" s="17" t="s">
        <v>272</v>
      </c>
      <c r="B2552" s="17"/>
      <c r="C2552" s="17"/>
      <c r="D2552" s="17"/>
      <c r="E2552" s="17"/>
      <c r="F2552" s="17"/>
    </row>
    <row r="2553" spans="1:6" ht="15" customHeight="1">
      <c r="A2553" s="17" t="s">
        <v>257</v>
      </c>
      <c r="B2553" s="17"/>
      <c r="C2553" s="17"/>
      <c r="D2553" s="17"/>
      <c r="E2553" s="17"/>
      <c r="F2553" s="17"/>
    </row>
    <row r="2554" spans="1:6" ht="15" customHeight="1">
      <c r="A2554" s="17" t="s">
        <v>258</v>
      </c>
      <c r="B2554" s="17"/>
      <c r="C2554" s="17"/>
      <c r="D2554" s="17"/>
      <c r="E2554" s="17"/>
      <c r="F2554" s="17"/>
    </row>
    <row r="2555" spans="1:6" ht="15" customHeight="1">
      <c r="A2555" s="17" t="s">
        <v>236</v>
      </c>
      <c r="B2555" s="17"/>
      <c r="C2555" s="17"/>
      <c r="D2555" s="17"/>
      <c r="E2555" s="17"/>
      <c r="F2555" s="17"/>
    </row>
    <row r="2556" spans="1:6" ht="15" customHeight="1">
      <c r="A2556" s="17" t="s">
        <v>237</v>
      </c>
      <c r="B2556" s="17"/>
      <c r="C2556" s="17"/>
      <c r="D2556" s="17"/>
      <c r="E2556" s="17"/>
      <c r="F2556" s="17"/>
    </row>
    <row r="2557" spans="1:6" ht="15" customHeight="1">
      <c r="A2557" s="17" t="s">
        <v>204</v>
      </c>
      <c r="B2557" s="17"/>
      <c r="C2557" s="17"/>
      <c r="D2557" s="17"/>
      <c r="E2557" s="17"/>
      <c r="F2557" s="17"/>
    </row>
    <row r="2558" spans="1:6" ht="15" customHeight="1">
      <c r="A2558" s="17" t="s">
        <v>208</v>
      </c>
      <c r="B2558" s="17"/>
      <c r="C2558" s="17"/>
      <c r="D2558" s="17"/>
      <c r="E2558" s="17"/>
      <c r="F2558" s="17"/>
    </row>
    <row r="2559" spans="1:6" ht="15" customHeight="1">
      <c r="A2559" s="17" t="s">
        <v>210</v>
      </c>
      <c r="B2559" s="17"/>
      <c r="C2559" s="17"/>
      <c r="D2559" s="17"/>
      <c r="E2559" s="17"/>
      <c r="F2559" s="17"/>
    </row>
    <row r="2560" spans="1:6" ht="15" customHeight="1">
      <c r="A2560" s="17" t="s">
        <v>238</v>
      </c>
      <c r="B2560" s="17"/>
      <c r="C2560" s="17"/>
      <c r="D2560" s="17"/>
      <c r="E2560" s="17"/>
      <c r="F2560" s="17"/>
    </row>
    <row r="2561" spans="1:6" ht="15" customHeight="1">
      <c r="A2561" s="17" t="s">
        <v>547</v>
      </c>
      <c r="B2561" s="17"/>
      <c r="C2561" s="17"/>
      <c r="D2561" s="17"/>
      <c r="E2561" s="17"/>
      <c r="F2561" s="17"/>
    </row>
    <row r="2562" spans="1:6" ht="15" customHeight="1">
      <c r="A2562" s="17" t="s">
        <v>742</v>
      </c>
      <c r="B2562" s="17"/>
      <c r="C2562" s="17"/>
      <c r="D2562" s="17"/>
      <c r="E2562" s="17"/>
      <c r="F2562" s="17"/>
    </row>
    <row r="2563" spans="1:6" ht="15" customHeight="1">
      <c r="A2563" s="17" t="s">
        <v>743</v>
      </c>
      <c r="B2563" s="17"/>
      <c r="C2563" s="17"/>
      <c r="D2563" s="17"/>
      <c r="E2563" s="17"/>
      <c r="F2563" s="17"/>
    </row>
    <row r="2564" spans="1:6" ht="15" customHeight="1">
      <c r="A2564" s="17" t="s">
        <v>744</v>
      </c>
      <c r="B2564" s="17"/>
      <c r="C2564" s="17"/>
      <c r="D2564" s="17"/>
      <c r="E2564" s="17"/>
      <c r="F2564" s="17"/>
    </row>
    <row r="2565" spans="1:6" ht="15" customHeight="1">
      <c r="A2565" s="17" t="s">
        <v>681</v>
      </c>
      <c r="B2565" s="17"/>
      <c r="C2565" s="17"/>
      <c r="D2565" s="17"/>
      <c r="E2565" s="17"/>
      <c r="F2565" s="17"/>
    </row>
    <row r="2566" spans="1:6" ht="15" customHeight="1">
      <c r="A2566" s="17" t="s">
        <v>143</v>
      </c>
      <c r="B2566" s="17"/>
      <c r="C2566" s="17"/>
      <c r="D2566" s="17"/>
      <c r="E2566" s="17"/>
      <c r="F2566" s="17"/>
    </row>
    <row r="2567" spans="1:6" ht="15" customHeight="1">
      <c r="A2567" s="17" t="s">
        <v>304</v>
      </c>
      <c r="B2567" s="17"/>
      <c r="C2567" s="17"/>
      <c r="D2567" s="17"/>
      <c r="E2567" s="17"/>
      <c r="F2567" s="17"/>
    </row>
    <row r="2568" spans="1:6" ht="15" customHeight="1">
      <c r="A2568" s="17" t="s">
        <v>369</v>
      </c>
      <c r="B2568" s="17"/>
      <c r="C2568" s="17"/>
      <c r="D2568" s="17"/>
      <c r="E2568" s="17"/>
      <c r="F2568" s="17"/>
    </row>
    <row r="2569" spans="1:6" ht="15" customHeight="1">
      <c r="A2569" s="17" t="s">
        <v>434</v>
      </c>
      <c r="B2569" s="17"/>
      <c r="C2569" s="17"/>
      <c r="D2569" s="17"/>
      <c r="E2569" s="17"/>
      <c r="F2569" s="17"/>
    </row>
    <row r="2570" spans="1:6" ht="15" customHeight="1">
      <c r="A2570" s="17" t="s">
        <v>714</v>
      </c>
      <c r="B2570" s="17"/>
      <c r="C2570" s="17"/>
      <c r="D2570" s="17"/>
      <c r="E2570" s="17"/>
      <c r="F2570" s="17"/>
    </row>
    <row r="2571" spans="1:6" ht="15" customHeight="1">
      <c r="A2571" s="17" t="s">
        <v>534</v>
      </c>
      <c r="B2571" s="17"/>
      <c r="C2571" s="17"/>
      <c r="D2571" s="17"/>
      <c r="E2571" s="17"/>
      <c r="F2571" s="17"/>
    </row>
    <row r="2572" spans="1:6" ht="15" customHeight="1">
      <c r="A2572" s="17" t="s">
        <v>283</v>
      </c>
      <c r="B2572" s="17"/>
      <c r="C2572" s="17"/>
      <c r="D2572" s="17"/>
      <c r="E2572" s="17"/>
      <c r="F2572" s="17"/>
    </row>
    <row r="2573" spans="1:6" ht="15" customHeight="1">
      <c r="A2573" s="17" t="s">
        <v>416</v>
      </c>
      <c r="B2573" s="17"/>
      <c r="C2573" s="17"/>
      <c r="D2573" s="17"/>
      <c r="E2573" s="17"/>
      <c r="F2573" s="17"/>
    </row>
    <row r="2574" spans="1:6" ht="15" customHeight="1">
      <c r="A2574" s="17" t="s">
        <v>285</v>
      </c>
      <c r="B2574" s="17"/>
      <c r="C2574" s="17"/>
      <c r="D2574" s="17"/>
      <c r="E2574" s="17"/>
      <c r="F2574" s="17"/>
    </row>
    <row r="2575" spans="1:6" ht="15" customHeight="1">
      <c r="A2575" s="17" t="s">
        <v>286</v>
      </c>
      <c r="B2575" s="17"/>
      <c r="C2575" s="17"/>
      <c r="D2575" s="17"/>
      <c r="E2575" s="17"/>
      <c r="F2575" s="17"/>
    </row>
    <row r="2576" spans="1:6" ht="15" customHeight="1">
      <c r="A2576" s="17" t="s">
        <v>745</v>
      </c>
      <c r="B2576" s="17"/>
      <c r="C2576" s="17"/>
      <c r="D2576" s="17"/>
      <c r="E2576" s="17"/>
      <c r="F2576" s="17"/>
    </row>
    <row r="2577" spans="1:6" ht="15" customHeight="1">
      <c r="A2577" s="17" t="s">
        <v>400</v>
      </c>
      <c r="B2577" s="17"/>
      <c r="C2577" s="17"/>
      <c r="D2577" s="17"/>
      <c r="E2577" s="17"/>
      <c r="F2577" s="17"/>
    </row>
    <row r="2578" spans="1:6" ht="15" customHeight="1">
      <c r="A2578" s="17" t="s">
        <v>746</v>
      </c>
      <c r="B2578" s="17"/>
      <c r="C2578" s="17"/>
      <c r="D2578" s="17"/>
      <c r="E2578" s="17"/>
      <c r="F2578" s="17"/>
    </row>
    <row r="2579" spans="1:6" ht="15" customHeight="1">
      <c r="A2579" s="17" t="s">
        <v>747</v>
      </c>
      <c r="B2579" s="17"/>
      <c r="C2579" s="17"/>
      <c r="D2579" s="17"/>
      <c r="E2579" s="17"/>
      <c r="F2579" s="17"/>
    </row>
    <row r="2580" spans="1:6" ht="15" customHeight="1">
      <c r="A2580" s="17" t="s">
        <v>506</v>
      </c>
      <c r="B2580" s="17"/>
      <c r="C2580" s="17"/>
      <c r="D2580" s="17"/>
      <c r="E2580" s="17"/>
      <c r="F2580" s="17"/>
    </row>
    <row r="2581" spans="1:6" ht="15" customHeight="1">
      <c r="A2581" s="17" t="s">
        <v>176</v>
      </c>
      <c r="B2581" s="17"/>
      <c r="C2581" s="17"/>
      <c r="D2581" s="17"/>
      <c r="E2581" s="17"/>
      <c r="F2581" s="17"/>
    </row>
    <row r="2582" spans="1:6" ht="15" customHeight="1">
      <c r="A2582" s="17" t="s">
        <v>178</v>
      </c>
      <c r="B2582" s="17"/>
      <c r="C2582" s="17"/>
      <c r="D2582" s="17"/>
      <c r="E2582" s="17"/>
      <c r="F2582" s="17"/>
    </row>
    <row r="2583" spans="1:6" ht="15" customHeight="1">
      <c r="A2583" s="17" t="s">
        <v>180</v>
      </c>
      <c r="B2583" s="17"/>
      <c r="C2583" s="17"/>
      <c r="D2583" s="17"/>
      <c r="E2583" s="17"/>
      <c r="F2583" s="17"/>
    </row>
    <row r="2584" spans="1:6" ht="15" customHeight="1">
      <c r="A2584" s="17" t="s">
        <v>748</v>
      </c>
      <c r="B2584" s="17"/>
      <c r="C2584" s="17"/>
      <c r="D2584" s="17"/>
      <c r="E2584" s="17"/>
      <c r="F2584" s="17"/>
    </row>
    <row r="2585" spans="1:6" ht="15" customHeight="1">
      <c r="A2585" s="17" t="s">
        <v>184</v>
      </c>
      <c r="B2585" s="17"/>
      <c r="C2585" s="17"/>
      <c r="D2585" s="17"/>
      <c r="E2585" s="17"/>
      <c r="F2585" s="17"/>
    </row>
    <row r="2586" spans="1:6" ht="15" customHeight="1">
      <c r="A2586" s="17" t="s">
        <v>186</v>
      </c>
      <c r="B2586" s="17"/>
      <c r="C2586" s="17"/>
      <c r="D2586" s="17"/>
      <c r="E2586" s="17"/>
      <c r="F2586" s="17"/>
    </row>
    <row r="2587" spans="1:6" ht="15" customHeight="1">
      <c r="A2587" s="17" t="s">
        <v>405</v>
      </c>
      <c r="B2587" s="17"/>
      <c r="C2587" s="17"/>
      <c r="D2587" s="17"/>
      <c r="E2587" s="17"/>
      <c r="F2587" s="17"/>
    </row>
    <row r="2588" spans="1:6" ht="15" customHeight="1">
      <c r="A2588" s="17" t="s">
        <v>406</v>
      </c>
      <c r="B2588" s="17"/>
      <c r="C2588" s="17"/>
      <c r="D2588" s="17"/>
      <c r="E2588" s="17"/>
      <c r="F2588" s="17"/>
    </row>
    <row r="2589" spans="1:6" ht="15" customHeight="1">
      <c r="A2589" s="17" t="s">
        <v>292</v>
      </c>
      <c r="B2589" s="17"/>
      <c r="C2589" s="17"/>
      <c r="D2589" s="17"/>
      <c r="E2589" s="17"/>
      <c r="F2589" s="17"/>
    </row>
    <row r="2590" spans="1:6" ht="15" customHeight="1">
      <c r="A2590" s="17" t="s">
        <v>293</v>
      </c>
      <c r="B2590" s="17"/>
      <c r="C2590" s="17"/>
      <c r="D2590" s="17"/>
      <c r="E2590" s="17"/>
      <c r="F2590" s="17"/>
    </row>
    <row r="2591" spans="1:6" ht="15" customHeight="1">
      <c r="A2591" s="17" t="s">
        <v>194</v>
      </c>
      <c r="B2591" s="17"/>
      <c r="C2591" s="17"/>
      <c r="D2591" s="17"/>
      <c r="E2591" s="17"/>
      <c r="F2591" s="17"/>
    </row>
    <row r="2592" spans="1:6" ht="15" customHeight="1">
      <c r="A2592" s="17" t="s">
        <v>196</v>
      </c>
      <c r="B2592" s="17"/>
      <c r="C2592" s="17"/>
      <c r="D2592" s="17"/>
      <c r="E2592" s="17"/>
      <c r="F2592" s="17"/>
    </row>
    <row r="2593" spans="1:6" ht="15" customHeight="1">
      <c r="A2593" s="17" t="s">
        <v>257</v>
      </c>
      <c r="B2593" s="17"/>
      <c r="C2593" s="17"/>
      <c r="D2593" s="17"/>
      <c r="E2593" s="17"/>
      <c r="F2593" s="17"/>
    </row>
    <row r="2594" spans="1:6" ht="15" customHeight="1">
      <c r="A2594" s="17" t="s">
        <v>258</v>
      </c>
      <c r="B2594" s="17"/>
      <c r="C2594" s="17"/>
      <c r="D2594" s="17"/>
      <c r="E2594" s="17"/>
      <c r="F2594" s="17"/>
    </row>
    <row r="2595" spans="1:6" ht="15" customHeight="1">
      <c r="A2595" s="17" t="s">
        <v>236</v>
      </c>
      <c r="B2595" s="17"/>
      <c r="C2595" s="17"/>
      <c r="D2595" s="17"/>
      <c r="E2595" s="17"/>
      <c r="F2595" s="17"/>
    </row>
    <row r="2596" spans="1:6" ht="15" customHeight="1">
      <c r="A2596" s="17" t="s">
        <v>237</v>
      </c>
      <c r="B2596" s="17"/>
      <c r="C2596" s="17"/>
      <c r="D2596" s="17"/>
      <c r="E2596" s="17"/>
      <c r="F2596" s="17"/>
    </row>
    <row r="2597" spans="1:6" ht="15" customHeight="1">
      <c r="A2597" s="17" t="s">
        <v>204</v>
      </c>
      <c r="B2597" s="17"/>
      <c r="C2597" s="17"/>
      <c r="D2597" s="17"/>
      <c r="E2597" s="17"/>
      <c r="F2597" s="17"/>
    </row>
    <row r="2598" spans="1:6" ht="15" customHeight="1">
      <c r="A2598" s="17" t="s">
        <v>298</v>
      </c>
      <c r="B2598" s="17"/>
      <c r="C2598" s="17"/>
      <c r="D2598" s="17"/>
      <c r="E2598" s="17"/>
      <c r="F2598" s="17"/>
    </row>
    <row r="2599" spans="1:6" ht="15" customHeight="1">
      <c r="A2599" s="17" t="s">
        <v>208</v>
      </c>
      <c r="B2599" s="17"/>
      <c r="C2599" s="17"/>
      <c r="D2599" s="17"/>
      <c r="E2599" s="17"/>
      <c r="F2599" s="17"/>
    </row>
    <row r="2600" spans="1:6" ht="15" customHeight="1">
      <c r="A2600" s="17" t="s">
        <v>210</v>
      </c>
      <c r="B2600" s="17"/>
      <c r="C2600" s="17"/>
      <c r="D2600" s="17"/>
      <c r="E2600" s="17"/>
      <c r="F2600" s="17"/>
    </row>
    <row r="2601" spans="1:6" ht="15" customHeight="1">
      <c r="A2601" s="17" t="s">
        <v>238</v>
      </c>
      <c r="B2601" s="17"/>
      <c r="C2601" s="17"/>
      <c r="D2601" s="17"/>
      <c r="E2601" s="17"/>
      <c r="F2601" s="17"/>
    </row>
    <row r="2602" spans="1:6" ht="15" customHeight="1">
      <c r="A2602" s="17" t="s">
        <v>239</v>
      </c>
      <c r="B2602" s="17"/>
      <c r="C2602" s="17"/>
      <c r="D2602" s="17"/>
      <c r="E2602" s="17"/>
      <c r="F2602" s="17"/>
    </row>
    <row r="2603" spans="1:6" ht="15" customHeight="1">
      <c r="A2603" s="17" t="s">
        <v>749</v>
      </c>
      <c r="B2603" s="17"/>
      <c r="C2603" s="17"/>
      <c r="D2603" s="17"/>
      <c r="E2603" s="17"/>
      <c r="F2603" s="17"/>
    </row>
    <row r="2604" spans="1:6" ht="15" customHeight="1">
      <c r="A2604" s="17" t="s">
        <v>750</v>
      </c>
      <c r="B2604" s="17"/>
      <c r="C2604" s="17"/>
      <c r="D2604" s="17"/>
      <c r="E2604" s="17"/>
      <c r="F2604" s="17"/>
    </row>
    <row r="2605" spans="1:6" ht="15" customHeight="1">
      <c r="A2605" s="17" t="s">
        <v>724</v>
      </c>
      <c r="B2605" s="17"/>
      <c r="C2605" s="17"/>
      <c r="D2605" s="17"/>
      <c r="E2605" s="17"/>
      <c r="F2605" s="17"/>
    </row>
    <row r="2606" spans="1:6" ht="15" customHeight="1">
      <c r="A2606" s="17" t="s">
        <v>751</v>
      </c>
      <c r="B2606" s="17"/>
      <c r="C2606" s="17"/>
      <c r="D2606" s="17"/>
      <c r="E2606" s="17"/>
      <c r="F2606" s="17"/>
    </row>
    <row r="2607" spans="1:6" ht="15" customHeight="1">
      <c r="A2607" s="17" t="s">
        <v>143</v>
      </c>
      <c r="B2607" s="17"/>
      <c r="C2607" s="17"/>
      <c r="D2607" s="17"/>
      <c r="E2607" s="17"/>
      <c r="F2607" s="17"/>
    </row>
    <row r="2608" spans="1:6" ht="15" customHeight="1">
      <c r="A2608" s="17" t="s">
        <v>279</v>
      </c>
      <c r="B2608" s="17"/>
      <c r="C2608" s="17"/>
      <c r="D2608" s="17"/>
      <c r="E2608" s="17"/>
      <c r="F2608" s="17"/>
    </row>
    <row r="2609" spans="1:6" ht="15" customHeight="1">
      <c r="A2609" s="17" t="s">
        <v>222</v>
      </c>
      <c r="B2609" s="17"/>
      <c r="C2609" s="17"/>
      <c r="D2609" s="17"/>
      <c r="E2609" s="17"/>
      <c r="F2609" s="17"/>
    </row>
    <row r="2610" spans="1:6" ht="15" customHeight="1">
      <c r="A2610" s="17" t="s">
        <v>752</v>
      </c>
      <c r="B2610" s="17"/>
      <c r="C2610" s="17"/>
      <c r="D2610" s="17"/>
      <c r="E2610" s="17"/>
      <c r="F2610" s="17"/>
    </row>
    <row r="2611" spans="1:6" ht="15" customHeight="1">
      <c r="A2611" s="17" t="s">
        <v>739</v>
      </c>
      <c r="B2611" s="17"/>
      <c r="C2611" s="17"/>
      <c r="D2611" s="17"/>
      <c r="E2611" s="17"/>
      <c r="F2611" s="17"/>
    </row>
    <row r="2612" spans="1:6" ht="15" customHeight="1">
      <c r="A2612" s="17" t="s">
        <v>534</v>
      </c>
      <c r="B2612" s="17"/>
      <c r="C2612" s="17"/>
      <c r="D2612" s="17"/>
      <c r="E2612" s="17"/>
      <c r="F2612" s="17"/>
    </row>
    <row r="2613" spans="1:6" ht="15" customHeight="1">
      <c r="A2613" s="17" t="s">
        <v>415</v>
      </c>
      <c r="B2613" s="17"/>
      <c r="C2613" s="17"/>
      <c r="D2613" s="17"/>
      <c r="E2613" s="17"/>
      <c r="F2613" s="17"/>
    </row>
    <row r="2614" spans="1:6" ht="15" customHeight="1">
      <c r="A2614" s="17" t="s">
        <v>550</v>
      </c>
      <c r="B2614" s="17"/>
      <c r="C2614" s="17"/>
      <c r="D2614" s="17"/>
      <c r="E2614" s="17"/>
      <c r="F2614" s="17"/>
    </row>
    <row r="2615" spans="1:6" ht="15" customHeight="1">
      <c r="A2615" s="17" t="s">
        <v>285</v>
      </c>
      <c r="B2615" s="17"/>
      <c r="C2615" s="17"/>
      <c r="D2615" s="17"/>
      <c r="E2615" s="17"/>
      <c r="F2615" s="17"/>
    </row>
    <row r="2616" spans="1:6" ht="15" customHeight="1">
      <c r="A2616" s="17" t="s">
        <v>286</v>
      </c>
      <c r="B2616" s="17"/>
      <c r="C2616" s="17"/>
      <c r="D2616" s="17"/>
      <c r="E2616" s="17"/>
      <c r="F2616" s="17"/>
    </row>
    <row r="2617" spans="1:6" ht="15" customHeight="1">
      <c r="A2617" s="17" t="s">
        <v>753</v>
      </c>
      <c r="B2617" s="17"/>
      <c r="C2617" s="17"/>
      <c r="D2617" s="17"/>
      <c r="E2617" s="17"/>
      <c r="F2617" s="17"/>
    </row>
    <row r="2618" spans="1:6" ht="15" customHeight="1">
      <c r="A2618" s="17" t="s">
        <v>288</v>
      </c>
      <c r="B2618" s="17"/>
      <c r="C2618" s="17"/>
      <c r="D2618" s="17"/>
      <c r="E2618" s="17"/>
      <c r="F2618" s="17"/>
    </row>
    <row r="2619" spans="1:6" ht="15" customHeight="1">
      <c r="A2619" s="17" t="s">
        <v>754</v>
      </c>
      <c r="B2619" s="17"/>
      <c r="C2619" s="17"/>
      <c r="D2619" s="17"/>
      <c r="E2619" s="17"/>
      <c r="F2619" s="17"/>
    </row>
    <row r="2620" spans="1:6" ht="15" customHeight="1">
      <c r="A2620" s="17" t="s">
        <v>755</v>
      </c>
      <c r="B2620" s="17"/>
      <c r="C2620" s="17"/>
      <c r="D2620" s="17"/>
      <c r="E2620" s="17"/>
      <c r="F2620" s="17"/>
    </row>
    <row r="2621" spans="1:6" ht="15" customHeight="1">
      <c r="A2621" s="17" t="s">
        <v>655</v>
      </c>
      <c r="B2621" s="17"/>
      <c r="C2621" s="17"/>
      <c r="D2621" s="17"/>
      <c r="E2621" s="17"/>
      <c r="F2621" s="17"/>
    </row>
    <row r="2622" spans="1:6" ht="15" customHeight="1">
      <c r="A2622" s="17" t="s">
        <v>176</v>
      </c>
      <c r="B2622" s="17"/>
      <c r="C2622" s="17"/>
      <c r="D2622" s="17"/>
      <c r="E2622" s="17"/>
      <c r="F2622" s="17"/>
    </row>
    <row r="2623" spans="1:6" ht="15" customHeight="1">
      <c r="A2623" s="17" t="s">
        <v>178</v>
      </c>
      <c r="B2623" s="17"/>
      <c r="C2623" s="17"/>
      <c r="D2623" s="17"/>
      <c r="E2623" s="17"/>
      <c r="F2623" s="17"/>
    </row>
    <row r="2624" spans="1:6" ht="15" customHeight="1">
      <c r="A2624" s="17" t="s">
        <v>180</v>
      </c>
      <c r="B2624" s="17"/>
      <c r="C2624" s="17"/>
      <c r="D2624" s="17"/>
      <c r="E2624" s="17"/>
      <c r="F2624" s="17"/>
    </row>
    <row r="2625" spans="1:6" ht="15" customHeight="1">
      <c r="A2625" s="17" t="s">
        <v>555</v>
      </c>
      <c r="B2625" s="17"/>
      <c r="C2625" s="17"/>
      <c r="D2625" s="17"/>
      <c r="E2625" s="17"/>
      <c r="F2625" s="17"/>
    </row>
    <row r="2626" spans="1:6" ht="15" customHeight="1">
      <c r="A2626" s="17" t="s">
        <v>184</v>
      </c>
      <c r="B2626" s="17"/>
      <c r="C2626" s="17"/>
      <c r="D2626" s="17"/>
      <c r="E2626" s="17"/>
      <c r="F2626" s="17"/>
    </row>
    <row r="2627" spans="1:6" ht="15" customHeight="1">
      <c r="A2627" s="17" t="s">
        <v>186</v>
      </c>
      <c r="B2627" s="17"/>
      <c r="C2627" s="17"/>
      <c r="D2627" s="17"/>
      <c r="E2627" s="17"/>
      <c r="F2627" s="17"/>
    </row>
    <row r="2628" spans="1:6" ht="15" customHeight="1">
      <c r="A2628" s="17" t="s">
        <v>405</v>
      </c>
      <c r="B2628" s="17"/>
      <c r="C2628" s="17"/>
      <c r="D2628" s="17"/>
      <c r="E2628" s="17"/>
      <c r="F2628" s="17"/>
    </row>
    <row r="2629" spans="1:6" ht="15" customHeight="1">
      <c r="A2629" s="17" t="s">
        <v>406</v>
      </c>
      <c r="B2629" s="17"/>
      <c r="C2629" s="17"/>
      <c r="D2629" s="17"/>
      <c r="E2629" s="17"/>
      <c r="F2629" s="17"/>
    </row>
    <row r="2630" spans="1:6" ht="15" customHeight="1">
      <c r="A2630" s="17" t="s">
        <v>255</v>
      </c>
      <c r="B2630" s="17"/>
      <c r="C2630" s="17"/>
      <c r="D2630" s="17"/>
      <c r="E2630" s="17"/>
      <c r="F2630" s="17"/>
    </row>
    <row r="2631" spans="1:6" ht="15" customHeight="1">
      <c r="A2631" s="17" t="s">
        <v>256</v>
      </c>
      <c r="B2631" s="17"/>
      <c r="C2631" s="17"/>
      <c r="D2631" s="17"/>
      <c r="E2631" s="17"/>
      <c r="F2631" s="17"/>
    </row>
    <row r="2632" spans="1:6" ht="15" customHeight="1">
      <c r="A2632" s="17" t="s">
        <v>465</v>
      </c>
      <c r="B2632" s="17"/>
      <c r="C2632" s="17"/>
      <c r="D2632" s="17"/>
      <c r="E2632" s="17"/>
      <c r="F2632" s="17"/>
    </row>
    <row r="2633" spans="1:6" ht="15" customHeight="1">
      <c r="A2633" s="17" t="s">
        <v>466</v>
      </c>
      <c r="B2633" s="17"/>
      <c r="C2633" s="17"/>
      <c r="D2633" s="17"/>
      <c r="E2633" s="17"/>
      <c r="F2633" s="17"/>
    </row>
    <row r="2634" spans="1:6" ht="15" customHeight="1">
      <c r="A2634" s="17" t="s">
        <v>257</v>
      </c>
      <c r="B2634" s="17"/>
      <c r="C2634" s="17"/>
      <c r="D2634" s="17"/>
      <c r="E2634" s="17"/>
      <c r="F2634" s="17"/>
    </row>
    <row r="2635" spans="1:6" ht="15" customHeight="1">
      <c r="A2635" s="17" t="s">
        <v>258</v>
      </c>
      <c r="B2635" s="17"/>
      <c r="C2635" s="17"/>
      <c r="D2635" s="17"/>
      <c r="E2635" s="17"/>
      <c r="F2635" s="17"/>
    </row>
    <row r="2636" spans="1:6" ht="15" customHeight="1">
      <c r="A2636" s="17" t="s">
        <v>236</v>
      </c>
      <c r="B2636" s="17"/>
      <c r="C2636" s="17"/>
      <c r="D2636" s="17"/>
      <c r="E2636" s="17"/>
      <c r="F2636" s="17"/>
    </row>
    <row r="2637" spans="1:6" ht="15" customHeight="1">
      <c r="A2637" s="17" t="s">
        <v>237</v>
      </c>
      <c r="B2637" s="17"/>
      <c r="C2637" s="17"/>
      <c r="D2637" s="17"/>
      <c r="E2637" s="17"/>
      <c r="F2637" s="17"/>
    </row>
    <row r="2638" spans="1:6" ht="15" customHeight="1">
      <c r="A2638" s="17" t="s">
        <v>204</v>
      </c>
      <c r="B2638" s="17"/>
      <c r="C2638" s="17"/>
      <c r="D2638" s="17"/>
      <c r="E2638" s="17"/>
      <c r="F2638" s="17"/>
    </row>
    <row r="2639" spans="1:6" ht="15" customHeight="1">
      <c r="A2639" s="17" t="s">
        <v>756</v>
      </c>
      <c r="B2639" s="17"/>
      <c r="C2639" s="17"/>
      <c r="D2639" s="17"/>
      <c r="E2639" s="17"/>
      <c r="F2639" s="17"/>
    </row>
    <row r="2640" spans="1:6" ht="15" customHeight="1">
      <c r="A2640" s="17" t="s">
        <v>208</v>
      </c>
      <c r="B2640" s="17"/>
      <c r="C2640" s="17"/>
      <c r="D2640" s="17"/>
      <c r="E2640" s="17"/>
      <c r="F2640" s="17"/>
    </row>
    <row r="2641" spans="1:6" ht="15" customHeight="1">
      <c r="A2641" s="17" t="s">
        <v>210</v>
      </c>
      <c r="B2641" s="17"/>
      <c r="C2641" s="17"/>
      <c r="D2641" s="17"/>
      <c r="E2641" s="17"/>
      <c r="F2641" s="17"/>
    </row>
    <row r="2642" spans="1:6" ht="15" customHeight="1">
      <c r="A2642" s="17" t="s">
        <v>238</v>
      </c>
      <c r="B2642" s="17"/>
      <c r="C2642" s="17"/>
      <c r="D2642" s="17"/>
      <c r="E2642" s="17"/>
      <c r="F2642" s="17"/>
    </row>
    <row r="2643" spans="1:6" ht="15" customHeight="1">
      <c r="A2643" s="17" t="s">
        <v>667</v>
      </c>
      <c r="B2643" s="17"/>
      <c r="C2643" s="17"/>
      <c r="D2643" s="17"/>
      <c r="E2643" s="17"/>
      <c r="F2643" s="17"/>
    </row>
    <row r="2644" spans="1:6" ht="15" customHeight="1">
      <c r="A2644" s="17" t="s">
        <v>275</v>
      </c>
      <c r="B2644" s="17"/>
      <c r="C2644" s="17"/>
      <c r="D2644" s="17"/>
      <c r="E2644" s="17"/>
      <c r="F2644" s="17"/>
    </row>
    <row r="2645" spans="1:6" ht="15" customHeight="1">
      <c r="A2645" s="17" t="s">
        <v>276</v>
      </c>
      <c r="B2645" s="17"/>
      <c r="C2645" s="17"/>
      <c r="D2645" s="17"/>
      <c r="E2645" s="17"/>
      <c r="F2645" s="17"/>
    </row>
    <row r="2646" spans="1:6" ht="15" customHeight="1">
      <c r="A2646" s="17" t="s">
        <v>277</v>
      </c>
      <c r="B2646" s="17"/>
      <c r="C2646" s="17"/>
      <c r="D2646" s="17"/>
      <c r="E2646" s="17"/>
      <c r="F2646" s="17"/>
    </row>
    <row r="2647" spans="1:6" ht="15" customHeight="1">
      <c r="A2647" s="17" t="s">
        <v>612</v>
      </c>
      <c r="B2647" s="17"/>
      <c r="C2647" s="17"/>
      <c r="D2647" s="17"/>
      <c r="E2647" s="17"/>
      <c r="F2647" s="17"/>
    </row>
    <row r="2648" spans="1:6" ht="15" customHeight="1">
      <c r="A2648" s="17" t="s">
        <v>143</v>
      </c>
      <c r="B2648" s="17"/>
      <c r="C2648" s="17"/>
      <c r="D2648" s="17"/>
      <c r="E2648" s="17"/>
      <c r="F2648" s="17"/>
    </row>
    <row r="2649" spans="1:6" ht="15" customHeight="1">
      <c r="A2649" s="17" t="s">
        <v>279</v>
      </c>
      <c r="B2649" s="17"/>
      <c r="C2649" s="17"/>
      <c r="D2649" s="17"/>
      <c r="E2649" s="17"/>
      <c r="F2649" s="17"/>
    </row>
    <row r="2650" spans="1:6" ht="15" customHeight="1">
      <c r="A2650" s="17" t="s">
        <v>222</v>
      </c>
      <c r="B2650" s="17"/>
      <c r="C2650" s="17"/>
      <c r="D2650" s="17"/>
      <c r="E2650" s="17"/>
      <c r="F2650" s="17"/>
    </row>
    <row r="2651" spans="1:6" ht="15" customHeight="1">
      <c r="A2651" s="17" t="s">
        <v>280</v>
      </c>
      <c r="B2651" s="17"/>
      <c r="C2651" s="17"/>
      <c r="D2651" s="17"/>
      <c r="E2651" s="17"/>
      <c r="F2651" s="17"/>
    </row>
    <row r="2652" spans="1:6" ht="15" customHeight="1">
      <c r="A2652" s="17" t="s">
        <v>281</v>
      </c>
      <c r="B2652" s="17"/>
      <c r="C2652" s="17"/>
      <c r="D2652" s="17"/>
      <c r="E2652" s="17"/>
      <c r="F2652" s="17"/>
    </row>
    <row r="2653" spans="1:6" ht="15" customHeight="1">
      <c r="A2653" s="17" t="s">
        <v>282</v>
      </c>
      <c r="B2653" s="17"/>
      <c r="C2653" s="17"/>
      <c r="D2653" s="17"/>
      <c r="E2653" s="17"/>
      <c r="F2653" s="17"/>
    </row>
    <row r="2654" spans="1:6" ht="15" customHeight="1">
      <c r="A2654" s="17" t="s">
        <v>283</v>
      </c>
      <c r="B2654" s="17"/>
      <c r="C2654" s="17"/>
      <c r="D2654" s="17"/>
      <c r="E2654" s="17"/>
      <c r="F2654" s="17"/>
    </row>
    <row r="2655" spans="1:6" ht="15" customHeight="1">
      <c r="A2655" s="17" t="s">
        <v>284</v>
      </c>
      <c r="B2655" s="17"/>
      <c r="C2655" s="17"/>
      <c r="D2655" s="17"/>
      <c r="E2655" s="17"/>
      <c r="F2655" s="17"/>
    </row>
    <row r="2656" spans="1:6" ht="15" customHeight="1">
      <c r="A2656" s="17" t="s">
        <v>285</v>
      </c>
      <c r="B2656" s="17"/>
      <c r="C2656" s="17"/>
      <c r="D2656" s="17"/>
      <c r="E2656" s="17"/>
      <c r="F2656" s="17"/>
    </row>
    <row r="2657" spans="1:6" ht="15" customHeight="1">
      <c r="A2657" s="17" t="s">
        <v>286</v>
      </c>
      <c r="B2657" s="17"/>
      <c r="C2657" s="17"/>
      <c r="D2657" s="17"/>
      <c r="E2657" s="17"/>
      <c r="F2657" s="17"/>
    </row>
    <row r="2658" spans="1:6" ht="15" customHeight="1">
      <c r="A2658" s="17" t="s">
        <v>287</v>
      </c>
      <c r="B2658" s="17"/>
      <c r="C2658" s="17"/>
      <c r="D2658" s="17"/>
      <c r="E2658" s="17"/>
      <c r="F2658" s="17"/>
    </row>
    <row r="2659" spans="1:6" ht="15" customHeight="1">
      <c r="A2659" s="17" t="s">
        <v>288</v>
      </c>
      <c r="B2659" s="17"/>
      <c r="C2659" s="17"/>
      <c r="D2659" s="17"/>
      <c r="E2659" s="17"/>
      <c r="F2659" s="17"/>
    </row>
    <row r="2660" spans="1:6" ht="15" customHeight="1">
      <c r="A2660" s="17" t="s">
        <v>289</v>
      </c>
      <c r="B2660" s="17"/>
      <c r="C2660" s="17"/>
      <c r="D2660" s="17"/>
      <c r="E2660" s="17"/>
      <c r="F2660" s="17"/>
    </row>
    <row r="2661" spans="1:6" ht="15" customHeight="1">
      <c r="A2661" s="17" t="s">
        <v>757</v>
      </c>
      <c r="B2661" s="17"/>
      <c r="C2661" s="17"/>
      <c r="D2661" s="17"/>
      <c r="E2661" s="17"/>
      <c r="F2661" s="17"/>
    </row>
    <row r="2662" spans="1:6" ht="15" customHeight="1">
      <c r="A2662" s="17" t="s">
        <v>291</v>
      </c>
      <c r="B2662" s="17"/>
      <c r="C2662" s="17"/>
      <c r="D2662" s="17"/>
      <c r="E2662" s="17"/>
      <c r="F2662" s="17"/>
    </row>
    <row r="2663" spans="1:6" ht="15" customHeight="1">
      <c r="A2663" s="17" t="s">
        <v>176</v>
      </c>
      <c r="B2663" s="17"/>
      <c r="C2663" s="17"/>
      <c r="D2663" s="17"/>
      <c r="E2663" s="17"/>
      <c r="F2663" s="17"/>
    </row>
    <row r="2664" spans="1:6" ht="15" customHeight="1">
      <c r="A2664" s="17" t="s">
        <v>178</v>
      </c>
      <c r="B2664" s="17"/>
      <c r="C2664" s="17"/>
      <c r="D2664" s="17"/>
      <c r="E2664" s="17"/>
      <c r="F2664" s="17"/>
    </row>
    <row r="2665" spans="1:6" ht="15" customHeight="1">
      <c r="A2665" s="17" t="s">
        <v>180</v>
      </c>
      <c r="B2665" s="17"/>
      <c r="C2665" s="17"/>
      <c r="D2665" s="17"/>
      <c r="E2665" s="17"/>
      <c r="F2665" s="17"/>
    </row>
    <row r="2666" spans="1:6" ht="15" customHeight="1">
      <c r="A2666" s="17" t="s">
        <v>182</v>
      </c>
      <c r="B2666" s="17"/>
      <c r="C2666" s="17"/>
      <c r="D2666" s="17"/>
      <c r="E2666" s="17"/>
      <c r="F2666" s="17"/>
    </row>
    <row r="2667" spans="1:6" ht="15" customHeight="1">
      <c r="A2667" s="17" t="s">
        <v>184</v>
      </c>
      <c r="B2667" s="17"/>
      <c r="C2667" s="17"/>
      <c r="D2667" s="17"/>
      <c r="E2667" s="17"/>
      <c r="F2667" s="17"/>
    </row>
    <row r="2668" spans="1:6" ht="15" customHeight="1">
      <c r="A2668" s="17" t="s">
        <v>186</v>
      </c>
      <c r="B2668" s="17"/>
      <c r="C2668" s="17"/>
      <c r="D2668" s="17"/>
      <c r="E2668" s="17"/>
      <c r="F2668" s="17"/>
    </row>
    <row r="2669" spans="1:6" ht="15" customHeight="1">
      <c r="A2669" s="17" t="s">
        <v>188</v>
      </c>
      <c r="B2669" s="17"/>
      <c r="C2669" s="17"/>
      <c r="D2669" s="17"/>
      <c r="E2669" s="17"/>
      <c r="F2669" s="17"/>
    </row>
    <row r="2670" spans="1:6" ht="15" customHeight="1">
      <c r="A2670" s="17" t="s">
        <v>190</v>
      </c>
      <c r="B2670" s="17"/>
      <c r="C2670" s="17"/>
      <c r="D2670" s="17"/>
      <c r="E2670" s="17"/>
      <c r="F2670" s="17"/>
    </row>
    <row r="2671" spans="1:6" ht="15" customHeight="1">
      <c r="A2671" s="17" t="s">
        <v>292</v>
      </c>
      <c r="B2671" s="17"/>
      <c r="C2671" s="17"/>
      <c r="D2671" s="17"/>
      <c r="E2671" s="17"/>
      <c r="F2671" s="17"/>
    </row>
    <row r="2672" spans="1:6" ht="15" customHeight="1">
      <c r="A2672" s="17" t="s">
        <v>293</v>
      </c>
      <c r="B2672" s="17"/>
      <c r="C2672" s="17"/>
      <c r="D2672" s="17"/>
      <c r="E2672" s="17"/>
      <c r="F2672" s="17"/>
    </row>
    <row r="2673" spans="1:6" ht="15" customHeight="1">
      <c r="A2673" s="17" t="s">
        <v>194</v>
      </c>
      <c r="B2673" s="17"/>
      <c r="C2673" s="17"/>
      <c r="D2673" s="17"/>
      <c r="E2673" s="17"/>
      <c r="F2673" s="17"/>
    </row>
    <row r="2674" spans="1:6" ht="15" customHeight="1">
      <c r="A2674" s="17" t="s">
        <v>196</v>
      </c>
      <c r="B2674" s="17"/>
      <c r="C2674" s="17"/>
      <c r="D2674" s="17"/>
      <c r="E2674" s="17"/>
      <c r="F2674" s="17"/>
    </row>
    <row r="2675" spans="1:6" ht="15" customHeight="1">
      <c r="A2675" s="17" t="s">
        <v>294</v>
      </c>
      <c r="B2675" s="17"/>
      <c r="C2675" s="17"/>
      <c r="D2675" s="17"/>
      <c r="E2675" s="17"/>
      <c r="F2675" s="17"/>
    </row>
    <row r="2676" spans="1:6" ht="15" customHeight="1">
      <c r="A2676" s="17" t="s">
        <v>295</v>
      </c>
      <c r="B2676" s="17"/>
      <c r="C2676" s="17"/>
      <c r="D2676" s="17"/>
      <c r="E2676" s="17"/>
      <c r="F2676" s="17"/>
    </row>
    <row r="2677" spans="1:6" ht="15" customHeight="1">
      <c r="A2677" s="17" t="s">
        <v>296</v>
      </c>
      <c r="B2677" s="17"/>
      <c r="C2677" s="17"/>
      <c r="D2677" s="17"/>
      <c r="E2677" s="17"/>
      <c r="F2677" s="17"/>
    </row>
    <row r="2678" spans="1:6" ht="15" customHeight="1">
      <c r="A2678" s="17" t="s">
        <v>297</v>
      </c>
      <c r="B2678" s="17"/>
      <c r="C2678" s="17"/>
      <c r="D2678" s="17"/>
      <c r="E2678" s="17"/>
      <c r="F2678" s="17"/>
    </row>
    <row r="2679" spans="1:6" ht="15" customHeight="1">
      <c r="A2679" s="17" t="s">
        <v>204</v>
      </c>
      <c r="B2679" s="17"/>
      <c r="C2679" s="17"/>
      <c r="D2679" s="17"/>
      <c r="E2679" s="17"/>
      <c r="F2679" s="17"/>
    </row>
    <row r="2680" spans="1:6" ht="15" customHeight="1">
      <c r="A2680" s="17" t="s">
        <v>298</v>
      </c>
      <c r="B2680" s="17"/>
      <c r="C2680" s="17"/>
      <c r="D2680" s="17"/>
      <c r="E2680" s="17"/>
      <c r="F2680" s="17"/>
    </row>
    <row r="2681" spans="1:6" ht="15" customHeight="1">
      <c r="A2681" s="17" t="s">
        <v>208</v>
      </c>
      <c r="B2681" s="17"/>
      <c r="C2681" s="17"/>
      <c r="D2681" s="17"/>
      <c r="E2681" s="17"/>
      <c r="F2681" s="17"/>
    </row>
    <row r="2682" spans="1:6" ht="15" customHeight="1">
      <c r="A2682" s="17" t="s">
        <v>210</v>
      </c>
      <c r="B2682" s="17"/>
      <c r="C2682" s="17"/>
      <c r="D2682" s="17"/>
      <c r="E2682" s="17"/>
      <c r="F2682" s="17"/>
    </row>
    <row r="2683" spans="1:6" ht="15" customHeight="1">
      <c r="A2683" s="17" t="s">
        <v>614</v>
      </c>
      <c r="B2683" s="17"/>
      <c r="C2683" s="17"/>
      <c r="D2683" s="17"/>
      <c r="E2683" s="17"/>
      <c r="F2683" s="17"/>
    </row>
    <row r="2684" spans="1:6" ht="15" customHeight="1">
      <c r="A2684" s="17" t="s">
        <v>239</v>
      </c>
      <c r="B2684" s="17"/>
      <c r="C2684" s="17"/>
      <c r="D2684" s="17"/>
      <c r="E2684" s="17"/>
      <c r="F2684" s="17"/>
    </row>
    <row r="2685" spans="1:6" ht="15" customHeight="1">
      <c r="A2685" s="17" t="s">
        <v>758</v>
      </c>
      <c r="B2685" s="17"/>
      <c r="C2685" s="17"/>
      <c r="D2685" s="17"/>
      <c r="E2685" s="17"/>
      <c r="F2685" s="17"/>
    </row>
    <row r="2686" spans="1:6" ht="15" customHeight="1">
      <c r="A2686" s="17" t="s">
        <v>759</v>
      </c>
      <c r="B2686" s="17"/>
      <c r="C2686" s="17"/>
      <c r="D2686" s="17"/>
      <c r="E2686" s="17"/>
      <c r="F2686" s="17"/>
    </row>
    <row r="2687" spans="1:6" ht="15" customHeight="1">
      <c r="A2687" s="17" t="s">
        <v>617</v>
      </c>
      <c r="B2687" s="17"/>
      <c r="C2687" s="17"/>
      <c r="D2687" s="17"/>
      <c r="E2687" s="17"/>
      <c r="F2687" s="17"/>
    </row>
    <row r="2688" spans="1:6" ht="15" customHeight="1">
      <c r="A2688" s="17" t="s">
        <v>760</v>
      </c>
      <c r="B2688" s="17"/>
      <c r="C2688" s="17"/>
      <c r="D2688" s="17"/>
      <c r="E2688" s="17"/>
      <c r="F2688" s="17"/>
    </row>
    <row r="2689" spans="1:6" ht="15" customHeight="1">
      <c r="A2689" s="17" t="s">
        <v>143</v>
      </c>
      <c r="B2689" s="17"/>
      <c r="C2689" s="17"/>
      <c r="D2689" s="17"/>
      <c r="E2689" s="17"/>
      <c r="F2689" s="17"/>
    </row>
    <row r="2690" spans="1:6" ht="15" customHeight="1">
      <c r="A2690" s="17" t="s">
        <v>279</v>
      </c>
      <c r="B2690" s="17"/>
      <c r="C2690" s="17"/>
      <c r="D2690" s="17"/>
      <c r="E2690" s="17"/>
      <c r="F2690" s="17"/>
    </row>
    <row r="2691" spans="1:6" ht="15" customHeight="1">
      <c r="A2691" s="17" t="s">
        <v>222</v>
      </c>
      <c r="B2691" s="17"/>
      <c r="C2691" s="17"/>
      <c r="D2691" s="17"/>
      <c r="E2691" s="17"/>
      <c r="F2691" s="17"/>
    </row>
    <row r="2692" spans="1:6" ht="15" customHeight="1">
      <c r="A2692" s="17" t="s">
        <v>761</v>
      </c>
      <c r="B2692" s="17"/>
      <c r="C2692" s="17"/>
      <c r="D2692" s="17"/>
      <c r="E2692" s="17"/>
      <c r="F2692" s="17"/>
    </row>
    <row r="2693" spans="1:6" ht="15" customHeight="1">
      <c r="A2693" s="17" t="s">
        <v>707</v>
      </c>
      <c r="B2693" s="17"/>
      <c r="C2693" s="17"/>
      <c r="D2693" s="17"/>
      <c r="E2693" s="17"/>
      <c r="F2693" s="17"/>
    </row>
    <row r="2694" spans="1:6" ht="15" customHeight="1">
      <c r="A2694" s="17" t="s">
        <v>566</v>
      </c>
      <c r="B2694" s="17"/>
      <c r="C2694" s="17"/>
      <c r="D2694" s="17"/>
      <c r="E2694" s="17"/>
      <c r="F2694" s="17"/>
    </row>
    <row r="2695" spans="1:6" ht="15" customHeight="1">
      <c r="A2695" s="17" t="s">
        <v>762</v>
      </c>
      <c r="B2695" s="17"/>
      <c r="C2695" s="17"/>
      <c r="D2695" s="17"/>
      <c r="E2695" s="17"/>
      <c r="F2695" s="17"/>
    </row>
    <row r="2696" spans="1:6" ht="15" customHeight="1">
      <c r="A2696" s="17" t="s">
        <v>550</v>
      </c>
      <c r="B2696" s="17"/>
      <c r="C2696" s="17"/>
      <c r="D2696" s="17"/>
      <c r="E2696" s="17"/>
      <c r="F2696" s="17"/>
    </row>
    <row r="2697" spans="1:6" ht="15" customHeight="1">
      <c r="A2697" s="17" t="s">
        <v>763</v>
      </c>
      <c r="B2697" s="17"/>
      <c r="C2697" s="17"/>
      <c r="D2697" s="17"/>
      <c r="E2697" s="17"/>
      <c r="F2697" s="17"/>
    </row>
    <row r="2698" spans="1:6" ht="15" customHeight="1">
      <c r="A2698" s="17" t="s">
        <v>286</v>
      </c>
      <c r="B2698" s="17"/>
      <c r="C2698" s="17"/>
      <c r="D2698" s="17"/>
      <c r="E2698" s="17"/>
      <c r="F2698" s="17"/>
    </row>
    <row r="2699" spans="1:6" ht="15" customHeight="1">
      <c r="A2699" s="17" t="s">
        <v>166</v>
      </c>
      <c r="B2699" s="17"/>
      <c r="C2699" s="17"/>
      <c r="D2699" s="17"/>
      <c r="E2699" s="17"/>
      <c r="F2699" s="17"/>
    </row>
    <row r="2700" spans="1:6" ht="15" customHeight="1">
      <c r="A2700" s="17" t="s">
        <v>228</v>
      </c>
      <c r="B2700" s="17"/>
      <c r="C2700" s="17"/>
      <c r="D2700" s="17"/>
      <c r="E2700" s="17"/>
      <c r="F2700" s="17"/>
    </row>
    <row r="2701" spans="1:6" ht="15" customHeight="1">
      <c r="A2701" s="17" t="s">
        <v>764</v>
      </c>
      <c r="B2701" s="17"/>
      <c r="C2701" s="17"/>
      <c r="D2701" s="17"/>
      <c r="E2701" s="17"/>
      <c r="F2701" s="17"/>
    </row>
    <row r="2702" spans="1:6" ht="15" customHeight="1">
      <c r="A2702" s="17" t="s">
        <v>765</v>
      </c>
      <c r="B2702" s="17"/>
      <c r="C2702" s="17"/>
      <c r="D2702" s="17"/>
      <c r="E2702" s="17"/>
      <c r="F2702" s="17"/>
    </row>
    <row r="2703" spans="1:6" ht="15" customHeight="1">
      <c r="A2703" s="17" t="s">
        <v>766</v>
      </c>
      <c r="B2703" s="17"/>
      <c r="C2703" s="17"/>
      <c r="D2703" s="17"/>
      <c r="E2703" s="17"/>
      <c r="F2703" s="17"/>
    </row>
    <row r="2704" spans="1:6" ht="15" customHeight="1">
      <c r="A2704" s="17" t="s">
        <v>176</v>
      </c>
      <c r="B2704" s="17"/>
      <c r="C2704" s="17"/>
      <c r="D2704" s="17"/>
      <c r="E2704" s="17"/>
      <c r="F2704" s="17"/>
    </row>
    <row r="2705" spans="1:6" ht="15" customHeight="1">
      <c r="A2705" s="17" t="s">
        <v>178</v>
      </c>
      <c r="B2705" s="17"/>
      <c r="C2705" s="17"/>
      <c r="D2705" s="17"/>
      <c r="E2705" s="17"/>
      <c r="F2705" s="17"/>
    </row>
    <row r="2706" spans="1:6" ht="15" customHeight="1">
      <c r="A2706" s="17" t="s">
        <v>180</v>
      </c>
      <c r="B2706" s="17"/>
      <c r="C2706" s="17"/>
      <c r="D2706" s="17"/>
      <c r="E2706" s="17"/>
      <c r="F2706" s="17"/>
    </row>
    <row r="2707" spans="1:6" ht="15" customHeight="1">
      <c r="A2707" s="17" t="s">
        <v>767</v>
      </c>
      <c r="B2707" s="17"/>
      <c r="C2707" s="17"/>
      <c r="D2707" s="17"/>
      <c r="E2707" s="17"/>
      <c r="F2707" s="17"/>
    </row>
    <row r="2708" spans="1:6" ht="15" customHeight="1">
      <c r="A2708" s="17" t="s">
        <v>184</v>
      </c>
      <c r="B2708" s="17"/>
      <c r="C2708" s="17"/>
      <c r="D2708" s="17"/>
      <c r="E2708" s="17"/>
      <c r="F2708" s="17"/>
    </row>
    <row r="2709" spans="1:6" ht="15" customHeight="1">
      <c r="A2709" s="17" t="s">
        <v>186</v>
      </c>
      <c r="B2709" s="17"/>
      <c r="C2709" s="17"/>
      <c r="D2709" s="17"/>
      <c r="E2709" s="17"/>
      <c r="F2709" s="17"/>
    </row>
    <row r="2710" spans="1:6" ht="15" customHeight="1">
      <c r="A2710" s="17" t="s">
        <v>405</v>
      </c>
      <c r="B2710" s="17"/>
      <c r="C2710" s="17"/>
      <c r="D2710" s="17"/>
      <c r="E2710" s="17"/>
      <c r="F2710" s="17"/>
    </row>
    <row r="2711" spans="1:6" ht="15" customHeight="1">
      <c r="A2711" s="17" t="s">
        <v>406</v>
      </c>
      <c r="B2711" s="17"/>
      <c r="C2711" s="17"/>
      <c r="D2711" s="17"/>
      <c r="E2711" s="17"/>
      <c r="F2711" s="17"/>
    </row>
    <row r="2712" spans="1:6" ht="15" customHeight="1">
      <c r="A2712" s="17" t="s">
        <v>292</v>
      </c>
      <c r="B2712" s="17"/>
      <c r="C2712" s="17"/>
      <c r="D2712" s="17"/>
      <c r="E2712" s="17"/>
      <c r="F2712" s="17"/>
    </row>
    <row r="2713" spans="1:6" ht="15" customHeight="1">
      <c r="A2713" s="17" t="s">
        <v>293</v>
      </c>
      <c r="B2713" s="17"/>
      <c r="C2713" s="17"/>
      <c r="D2713" s="17"/>
      <c r="E2713" s="17"/>
      <c r="F2713" s="17"/>
    </row>
    <row r="2714" spans="1:6" ht="15" customHeight="1">
      <c r="A2714" s="17" t="s">
        <v>234</v>
      </c>
      <c r="B2714" s="17"/>
      <c r="C2714" s="17"/>
      <c r="D2714" s="17"/>
      <c r="E2714" s="17"/>
      <c r="F2714" s="17"/>
    </row>
    <row r="2715" spans="1:6" ht="15" customHeight="1">
      <c r="A2715" s="17" t="s">
        <v>235</v>
      </c>
      <c r="B2715" s="17"/>
      <c r="C2715" s="17"/>
      <c r="D2715" s="17"/>
      <c r="E2715" s="17"/>
      <c r="F2715" s="17"/>
    </row>
    <row r="2716" spans="1:6" ht="15" customHeight="1">
      <c r="A2716" s="17" t="s">
        <v>273</v>
      </c>
      <c r="B2716" s="17"/>
      <c r="C2716" s="17"/>
      <c r="D2716" s="17"/>
      <c r="E2716" s="17"/>
      <c r="F2716" s="17"/>
    </row>
    <row r="2717" spans="1:6" ht="15" customHeight="1">
      <c r="A2717" s="17" t="s">
        <v>274</v>
      </c>
      <c r="B2717" s="17"/>
      <c r="C2717" s="17"/>
      <c r="D2717" s="17"/>
      <c r="E2717" s="17"/>
      <c r="F2717" s="17"/>
    </row>
    <row r="2718" spans="1:6" ht="15" customHeight="1">
      <c r="A2718" s="17" t="s">
        <v>236</v>
      </c>
      <c r="B2718" s="17"/>
      <c r="C2718" s="17"/>
      <c r="D2718" s="17"/>
      <c r="E2718" s="17"/>
      <c r="F2718" s="17"/>
    </row>
    <row r="2719" spans="1:6" ht="15" customHeight="1">
      <c r="A2719" s="17" t="s">
        <v>237</v>
      </c>
      <c r="B2719" s="17"/>
      <c r="C2719" s="17"/>
      <c r="D2719" s="17"/>
      <c r="E2719" s="17"/>
      <c r="F2719" s="17"/>
    </row>
    <row r="2720" spans="1:6" ht="15" customHeight="1">
      <c r="A2720" s="17" t="s">
        <v>204</v>
      </c>
      <c r="B2720" s="17"/>
      <c r="C2720" s="17"/>
      <c r="D2720" s="17"/>
      <c r="E2720" s="17"/>
      <c r="F2720" s="17"/>
    </row>
    <row r="2721" spans="1:6" ht="15" customHeight="1">
      <c r="A2721" s="17" t="s">
        <v>458</v>
      </c>
      <c r="B2721" s="17"/>
      <c r="C2721" s="17"/>
      <c r="D2721" s="17"/>
      <c r="E2721" s="17"/>
      <c r="F2721" s="17"/>
    </row>
    <row r="2722" spans="1:6" ht="15" customHeight="1">
      <c r="A2722" s="17" t="s">
        <v>208</v>
      </c>
      <c r="B2722" s="17"/>
      <c r="C2722" s="17"/>
      <c r="D2722" s="17"/>
      <c r="E2722" s="17"/>
      <c r="F2722" s="17"/>
    </row>
    <row r="2723" spans="1:6" ht="15" customHeight="1">
      <c r="A2723" s="17" t="s">
        <v>210</v>
      </c>
      <c r="B2723" s="17"/>
      <c r="C2723" s="17"/>
      <c r="D2723" s="17"/>
      <c r="E2723" s="17"/>
      <c r="F2723" s="17"/>
    </row>
    <row r="2724" spans="1:6" ht="15" customHeight="1">
      <c r="A2724" s="17" t="s">
        <v>768</v>
      </c>
      <c r="B2724" s="17"/>
      <c r="C2724" s="17"/>
      <c r="D2724" s="17"/>
      <c r="E2724" s="17"/>
      <c r="F2724" s="17"/>
    </row>
    <row r="2725" spans="1:6" ht="15" customHeight="1">
      <c r="A2725" s="17" t="s">
        <v>769</v>
      </c>
      <c r="B2725" s="17"/>
      <c r="C2725" s="17"/>
      <c r="D2725" s="17"/>
      <c r="E2725" s="17"/>
      <c r="F2725" s="17"/>
    </row>
    <row r="2726" spans="1:6" ht="15" customHeight="1">
      <c r="A2726" s="17" t="s">
        <v>770</v>
      </c>
      <c r="B2726" s="17"/>
      <c r="C2726" s="17"/>
      <c r="D2726" s="17"/>
      <c r="E2726" s="17"/>
      <c r="F2726" s="17"/>
    </row>
    <row r="2727" spans="1:6" ht="15" customHeight="1">
      <c r="A2727" s="17" t="s">
        <v>771</v>
      </c>
      <c r="B2727" s="17"/>
      <c r="C2727" s="17"/>
      <c r="D2727" s="17"/>
      <c r="E2727" s="17"/>
      <c r="F2727" s="17"/>
    </row>
    <row r="2728" spans="1:6" ht="15" customHeight="1">
      <c r="A2728" s="17" t="s">
        <v>744</v>
      </c>
      <c r="B2728" s="17"/>
      <c r="C2728" s="17"/>
      <c r="D2728" s="17"/>
      <c r="E2728" s="17"/>
      <c r="F2728" s="17"/>
    </row>
    <row r="2729" spans="1:6" ht="15" customHeight="1">
      <c r="A2729" s="17" t="s">
        <v>772</v>
      </c>
      <c r="B2729" s="17"/>
      <c r="C2729" s="17"/>
      <c r="D2729" s="17"/>
      <c r="E2729" s="17"/>
      <c r="F2729" s="17"/>
    </row>
    <row r="2730" spans="1:6" ht="15" customHeight="1">
      <c r="A2730" s="17" t="s">
        <v>143</v>
      </c>
      <c r="B2730" s="17"/>
      <c r="C2730" s="17"/>
      <c r="D2730" s="17"/>
      <c r="E2730" s="17"/>
      <c r="F2730" s="17"/>
    </row>
    <row r="2731" spans="1:6" ht="15" customHeight="1">
      <c r="A2731" s="17" t="s">
        <v>279</v>
      </c>
      <c r="B2731" s="17"/>
      <c r="C2731" s="17"/>
      <c r="D2731" s="17"/>
      <c r="E2731" s="17"/>
      <c r="F2731" s="17"/>
    </row>
    <row r="2732" spans="1:6" ht="15" customHeight="1">
      <c r="A2732" s="17" t="s">
        <v>369</v>
      </c>
      <c r="B2732" s="17"/>
      <c r="C2732" s="17"/>
      <c r="D2732" s="17"/>
      <c r="E2732" s="17"/>
      <c r="F2732" s="17"/>
    </row>
    <row r="2733" spans="1:6" ht="15" customHeight="1">
      <c r="A2733" s="17" t="s">
        <v>752</v>
      </c>
      <c r="B2733" s="17"/>
      <c r="C2733" s="17"/>
      <c r="D2733" s="17"/>
      <c r="E2733" s="17"/>
      <c r="F2733" s="17"/>
    </row>
    <row r="2734" spans="1:6" ht="15" customHeight="1">
      <c r="A2734" s="17" t="s">
        <v>739</v>
      </c>
      <c r="B2734" s="17"/>
      <c r="C2734" s="17"/>
      <c r="D2734" s="17"/>
      <c r="E2734" s="17"/>
      <c r="F2734" s="17"/>
    </row>
    <row r="2735" spans="1:6" ht="15" customHeight="1">
      <c r="A2735" s="17" t="s">
        <v>414</v>
      </c>
      <c r="B2735" s="17"/>
      <c r="C2735" s="17"/>
      <c r="D2735" s="17"/>
      <c r="E2735" s="17"/>
      <c r="F2735" s="17"/>
    </row>
    <row r="2736" spans="1:6" ht="15" customHeight="1">
      <c r="A2736" s="17" t="s">
        <v>773</v>
      </c>
      <c r="B2736" s="17"/>
      <c r="C2736" s="17"/>
      <c r="D2736" s="17"/>
      <c r="E2736" s="17"/>
      <c r="F2736" s="17"/>
    </row>
    <row r="2737" spans="1:6" ht="15" customHeight="1">
      <c r="A2737" s="17" t="s">
        <v>426</v>
      </c>
      <c r="B2737" s="17"/>
      <c r="C2737" s="17"/>
      <c r="D2737" s="17"/>
      <c r="E2737" s="17"/>
      <c r="F2737" s="17"/>
    </row>
    <row r="2738" spans="1:6" ht="15" customHeight="1">
      <c r="A2738" s="17" t="s">
        <v>715</v>
      </c>
      <c r="B2738" s="17"/>
      <c r="C2738" s="17"/>
      <c r="D2738" s="17"/>
      <c r="E2738" s="17"/>
      <c r="F2738" s="17"/>
    </row>
    <row r="2739" spans="1:6" ht="15" customHeight="1">
      <c r="A2739" s="17" t="s">
        <v>286</v>
      </c>
      <c r="B2739" s="17"/>
      <c r="C2739" s="17"/>
      <c r="D2739" s="17"/>
      <c r="E2739" s="17"/>
      <c r="F2739" s="17"/>
    </row>
    <row r="2740" spans="1:6" ht="15" customHeight="1">
      <c r="A2740" s="17" t="s">
        <v>323</v>
      </c>
      <c r="B2740" s="17"/>
      <c r="C2740" s="17"/>
      <c r="D2740" s="17"/>
      <c r="E2740" s="17"/>
      <c r="F2740" s="17"/>
    </row>
    <row r="2741" spans="1:6" ht="15" customHeight="1">
      <c r="A2741" s="17" t="s">
        <v>400</v>
      </c>
      <c r="B2741" s="17"/>
      <c r="C2741" s="17"/>
      <c r="D2741" s="17"/>
      <c r="E2741" s="17"/>
      <c r="F2741" s="17"/>
    </row>
    <row r="2742" spans="1:6" ht="15" customHeight="1">
      <c r="A2742" s="17" t="s">
        <v>774</v>
      </c>
      <c r="B2742" s="17"/>
      <c r="C2742" s="17"/>
      <c r="D2742" s="17"/>
      <c r="E2742" s="17"/>
      <c r="F2742" s="17"/>
    </row>
    <row r="2743" spans="1:6" ht="15" customHeight="1">
      <c r="A2743" s="17" t="s">
        <v>775</v>
      </c>
      <c r="B2743" s="17"/>
      <c r="C2743" s="17"/>
      <c r="D2743" s="17"/>
      <c r="E2743" s="17"/>
      <c r="F2743" s="17"/>
    </row>
    <row r="2744" spans="1:6" ht="15" customHeight="1">
      <c r="A2744" s="17" t="s">
        <v>506</v>
      </c>
      <c r="B2744" s="17"/>
      <c r="C2744" s="17"/>
      <c r="D2744" s="17"/>
      <c r="E2744" s="17"/>
      <c r="F2744" s="17"/>
    </row>
    <row r="2745" spans="1:6" ht="15" customHeight="1">
      <c r="A2745" s="17" t="s">
        <v>176</v>
      </c>
      <c r="B2745" s="17"/>
      <c r="C2745" s="17"/>
      <c r="D2745" s="17"/>
      <c r="E2745" s="17"/>
      <c r="F2745" s="17"/>
    </row>
    <row r="2746" spans="1:6" ht="15" customHeight="1">
      <c r="A2746" s="17" t="s">
        <v>178</v>
      </c>
      <c r="B2746" s="17"/>
      <c r="C2746" s="17"/>
      <c r="D2746" s="17"/>
      <c r="E2746" s="17"/>
      <c r="F2746" s="17"/>
    </row>
    <row r="2747" spans="1:6" ht="15" customHeight="1">
      <c r="A2747" s="17" t="s">
        <v>180</v>
      </c>
      <c r="B2747" s="17"/>
      <c r="C2747" s="17"/>
      <c r="D2747" s="17"/>
      <c r="E2747" s="17"/>
      <c r="F2747" s="17"/>
    </row>
    <row r="2748" spans="1:6" ht="15" customHeight="1">
      <c r="A2748" s="17" t="s">
        <v>720</v>
      </c>
      <c r="B2748" s="17"/>
      <c r="C2748" s="17"/>
      <c r="D2748" s="17"/>
      <c r="E2748" s="17"/>
      <c r="F2748" s="17"/>
    </row>
    <row r="2749" spans="1:6" ht="15" customHeight="1">
      <c r="A2749" s="17" t="s">
        <v>184</v>
      </c>
      <c r="B2749" s="17"/>
      <c r="C2749" s="17"/>
      <c r="D2749" s="17"/>
      <c r="E2749" s="17"/>
      <c r="F2749" s="17"/>
    </row>
    <row r="2750" spans="1:6" ht="15" customHeight="1">
      <c r="A2750" s="17" t="s">
        <v>186</v>
      </c>
      <c r="B2750" s="17"/>
      <c r="C2750" s="17"/>
      <c r="D2750" s="17"/>
      <c r="E2750" s="17"/>
      <c r="F2750" s="17"/>
    </row>
    <row r="2751" spans="1:6" ht="15" customHeight="1">
      <c r="A2751" s="17" t="s">
        <v>405</v>
      </c>
      <c r="B2751" s="17"/>
      <c r="C2751" s="17"/>
      <c r="D2751" s="17"/>
      <c r="E2751" s="17"/>
      <c r="F2751" s="17"/>
    </row>
    <row r="2752" spans="1:6" ht="15" customHeight="1">
      <c r="A2752" s="17" t="s">
        <v>406</v>
      </c>
      <c r="B2752" s="17"/>
      <c r="C2752" s="17"/>
      <c r="D2752" s="17"/>
      <c r="E2752" s="17"/>
      <c r="F2752" s="17"/>
    </row>
    <row r="2753" spans="1:6" ht="15" customHeight="1">
      <c r="A2753" s="17" t="s">
        <v>329</v>
      </c>
      <c r="B2753" s="17"/>
      <c r="C2753" s="17"/>
      <c r="D2753" s="17"/>
      <c r="E2753" s="17"/>
      <c r="F2753" s="17"/>
    </row>
    <row r="2754" spans="1:6" ht="15" customHeight="1">
      <c r="A2754" s="17" t="s">
        <v>330</v>
      </c>
      <c r="B2754" s="17"/>
      <c r="C2754" s="17"/>
      <c r="D2754" s="17"/>
      <c r="E2754" s="17"/>
      <c r="F2754" s="17"/>
    </row>
    <row r="2755" spans="1:6" ht="15" customHeight="1">
      <c r="A2755" s="17" t="s">
        <v>271</v>
      </c>
      <c r="B2755" s="17"/>
      <c r="C2755" s="17"/>
      <c r="D2755" s="17"/>
      <c r="E2755" s="17"/>
      <c r="F2755" s="17"/>
    </row>
    <row r="2756" spans="1:6" ht="15" customHeight="1">
      <c r="A2756" s="17" t="s">
        <v>272</v>
      </c>
      <c r="B2756" s="17"/>
      <c r="C2756" s="17"/>
      <c r="D2756" s="17"/>
      <c r="E2756" s="17"/>
      <c r="F2756" s="17"/>
    </row>
    <row r="2757" spans="1:6" ht="15" customHeight="1">
      <c r="A2757" s="17" t="s">
        <v>257</v>
      </c>
      <c r="B2757" s="17"/>
      <c r="C2757" s="17"/>
      <c r="D2757" s="17"/>
      <c r="E2757" s="17"/>
      <c r="F2757" s="17"/>
    </row>
    <row r="2758" spans="1:6" ht="15" customHeight="1">
      <c r="A2758" s="17" t="s">
        <v>258</v>
      </c>
      <c r="B2758" s="17"/>
      <c r="C2758" s="17"/>
      <c r="D2758" s="17"/>
      <c r="E2758" s="17"/>
      <c r="F2758" s="17"/>
    </row>
    <row r="2759" spans="1:6" ht="15" customHeight="1">
      <c r="A2759" s="17" t="s">
        <v>236</v>
      </c>
      <c r="B2759" s="17"/>
      <c r="C2759" s="17"/>
      <c r="D2759" s="17"/>
      <c r="E2759" s="17"/>
      <c r="F2759" s="17"/>
    </row>
    <row r="2760" spans="1:6" ht="15" customHeight="1">
      <c r="A2760" s="17" t="s">
        <v>237</v>
      </c>
      <c r="B2760" s="17"/>
      <c r="C2760" s="17"/>
      <c r="D2760" s="17"/>
      <c r="E2760" s="17"/>
      <c r="F2760" s="17"/>
    </row>
    <row r="2761" spans="1:6" ht="15" customHeight="1">
      <c r="A2761" s="17" t="s">
        <v>204</v>
      </c>
      <c r="B2761" s="17"/>
      <c r="C2761" s="17"/>
      <c r="D2761" s="17"/>
      <c r="E2761" s="17"/>
      <c r="F2761" s="17"/>
    </row>
    <row r="2762" spans="1:6" ht="15" customHeight="1">
      <c r="A2762" s="17" t="s">
        <v>298</v>
      </c>
      <c r="B2762" s="17"/>
      <c r="C2762" s="17"/>
      <c r="D2762" s="17"/>
      <c r="E2762" s="17"/>
      <c r="F2762" s="17"/>
    </row>
    <row r="2763" spans="1:6" ht="15" customHeight="1">
      <c r="A2763" s="17" t="s">
        <v>208</v>
      </c>
      <c r="B2763" s="17"/>
      <c r="C2763" s="17"/>
      <c r="D2763" s="17"/>
      <c r="E2763" s="17"/>
      <c r="F2763" s="17"/>
    </row>
    <row r="2764" spans="1:6" ht="15" customHeight="1">
      <c r="A2764" s="17" t="s">
        <v>210</v>
      </c>
      <c r="B2764" s="17"/>
      <c r="C2764" s="17"/>
      <c r="D2764" s="17"/>
      <c r="E2764" s="17"/>
      <c r="F2764" s="17"/>
    </row>
    <row r="2765" spans="1:6" ht="15" customHeight="1">
      <c r="A2765" s="17" t="s">
        <v>238</v>
      </c>
      <c r="B2765" s="17"/>
      <c r="C2765" s="17"/>
      <c r="D2765" s="17"/>
      <c r="E2765" s="17"/>
      <c r="F2765" s="17"/>
    </row>
    <row r="2766" spans="1:6" ht="15" customHeight="1">
      <c r="A2766" s="17" t="s">
        <v>468</v>
      </c>
      <c r="B2766" s="17"/>
      <c r="C2766" s="17"/>
      <c r="D2766" s="17"/>
      <c r="E2766" s="17"/>
      <c r="F2766" s="17"/>
    </row>
    <row r="2767" spans="1:6" ht="15" customHeight="1">
      <c r="A2767" s="17" t="s">
        <v>776</v>
      </c>
      <c r="B2767" s="17"/>
      <c r="C2767" s="17"/>
      <c r="D2767" s="17"/>
      <c r="E2767" s="17"/>
      <c r="F2767" s="17"/>
    </row>
    <row r="2768" spans="1:6" ht="15" customHeight="1">
      <c r="A2768" s="17" t="s">
        <v>777</v>
      </c>
      <c r="B2768" s="17"/>
      <c r="C2768" s="17"/>
      <c r="D2768" s="17"/>
      <c r="E2768" s="17"/>
      <c r="F2768" s="17"/>
    </row>
    <row r="2769" spans="1:6" ht="15" customHeight="1">
      <c r="A2769" s="17" t="s">
        <v>724</v>
      </c>
      <c r="B2769" s="17"/>
      <c r="C2769" s="17"/>
      <c r="D2769" s="17"/>
      <c r="E2769" s="17"/>
      <c r="F2769" s="17"/>
    </row>
    <row r="2770" spans="1:6" ht="15" customHeight="1">
      <c r="A2770" s="17" t="s">
        <v>625</v>
      </c>
      <c r="B2770" s="17"/>
      <c r="C2770" s="17"/>
      <c r="D2770" s="17"/>
      <c r="E2770" s="17"/>
      <c r="F2770" s="17"/>
    </row>
    <row r="2771" spans="1:6" ht="15" customHeight="1">
      <c r="A2771" s="17" t="s">
        <v>143</v>
      </c>
      <c r="B2771" s="17"/>
      <c r="C2771" s="17"/>
      <c r="D2771" s="17"/>
      <c r="E2771" s="17"/>
      <c r="F2771" s="17"/>
    </row>
    <row r="2772" spans="1:6" ht="15" customHeight="1">
      <c r="A2772" s="17" t="s">
        <v>221</v>
      </c>
      <c r="B2772" s="17"/>
      <c r="C2772" s="17"/>
      <c r="D2772" s="17"/>
      <c r="E2772" s="17"/>
      <c r="F2772" s="17"/>
    </row>
    <row r="2773" spans="1:6" ht="15" customHeight="1">
      <c r="A2773" s="17" t="s">
        <v>369</v>
      </c>
      <c r="B2773" s="17"/>
      <c r="C2773" s="17"/>
      <c r="D2773" s="17"/>
      <c r="E2773" s="17"/>
      <c r="F2773" s="17"/>
    </row>
    <row r="2774" spans="1:6" ht="15" customHeight="1">
      <c r="A2774" s="17" t="s">
        <v>434</v>
      </c>
      <c r="B2774" s="17"/>
      <c r="C2774" s="17"/>
      <c r="D2774" s="17"/>
      <c r="E2774" s="17"/>
      <c r="F2774" s="17"/>
    </row>
    <row r="2775" spans="1:6" ht="15" customHeight="1">
      <c r="A2775" s="17" t="s">
        <v>739</v>
      </c>
      <c r="B2775" s="17"/>
      <c r="C2775" s="17"/>
      <c r="D2775" s="17"/>
      <c r="E2775" s="17"/>
      <c r="F2775" s="17"/>
    </row>
    <row r="2776" spans="1:6" ht="15" customHeight="1">
      <c r="A2776" s="17" t="s">
        <v>414</v>
      </c>
      <c r="B2776" s="17"/>
      <c r="C2776" s="17"/>
      <c r="D2776" s="17"/>
      <c r="E2776" s="17"/>
      <c r="F2776" s="17"/>
    </row>
    <row r="2777" spans="1:6" ht="15" customHeight="1">
      <c r="A2777" s="17" t="s">
        <v>445</v>
      </c>
      <c r="B2777" s="17"/>
      <c r="C2777" s="17"/>
      <c r="D2777" s="17"/>
      <c r="E2777" s="17"/>
      <c r="F2777" s="17"/>
    </row>
    <row r="2778" spans="1:6" ht="15" customHeight="1">
      <c r="A2778" s="17" t="s">
        <v>416</v>
      </c>
      <c r="B2778" s="17"/>
      <c r="C2778" s="17"/>
      <c r="D2778" s="17"/>
      <c r="E2778" s="17"/>
      <c r="F2778" s="17"/>
    </row>
    <row r="2779" spans="1:6" ht="15" customHeight="1">
      <c r="A2779" s="17" t="s">
        <v>715</v>
      </c>
      <c r="B2779" s="17"/>
      <c r="C2779" s="17"/>
      <c r="D2779" s="17"/>
      <c r="E2779" s="17"/>
      <c r="F2779" s="17"/>
    </row>
    <row r="2780" spans="1:6" ht="15" customHeight="1">
      <c r="A2780" s="17" t="s">
        <v>286</v>
      </c>
      <c r="B2780" s="17"/>
      <c r="C2780" s="17"/>
      <c r="D2780" s="17"/>
      <c r="E2780" s="17"/>
      <c r="F2780" s="17"/>
    </row>
    <row r="2781" spans="1:6" ht="15" customHeight="1">
      <c r="A2781" s="17" t="s">
        <v>323</v>
      </c>
      <c r="B2781" s="17"/>
      <c r="C2781" s="17"/>
      <c r="D2781" s="17"/>
      <c r="E2781" s="17"/>
      <c r="F2781" s="17"/>
    </row>
    <row r="2782" spans="1:6" ht="15" customHeight="1">
      <c r="A2782" s="17" t="s">
        <v>400</v>
      </c>
      <c r="B2782" s="17"/>
      <c r="C2782" s="17"/>
      <c r="D2782" s="17"/>
      <c r="E2782" s="17"/>
      <c r="F2782" s="17"/>
    </row>
    <row r="2783" spans="1:6" ht="15" customHeight="1">
      <c r="A2783" s="17" t="s">
        <v>778</v>
      </c>
      <c r="B2783" s="17"/>
      <c r="C2783" s="17"/>
      <c r="D2783" s="17"/>
      <c r="E2783" s="17"/>
      <c r="F2783" s="17"/>
    </row>
    <row r="2784" spans="1:6" ht="15" customHeight="1">
      <c r="A2784" s="17" t="s">
        <v>779</v>
      </c>
      <c r="B2784" s="17"/>
      <c r="C2784" s="17"/>
      <c r="D2784" s="17"/>
      <c r="E2784" s="17"/>
      <c r="F2784" s="17"/>
    </row>
    <row r="2785" spans="1:6" ht="15" customHeight="1">
      <c r="A2785" s="17" t="s">
        <v>780</v>
      </c>
      <c r="B2785" s="17"/>
      <c r="C2785" s="17"/>
      <c r="D2785" s="17"/>
      <c r="E2785" s="17"/>
      <c r="F2785" s="17"/>
    </row>
    <row r="2786" spans="1:6" ht="15" customHeight="1">
      <c r="A2786" s="17" t="s">
        <v>176</v>
      </c>
      <c r="B2786" s="17"/>
      <c r="C2786" s="17"/>
      <c r="D2786" s="17"/>
      <c r="E2786" s="17"/>
      <c r="F2786" s="17"/>
    </row>
    <row r="2787" spans="1:6" ht="15" customHeight="1">
      <c r="A2787" s="17" t="s">
        <v>178</v>
      </c>
      <c r="B2787" s="17"/>
      <c r="C2787" s="17"/>
      <c r="D2787" s="17"/>
      <c r="E2787" s="17"/>
      <c r="F2787" s="17"/>
    </row>
    <row r="2788" spans="1:6" ht="15" customHeight="1">
      <c r="A2788" s="17" t="s">
        <v>180</v>
      </c>
      <c r="B2788" s="17"/>
      <c r="C2788" s="17"/>
      <c r="D2788" s="17"/>
      <c r="E2788" s="17"/>
      <c r="F2788" s="17"/>
    </row>
    <row r="2789" spans="1:6" ht="15" customHeight="1">
      <c r="A2789" s="17" t="s">
        <v>730</v>
      </c>
      <c r="B2789" s="17"/>
      <c r="C2789" s="17"/>
      <c r="D2789" s="17"/>
      <c r="E2789" s="17"/>
      <c r="F2789" s="17"/>
    </row>
    <row r="2790" spans="1:6" ht="15" customHeight="1">
      <c r="A2790" s="17" t="s">
        <v>184</v>
      </c>
      <c r="B2790" s="17"/>
      <c r="C2790" s="17"/>
      <c r="D2790" s="17"/>
      <c r="E2790" s="17"/>
      <c r="F2790" s="17"/>
    </row>
    <row r="2791" spans="1:6" ht="15" customHeight="1">
      <c r="A2791" s="17" t="s">
        <v>186</v>
      </c>
      <c r="B2791" s="17"/>
      <c r="C2791" s="17"/>
      <c r="D2791" s="17"/>
      <c r="E2791" s="17"/>
      <c r="F2791" s="17"/>
    </row>
    <row r="2792" spans="1:6" ht="15" customHeight="1">
      <c r="A2792" s="17" t="s">
        <v>405</v>
      </c>
      <c r="B2792" s="17"/>
      <c r="C2792" s="17"/>
      <c r="D2792" s="17"/>
      <c r="E2792" s="17"/>
      <c r="F2792" s="17"/>
    </row>
    <row r="2793" spans="1:6" ht="15" customHeight="1">
      <c r="A2793" s="17" t="s">
        <v>406</v>
      </c>
      <c r="B2793" s="17"/>
      <c r="C2793" s="17"/>
      <c r="D2793" s="17"/>
      <c r="E2793" s="17"/>
      <c r="F2793" s="17"/>
    </row>
    <row r="2794" spans="1:6" ht="15" customHeight="1">
      <c r="A2794" s="17" t="s">
        <v>255</v>
      </c>
      <c r="B2794" s="17"/>
      <c r="C2794" s="17"/>
      <c r="D2794" s="17"/>
      <c r="E2794" s="17"/>
      <c r="F2794" s="17"/>
    </row>
    <row r="2795" spans="1:6" ht="15" customHeight="1">
      <c r="A2795" s="17" t="s">
        <v>256</v>
      </c>
      <c r="B2795" s="17"/>
      <c r="C2795" s="17"/>
      <c r="D2795" s="17"/>
      <c r="E2795" s="17"/>
      <c r="F2795" s="17"/>
    </row>
    <row r="2796" spans="1:6" ht="15" customHeight="1">
      <c r="A2796" s="17" t="s">
        <v>271</v>
      </c>
      <c r="B2796" s="17"/>
      <c r="C2796" s="17"/>
      <c r="D2796" s="17"/>
      <c r="E2796" s="17"/>
      <c r="F2796" s="17"/>
    </row>
    <row r="2797" spans="1:6" ht="15" customHeight="1">
      <c r="A2797" s="17" t="s">
        <v>272</v>
      </c>
      <c r="B2797" s="17"/>
      <c r="C2797" s="17"/>
      <c r="D2797" s="17"/>
      <c r="E2797" s="17"/>
      <c r="F2797" s="17"/>
    </row>
    <row r="2798" spans="1:6" ht="15" customHeight="1">
      <c r="A2798" s="17" t="s">
        <v>273</v>
      </c>
      <c r="B2798" s="17"/>
      <c r="C2798" s="17"/>
      <c r="D2798" s="17"/>
      <c r="E2798" s="17"/>
      <c r="F2798" s="17"/>
    </row>
    <row r="2799" spans="1:6" ht="15" customHeight="1">
      <c r="A2799" s="17" t="s">
        <v>274</v>
      </c>
      <c r="B2799" s="17"/>
      <c r="C2799" s="17"/>
      <c r="D2799" s="17"/>
      <c r="E2799" s="17"/>
      <c r="F2799" s="17"/>
    </row>
    <row r="2800" spans="1:6" ht="15" customHeight="1">
      <c r="A2800" s="17" t="s">
        <v>236</v>
      </c>
      <c r="B2800" s="17"/>
      <c r="C2800" s="17"/>
      <c r="D2800" s="17"/>
      <c r="E2800" s="17"/>
      <c r="F2800" s="17"/>
    </row>
    <row r="2801" spans="1:6" ht="15" customHeight="1">
      <c r="A2801" s="17" t="s">
        <v>237</v>
      </c>
      <c r="B2801" s="17"/>
      <c r="C2801" s="17"/>
      <c r="D2801" s="17"/>
      <c r="E2801" s="17"/>
      <c r="F2801" s="17"/>
    </row>
    <row r="2802" spans="1:6" ht="15" customHeight="1">
      <c r="A2802" s="17" t="s">
        <v>204</v>
      </c>
      <c r="B2802" s="17"/>
      <c r="C2802" s="17"/>
      <c r="D2802" s="17"/>
      <c r="E2802" s="17"/>
      <c r="F2802" s="17"/>
    </row>
    <row r="2803" spans="1:6" ht="15" customHeight="1">
      <c r="A2803" s="17" t="s">
        <v>298</v>
      </c>
      <c r="B2803" s="17"/>
      <c r="C2803" s="17"/>
      <c r="D2803" s="17"/>
      <c r="E2803" s="17"/>
      <c r="F2803" s="17"/>
    </row>
    <row r="2804" spans="1:6" ht="15" customHeight="1">
      <c r="A2804" s="17" t="s">
        <v>208</v>
      </c>
      <c r="B2804" s="17"/>
      <c r="C2804" s="17"/>
      <c r="D2804" s="17"/>
      <c r="E2804" s="17"/>
      <c r="F2804" s="17"/>
    </row>
    <row r="2805" spans="1:6" ht="15" customHeight="1">
      <c r="A2805" s="17" t="s">
        <v>210</v>
      </c>
      <c r="B2805" s="17"/>
      <c r="C2805" s="17"/>
      <c r="D2805" s="17"/>
      <c r="E2805" s="17"/>
      <c r="F2805" s="17"/>
    </row>
    <row r="2806" spans="1:6" ht="15" customHeight="1">
      <c r="A2806" s="17" t="s">
        <v>238</v>
      </c>
      <c r="B2806" s="17"/>
      <c r="C2806" s="17"/>
      <c r="D2806" s="17"/>
      <c r="E2806" s="17"/>
      <c r="F2806" s="17"/>
    </row>
    <row r="2807" spans="1:6" ht="15" customHeight="1">
      <c r="A2807" s="17" t="s">
        <v>215</v>
      </c>
      <c r="B2807" s="17"/>
      <c r="C2807" s="17"/>
      <c r="D2807" s="17"/>
      <c r="E2807" s="17"/>
      <c r="F2807" s="17"/>
    </row>
    <row r="2808" spans="1:6" ht="15" customHeight="1">
      <c r="A2808" s="17" t="s">
        <v>781</v>
      </c>
      <c r="B2808" s="17"/>
      <c r="C2808" s="17"/>
      <c r="D2808" s="17"/>
      <c r="E2808" s="17"/>
      <c r="F2808" s="17"/>
    </row>
    <row r="2809" spans="1:6" ht="15" customHeight="1">
      <c r="A2809" s="17" t="s">
        <v>782</v>
      </c>
      <c r="B2809" s="17"/>
      <c r="C2809" s="17"/>
      <c r="D2809" s="17"/>
      <c r="E2809" s="17"/>
      <c r="F2809" s="17"/>
    </row>
    <row r="2810" spans="1:6" ht="15" customHeight="1">
      <c r="A2810" s="17" t="s">
        <v>397</v>
      </c>
      <c r="B2810" s="17"/>
      <c r="C2810" s="17"/>
      <c r="D2810" s="17"/>
      <c r="E2810" s="17"/>
      <c r="F2810" s="17"/>
    </row>
    <row r="2811" spans="1:6" ht="15" customHeight="1">
      <c r="A2811" s="17" t="s">
        <v>783</v>
      </c>
      <c r="B2811" s="17"/>
      <c r="C2811" s="17"/>
      <c r="D2811" s="17"/>
      <c r="E2811" s="17"/>
      <c r="F2811" s="17"/>
    </row>
    <row r="2812" spans="1:6" ht="15" customHeight="1">
      <c r="A2812" s="17" t="s">
        <v>143</v>
      </c>
      <c r="B2812" s="17"/>
      <c r="C2812" s="17"/>
      <c r="D2812" s="17"/>
      <c r="E2812" s="17"/>
      <c r="F2812" s="17"/>
    </row>
    <row r="2813" spans="1:6" ht="15" customHeight="1">
      <c r="A2813" s="17" t="s">
        <v>244</v>
      </c>
      <c r="B2813" s="17"/>
      <c r="C2813" s="17"/>
      <c r="D2813" s="17"/>
      <c r="E2813" s="17"/>
      <c r="F2813" s="17"/>
    </row>
    <row r="2814" spans="1:6" ht="15" customHeight="1">
      <c r="A2814" s="17" t="s">
        <v>222</v>
      </c>
      <c r="B2814" s="17"/>
      <c r="C2814" s="17"/>
      <c r="D2814" s="17"/>
      <c r="E2814" s="17"/>
      <c r="F2814" s="17"/>
    </row>
    <row r="2815" spans="1:6" ht="15" customHeight="1">
      <c r="A2815" s="17" t="s">
        <v>444</v>
      </c>
      <c r="B2815" s="17"/>
      <c r="C2815" s="17"/>
      <c r="D2815" s="17"/>
      <c r="E2815" s="17"/>
      <c r="F2815" s="17"/>
    </row>
    <row r="2816" spans="1:6" ht="15" customHeight="1">
      <c r="A2816" s="17" t="s">
        <v>714</v>
      </c>
      <c r="B2816" s="17"/>
      <c r="C2816" s="17"/>
      <c r="D2816" s="17"/>
      <c r="E2816" s="17"/>
      <c r="F2816" s="17"/>
    </row>
    <row r="2817" spans="1:6" ht="15" customHeight="1">
      <c r="A2817" s="17" t="s">
        <v>425</v>
      </c>
      <c r="B2817" s="17"/>
      <c r="C2817" s="17"/>
      <c r="D2817" s="17"/>
      <c r="E2817" s="17"/>
      <c r="F2817" s="17"/>
    </row>
    <row r="2818" spans="1:6" ht="15" customHeight="1">
      <c r="A2818" s="17" t="s">
        <v>436</v>
      </c>
      <c r="B2818" s="17"/>
      <c r="C2818" s="17"/>
      <c r="D2818" s="17"/>
      <c r="E2818" s="17"/>
      <c r="F2818" s="17"/>
    </row>
    <row r="2819" spans="1:6" ht="15" customHeight="1">
      <c r="A2819" s="17" t="s">
        <v>437</v>
      </c>
      <c r="B2819" s="17"/>
      <c r="C2819" s="17"/>
      <c r="D2819" s="17"/>
      <c r="E2819" s="17"/>
      <c r="F2819" s="17"/>
    </row>
    <row r="2820" spans="1:6" ht="15" customHeight="1">
      <c r="A2820" s="17" t="s">
        <v>285</v>
      </c>
      <c r="B2820" s="17"/>
      <c r="C2820" s="17"/>
      <c r="D2820" s="17"/>
      <c r="E2820" s="17"/>
      <c r="F2820" s="17"/>
    </row>
    <row r="2821" spans="1:6" ht="15" customHeight="1">
      <c r="A2821" s="17" t="s">
        <v>286</v>
      </c>
      <c r="B2821" s="17"/>
      <c r="C2821" s="17"/>
      <c r="D2821" s="17"/>
      <c r="E2821" s="17"/>
      <c r="F2821" s="17"/>
    </row>
    <row r="2822" spans="1:6" ht="15" customHeight="1">
      <c r="A2822" s="17" t="s">
        <v>595</v>
      </c>
      <c r="B2822" s="17"/>
      <c r="C2822" s="17"/>
      <c r="D2822" s="17"/>
      <c r="E2822" s="17"/>
      <c r="F2822" s="17"/>
    </row>
    <row r="2823" spans="1:6" ht="15" customHeight="1">
      <c r="A2823" s="17" t="s">
        <v>288</v>
      </c>
      <c r="B2823" s="17"/>
      <c r="C2823" s="17"/>
      <c r="D2823" s="17"/>
      <c r="E2823" s="17"/>
      <c r="F2823" s="17"/>
    </row>
    <row r="2824" spans="1:6" ht="15" customHeight="1">
      <c r="A2824" s="17" t="s">
        <v>784</v>
      </c>
      <c r="B2824" s="17"/>
      <c r="C2824" s="17"/>
      <c r="D2824" s="17"/>
      <c r="E2824" s="17"/>
      <c r="F2824" s="17"/>
    </row>
    <row r="2825" spans="1:6" ht="15" customHeight="1">
      <c r="A2825" s="17" t="s">
        <v>785</v>
      </c>
      <c r="B2825" s="17"/>
      <c r="C2825" s="17"/>
      <c r="D2825" s="17"/>
      <c r="E2825" s="17"/>
      <c r="F2825" s="17"/>
    </row>
    <row r="2826" spans="1:6" ht="15" customHeight="1">
      <c r="A2826" s="17" t="s">
        <v>786</v>
      </c>
      <c r="B2826" s="17"/>
      <c r="C2826" s="17"/>
      <c r="D2826" s="17"/>
      <c r="E2826" s="17"/>
      <c r="F2826" s="17"/>
    </row>
    <row r="2827" spans="1:6" ht="15" customHeight="1">
      <c r="A2827" s="17" t="s">
        <v>176</v>
      </c>
      <c r="B2827" s="17"/>
      <c r="C2827" s="17"/>
      <c r="D2827" s="17"/>
      <c r="E2827" s="17"/>
      <c r="F2827" s="17"/>
    </row>
    <row r="2828" spans="1:6" ht="15" customHeight="1">
      <c r="A2828" s="17" t="s">
        <v>178</v>
      </c>
      <c r="B2828" s="17"/>
      <c r="C2828" s="17"/>
      <c r="D2828" s="17"/>
      <c r="E2828" s="17"/>
      <c r="F2828" s="17"/>
    </row>
    <row r="2829" spans="1:6" ht="15" customHeight="1">
      <c r="A2829" s="17" t="s">
        <v>180</v>
      </c>
      <c r="B2829" s="17"/>
      <c r="C2829" s="17"/>
      <c r="D2829" s="17"/>
      <c r="E2829" s="17"/>
      <c r="F2829" s="17"/>
    </row>
    <row r="2830" spans="1:6" ht="15" customHeight="1">
      <c r="A2830" s="17" t="s">
        <v>449</v>
      </c>
      <c r="B2830" s="17"/>
      <c r="C2830" s="17"/>
      <c r="D2830" s="17"/>
      <c r="E2830" s="17"/>
      <c r="F2830" s="17"/>
    </row>
    <row r="2831" spans="1:6" ht="15" customHeight="1">
      <c r="A2831" s="17" t="s">
        <v>184</v>
      </c>
      <c r="B2831" s="17"/>
      <c r="C2831" s="17"/>
      <c r="D2831" s="17"/>
      <c r="E2831" s="17"/>
      <c r="F2831" s="17"/>
    </row>
    <row r="2832" spans="1:6" ht="15" customHeight="1">
      <c r="A2832" s="17" t="s">
        <v>186</v>
      </c>
      <c r="B2832" s="17"/>
      <c r="C2832" s="17"/>
      <c r="D2832" s="17"/>
      <c r="E2832" s="17"/>
      <c r="F2832" s="17"/>
    </row>
    <row r="2833" spans="1:6" ht="15" customHeight="1">
      <c r="A2833" s="17" t="s">
        <v>362</v>
      </c>
      <c r="B2833" s="17"/>
      <c r="C2833" s="17"/>
      <c r="D2833" s="17"/>
      <c r="E2833" s="17"/>
      <c r="F2833" s="17"/>
    </row>
    <row r="2834" spans="1:6" ht="15" customHeight="1">
      <c r="A2834" s="17" t="s">
        <v>363</v>
      </c>
      <c r="B2834" s="17"/>
      <c r="C2834" s="17"/>
      <c r="D2834" s="17"/>
      <c r="E2834" s="17"/>
      <c r="F2834" s="17"/>
    </row>
    <row r="2835" spans="1:6" ht="15" customHeight="1">
      <c r="A2835" s="17" t="s">
        <v>255</v>
      </c>
      <c r="B2835" s="17"/>
      <c r="C2835" s="17"/>
      <c r="D2835" s="17"/>
      <c r="E2835" s="17"/>
      <c r="F2835" s="17"/>
    </row>
    <row r="2836" spans="1:6" ht="15" customHeight="1">
      <c r="A2836" s="17" t="s">
        <v>256</v>
      </c>
      <c r="B2836" s="17"/>
      <c r="C2836" s="17"/>
      <c r="D2836" s="17"/>
      <c r="E2836" s="17"/>
      <c r="F2836" s="17"/>
    </row>
    <row r="2837" spans="1:6" ht="15" customHeight="1">
      <c r="A2837" s="17" t="s">
        <v>234</v>
      </c>
      <c r="B2837" s="17"/>
      <c r="C2837" s="17"/>
      <c r="D2837" s="17"/>
      <c r="E2837" s="17"/>
      <c r="F2837" s="17"/>
    </row>
    <row r="2838" spans="1:6" ht="15" customHeight="1">
      <c r="A2838" s="17" t="s">
        <v>235</v>
      </c>
      <c r="B2838" s="17"/>
      <c r="C2838" s="17"/>
      <c r="D2838" s="17"/>
      <c r="E2838" s="17"/>
      <c r="F2838" s="17"/>
    </row>
    <row r="2839" spans="1:6" ht="15" customHeight="1">
      <c r="A2839" s="17" t="s">
        <v>257</v>
      </c>
      <c r="B2839" s="17"/>
      <c r="C2839" s="17"/>
      <c r="D2839" s="17"/>
      <c r="E2839" s="17"/>
      <c r="F2839" s="17"/>
    </row>
    <row r="2840" spans="1:6" ht="15" customHeight="1">
      <c r="A2840" s="17" t="s">
        <v>258</v>
      </c>
      <c r="B2840" s="17"/>
      <c r="C2840" s="17"/>
      <c r="D2840" s="17"/>
      <c r="E2840" s="17"/>
      <c r="F2840" s="17"/>
    </row>
    <row r="2841" spans="1:6" ht="15" customHeight="1">
      <c r="A2841" s="17" t="s">
        <v>236</v>
      </c>
      <c r="B2841" s="17"/>
      <c r="C2841" s="17"/>
      <c r="D2841" s="17"/>
      <c r="E2841" s="17"/>
      <c r="F2841" s="17"/>
    </row>
    <row r="2842" spans="1:6" ht="15" customHeight="1">
      <c r="A2842" s="17" t="s">
        <v>237</v>
      </c>
      <c r="B2842" s="17"/>
      <c r="C2842" s="17"/>
      <c r="D2842" s="17"/>
      <c r="E2842" s="17"/>
      <c r="F2842" s="17"/>
    </row>
    <row r="2843" spans="1:6" ht="15" customHeight="1">
      <c r="A2843" s="17" t="s">
        <v>204</v>
      </c>
      <c r="B2843" s="17"/>
      <c r="C2843" s="17"/>
      <c r="D2843" s="17"/>
      <c r="E2843" s="17"/>
      <c r="F2843" s="17"/>
    </row>
    <row r="2844" spans="1:6" ht="15" customHeight="1">
      <c r="A2844" s="17" t="s">
        <v>721</v>
      </c>
      <c r="B2844" s="17"/>
      <c r="C2844" s="17"/>
      <c r="D2844" s="17"/>
      <c r="E2844" s="17"/>
      <c r="F2844" s="17"/>
    </row>
    <row r="2845" spans="1:6" ht="15" customHeight="1">
      <c r="A2845" s="17" t="s">
        <v>208</v>
      </c>
      <c r="B2845" s="17"/>
      <c r="C2845" s="17"/>
      <c r="D2845" s="17"/>
      <c r="E2845" s="17"/>
      <c r="F2845" s="17"/>
    </row>
    <row r="2846" spans="1:6" ht="15" customHeight="1">
      <c r="A2846" s="17" t="s">
        <v>210</v>
      </c>
      <c r="B2846" s="17"/>
      <c r="C2846" s="17"/>
      <c r="D2846" s="17"/>
      <c r="E2846" s="17"/>
      <c r="F2846" s="17"/>
    </row>
    <row r="2847" spans="1:6" ht="15" customHeight="1">
      <c r="A2847" s="17" t="s">
        <v>341</v>
      </c>
      <c r="B2847" s="17"/>
      <c r="C2847" s="17"/>
      <c r="D2847" s="17"/>
      <c r="E2847" s="17"/>
      <c r="F2847" s="17"/>
    </row>
    <row r="2848" spans="1:6" ht="15" customHeight="1">
      <c r="A2848" s="17" t="s">
        <v>450</v>
      </c>
      <c r="B2848" s="17"/>
      <c r="C2848" s="17"/>
      <c r="D2848" s="17"/>
      <c r="E2848" s="17"/>
      <c r="F2848" s="17"/>
    </row>
    <row r="2849" spans="1:6" ht="15" customHeight="1">
      <c r="A2849" s="17" t="s">
        <v>787</v>
      </c>
      <c r="B2849" s="17"/>
      <c r="C2849" s="17"/>
      <c r="D2849" s="17"/>
      <c r="E2849" s="17"/>
      <c r="F2849" s="17"/>
    </row>
    <row r="2850" spans="1:6" ht="15" customHeight="1">
      <c r="A2850" s="17" t="s">
        <v>788</v>
      </c>
      <c r="B2850" s="17"/>
      <c r="C2850" s="17"/>
      <c r="D2850" s="17"/>
      <c r="E2850" s="17"/>
      <c r="F2850" s="17"/>
    </row>
    <row r="2851" spans="1:6" ht="15" customHeight="1">
      <c r="A2851" s="17" t="s">
        <v>744</v>
      </c>
      <c r="B2851" s="17"/>
      <c r="C2851" s="17"/>
      <c r="D2851" s="17"/>
      <c r="E2851" s="17"/>
      <c r="F2851" s="17"/>
    </row>
    <row r="2852" spans="1:6" ht="15" customHeight="1">
      <c r="A2852" s="17" t="s">
        <v>789</v>
      </c>
      <c r="B2852" s="17"/>
      <c r="C2852" s="17"/>
      <c r="D2852" s="17"/>
      <c r="E2852" s="17"/>
      <c r="F2852" s="17"/>
    </row>
    <row r="2853" spans="1:6" ht="15" customHeight="1">
      <c r="A2853" s="17" t="s">
        <v>143</v>
      </c>
      <c r="B2853" s="17"/>
      <c r="C2853" s="17"/>
      <c r="D2853" s="17"/>
      <c r="E2853" s="17"/>
      <c r="F2853" s="17"/>
    </row>
    <row r="2854" spans="1:6" ht="15" customHeight="1">
      <c r="A2854" s="17" t="s">
        <v>279</v>
      </c>
      <c r="B2854" s="17"/>
      <c r="C2854" s="17"/>
      <c r="D2854" s="17"/>
      <c r="E2854" s="17"/>
      <c r="F2854" s="17"/>
    </row>
    <row r="2855" spans="1:6" ht="15" customHeight="1">
      <c r="A2855" s="17" t="s">
        <v>369</v>
      </c>
      <c r="B2855" s="17"/>
      <c r="C2855" s="17"/>
      <c r="D2855" s="17"/>
      <c r="E2855" s="17"/>
      <c r="F2855" s="17"/>
    </row>
    <row r="2856" spans="1:6" ht="15" customHeight="1">
      <c r="A2856" s="17" t="s">
        <v>434</v>
      </c>
      <c r="B2856" s="17"/>
      <c r="C2856" s="17"/>
      <c r="D2856" s="17"/>
      <c r="E2856" s="17"/>
      <c r="F2856" s="17"/>
    </row>
    <row r="2857" spans="1:6" ht="15" customHeight="1">
      <c r="A2857" s="17" t="s">
        <v>714</v>
      </c>
      <c r="B2857" s="17"/>
      <c r="C2857" s="17"/>
      <c r="D2857" s="17"/>
      <c r="E2857" s="17"/>
      <c r="F2857" s="17"/>
    </row>
    <row r="2858" spans="1:6" ht="15" customHeight="1">
      <c r="A2858" s="17" t="s">
        <v>534</v>
      </c>
      <c r="B2858" s="17"/>
      <c r="C2858" s="17"/>
      <c r="D2858" s="17"/>
      <c r="E2858" s="17"/>
      <c r="F2858" s="17"/>
    </row>
    <row r="2859" spans="1:6" ht="15" customHeight="1">
      <c r="A2859" s="17" t="s">
        <v>445</v>
      </c>
      <c r="B2859" s="17"/>
      <c r="C2859" s="17"/>
      <c r="D2859" s="17"/>
      <c r="E2859" s="17"/>
      <c r="F2859" s="17"/>
    </row>
    <row r="2860" spans="1:6" ht="15" customHeight="1">
      <c r="A2860" s="17" t="s">
        <v>416</v>
      </c>
      <c r="B2860" s="17"/>
      <c r="C2860" s="17"/>
      <c r="D2860" s="17"/>
      <c r="E2860" s="17"/>
      <c r="F2860" s="17"/>
    </row>
    <row r="2861" spans="1:6" ht="15" customHeight="1">
      <c r="A2861" s="17" t="s">
        <v>285</v>
      </c>
      <c r="B2861" s="17"/>
      <c r="C2861" s="17"/>
      <c r="D2861" s="17"/>
      <c r="E2861" s="17"/>
      <c r="F2861" s="17"/>
    </row>
    <row r="2862" spans="1:6" ht="15" customHeight="1">
      <c r="A2862" s="17" t="s">
        <v>286</v>
      </c>
      <c r="B2862" s="17"/>
      <c r="C2862" s="17"/>
      <c r="D2862" s="17"/>
      <c r="E2862" s="17"/>
      <c r="F2862" s="17"/>
    </row>
    <row r="2863" spans="1:6" ht="15" customHeight="1">
      <c r="A2863" s="17" t="s">
        <v>323</v>
      </c>
      <c r="B2863" s="17"/>
      <c r="C2863" s="17"/>
      <c r="D2863" s="17"/>
      <c r="E2863" s="17"/>
      <c r="F2863" s="17"/>
    </row>
    <row r="2864" spans="1:6" ht="15" customHeight="1">
      <c r="A2864" s="17" t="s">
        <v>228</v>
      </c>
      <c r="B2864" s="17"/>
      <c r="C2864" s="17"/>
      <c r="D2864" s="17"/>
      <c r="E2864" s="17"/>
      <c r="F2864" s="17"/>
    </row>
    <row r="2865" spans="1:6" ht="15" customHeight="1">
      <c r="A2865" s="17" t="s">
        <v>790</v>
      </c>
      <c r="B2865" s="17"/>
      <c r="C2865" s="17"/>
      <c r="D2865" s="17"/>
      <c r="E2865" s="17"/>
      <c r="F2865" s="17"/>
    </row>
    <row r="2866" spans="1:6" ht="15" customHeight="1">
      <c r="A2866" s="17" t="s">
        <v>791</v>
      </c>
      <c r="B2866" s="17"/>
      <c r="C2866" s="17"/>
      <c r="D2866" s="17"/>
      <c r="E2866" s="17"/>
      <c r="F2866" s="17"/>
    </row>
    <row r="2867" spans="1:6" ht="15" customHeight="1">
      <c r="A2867" s="17" t="s">
        <v>666</v>
      </c>
      <c r="B2867" s="17"/>
      <c r="C2867" s="17"/>
      <c r="D2867" s="17"/>
      <c r="E2867" s="17"/>
      <c r="F2867" s="17"/>
    </row>
    <row r="2868" spans="1:6" ht="15" customHeight="1">
      <c r="A2868" s="17" t="s">
        <v>176</v>
      </c>
      <c r="B2868" s="17"/>
      <c r="C2868" s="17"/>
      <c r="D2868" s="17"/>
      <c r="E2868" s="17"/>
      <c r="F2868" s="17"/>
    </row>
    <row r="2869" spans="1:6" ht="15" customHeight="1">
      <c r="A2869" s="17" t="s">
        <v>178</v>
      </c>
      <c r="B2869" s="17"/>
      <c r="C2869" s="17"/>
      <c r="D2869" s="17"/>
      <c r="E2869" s="17"/>
      <c r="F2869" s="17"/>
    </row>
    <row r="2870" spans="1:6" ht="15" customHeight="1">
      <c r="A2870" s="17" t="s">
        <v>180</v>
      </c>
      <c r="B2870" s="17"/>
      <c r="C2870" s="17"/>
      <c r="D2870" s="17"/>
      <c r="E2870" s="17"/>
      <c r="F2870" s="17"/>
    </row>
    <row r="2871" spans="1:6" ht="15" customHeight="1">
      <c r="A2871" s="17" t="s">
        <v>730</v>
      </c>
      <c r="B2871" s="17"/>
      <c r="C2871" s="17"/>
      <c r="D2871" s="17"/>
      <c r="E2871" s="17"/>
      <c r="F2871" s="17"/>
    </row>
    <row r="2872" spans="1:6" ht="15" customHeight="1">
      <c r="A2872" s="17" t="s">
        <v>184</v>
      </c>
      <c r="B2872" s="17"/>
      <c r="C2872" s="17"/>
      <c r="D2872" s="17"/>
      <c r="E2872" s="17"/>
      <c r="F2872" s="17"/>
    </row>
    <row r="2873" spans="1:6" ht="15" customHeight="1">
      <c r="A2873" s="17" t="s">
        <v>186</v>
      </c>
      <c r="B2873" s="17"/>
      <c r="C2873" s="17"/>
      <c r="D2873" s="17"/>
      <c r="E2873" s="17"/>
      <c r="F2873" s="17"/>
    </row>
    <row r="2874" spans="1:6" ht="15" customHeight="1">
      <c r="A2874" s="17" t="s">
        <v>362</v>
      </c>
      <c r="B2874" s="17"/>
      <c r="C2874" s="17"/>
      <c r="D2874" s="17"/>
      <c r="E2874" s="17"/>
      <c r="F2874" s="17"/>
    </row>
    <row r="2875" spans="1:6" ht="15" customHeight="1">
      <c r="A2875" s="17" t="s">
        <v>363</v>
      </c>
      <c r="B2875" s="17"/>
      <c r="C2875" s="17"/>
      <c r="D2875" s="17"/>
      <c r="E2875" s="17"/>
      <c r="F2875" s="17"/>
    </row>
    <row r="2876" spans="1:6" ht="15" customHeight="1">
      <c r="A2876" s="17" t="s">
        <v>191</v>
      </c>
      <c r="B2876" s="17"/>
      <c r="C2876" s="17"/>
      <c r="D2876" s="17"/>
      <c r="E2876" s="17"/>
      <c r="F2876" s="17"/>
    </row>
    <row r="2877" spans="1:6" ht="15" customHeight="1">
      <c r="A2877" s="17" t="s">
        <v>193</v>
      </c>
      <c r="B2877" s="17"/>
      <c r="C2877" s="17"/>
      <c r="D2877" s="17"/>
      <c r="E2877" s="17"/>
      <c r="F2877" s="17"/>
    </row>
    <row r="2878" spans="1:6" ht="15" customHeight="1">
      <c r="A2878" s="17" t="s">
        <v>271</v>
      </c>
      <c r="B2878" s="17"/>
      <c r="C2878" s="17"/>
      <c r="D2878" s="17"/>
      <c r="E2878" s="17"/>
      <c r="F2878" s="17"/>
    </row>
    <row r="2879" spans="1:6" ht="15" customHeight="1">
      <c r="A2879" s="17" t="s">
        <v>272</v>
      </c>
      <c r="B2879" s="17"/>
      <c r="C2879" s="17"/>
      <c r="D2879" s="17"/>
      <c r="E2879" s="17"/>
      <c r="F2879" s="17"/>
    </row>
    <row r="2880" spans="1:6" ht="15" customHeight="1">
      <c r="A2880" s="17" t="s">
        <v>257</v>
      </c>
      <c r="B2880" s="17"/>
      <c r="C2880" s="17"/>
      <c r="D2880" s="17"/>
      <c r="E2880" s="17"/>
      <c r="F2880" s="17"/>
    </row>
    <row r="2881" spans="1:6" ht="15" customHeight="1">
      <c r="A2881" s="17" t="s">
        <v>258</v>
      </c>
      <c r="B2881" s="17"/>
      <c r="C2881" s="17"/>
      <c r="D2881" s="17"/>
      <c r="E2881" s="17"/>
      <c r="F2881" s="17"/>
    </row>
    <row r="2882" spans="1:6" ht="15" customHeight="1">
      <c r="A2882" s="17" t="s">
        <v>236</v>
      </c>
      <c r="B2882" s="17"/>
      <c r="C2882" s="17"/>
      <c r="D2882" s="17"/>
      <c r="E2882" s="17"/>
      <c r="F2882" s="17"/>
    </row>
    <row r="2883" spans="1:6" ht="15" customHeight="1">
      <c r="A2883" s="17" t="s">
        <v>237</v>
      </c>
      <c r="B2883" s="17"/>
      <c r="C2883" s="17"/>
      <c r="D2883" s="17"/>
      <c r="E2883" s="17"/>
      <c r="F2883" s="17"/>
    </row>
    <row r="2884" spans="1:6" ht="15" customHeight="1">
      <c r="A2884" s="17" t="s">
        <v>204</v>
      </c>
      <c r="B2884" s="17"/>
      <c r="C2884" s="17"/>
      <c r="D2884" s="17"/>
      <c r="E2884" s="17"/>
      <c r="F2884" s="17"/>
    </row>
    <row r="2885" spans="1:6" ht="15" customHeight="1">
      <c r="A2885" s="17" t="s">
        <v>792</v>
      </c>
      <c r="B2885" s="17"/>
      <c r="C2885" s="17"/>
      <c r="D2885" s="17"/>
      <c r="E2885" s="17"/>
      <c r="F2885" s="17"/>
    </row>
    <row r="2886" spans="1:6" ht="15" customHeight="1">
      <c r="A2886" s="17" t="s">
        <v>208</v>
      </c>
      <c r="B2886" s="17"/>
      <c r="C2886" s="17"/>
      <c r="D2886" s="17"/>
      <c r="E2886" s="17"/>
      <c r="F2886" s="17"/>
    </row>
    <row r="2887" spans="1:6" ht="15" customHeight="1">
      <c r="A2887" s="17" t="s">
        <v>210</v>
      </c>
      <c r="B2887" s="17"/>
      <c r="C2887" s="17"/>
      <c r="D2887" s="17"/>
      <c r="E2887" s="17"/>
      <c r="F2887" s="17"/>
    </row>
    <row r="2888" spans="1:6" ht="15" customHeight="1">
      <c r="A2888" s="17" t="s">
        <v>238</v>
      </c>
      <c r="B2888" s="17"/>
      <c r="C2888" s="17"/>
      <c r="D2888" s="17"/>
      <c r="E2888" s="17"/>
      <c r="F2888" s="17"/>
    </row>
    <row r="2889" spans="1:6" ht="15" customHeight="1">
      <c r="A2889" s="17" t="s">
        <v>667</v>
      </c>
      <c r="B2889" s="17"/>
      <c r="C2889" s="17"/>
      <c r="D2889" s="17"/>
      <c r="E2889" s="17"/>
      <c r="F2889" s="17"/>
    </row>
    <row r="2890" spans="1:6" ht="15" customHeight="1">
      <c r="A2890" s="17" t="s">
        <v>793</v>
      </c>
      <c r="B2890" s="17"/>
      <c r="C2890" s="17"/>
      <c r="D2890" s="17"/>
      <c r="E2890" s="17"/>
      <c r="F2890" s="17"/>
    </row>
    <row r="2891" spans="1:6" ht="15" customHeight="1">
      <c r="A2891" s="17" t="s">
        <v>794</v>
      </c>
      <c r="B2891" s="17"/>
      <c r="C2891" s="17"/>
      <c r="D2891" s="17"/>
      <c r="E2891" s="17"/>
      <c r="F2891" s="17"/>
    </row>
    <row r="2892" spans="1:6" ht="15" customHeight="1">
      <c r="A2892" s="17" t="s">
        <v>724</v>
      </c>
      <c r="B2892" s="17"/>
      <c r="C2892" s="17"/>
      <c r="D2892" s="17"/>
      <c r="E2892" s="17"/>
      <c r="F2892" s="17"/>
    </row>
    <row r="2893" spans="1:6" ht="15" customHeight="1">
      <c r="A2893" s="17" t="s">
        <v>640</v>
      </c>
      <c r="B2893" s="17"/>
      <c r="C2893" s="17"/>
      <c r="D2893" s="17"/>
      <c r="E2893" s="17"/>
      <c r="F2893" s="17"/>
    </row>
    <row r="2894" spans="1:6" ht="15" customHeight="1">
      <c r="A2894" s="17" t="s">
        <v>143</v>
      </c>
      <c r="B2894" s="17"/>
      <c r="C2894" s="17"/>
      <c r="D2894" s="17"/>
      <c r="E2894" s="17"/>
      <c r="F2894" s="17"/>
    </row>
    <row r="2895" spans="1:6" ht="15" customHeight="1">
      <c r="A2895" s="17" t="s">
        <v>304</v>
      </c>
      <c r="B2895" s="17"/>
      <c r="C2895" s="17"/>
      <c r="D2895" s="17"/>
      <c r="E2895" s="17"/>
      <c r="F2895" s="17"/>
    </row>
    <row r="2896" spans="1:6" ht="15" customHeight="1">
      <c r="A2896" s="17" t="s">
        <v>369</v>
      </c>
      <c r="B2896" s="17"/>
      <c r="C2896" s="17"/>
      <c r="D2896" s="17"/>
      <c r="E2896" s="17"/>
      <c r="F2896" s="17"/>
    </row>
    <row r="2897" spans="1:6" ht="15" customHeight="1">
      <c r="A2897" s="17" t="s">
        <v>245</v>
      </c>
      <c r="B2897" s="17"/>
      <c r="C2897" s="17"/>
      <c r="D2897" s="17"/>
      <c r="E2897" s="17"/>
      <c r="F2897" s="17"/>
    </row>
    <row r="2898" spans="1:6" ht="15" customHeight="1">
      <c r="A2898" s="17" t="s">
        <v>739</v>
      </c>
      <c r="B2898" s="17"/>
      <c r="C2898" s="17"/>
      <c r="D2898" s="17"/>
      <c r="E2898" s="17"/>
      <c r="F2898" s="17"/>
    </row>
    <row r="2899" spans="1:6" ht="15" customHeight="1">
      <c r="A2899" s="17" t="s">
        <v>566</v>
      </c>
      <c r="B2899" s="17"/>
      <c r="C2899" s="17"/>
      <c r="D2899" s="17"/>
      <c r="E2899" s="17"/>
      <c r="F2899" s="17"/>
    </row>
    <row r="2900" spans="1:6" ht="15" customHeight="1">
      <c r="A2900" s="17" t="s">
        <v>773</v>
      </c>
      <c r="B2900" s="17"/>
      <c r="C2900" s="17"/>
      <c r="D2900" s="17"/>
      <c r="E2900" s="17"/>
      <c r="F2900" s="17"/>
    </row>
    <row r="2901" spans="1:6" ht="15" customHeight="1">
      <c r="A2901" s="17" t="s">
        <v>437</v>
      </c>
      <c r="B2901" s="17"/>
      <c r="C2901" s="17"/>
      <c r="D2901" s="17"/>
      <c r="E2901" s="17"/>
      <c r="F2901" s="17"/>
    </row>
    <row r="2902" spans="1:6" ht="15" customHeight="1">
      <c r="A2902" s="17" t="s">
        <v>285</v>
      </c>
      <c r="B2902" s="17"/>
      <c r="C2902" s="17"/>
      <c r="D2902" s="17"/>
      <c r="E2902" s="17"/>
      <c r="F2902" s="17"/>
    </row>
    <row r="2903" spans="1:6" ht="15" customHeight="1">
      <c r="A2903" s="17" t="s">
        <v>286</v>
      </c>
      <c r="B2903" s="17"/>
      <c r="C2903" s="17"/>
      <c r="D2903" s="17"/>
      <c r="E2903" s="17"/>
      <c r="F2903" s="17"/>
    </row>
    <row r="2904" spans="1:6" ht="15" customHeight="1">
      <c r="A2904" s="17" t="s">
        <v>745</v>
      </c>
      <c r="B2904" s="17"/>
      <c r="C2904" s="17"/>
      <c r="D2904" s="17"/>
      <c r="E2904" s="17"/>
      <c r="F2904" s="17"/>
    </row>
    <row r="2905" spans="1:6" ht="15" customHeight="1">
      <c r="A2905" s="17" t="s">
        <v>400</v>
      </c>
      <c r="B2905" s="17"/>
      <c r="C2905" s="17"/>
      <c r="D2905" s="17"/>
      <c r="E2905" s="17"/>
      <c r="F2905" s="17"/>
    </row>
    <row r="2906" spans="1:6" ht="15" customHeight="1">
      <c r="A2906" s="17" t="s">
        <v>795</v>
      </c>
      <c r="B2906" s="17"/>
      <c r="C2906" s="17"/>
      <c r="D2906" s="17"/>
      <c r="E2906" s="17"/>
      <c r="F2906" s="17"/>
    </row>
    <row r="2907" spans="1:6" ht="15" customHeight="1">
      <c r="A2907" s="17" t="s">
        <v>796</v>
      </c>
      <c r="B2907" s="17"/>
      <c r="C2907" s="17"/>
      <c r="D2907" s="17"/>
      <c r="E2907" s="17"/>
      <c r="F2907" s="17"/>
    </row>
    <row r="2908" spans="1:6" ht="15" customHeight="1">
      <c r="A2908" s="17" t="s">
        <v>797</v>
      </c>
      <c r="B2908" s="17"/>
      <c r="C2908" s="17"/>
      <c r="D2908" s="17"/>
      <c r="E2908" s="17"/>
      <c r="F2908" s="17"/>
    </row>
    <row r="2909" spans="1:6" ht="15" customHeight="1">
      <c r="A2909" s="17" t="s">
        <v>176</v>
      </c>
      <c r="B2909" s="17"/>
      <c r="C2909" s="17"/>
      <c r="D2909" s="17"/>
      <c r="E2909" s="17"/>
      <c r="F2909" s="17"/>
    </row>
    <row r="2910" spans="1:6" ht="15" customHeight="1">
      <c r="A2910" s="17" t="s">
        <v>178</v>
      </c>
      <c r="B2910" s="17"/>
      <c r="C2910" s="17"/>
      <c r="D2910" s="17"/>
      <c r="E2910" s="17"/>
      <c r="F2910" s="17"/>
    </row>
    <row r="2911" spans="1:6" ht="15" customHeight="1">
      <c r="A2911" s="17" t="s">
        <v>180</v>
      </c>
      <c r="B2911" s="17"/>
      <c r="C2911" s="17"/>
      <c r="D2911" s="17"/>
      <c r="E2911" s="17"/>
      <c r="F2911" s="17"/>
    </row>
    <row r="2912" spans="1:6" ht="15" customHeight="1">
      <c r="A2912" s="17" t="s">
        <v>644</v>
      </c>
      <c r="B2912" s="17"/>
      <c r="C2912" s="17"/>
      <c r="D2912" s="17"/>
      <c r="E2912" s="17"/>
      <c r="F2912" s="17"/>
    </row>
    <row r="2913" spans="1:6" ht="15" customHeight="1">
      <c r="A2913" s="17" t="s">
        <v>184</v>
      </c>
      <c r="B2913" s="17"/>
      <c r="C2913" s="17"/>
      <c r="D2913" s="17"/>
      <c r="E2913" s="17"/>
      <c r="F2913" s="17"/>
    </row>
    <row r="2914" spans="1:6" ht="15" customHeight="1">
      <c r="A2914" s="17" t="s">
        <v>186</v>
      </c>
      <c r="B2914" s="17"/>
      <c r="C2914" s="17"/>
      <c r="D2914" s="17"/>
      <c r="E2914" s="17"/>
      <c r="F2914" s="17"/>
    </row>
    <row r="2915" spans="1:6" ht="15" customHeight="1">
      <c r="A2915" s="17" t="s">
        <v>362</v>
      </c>
      <c r="B2915" s="17"/>
      <c r="C2915" s="17"/>
      <c r="D2915" s="17"/>
      <c r="E2915" s="17"/>
      <c r="F2915" s="17"/>
    </row>
    <row r="2916" spans="1:6" ht="15" customHeight="1">
      <c r="A2916" s="17" t="s">
        <v>363</v>
      </c>
      <c r="B2916" s="17"/>
      <c r="C2916" s="17"/>
      <c r="D2916" s="17"/>
      <c r="E2916" s="17"/>
      <c r="F2916" s="17"/>
    </row>
    <row r="2917" spans="1:6" ht="15" customHeight="1">
      <c r="A2917" s="17" t="s">
        <v>292</v>
      </c>
      <c r="B2917" s="17"/>
      <c r="C2917" s="17"/>
      <c r="D2917" s="17"/>
      <c r="E2917" s="17"/>
      <c r="F2917" s="17"/>
    </row>
    <row r="2918" spans="1:6" ht="15" customHeight="1">
      <c r="A2918" s="17" t="s">
        <v>293</v>
      </c>
      <c r="B2918" s="17"/>
      <c r="C2918" s="17"/>
      <c r="D2918" s="17"/>
      <c r="E2918" s="17"/>
      <c r="F2918" s="17"/>
    </row>
    <row r="2919" spans="1:6" ht="15" customHeight="1">
      <c r="A2919" s="17" t="s">
        <v>194</v>
      </c>
      <c r="B2919" s="17"/>
      <c r="C2919" s="17"/>
      <c r="D2919" s="17"/>
      <c r="E2919" s="17"/>
      <c r="F2919" s="17"/>
    </row>
    <row r="2920" spans="1:6" ht="15" customHeight="1">
      <c r="A2920" s="17" t="s">
        <v>196</v>
      </c>
      <c r="B2920" s="17"/>
      <c r="C2920" s="17"/>
      <c r="D2920" s="17"/>
      <c r="E2920" s="17"/>
      <c r="F2920" s="17"/>
    </row>
    <row r="2921" spans="1:6" ht="15" customHeight="1">
      <c r="A2921" s="17" t="s">
        <v>257</v>
      </c>
      <c r="B2921" s="17"/>
      <c r="C2921" s="17"/>
      <c r="D2921" s="17"/>
      <c r="E2921" s="17"/>
      <c r="F2921" s="17"/>
    </row>
    <row r="2922" spans="1:6" ht="15" customHeight="1">
      <c r="A2922" s="17" t="s">
        <v>258</v>
      </c>
      <c r="B2922" s="17"/>
      <c r="C2922" s="17"/>
      <c r="D2922" s="17"/>
      <c r="E2922" s="17"/>
      <c r="F2922" s="17"/>
    </row>
    <row r="2923" spans="1:6" ht="15" customHeight="1">
      <c r="A2923" s="17" t="s">
        <v>236</v>
      </c>
      <c r="B2923" s="17"/>
      <c r="C2923" s="17"/>
      <c r="D2923" s="17"/>
      <c r="E2923" s="17"/>
      <c r="F2923" s="17"/>
    </row>
    <row r="2924" spans="1:6" ht="15" customHeight="1">
      <c r="A2924" s="17" t="s">
        <v>237</v>
      </c>
      <c r="B2924" s="17"/>
      <c r="C2924" s="17"/>
      <c r="D2924" s="17"/>
      <c r="E2924" s="17"/>
      <c r="F2924" s="17"/>
    </row>
    <row r="2925" spans="1:6" ht="15" customHeight="1">
      <c r="A2925" s="17" t="s">
        <v>204</v>
      </c>
      <c r="B2925" s="17"/>
      <c r="C2925" s="17"/>
      <c r="D2925" s="17"/>
      <c r="E2925" s="17"/>
      <c r="F2925" s="17"/>
    </row>
    <row r="2926" spans="1:6" ht="15" customHeight="1">
      <c r="A2926" s="17" t="s">
        <v>798</v>
      </c>
      <c r="B2926" s="17"/>
      <c r="C2926" s="17"/>
      <c r="D2926" s="17"/>
      <c r="E2926" s="17"/>
      <c r="F2926" s="17"/>
    </row>
    <row r="2927" spans="1:6" ht="15" customHeight="1">
      <c r="A2927" s="17" t="s">
        <v>385</v>
      </c>
      <c r="B2927" s="17"/>
      <c r="C2927" s="17"/>
      <c r="D2927" s="17"/>
      <c r="E2927" s="17"/>
      <c r="F2927" s="17"/>
    </row>
    <row r="2928" spans="1:6" ht="15" customHeight="1">
      <c r="A2928" s="17" t="s">
        <v>210</v>
      </c>
      <c r="B2928" s="17"/>
      <c r="C2928" s="17"/>
      <c r="D2928" s="17"/>
      <c r="E2928" s="17"/>
      <c r="F2928" s="17"/>
    </row>
    <row r="2929" spans="1:6" ht="15" customHeight="1">
      <c r="A2929" s="17" t="s">
        <v>238</v>
      </c>
      <c r="B2929" s="17"/>
      <c r="C2929" s="17"/>
      <c r="D2929" s="17"/>
      <c r="E2929" s="17"/>
      <c r="F2929" s="17"/>
    </row>
    <row r="2930" spans="1:6" ht="15" customHeight="1">
      <c r="A2930" s="17" t="s">
        <v>239</v>
      </c>
      <c r="B2930" s="17"/>
      <c r="C2930" s="17"/>
      <c r="D2930" s="17"/>
      <c r="E2930" s="17"/>
      <c r="F2930" s="17"/>
    </row>
    <row r="2931" spans="1:6" ht="15" customHeight="1">
      <c r="A2931" s="17" t="s">
        <v>799</v>
      </c>
      <c r="B2931" s="17"/>
      <c r="C2931" s="17"/>
      <c r="D2931" s="17"/>
      <c r="E2931" s="17"/>
      <c r="F2931" s="17"/>
    </row>
    <row r="2932" spans="1:6" ht="15" customHeight="1">
      <c r="A2932" s="17" t="s">
        <v>800</v>
      </c>
      <c r="B2932" s="17"/>
      <c r="C2932" s="17"/>
      <c r="D2932" s="17"/>
      <c r="E2932" s="17"/>
      <c r="F2932" s="17"/>
    </row>
    <row r="2933" spans="1:6" ht="15" customHeight="1">
      <c r="A2933" s="17" t="s">
        <v>724</v>
      </c>
      <c r="B2933" s="17"/>
      <c r="C2933" s="17"/>
      <c r="D2933" s="17"/>
      <c r="E2933" s="17"/>
      <c r="F2933" s="17"/>
    </row>
    <row r="2934" spans="1:6" ht="15" customHeight="1">
      <c r="A2934" s="17" t="s">
        <v>398</v>
      </c>
      <c r="B2934" s="17"/>
      <c r="C2934" s="17"/>
      <c r="D2934" s="17"/>
      <c r="E2934" s="17"/>
      <c r="F2934" s="17"/>
    </row>
    <row r="2935" spans="1:6" ht="15" customHeight="1">
      <c r="A2935" s="17" t="s">
        <v>143</v>
      </c>
      <c r="B2935" s="17"/>
      <c r="C2935" s="17"/>
      <c r="D2935" s="17"/>
      <c r="E2935" s="17"/>
      <c r="F2935" s="17"/>
    </row>
    <row r="2936" spans="1:6" ht="15" customHeight="1">
      <c r="A2936" s="17" t="s">
        <v>244</v>
      </c>
      <c r="B2936" s="17"/>
      <c r="C2936" s="17"/>
      <c r="D2936" s="17"/>
      <c r="E2936" s="17"/>
      <c r="F2936" s="17"/>
    </row>
    <row r="2937" spans="1:6" ht="15" customHeight="1">
      <c r="A2937" s="17" t="s">
        <v>369</v>
      </c>
      <c r="B2937" s="17"/>
      <c r="C2937" s="17"/>
      <c r="D2937" s="17"/>
      <c r="E2937" s="17"/>
      <c r="F2937" s="17"/>
    </row>
    <row r="2938" spans="1:6" ht="15" customHeight="1">
      <c r="A2938" s="17" t="s">
        <v>245</v>
      </c>
      <c r="B2938" s="17"/>
      <c r="C2938" s="17"/>
      <c r="D2938" s="17"/>
      <c r="E2938" s="17"/>
      <c r="F2938" s="17"/>
    </row>
    <row r="2939" spans="1:6" ht="15" customHeight="1">
      <c r="A2939" s="17" t="s">
        <v>739</v>
      </c>
      <c r="B2939" s="17"/>
      <c r="C2939" s="17"/>
      <c r="D2939" s="17"/>
      <c r="E2939" s="17"/>
      <c r="F2939" s="17"/>
    </row>
    <row r="2940" spans="1:6" ht="15" customHeight="1">
      <c r="A2940" s="17" t="s">
        <v>583</v>
      </c>
      <c r="B2940" s="17"/>
      <c r="C2940" s="17"/>
      <c r="D2940" s="17"/>
      <c r="E2940" s="17"/>
      <c r="F2940" s="17"/>
    </row>
    <row r="2941" spans="1:6" ht="15" customHeight="1">
      <c r="A2941" s="17" t="s">
        <v>662</v>
      </c>
      <c r="B2941" s="17"/>
      <c r="C2941" s="17"/>
      <c r="D2941" s="17"/>
      <c r="E2941" s="17"/>
      <c r="F2941" s="17"/>
    </row>
    <row r="2942" spans="1:6" ht="15" customHeight="1">
      <c r="A2942" s="17" t="s">
        <v>358</v>
      </c>
      <c r="B2942" s="17"/>
      <c r="C2942" s="17"/>
      <c r="D2942" s="17"/>
      <c r="E2942" s="17"/>
      <c r="F2942" s="17"/>
    </row>
    <row r="2943" spans="1:6" ht="15" customHeight="1">
      <c r="A2943" s="17" t="s">
        <v>715</v>
      </c>
      <c r="B2943" s="17"/>
      <c r="C2943" s="17"/>
      <c r="D2943" s="17"/>
      <c r="E2943" s="17"/>
      <c r="F2943" s="17"/>
    </row>
    <row r="2944" spans="1:6" ht="15" customHeight="1">
      <c r="A2944" s="17" t="s">
        <v>286</v>
      </c>
      <c r="B2944" s="17"/>
      <c r="C2944" s="17"/>
      <c r="D2944" s="17"/>
      <c r="E2944" s="17"/>
      <c r="F2944" s="17"/>
    </row>
    <row r="2945" spans="1:6" ht="15" customHeight="1">
      <c r="A2945" s="17" t="s">
        <v>745</v>
      </c>
      <c r="B2945" s="17"/>
      <c r="C2945" s="17"/>
      <c r="D2945" s="17"/>
      <c r="E2945" s="17"/>
      <c r="F2945" s="17"/>
    </row>
    <row r="2946" spans="1:6" ht="15" customHeight="1">
      <c r="A2946" s="17" t="s">
        <v>337</v>
      </c>
      <c r="B2946" s="17"/>
      <c r="C2946" s="17"/>
      <c r="D2946" s="17"/>
      <c r="E2946" s="17"/>
      <c r="F2946" s="17"/>
    </row>
    <row r="2947" spans="1:6" ht="15" customHeight="1">
      <c r="A2947" s="17" t="s">
        <v>801</v>
      </c>
      <c r="B2947" s="17"/>
      <c r="C2947" s="17"/>
      <c r="D2947" s="17"/>
      <c r="E2947" s="17"/>
      <c r="F2947" s="17"/>
    </row>
    <row r="2948" spans="1:6" ht="15" customHeight="1">
      <c r="A2948" s="17" t="s">
        <v>802</v>
      </c>
      <c r="B2948" s="17"/>
      <c r="C2948" s="17"/>
      <c r="D2948" s="17"/>
      <c r="E2948" s="17"/>
      <c r="F2948" s="17"/>
    </row>
    <row r="2949" spans="1:6" ht="15" customHeight="1">
      <c r="A2949" s="17" t="s">
        <v>728</v>
      </c>
      <c r="B2949" s="17"/>
      <c r="C2949" s="17"/>
      <c r="D2949" s="17"/>
      <c r="E2949" s="17"/>
      <c r="F2949" s="17"/>
    </row>
    <row r="2950" spans="1:6" ht="15" customHeight="1">
      <c r="A2950" s="17" t="s">
        <v>176</v>
      </c>
      <c r="B2950" s="17"/>
      <c r="C2950" s="17"/>
      <c r="D2950" s="17"/>
      <c r="E2950" s="17"/>
      <c r="F2950" s="17"/>
    </row>
    <row r="2951" spans="1:6" ht="15" customHeight="1">
      <c r="A2951" s="17" t="s">
        <v>178</v>
      </c>
      <c r="B2951" s="17"/>
      <c r="C2951" s="17"/>
      <c r="D2951" s="17"/>
      <c r="E2951" s="17"/>
      <c r="F2951" s="17"/>
    </row>
    <row r="2952" spans="1:6" ht="15" customHeight="1">
      <c r="A2952" s="17" t="s">
        <v>180</v>
      </c>
      <c r="B2952" s="17"/>
      <c r="C2952" s="17"/>
      <c r="D2952" s="17"/>
      <c r="E2952" s="17"/>
      <c r="F2952" s="17"/>
    </row>
    <row r="2953" spans="1:6" ht="15" customHeight="1">
      <c r="A2953" s="17" t="s">
        <v>730</v>
      </c>
      <c r="B2953" s="17"/>
      <c r="C2953" s="17"/>
      <c r="D2953" s="17"/>
      <c r="E2953" s="17"/>
      <c r="F2953" s="17"/>
    </row>
    <row r="2954" spans="1:6" ht="15" customHeight="1">
      <c r="A2954" s="17" t="s">
        <v>184</v>
      </c>
      <c r="B2954" s="17"/>
      <c r="C2954" s="17"/>
      <c r="D2954" s="17"/>
      <c r="E2954" s="17"/>
      <c r="F2954" s="17"/>
    </row>
    <row r="2955" spans="1:6" ht="15" customHeight="1">
      <c r="A2955" s="17" t="s">
        <v>186</v>
      </c>
      <c r="B2955" s="17"/>
      <c r="C2955" s="17"/>
      <c r="D2955" s="17"/>
      <c r="E2955" s="17"/>
      <c r="F2955" s="17"/>
    </row>
    <row r="2956" spans="1:6" ht="15" customHeight="1">
      <c r="A2956" s="17" t="s">
        <v>405</v>
      </c>
      <c r="B2956" s="17"/>
      <c r="C2956" s="17"/>
      <c r="D2956" s="17"/>
      <c r="E2956" s="17"/>
      <c r="F2956" s="17"/>
    </row>
    <row r="2957" spans="1:6" ht="15" customHeight="1">
      <c r="A2957" s="17" t="s">
        <v>406</v>
      </c>
      <c r="B2957" s="17"/>
      <c r="C2957" s="17"/>
      <c r="D2957" s="17"/>
      <c r="E2957" s="17"/>
      <c r="F2957" s="17"/>
    </row>
    <row r="2958" spans="1:6" ht="15" customHeight="1">
      <c r="A2958" s="17" t="s">
        <v>255</v>
      </c>
      <c r="B2958" s="17"/>
      <c r="C2958" s="17"/>
      <c r="D2958" s="17"/>
      <c r="E2958" s="17"/>
      <c r="F2958" s="17"/>
    </row>
    <row r="2959" spans="1:6" ht="15" customHeight="1">
      <c r="A2959" s="17" t="s">
        <v>256</v>
      </c>
      <c r="B2959" s="17"/>
      <c r="C2959" s="17"/>
      <c r="D2959" s="17"/>
      <c r="E2959" s="17"/>
      <c r="F2959" s="17"/>
    </row>
    <row r="2960" spans="1:6" ht="15" customHeight="1">
      <c r="A2960" s="17" t="s">
        <v>271</v>
      </c>
      <c r="B2960" s="17"/>
      <c r="C2960" s="17"/>
      <c r="D2960" s="17"/>
      <c r="E2960" s="17"/>
      <c r="F2960" s="17"/>
    </row>
    <row r="2961" spans="1:6" ht="15" customHeight="1">
      <c r="A2961" s="17" t="s">
        <v>272</v>
      </c>
      <c r="B2961" s="17"/>
      <c r="C2961" s="17"/>
      <c r="D2961" s="17"/>
      <c r="E2961" s="17"/>
      <c r="F2961" s="17"/>
    </row>
    <row r="2962" spans="1:6" ht="15" customHeight="1">
      <c r="A2962" s="17" t="s">
        <v>273</v>
      </c>
      <c r="B2962" s="17"/>
      <c r="C2962" s="17"/>
      <c r="D2962" s="17"/>
      <c r="E2962" s="17"/>
      <c r="F2962" s="17"/>
    </row>
    <row r="2963" spans="1:6" ht="15" customHeight="1">
      <c r="A2963" s="17" t="s">
        <v>274</v>
      </c>
      <c r="B2963" s="17"/>
      <c r="C2963" s="17"/>
      <c r="D2963" s="17"/>
      <c r="E2963" s="17"/>
      <c r="F2963" s="17"/>
    </row>
    <row r="2964" spans="1:6" ht="15" customHeight="1">
      <c r="A2964" s="17" t="s">
        <v>236</v>
      </c>
      <c r="B2964" s="17"/>
      <c r="C2964" s="17"/>
      <c r="D2964" s="17"/>
      <c r="E2964" s="17"/>
      <c r="F2964" s="17"/>
    </row>
    <row r="2965" spans="1:6" ht="15" customHeight="1">
      <c r="A2965" s="17" t="s">
        <v>237</v>
      </c>
      <c r="B2965" s="17"/>
      <c r="C2965" s="17"/>
      <c r="D2965" s="17"/>
      <c r="E2965" s="17"/>
      <c r="F2965" s="17"/>
    </row>
    <row r="2966" spans="1:6" ht="15" customHeight="1">
      <c r="A2966" s="17" t="s">
        <v>204</v>
      </c>
      <c r="B2966" s="17"/>
      <c r="C2966" s="17"/>
      <c r="D2966" s="17"/>
      <c r="E2966" s="17"/>
      <c r="F2966" s="17"/>
    </row>
    <row r="2967" spans="1:6" ht="15" customHeight="1">
      <c r="A2967" s="17" t="s">
        <v>656</v>
      </c>
      <c r="B2967" s="17"/>
      <c r="C2967" s="17"/>
      <c r="D2967" s="17"/>
      <c r="E2967" s="17"/>
      <c r="F2967" s="17"/>
    </row>
    <row r="2968" spans="1:6" ht="15" customHeight="1">
      <c r="A2968" s="17" t="s">
        <v>208</v>
      </c>
      <c r="B2968" s="17"/>
      <c r="C2968" s="17"/>
      <c r="D2968" s="17"/>
      <c r="E2968" s="17"/>
      <c r="F2968" s="17"/>
    </row>
    <row r="2969" spans="1:6" ht="15" customHeight="1">
      <c r="A2969" s="17" t="s">
        <v>210</v>
      </c>
      <c r="B2969" s="17"/>
      <c r="C2969" s="17"/>
      <c r="D2969" s="17"/>
      <c r="E2969" s="17"/>
      <c r="F2969" s="17"/>
    </row>
    <row r="2970" spans="1:6" ht="15" customHeight="1">
      <c r="A2970" s="17" t="s">
        <v>238</v>
      </c>
      <c r="B2970" s="17"/>
      <c r="C2970" s="17"/>
      <c r="D2970" s="17"/>
      <c r="E2970" s="17"/>
      <c r="F2970" s="17"/>
    </row>
    <row r="2971" spans="1:6" ht="15" customHeight="1">
      <c r="A2971" s="17" t="s">
        <v>331</v>
      </c>
      <c r="B2971" s="17"/>
      <c r="C2971" s="17"/>
      <c r="D2971" s="17"/>
      <c r="E2971" s="17"/>
      <c r="F2971" s="17"/>
    </row>
    <row r="2972" spans="1:6" ht="15" customHeight="1">
      <c r="A2972" s="17" t="s">
        <v>803</v>
      </c>
      <c r="B2972" s="17"/>
      <c r="C2972" s="17"/>
      <c r="D2972" s="17"/>
      <c r="E2972" s="17"/>
      <c r="F2972" s="17"/>
    </row>
    <row r="2973" spans="1:6" ht="15" customHeight="1">
      <c r="A2973" s="17" t="s">
        <v>804</v>
      </c>
      <c r="B2973" s="17"/>
      <c r="C2973" s="17"/>
      <c r="D2973" s="17"/>
      <c r="E2973" s="17"/>
      <c r="F2973" s="17"/>
    </row>
    <row r="2974" spans="1:6" ht="15" customHeight="1">
      <c r="A2974" s="17" t="s">
        <v>744</v>
      </c>
      <c r="B2974" s="17"/>
      <c r="C2974" s="17"/>
      <c r="D2974" s="17"/>
      <c r="E2974" s="17"/>
      <c r="F2974" s="17"/>
    </row>
    <row r="2975" spans="1:6" ht="15" customHeight="1">
      <c r="A2975" s="17" t="s">
        <v>805</v>
      </c>
      <c r="B2975" s="17"/>
      <c r="C2975" s="17"/>
      <c r="D2975" s="17"/>
      <c r="E2975" s="17"/>
      <c r="F2975" s="17"/>
    </row>
    <row r="2976" spans="1:6" ht="15" customHeight="1">
      <c r="A2976" s="17" t="s">
        <v>143</v>
      </c>
      <c r="B2976" s="17"/>
      <c r="C2976" s="17"/>
      <c r="D2976" s="17"/>
      <c r="E2976" s="17"/>
      <c r="F2976" s="17"/>
    </row>
    <row r="2977" spans="1:6" ht="15" customHeight="1">
      <c r="A2977" s="17" t="s">
        <v>244</v>
      </c>
      <c r="B2977" s="17"/>
      <c r="C2977" s="17"/>
      <c r="D2977" s="17"/>
      <c r="E2977" s="17"/>
      <c r="F2977" s="17"/>
    </row>
    <row r="2978" spans="1:6" ht="15" customHeight="1">
      <c r="A2978" s="17" t="s">
        <v>369</v>
      </c>
      <c r="B2978" s="17"/>
      <c r="C2978" s="17"/>
      <c r="D2978" s="17"/>
      <c r="E2978" s="17"/>
      <c r="F2978" s="17"/>
    </row>
    <row r="2979" spans="1:6" ht="15" customHeight="1">
      <c r="A2979" s="17" t="s">
        <v>752</v>
      </c>
      <c r="B2979" s="17"/>
      <c r="C2979" s="17"/>
      <c r="D2979" s="17"/>
      <c r="E2979" s="17"/>
      <c r="F2979" s="17"/>
    </row>
    <row r="2980" spans="1:6" ht="15" customHeight="1">
      <c r="A2980" s="17" t="s">
        <v>739</v>
      </c>
      <c r="B2980" s="17"/>
      <c r="C2980" s="17"/>
      <c r="D2980" s="17"/>
      <c r="E2980" s="17"/>
      <c r="F2980" s="17"/>
    </row>
    <row r="2981" spans="1:6" ht="15" customHeight="1">
      <c r="A2981" s="17" t="s">
        <v>320</v>
      </c>
      <c r="B2981" s="17"/>
      <c r="C2981" s="17"/>
      <c r="D2981" s="17"/>
      <c r="E2981" s="17"/>
      <c r="F2981" s="17"/>
    </row>
    <row r="2982" spans="1:6" ht="15" customHeight="1">
      <c r="A2982" s="17" t="s">
        <v>371</v>
      </c>
      <c r="B2982" s="17"/>
      <c r="C2982" s="17"/>
      <c r="D2982" s="17"/>
      <c r="E2982" s="17"/>
      <c r="F2982" s="17"/>
    </row>
    <row r="2983" spans="1:6" ht="15" customHeight="1">
      <c r="A2983" s="17" t="s">
        <v>520</v>
      </c>
      <c r="B2983" s="17"/>
      <c r="C2983" s="17"/>
      <c r="D2983" s="17"/>
      <c r="E2983" s="17"/>
      <c r="F2983" s="17"/>
    </row>
    <row r="2984" spans="1:6" ht="15" customHeight="1">
      <c r="A2984" s="17" t="s">
        <v>715</v>
      </c>
      <c r="B2984" s="17"/>
      <c r="C2984" s="17"/>
      <c r="D2984" s="17"/>
      <c r="E2984" s="17"/>
      <c r="F2984" s="17"/>
    </row>
    <row r="2985" spans="1:6" ht="15" customHeight="1">
      <c r="A2985" s="17" t="s">
        <v>286</v>
      </c>
      <c r="B2985" s="17"/>
      <c r="C2985" s="17"/>
      <c r="D2985" s="17"/>
      <c r="E2985" s="17"/>
      <c r="F2985" s="17"/>
    </row>
    <row r="2986" spans="1:6" ht="15" customHeight="1">
      <c r="A2986" s="17" t="s">
        <v>381</v>
      </c>
      <c r="B2986" s="17"/>
      <c r="C2986" s="17"/>
      <c r="D2986" s="17"/>
      <c r="E2986" s="17"/>
      <c r="F2986" s="17"/>
    </row>
    <row r="2987" spans="1:6" ht="15" customHeight="1">
      <c r="A2987" s="17" t="s">
        <v>438</v>
      </c>
      <c r="B2987" s="17"/>
      <c r="C2987" s="17"/>
      <c r="D2987" s="17"/>
      <c r="E2987" s="17"/>
      <c r="F2987" s="17"/>
    </row>
    <row r="2988" spans="1:6" ht="15" customHeight="1">
      <c r="A2988" s="17" t="s">
        <v>806</v>
      </c>
      <c r="B2988" s="17"/>
      <c r="C2988" s="17"/>
      <c r="D2988" s="17"/>
      <c r="E2988" s="17"/>
      <c r="F2988" s="17"/>
    </row>
    <row r="2989" spans="1:6" ht="15" customHeight="1">
      <c r="A2989" s="17" t="s">
        <v>807</v>
      </c>
      <c r="B2989" s="17"/>
      <c r="C2989" s="17"/>
      <c r="D2989" s="17"/>
      <c r="E2989" s="17"/>
      <c r="F2989" s="17"/>
    </row>
    <row r="2990" spans="1:6" ht="15" customHeight="1">
      <c r="A2990" s="17" t="s">
        <v>735</v>
      </c>
      <c r="B2990" s="17"/>
      <c r="C2990" s="17"/>
      <c r="D2990" s="17"/>
      <c r="E2990" s="17"/>
      <c r="F2990" s="17"/>
    </row>
    <row r="2991" spans="1:6" ht="15" customHeight="1">
      <c r="A2991" s="17" t="s">
        <v>729</v>
      </c>
      <c r="B2991" s="17"/>
      <c r="C2991" s="17"/>
      <c r="D2991" s="17"/>
      <c r="E2991" s="17"/>
      <c r="F2991" s="17"/>
    </row>
    <row r="2992" spans="1:6" ht="15" customHeight="1">
      <c r="A2992" s="17" t="s">
        <v>178</v>
      </c>
      <c r="B2992" s="17"/>
      <c r="C2992" s="17"/>
      <c r="D2992" s="17"/>
      <c r="E2992" s="17"/>
      <c r="F2992" s="17"/>
    </row>
    <row r="2993" spans="1:6" ht="15" customHeight="1">
      <c r="A2993" s="17" t="s">
        <v>180</v>
      </c>
      <c r="B2993" s="17"/>
      <c r="C2993" s="17"/>
      <c r="D2993" s="17"/>
      <c r="E2993" s="17"/>
      <c r="F2993" s="17"/>
    </row>
    <row r="2994" spans="1:6" ht="15" customHeight="1">
      <c r="A2994" s="17" t="s">
        <v>555</v>
      </c>
      <c r="B2994" s="17"/>
      <c r="C2994" s="17"/>
      <c r="D2994" s="17"/>
      <c r="E2994" s="17"/>
      <c r="F2994" s="17"/>
    </row>
    <row r="2995" spans="1:6" ht="15" customHeight="1">
      <c r="A2995" s="17" t="s">
        <v>184</v>
      </c>
      <c r="B2995" s="17"/>
      <c r="C2995" s="17"/>
      <c r="D2995" s="17"/>
      <c r="E2995" s="17"/>
      <c r="F2995" s="17"/>
    </row>
    <row r="2996" spans="1:6" ht="15" customHeight="1">
      <c r="A2996" s="17" t="s">
        <v>186</v>
      </c>
      <c r="B2996" s="17"/>
      <c r="C2996" s="17"/>
      <c r="D2996" s="17"/>
      <c r="E2996" s="17"/>
      <c r="F2996" s="17"/>
    </row>
    <row r="2997" spans="1:6" ht="15" customHeight="1">
      <c r="A2997" s="17" t="s">
        <v>405</v>
      </c>
      <c r="B2997" s="17"/>
      <c r="C2997" s="17"/>
      <c r="D2997" s="17"/>
      <c r="E2997" s="17"/>
      <c r="F2997" s="17"/>
    </row>
    <row r="2998" spans="1:6" ht="15" customHeight="1">
      <c r="A2998" s="17" t="s">
        <v>406</v>
      </c>
      <c r="B2998" s="17"/>
      <c r="C2998" s="17"/>
      <c r="D2998" s="17"/>
      <c r="E2998" s="17"/>
      <c r="F2998" s="17"/>
    </row>
    <row r="2999" spans="1:6" ht="15" customHeight="1">
      <c r="A2999" s="17" t="s">
        <v>292</v>
      </c>
      <c r="B2999" s="17"/>
      <c r="C2999" s="17"/>
      <c r="D2999" s="17"/>
      <c r="E2999" s="17"/>
      <c r="F2999" s="17"/>
    </row>
    <row r="3000" spans="1:6" ht="15" customHeight="1">
      <c r="A3000" s="17" t="s">
        <v>293</v>
      </c>
      <c r="B3000" s="17"/>
      <c r="C3000" s="17"/>
      <c r="D3000" s="17"/>
      <c r="E3000" s="17"/>
      <c r="F3000" s="17"/>
    </row>
    <row r="3001" spans="1:6" ht="15" customHeight="1">
      <c r="A3001" s="17" t="s">
        <v>194</v>
      </c>
      <c r="B3001" s="17"/>
      <c r="C3001" s="17"/>
      <c r="D3001" s="17"/>
      <c r="E3001" s="17"/>
      <c r="F3001" s="17"/>
    </row>
    <row r="3002" spans="1:6" ht="15" customHeight="1">
      <c r="A3002" s="17" t="s">
        <v>196</v>
      </c>
      <c r="B3002" s="17"/>
      <c r="C3002" s="17"/>
      <c r="D3002" s="17"/>
      <c r="E3002" s="17"/>
      <c r="F3002" s="17"/>
    </row>
    <row r="3003" spans="1:6" ht="15" customHeight="1">
      <c r="A3003" s="17" t="s">
        <v>273</v>
      </c>
      <c r="B3003" s="17"/>
      <c r="C3003" s="17"/>
      <c r="D3003" s="17"/>
      <c r="E3003" s="17"/>
      <c r="F3003" s="17"/>
    </row>
    <row r="3004" spans="1:6" ht="15" customHeight="1">
      <c r="A3004" s="17" t="s">
        <v>274</v>
      </c>
      <c r="B3004" s="17"/>
      <c r="C3004" s="17"/>
      <c r="D3004" s="17"/>
      <c r="E3004" s="17"/>
      <c r="F3004" s="17"/>
    </row>
    <row r="3005" spans="1:6" ht="15" customHeight="1">
      <c r="A3005" s="17" t="s">
        <v>236</v>
      </c>
      <c r="B3005" s="17"/>
      <c r="C3005" s="17"/>
      <c r="D3005" s="17"/>
      <c r="E3005" s="17"/>
      <c r="F3005" s="17"/>
    </row>
    <row r="3006" spans="1:6" ht="15" customHeight="1">
      <c r="A3006" s="17" t="s">
        <v>237</v>
      </c>
      <c r="B3006" s="17"/>
      <c r="C3006" s="17"/>
      <c r="D3006" s="17"/>
      <c r="E3006" s="17"/>
      <c r="F3006" s="17"/>
    </row>
    <row r="3007" spans="1:6" ht="15" customHeight="1">
      <c r="A3007" s="17" t="s">
        <v>204</v>
      </c>
      <c r="B3007" s="17"/>
      <c r="C3007" s="17"/>
      <c r="D3007" s="17"/>
      <c r="E3007" s="17"/>
      <c r="F3007" s="17"/>
    </row>
    <row r="3008" spans="1:6" ht="15" customHeight="1">
      <c r="A3008" s="17" t="s">
        <v>808</v>
      </c>
      <c r="B3008" s="17"/>
      <c r="C3008" s="17"/>
      <c r="D3008" s="17"/>
      <c r="E3008" s="17"/>
      <c r="F3008" s="17"/>
    </row>
    <row r="3009" spans="1:6" ht="15" customHeight="1">
      <c r="A3009" s="17" t="s">
        <v>208</v>
      </c>
      <c r="B3009" s="17"/>
      <c r="C3009" s="17"/>
      <c r="D3009" s="17"/>
      <c r="E3009" s="17"/>
      <c r="F3009" s="17"/>
    </row>
    <row r="3010" spans="1:6" ht="15" customHeight="1">
      <c r="A3010" s="17" t="s">
        <v>210</v>
      </c>
      <c r="B3010" s="17"/>
      <c r="C3010" s="17"/>
      <c r="D3010" s="17"/>
      <c r="E3010" s="17"/>
      <c r="F3010" s="17"/>
    </row>
    <row r="3011" spans="1:6" ht="15" customHeight="1">
      <c r="A3011" s="17" t="s">
        <v>429</v>
      </c>
      <c r="B3011" s="17"/>
      <c r="C3011" s="17"/>
      <c r="D3011" s="17"/>
      <c r="E3011" s="17"/>
      <c r="F3011" s="17"/>
    </row>
    <row r="3012" spans="1:6" ht="15" customHeight="1">
      <c r="A3012" s="17" t="s">
        <v>314</v>
      </c>
      <c r="B3012" s="17"/>
      <c r="C3012" s="17"/>
      <c r="D3012" s="17"/>
      <c r="E3012" s="17"/>
      <c r="F3012" s="17"/>
    </row>
    <row r="3013" spans="1:6" ht="15" customHeight="1">
      <c r="A3013" s="17" t="s">
        <v>315</v>
      </c>
      <c r="B3013" s="17"/>
      <c r="C3013" s="17"/>
      <c r="D3013" s="17"/>
      <c r="E3013" s="17"/>
      <c r="F3013" s="17"/>
    </row>
    <row r="3014" spans="1:6" ht="15" customHeight="1">
      <c r="A3014" s="17" t="s">
        <v>316</v>
      </c>
      <c r="B3014" s="17"/>
      <c r="C3014" s="17"/>
      <c r="D3014" s="17"/>
      <c r="E3014" s="17"/>
      <c r="F3014" s="17"/>
    </row>
    <row r="3015" spans="1:6" ht="15" customHeight="1">
      <c r="A3015" s="17" t="s">
        <v>219</v>
      </c>
      <c r="B3015" s="17"/>
      <c r="C3015" s="17"/>
      <c r="D3015" s="17"/>
      <c r="E3015" s="17"/>
      <c r="F3015" s="17"/>
    </row>
    <row r="3016" spans="1:6" ht="15" customHeight="1">
      <c r="A3016" s="17" t="s">
        <v>658</v>
      </c>
      <c r="B3016" s="17"/>
      <c r="C3016" s="17"/>
      <c r="D3016" s="17"/>
      <c r="E3016" s="17"/>
      <c r="F3016" s="17"/>
    </row>
    <row r="3017" spans="1:6" ht="15" customHeight="1">
      <c r="A3017" s="17" t="s">
        <v>143</v>
      </c>
      <c r="B3017" s="17"/>
      <c r="C3017" s="17"/>
      <c r="D3017" s="17"/>
      <c r="E3017" s="17"/>
      <c r="F3017" s="17"/>
    </row>
    <row r="3018" spans="1:6" ht="15" customHeight="1">
      <c r="A3018" s="17" t="s">
        <v>279</v>
      </c>
      <c r="B3018" s="17"/>
      <c r="C3018" s="17"/>
      <c r="D3018" s="17"/>
      <c r="E3018" s="17"/>
      <c r="F3018" s="17"/>
    </row>
    <row r="3019" spans="1:6" ht="15" customHeight="1">
      <c r="A3019" s="17" t="s">
        <v>222</v>
      </c>
      <c r="B3019" s="17"/>
      <c r="C3019" s="17"/>
      <c r="D3019" s="17"/>
      <c r="E3019" s="17"/>
      <c r="F3019" s="17"/>
    </row>
    <row r="3020" spans="1:6" ht="15" customHeight="1">
      <c r="A3020" s="17" t="s">
        <v>318</v>
      </c>
      <c r="B3020" s="17"/>
      <c r="C3020" s="17"/>
      <c r="D3020" s="17"/>
      <c r="E3020" s="17"/>
      <c r="F3020" s="17"/>
    </row>
    <row r="3021" spans="1:6" ht="15" customHeight="1">
      <c r="A3021" s="17" t="s">
        <v>319</v>
      </c>
      <c r="B3021" s="17"/>
      <c r="C3021" s="17"/>
      <c r="D3021" s="17"/>
      <c r="E3021" s="17"/>
      <c r="F3021" s="17"/>
    </row>
    <row r="3022" spans="1:6" ht="15" customHeight="1">
      <c r="A3022" s="17" t="s">
        <v>320</v>
      </c>
      <c r="B3022" s="17"/>
      <c r="C3022" s="17"/>
      <c r="D3022" s="17"/>
      <c r="E3022" s="17"/>
      <c r="F3022" s="17"/>
    </row>
    <row r="3023" spans="1:6" ht="15" customHeight="1">
      <c r="A3023" s="17" t="s">
        <v>321</v>
      </c>
      <c r="B3023" s="17"/>
      <c r="C3023" s="17"/>
      <c r="D3023" s="17"/>
      <c r="E3023" s="17"/>
      <c r="F3023" s="17"/>
    </row>
    <row r="3024" spans="1:6" ht="15" customHeight="1">
      <c r="A3024" s="17" t="s">
        <v>284</v>
      </c>
      <c r="B3024" s="17"/>
      <c r="C3024" s="17"/>
      <c r="D3024" s="17"/>
      <c r="E3024" s="17"/>
      <c r="F3024" s="17"/>
    </row>
    <row r="3025" spans="1:6" ht="15" customHeight="1">
      <c r="A3025" s="17" t="s">
        <v>322</v>
      </c>
      <c r="B3025" s="17"/>
      <c r="C3025" s="17"/>
      <c r="D3025" s="17"/>
      <c r="E3025" s="17"/>
      <c r="F3025" s="17"/>
    </row>
    <row r="3026" spans="1:6" ht="15" customHeight="1">
      <c r="A3026" s="17" t="s">
        <v>286</v>
      </c>
      <c r="B3026" s="17"/>
      <c r="C3026" s="17"/>
      <c r="D3026" s="17"/>
      <c r="E3026" s="17"/>
      <c r="F3026" s="17"/>
    </row>
    <row r="3027" spans="1:6" ht="15" customHeight="1">
      <c r="A3027" s="17" t="s">
        <v>227</v>
      </c>
      <c r="B3027" s="17"/>
      <c r="C3027" s="17"/>
      <c r="D3027" s="17"/>
      <c r="E3027" s="17"/>
      <c r="F3027" s="17"/>
    </row>
    <row r="3028" spans="1:6" ht="15" customHeight="1">
      <c r="A3028" s="17" t="s">
        <v>168</v>
      </c>
      <c r="B3028" s="17"/>
      <c r="C3028" s="17"/>
      <c r="D3028" s="17"/>
      <c r="E3028" s="17"/>
      <c r="F3028" s="17"/>
    </row>
    <row r="3029" spans="1:6" ht="15" customHeight="1">
      <c r="A3029" s="17" t="s">
        <v>324</v>
      </c>
      <c r="B3029" s="17"/>
      <c r="C3029" s="17"/>
      <c r="D3029" s="17"/>
      <c r="E3029" s="17"/>
      <c r="F3029" s="17"/>
    </row>
    <row r="3030" spans="1:6" ht="15" customHeight="1">
      <c r="A3030" s="17" t="s">
        <v>325</v>
      </c>
      <c r="B3030" s="17"/>
      <c r="C3030" s="17"/>
      <c r="D3030" s="17"/>
      <c r="E3030" s="17"/>
      <c r="F3030" s="17"/>
    </row>
    <row r="3031" spans="1:6" ht="15" customHeight="1">
      <c r="A3031" s="17" t="s">
        <v>384</v>
      </c>
      <c r="B3031" s="17"/>
      <c r="C3031" s="17"/>
      <c r="D3031" s="17"/>
      <c r="E3031" s="17"/>
      <c r="F3031" s="17"/>
    </row>
    <row r="3032" spans="1:6" ht="15" customHeight="1">
      <c r="A3032" s="17" t="s">
        <v>176</v>
      </c>
      <c r="B3032" s="17"/>
      <c r="C3032" s="17"/>
      <c r="D3032" s="17"/>
      <c r="E3032" s="17"/>
      <c r="F3032" s="17"/>
    </row>
    <row r="3033" spans="1:6" ht="15" customHeight="1">
      <c r="A3033" s="17" t="s">
        <v>178</v>
      </c>
      <c r="B3033" s="17"/>
      <c r="C3033" s="17"/>
      <c r="D3033" s="17"/>
      <c r="E3033" s="17"/>
      <c r="F3033" s="17"/>
    </row>
    <row r="3034" spans="1:6" ht="15" customHeight="1">
      <c r="A3034" s="17" t="s">
        <v>180</v>
      </c>
      <c r="B3034" s="17"/>
      <c r="C3034" s="17"/>
      <c r="D3034" s="17"/>
      <c r="E3034" s="17"/>
      <c r="F3034" s="17"/>
    </row>
    <row r="3035" spans="1:6" ht="15" customHeight="1">
      <c r="A3035" s="17" t="s">
        <v>182</v>
      </c>
      <c r="B3035" s="17"/>
      <c r="C3035" s="17"/>
      <c r="D3035" s="17"/>
      <c r="E3035" s="17"/>
      <c r="F3035" s="17"/>
    </row>
    <row r="3036" spans="1:6" ht="15" customHeight="1">
      <c r="A3036" s="17" t="s">
        <v>184</v>
      </c>
      <c r="B3036" s="17"/>
      <c r="C3036" s="17"/>
      <c r="D3036" s="17"/>
      <c r="E3036" s="17"/>
      <c r="F3036" s="17"/>
    </row>
    <row r="3037" spans="1:6" ht="15" customHeight="1">
      <c r="A3037" s="17" t="s">
        <v>186</v>
      </c>
      <c r="B3037" s="17"/>
      <c r="C3037" s="17"/>
      <c r="D3037" s="17"/>
      <c r="E3037" s="17"/>
      <c r="F3037" s="17"/>
    </row>
    <row r="3038" spans="1:6" ht="15" customHeight="1">
      <c r="A3038" s="17" t="s">
        <v>327</v>
      </c>
      <c r="B3038" s="17"/>
      <c r="C3038" s="17"/>
      <c r="D3038" s="17"/>
      <c r="E3038" s="17"/>
      <c r="F3038" s="17"/>
    </row>
    <row r="3039" spans="1:6" ht="15" customHeight="1">
      <c r="A3039" s="17" t="s">
        <v>328</v>
      </c>
      <c r="B3039" s="17"/>
      <c r="C3039" s="17"/>
      <c r="D3039" s="17"/>
      <c r="E3039" s="17"/>
      <c r="F3039" s="17"/>
    </row>
    <row r="3040" spans="1:6" ht="15" customHeight="1">
      <c r="A3040" s="17" t="s">
        <v>329</v>
      </c>
      <c r="B3040" s="17"/>
      <c r="C3040" s="17"/>
      <c r="D3040" s="17"/>
      <c r="E3040" s="17"/>
      <c r="F3040" s="17"/>
    </row>
    <row r="3041" spans="1:6" ht="15" customHeight="1">
      <c r="A3041" s="17" t="s">
        <v>330</v>
      </c>
      <c r="B3041" s="17"/>
      <c r="C3041" s="17"/>
      <c r="D3041" s="17"/>
      <c r="E3041" s="17"/>
      <c r="F3041" s="17"/>
    </row>
    <row r="3042" spans="1:6" ht="15" customHeight="1">
      <c r="A3042" s="17" t="s">
        <v>234</v>
      </c>
      <c r="B3042" s="17"/>
      <c r="C3042" s="17"/>
      <c r="D3042" s="17"/>
      <c r="E3042" s="17"/>
      <c r="F3042" s="17"/>
    </row>
    <row r="3043" spans="1:6" ht="15" customHeight="1">
      <c r="A3043" s="17" t="s">
        <v>235</v>
      </c>
      <c r="B3043" s="17"/>
      <c r="C3043" s="17"/>
      <c r="D3043" s="17"/>
      <c r="E3043" s="17"/>
      <c r="F3043" s="17"/>
    </row>
    <row r="3044" spans="1:6" ht="15" customHeight="1">
      <c r="A3044" s="17" t="s">
        <v>294</v>
      </c>
      <c r="B3044" s="17"/>
      <c r="C3044" s="17"/>
      <c r="D3044" s="17"/>
      <c r="E3044" s="17"/>
      <c r="F3044" s="17"/>
    </row>
    <row r="3045" spans="1:6" ht="15" customHeight="1">
      <c r="A3045" s="17" t="s">
        <v>295</v>
      </c>
      <c r="B3045" s="17"/>
      <c r="C3045" s="17"/>
      <c r="D3045" s="17"/>
      <c r="E3045" s="17"/>
      <c r="F3045" s="17"/>
    </row>
    <row r="3046" spans="1:6" ht="15" customHeight="1">
      <c r="A3046" s="17" t="s">
        <v>236</v>
      </c>
      <c r="B3046" s="17"/>
      <c r="C3046" s="17"/>
      <c r="D3046" s="17"/>
      <c r="E3046" s="17"/>
      <c r="F3046" s="17"/>
    </row>
    <row r="3047" spans="1:6" ht="15" customHeight="1">
      <c r="A3047" s="17" t="s">
        <v>237</v>
      </c>
      <c r="B3047" s="17"/>
      <c r="C3047" s="17"/>
      <c r="D3047" s="17"/>
      <c r="E3047" s="17"/>
      <c r="F3047" s="17"/>
    </row>
    <row r="3048" spans="1:6" ht="15" customHeight="1">
      <c r="A3048" s="17" t="s">
        <v>204</v>
      </c>
      <c r="B3048" s="17"/>
      <c r="C3048" s="17"/>
      <c r="D3048" s="17"/>
      <c r="E3048" s="17"/>
      <c r="F3048" s="17"/>
    </row>
    <row r="3049" spans="1:6" ht="15" customHeight="1">
      <c r="A3049" s="17" t="s">
        <v>208</v>
      </c>
      <c r="B3049" s="17"/>
      <c r="C3049" s="17"/>
      <c r="D3049" s="17"/>
      <c r="E3049" s="17"/>
      <c r="F3049" s="17"/>
    </row>
    <row r="3050" spans="1:6" ht="15" customHeight="1">
      <c r="A3050" s="17" t="s">
        <v>210</v>
      </c>
      <c r="B3050" s="17"/>
      <c r="C3050" s="17"/>
      <c r="D3050" s="17"/>
      <c r="E3050" s="17"/>
      <c r="F3050" s="17"/>
    </row>
    <row r="3051" spans="1:6" ht="15" customHeight="1">
      <c r="A3051" s="17" t="s">
        <v>429</v>
      </c>
      <c r="B3051" s="17"/>
      <c r="C3051" s="17"/>
      <c r="D3051" s="17"/>
      <c r="E3051" s="17"/>
      <c r="F3051" s="17"/>
    </row>
    <row r="3052" spans="1:6" ht="15" customHeight="1">
      <c r="A3052" s="17" t="s">
        <v>331</v>
      </c>
      <c r="B3052" s="17"/>
      <c r="C3052" s="17"/>
      <c r="D3052" s="17"/>
      <c r="E3052" s="17"/>
      <c r="F3052" s="17"/>
    </row>
    <row r="3053" spans="1:6" ht="15" customHeight="1">
      <c r="A3053" s="17" t="s">
        <v>809</v>
      </c>
      <c r="B3053" s="17"/>
      <c r="C3053" s="17"/>
      <c r="D3053" s="17"/>
      <c r="E3053" s="17"/>
      <c r="F3053" s="17"/>
    </row>
    <row r="3054" spans="1:6" ht="15" customHeight="1">
      <c r="A3054" s="17" t="s">
        <v>810</v>
      </c>
      <c r="B3054" s="17"/>
      <c r="C3054" s="17"/>
      <c r="D3054" s="17"/>
      <c r="E3054" s="17"/>
      <c r="F3054" s="17"/>
    </row>
    <row r="3055" spans="1:6" ht="15" customHeight="1">
      <c r="A3055" s="17" t="s">
        <v>744</v>
      </c>
      <c r="B3055" s="17"/>
      <c r="C3055" s="17"/>
      <c r="D3055" s="17"/>
      <c r="E3055" s="17"/>
      <c r="F3055" s="17"/>
    </row>
    <row r="3056" spans="1:6" ht="15" customHeight="1">
      <c r="A3056" s="17" t="s">
        <v>510</v>
      </c>
      <c r="B3056" s="17"/>
      <c r="C3056" s="17"/>
      <c r="D3056" s="17"/>
      <c r="E3056" s="17"/>
      <c r="F3056" s="17"/>
    </row>
    <row r="3057" spans="1:6" ht="15" customHeight="1">
      <c r="A3057" s="17" t="s">
        <v>143</v>
      </c>
      <c r="B3057" s="17"/>
      <c r="C3057" s="17"/>
      <c r="D3057" s="17"/>
      <c r="E3057" s="17"/>
      <c r="F3057" s="17"/>
    </row>
    <row r="3058" spans="1:6" ht="15" customHeight="1">
      <c r="A3058" s="17" t="s">
        <v>244</v>
      </c>
      <c r="B3058" s="17"/>
      <c r="C3058" s="17"/>
      <c r="D3058" s="17"/>
      <c r="E3058" s="17"/>
      <c r="F3058" s="17"/>
    </row>
    <row r="3059" spans="1:6" ht="15" customHeight="1">
      <c r="A3059" s="17" t="s">
        <v>369</v>
      </c>
      <c r="B3059" s="17"/>
      <c r="C3059" s="17"/>
      <c r="D3059" s="17"/>
      <c r="E3059" s="17"/>
      <c r="F3059" s="17"/>
    </row>
    <row r="3060" spans="1:6" ht="15" customHeight="1">
      <c r="A3060" s="17" t="s">
        <v>752</v>
      </c>
      <c r="B3060" s="17"/>
      <c r="C3060" s="17"/>
      <c r="D3060" s="17"/>
      <c r="E3060" s="17"/>
      <c r="F3060" s="17"/>
    </row>
    <row r="3061" spans="1:6" ht="15" customHeight="1">
      <c r="A3061" s="17" t="s">
        <v>739</v>
      </c>
      <c r="B3061" s="17"/>
      <c r="C3061" s="17"/>
      <c r="D3061" s="17"/>
      <c r="E3061" s="17"/>
      <c r="F3061" s="17"/>
    </row>
    <row r="3062" spans="1:6" ht="15" customHeight="1">
      <c r="A3062" s="17" t="s">
        <v>534</v>
      </c>
      <c r="B3062" s="17"/>
      <c r="C3062" s="17"/>
      <c r="D3062" s="17"/>
      <c r="E3062" s="17"/>
      <c r="F3062" s="17"/>
    </row>
    <row r="3063" spans="1:6" ht="15" customHeight="1">
      <c r="A3063" s="17" t="s">
        <v>454</v>
      </c>
      <c r="B3063" s="17"/>
      <c r="C3063" s="17"/>
      <c r="D3063" s="17"/>
      <c r="E3063" s="17"/>
      <c r="F3063" s="17"/>
    </row>
    <row r="3064" spans="1:6" ht="15" customHeight="1">
      <c r="A3064" s="17" t="s">
        <v>584</v>
      </c>
      <c r="B3064" s="17"/>
      <c r="C3064" s="17"/>
      <c r="D3064" s="17"/>
      <c r="E3064" s="17"/>
      <c r="F3064" s="17"/>
    </row>
    <row r="3065" spans="1:6" ht="15" customHeight="1">
      <c r="A3065" s="17" t="s">
        <v>715</v>
      </c>
      <c r="B3065" s="17"/>
      <c r="C3065" s="17"/>
      <c r="D3065" s="17"/>
      <c r="E3065" s="17"/>
      <c r="F3065" s="17"/>
    </row>
    <row r="3066" spans="1:6" ht="15" customHeight="1">
      <c r="A3066" s="17" t="s">
        <v>286</v>
      </c>
      <c r="B3066" s="17"/>
      <c r="C3066" s="17"/>
      <c r="D3066" s="17"/>
      <c r="E3066" s="17"/>
      <c r="F3066" s="17"/>
    </row>
    <row r="3067" spans="1:6" ht="15" customHeight="1">
      <c r="A3067" s="17" t="s">
        <v>745</v>
      </c>
      <c r="B3067" s="17"/>
      <c r="C3067" s="17"/>
      <c r="D3067" s="17"/>
      <c r="E3067" s="17"/>
      <c r="F3067" s="17"/>
    </row>
    <row r="3068" spans="1:6" ht="15" customHeight="1">
      <c r="A3068" s="17" t="s">
        <v>337</v>
      </c>
      <c r="B3068" s="17"/>
      <c r="C3068" s="17"/>
      <c r="D3068" s="17"/>
      <c r="E3068" s="17"/>
      <c r="F3068" s="17"/>
    </row>
    <row r="3069" spans="1:6" ht="15" customHeight="1">
      <c r="A3069" s="17" t="s">
        <v>811</v>
      </c>
      <c r="B3069" s="17"/>
      <c r="C3069" s="17"/>
      <c r="D3069" s="17"/>
      <c r="E3069" s="17"/>
      <c r="F3069" s="17"/>
    </row>
    <row r="3070" spans="1:6" ht="15" customHeight="1">
      <c r="A3070" s="17" t="s">
        <v>812</v>
      </c>
      <c r="B3070" s="17"/>
      <c r="C3070" s="17"/>
      <c r="D3070" s="17"/>
      <c r="E3070" s="17"/>
      <c r="F3070" s="17"/>
    </row>
    <row r="3071" spans="1:6" ht="15" customHeight="1">
      <c r="A3071" s="17" t="s">
        <v>813</v>
      </c>
      <c r="B3071" s="17"/>
      <c r="C3071" s="17"/>
      <c r="D3071" s="17"/>
      <c r="E3071" s="17"/>
      <c r="F3071" s="17"/>
    </row>
    <row r="3072" spans="1:6" ht="15" customHeight="1">
      <c r="A3072" s="17" t="s">
        <v>814</v>
      </c>
      <c r="B3072" s="17"/>
      <c r="C3072" s="17"/>
      <c r="D3072" s="17"/>
      <c r="E3072" s="17"/>
      <c r="F3072" s="17"/>
    </row>
    <row r="3073" spans="1:6" ht="15" customHeight="1">
      <c r="A3073" s="17" t="s">
        <v>178</v>
      </c>
      <c r="B3073" s="17"/>
      <c r="C3073" s="17"/>
      <c r="D3073" s="17"/>
      <c r="E3073" s="17"/>
      <c r="F3073" s="17"/>
    </row>
    <row r="3074" spans="1:6" ht="15" customHeight="1">
      <c r="A3074" s="17" t="s">
        <v>180</v>
      </c>
      <c r="B3074" s="17"/>
      <c r="C3074" s="17"/>
      <c r="D3074" s="17"/>
      <c r="E3074" s="17"/>
      <c r="F3074" s="17"/>
    </row>
    <row r="3075" spans="1:6" ht="15" customHeight="1">
      <c r="A3075" s="17" t="s">
        <v>449</v>
      </c>
      <c r="B3075" s="17"/>
      <c r="C3075" s="17"/>
      <c r="D3075" s="17"/>
      <c r="E3075" s="17"/>
      <c r="F3075" s="17"/>
    </row>
    <row r="3076" spans="1:6" ht="15" customHeight="1">
      <c r="A3076" s="17" t="s">
        <v>184</v>
      </c>
      <c r="B3076" s="17"/>
      <c r="C3076" s="17"/>
      <c r="D3076" s="17"/>
      <c r="E3076" s="17"/>
      <c r="F3076" s="17"/>
    </row>
    <row r="3077" spans="1:6" ht="15" customHeight="1">
      <c r="A3077" s="17" t="s">
        <v>186</v>
      </c>
      <c r="B3077" s="17"/>
      <c r="C3077" s="17"/>
      <c r="D3077" s="17"/>
      <c r="E3077" s="17"/>
      <c r="F3077" s="17"/>
    </row>
    <row r="3078" spans="1:6" ht="15" customHeight="1">
      <c r="A3078" s="17" t="s">
        <v>405</v>
      </c>
      <c r="B3078" s="17"/>
      <c r="C3078" s="17"/>
      <c r="D3078" s="17"/>
      <c r="E3078" s="17"/>
      <c r="F3078" s="17"/>
    </row>
    <row r="3079" spans="1:6" ht="15" customHeight="1">
      <c r="A3079" s="17" t="s">
        <v>406</v>
      </c>
      <c r="B3079" s="17"/>
      <c r="C3079" s="17"/>
      <c r="D3079" s="17"/>
      <c r="E3079" s="17"/>
      <c r="F3079" s="17"/>
    </row>
    <row r="3080" spans="1:6" ht="15" customHeight="1">
      <c r="A3080" s="17" t="s">
        <v>191</v>
      </c>
      <c r="B3080" s="17"/>
      <c r="C3080" s="17"/>
      <c r="D3080" s="17"/>
      <c r="E3080" s="17"/>
      <c r="F3080" s="17"/>
    </row>
    <row r="3081" spans="1:6" ht="15" customHeight="1">
      <c r="A3081" s="17" t="s">
        <v>193</v>
      </c>
      <c r="B3081" s="17"/>
      <c r="C3081" s="17"/>
      <c r="D3081" s="17"/>
      <c r="E3081" s="17"/>
      <c r="F3081" s="17"/>
    </row>
    <row r="3082" spans="1:6" ht="15" customHeight="1">
      <c r="A3082" s="17" t="s">
        <v>271</v>
      </c>
      <c r="B3082" s="17"/>
      <c r="C3082" s="17"/>
      <c r="D3082" s="17"/>
      <c r="E3082" s="17"/>
      <c r="F3082" s="17"/>
    </row>
    <row r="3083" spans="1:6" ht="15" customHeight="1">
      <c r="A3083" s="17" t="s">
        <v>272</v>
      </c>
      <c r="B3083" s="17"/>
      <c r="C3083" s="17"/>
      <c r="D3083" s="17"/>
      <c r="E3083" s="17"/>
      <c r="F3083" s="17"/>
    </row>
    <row r="3084" spans="1:6" ht="15" customHeight="1">
      <c r="A3084" s="17" t="s">
        <v>257</v>
      </c>
      <c r="B3084" s="17"/>
      <c r="C3084" s="17"/>
      <c r="D3084" s="17"/>
      <c r="E3084" s="17"/>
      <c r="F3084" s="17"/>
    </row>
    <row r="3085" spans="1:6" ht="15" customHeight="1">
      <c r="A3085" s="17" t="s">
        <v>258</v>
      </c>
      <c r="B3085" s="17"/>
      <c r="C3085" s="17"/>
      <c r="D3085" s="17"/>
      <c r="E3085" s="17"/>
      <c r="F3085" s="17"/>
    </row>
    <row r="3086" spans="1:6" ht="15" customHeight="1">
      <c r="A3086" s="17" t="s">
        <v>236</v>
      </c>
      <c r="B3086" s="17"/>
      <c r="C3086" s="17"/>
      <c r="D3086" s="17"/>
      <c r="E3086" s="17"/>
      <c r="F3086" s="17"/>
    </row>
    <row r="3087" spans="1:6" ht="15" customHeight="1">
      <c r="A3087" s="17" t="s">
        <v>237</v>
      </c>
      <c r="B3087" s="17"/>
      <c r="C3087" s="17"/>
      <c r="D3087" s="17"/>
      <c r="E3087" s="17"/>
      <c r="F3087" s="17"/>
    </row>
    <row r="3088" spans="1:6" ht="15" customHeight="1">
      <c r="A3088" s="17" t="s">
        <v>204</v>
      </c>
      <c r="B3088" s="17"/>
      <c r="C3088" s="17"/>
      <c r="D3088" s="17"/>
      <c r="E3088" s="17"/>
      <c r="F3088" s="17"/>
    </row>
    <row r="3089" spans="1:6" ht="15" customHeight="1">
      <c r="A3089" s="17" t="s">
        <v>589</v>
      </c>
      <c r="B3089" s="17"/>
      <c r="C3089" s="17"/>
      <c r="D3089" s="17"/>
      <c r="E3089" s="17"/>
      <c r="F3089" s="17"/>
    </row>
    <row r="3090" spans="1:6" ht="15" customHeight="1">
      <c r="A3090" s="17" t="s">
        <v>208</v>
      </c>
      <c r="B3090" s="17"/>
      <c r="C3090" s="17"/>
      <c r="D3090" s="17"/>
      <c r="E3090" s="17"/>
      <c r="F3090" s="17"/>
    </row>
    <row r="3091" spans="1:6" ht="15" customHeight="1">
      <c r="A3091" s="17" t="s">
        <v>210</v>
      </c>
      <c r="B3091" s="17"/>
      <c r="C3091" s="17"/>
      <c r="D3091" s="17"/>
      <c r="E3091" s="17"/>
      <c r="F3091" s="17"/>
    </row>
    <row r="3092" spans="1:6" ht="15" customHeight="1">
      <c r="A3092" s="17" t="s">
        <v>238</v>
      </c>
      <c r="B3092" s="17"/>
      <c r="C3092" s="17"/>
      <c r="D3092" s="17"/>
      <c r="E3092" s="17"/>
      <c r="F3092" s="17"/>
    </row>
    <row r="3093" spans="1:6" ht="15" customHeight="1">
      <c r="A3093" s="17" t="s">
        <v>239</v>
      </c>
      <c r="B3093" s="17"/>
      <c r="C3093" s="17"/>
      <c r="D3093" s="17"/>
      <c r="E3093" s="17"/>
      <c r="F3093" s="17"/>
    </row>
    <row r="3094" spans="1:6" ht="15" customHeight="1">
      <c r="A3094" s="17" t="s">
        <v>815</v>
      </c>
      <c r="B3094" s="17"/>
      <c r="C3094" s="17"/>
      <c r="D3094" s="17"/>
      <c r="E3094" s="17"/>
      <c r="F3094" s="17"/>
    </row>
    <row r="3095" spans="1:6" ht="15" customHeight="1">
      <c r="A3095" s="17" t="s">
        <v>816</v>
      </c>
      <c r="B3095" s="17"/>
      <c r="C3095" s="17"/>
      <c r="D3095" s="17"/>
      <c r="E3095" s="17"/>
      <c r="F3095" s="17"/>
    </row>
    <row r="3096" spans="1:6" ht="15" customHeight="1">
      <c r="A3096" s="17" t="s">
        <v>724</v>
      </c>
      <c r="B3096" s="17"/>
      <c r="C3096" s="17"/>
      <c r="D3096" s="17"/>
      <c r="E3096" s="17"/>
      <c r="F3096" s="17"/>
    </row>
    <row r="3097" spans="1:6" ht="15" customHeight="1">
      <c r="A3097" s="17" t="s">
        <v>278</v>
      </c>
      <c r="B3097" s="17"/>
      <c r="C3097" s="17"/>
      <c r="D3097" s="17"/>
      <c r="E3097" s="17"/>
      <c r="F3097" s="17"/>
    </row>
    <row r="3098" spans="1:6" ht="15" customHeight="1">
      <c r="A3098" s="17" t="s">
        <v>143</v>
      </c>
      <c r="B3098" s="17"/>
      <c r="C3098" s="17"/>
      <c r="D3098" s="17"/>
      <c r="E3098" s="17"/>
      <c r="F3098" s="17"/>
    </row>
    <row r="3099" spans="1:6" ht="15" customHeight="1">
      <c r="A3099" s="17" t="s">
        <v>221</v>
      </c>
      <c r="B3099" s="17"/>
      <c r="C3099" s="17"/>
      <c r="D3099" s="17"/>
      <c r="E3099" s="17"/>
      <c r="F3099" s="17"/>
    </row>
    <row r="3100" spans="1:6" ht="15" customHeight="1">
      <c r="A3100" s="17" t="s">
        <v>222</v>
      </c>
      <c r="B3100" s="17"/>
      <c r="C3100" s="17"/>
      <c r="D3100" s="17"/>
      <c r="E3100" s="17"/>
      <c r="F3100" s="17"/>
    </row>
    <row r="3101" spans="1:6" ht="15" customHeight="1">
      <c r="A3101" s="17" t="s">
        <v>752</v>
      </c>
      <c r="B3101" s="17"/>
      <c r="C3101" s="17"/>
      <c r="D3101" s="17"/>
      <c r="E3101" s="17"/>
      <c r="F3101" s="17"/>
    </row>
    <row r="3102" spans="1:6" ht="15" customHeight="1">
      <c r="A3102" s="17" t="s">
        <v>739</v>
      </c>
      <c r="B3102" s="17"/>
      <c r="C3102" s="17"/>
      <c r="D3102" s="17"/>
      <c r="E3102" s="17"/>
      <c r="F3102" s="17"/>
    </row>
    <row r="3103" spans="1:6" ht="15" customHeight="1">
      <c r="A3103" s="17" t="s">
        <v>534</v>
      </c>
      <c r="B3103" s="17"/>
      <c r="C3103" s="17"/>
      <c r="D3103" s="17"/>
      <c r="E3103" s="17"/>
      <c r="F3103" s="17"/>
    </row>
    <row r="3104" spans="1:6" ht="15" customHeight="1">
      <c r="A3104" s="17" t="s">
        <v>415</v>
      </c>
      <c r="B3104" s="17"/>
      <c r="C3104" s="17"/>
      <c r="D3104" s="17"/>
      <c r="E3104" s="17"/>
      <c r="F3104" s="17"/>
    </row>
    <row r="3105" spans="1:6" ht="15" customHeight="1">
      <c r="A3105" s="17" t="s">
        <v>437</v>
      </c>
      <c r="B3105" s="17"/>
      <c r="C3105" s="17"/>
      <c r="D3105" s="17"/>
      <c r="E3105" s="17"/>
      <c r="F3105" s="17"/>
    </row>
    <row r="3106" spans="1:6" ht="15" customHeight="1">
      <c r="A3106" s="17" t="s">
        <v>817</v>
      </c>
      <c r="B3106" s="17"/>
      <c r="C3106" s="17"/>
      <c r="D3106" s="17"/>
      <c r="E3106" s="17"/>
      <c r="F3106" s="17"/>
    </row>
    <row r="3107" spans="1:6" ht="15" customHeight="1">
      <c r="A3107" s="17" t="s">
        <v>286</v>
      </c>
      <c r="B3107" s="17"/>
      <c r="C3107" s="17"/>
      <c r="D3107" s="17"/>
      <c r="E3107" s="17"/>
      <c r="F3107" s="17"/>
    </row>
    <row r="3108" spans="1:6" ht="15" customHeight="1">
      <c r="A3108" s="17" t="s">
        <v>753</v>
      </c>
      <c r="B3108" s="17"/>
      <c r="C3108" s="17"/>
      <c r="D3108" s="17"/>
      <c r="E3108" s="17"/>
      <c r="F3108" s="17"/>
    </row>
    <row r="3109" spans="1:6" ht="15" customHeight="1">
      <c r="A3109" s="17" t="s">
        <v>438</v>
      </c>
      <c r="B3109" s="17"/>
      <c r="C3109" s="17"/>
      <c r="D3109" s="17"/>
      <c r="E3109" s="17"/>
      <c r="F3109" s="17"/>
    </row>
    <row r="3110" spans="1:6" ht="15" customHeight="1">
      <c r="A3110" s="17" t="s">
        <v>818</v>
      </c>
      <c r="B3110" s="17"/>
      <c r="C3110" s="17"/>
      <c r="D3110" s="17"/>
      <c r="E3110" s="17"/>
      <c r="F3110" s="17"/>
    </row>
    <row r="3111" spans="1:6" ht="15" customHeight="1">
      <c r="A3111" s="17" t="s">
        <v>819</v>
      </c>
      <c r="B3111" s="17"/>
      <c r="C3111" s="17"/>
      <c r="D3111" s="17"/>
      <c r="E3111" s="17"/>
      <c r="F3111" s="17"/>
    </row>
    <row r="3112" spans="1:6" ht="15" customHeight="1">
      <c r="A3112" s="17" t="s">
        <v>820</v>
      </c>
      <c r="B3112" s="17"/>
      <c r="C3112" s="17"/>
      <c r="D3112" s="17"/>
      <c r="E3112" s="17"/>
      <c r="F3112" s="17"/>
    </row>
    <row r="3113" spans="1:6" ht="15" customHeight="1">
      <c r="A3113" s="17" t="s">
        <v>176</v>
      </c>
      <c r="B3113" s="17"/>
      <c r="C3113" s="17"/>
      <c r="D3113" s="17"/>
      <c r="E3113" s="17"/>
      <c r="F3113" s="17"/>
    </row>
    <row r="3114" spans="1:6" ht="15" customHeight="1">
      <c r="A3114" s="17" t="s">
        <v>178</v>
      </c>
      <c r="B3114" s="17"/>
      <c r="C3114" s="17"/>
      <c r="D3114" s="17"/>
      <c r="E3114" s="17"/>
      <c r="F3114" s="17"/>
    </row>
    <row r="3115" spans="1:6" ht="15" customHeight="1">
      <c r="A3115" s="17" t="s">
        <v>180</v>
      </c>
      <c r="B3115" s="17"/>
      <c r="C3115" s="17"/>
      <c r="D3115" s="17"/>
      <c r="E3115" s="17"/>
      <c r="F3115" s="17"/>
    </row>
    <row r="3116" spans="1:6" ht="15" customHeight="1">
      <c r="A3116" s="17" t="s">
        <v>182</v>
      </c>
      <c r="B3116" s="17"/>
      <c r="C3116" s="17"/>
      <c r="D3116" s="17"/>
      <c r="E3116" s="17"/>
      <c r="F3116" s="17"/>
    </row>
    <row r="3117" spans="1:6" ht="15" customHeight="1">
      <c r="A3117" s="17" t="s">
        <v>184</v>
      </c>
      <c r="B3117" s="17"/>
      <c r="C3117" s="17"/>
      <c r="D3117" s="17"/>
      <c r="E3117" s="17"/>
      <c r="F3117" s="17"/>
    </row>
    <row r="3118" spans="1:6" ht="15" customHeight="1">
      <c r="A3118" s="17" t="s">
        <v>186</v>
      </c>
      <c r="B3118" s="17"/>
      <c r="C3118" s="17"/>
      <c r="D3118" s="17"/>
      <c r="E3118" s="17"/>
      <c r="F3118" s="17"/>
    </row>
    <row r="3119" spans="1:6" ht="15" customHeight="1">
      <c r="A3119" s="17" t="s">
        <v>405</v>
      </c>
      <c r="B3119" s="17"/>
      <c r="C3119" s="17"/>
      <c r="D3119" s="17"/>
      <c r="E3119" s="17"/>
      <c r="F3119" s="17"/>
    </row>
    <row r="3120" spans="1:6" ht="15" customHeight="1">
      <c r="A3120" s="17" t="s">
        <v>406</v>
      </c>
      <c r="B3120" s="17"/>
      <c r="C3120" s="17"/>
      <c r="D3120" s="17"/>
      <c r="E3120" s="17"/>
      <c r="F3120" s="17"/>
    </row>
    <row r="3121" spans="1:6" ht="15" customHeight="1">
      <c r="A3121" s="17" t="s">
        <v>329</v>
      </c>
      <c r="B3121" s="17"/>
      <c r="C3121" s="17"/>
      <c r="D3121" s="17"/>
      <c r="E3121" s="17"/>
      <c r="F3121" s="17"/>
    </row>
    <row r="3122" spans="1:6" ht="15" customHeight="1">
      <c r="A3122" s="17" t="s">
        <v>330</v>
      </c>
      <c r="B3122" s="17"/>
      <c r="C3122" s="17"/>
      <c r="D3122" s="17"/>
      <c r="E3122" s="17"/>
      <c r="F3122" s="17"/>
    </row>
    <row r="3123" spans="1:6" ht="15" customHeight="1">
      <c r="A3123" s="17" t="s">
        <v>194</v>
      </c>
      <c r="B3123" s="17"/>
      <c r="C3123" s="17"/>
      <c r="D3123" s="17"/>
      <c r="E3123" s="17"/>
      <c r="F3123" s="17"/>
    </row>
    <row r="3124" spans="1:6" ht="15" customHeight="1">
      <c r="A3124" s="17" t="s">
        <v>196</v>
      </c>
      <c r="B3124" s="17"/>
      <c r="C3124" s="17"/>
      <c r="D3124" s="17"/>
      <c r="E3124" s="17"/>
      <c r="F3124" s="17"/>
    </row>
    <row r="3125" spans="1:6" ht="15" customHeight="1">
      <c r="A3125" s="17" t="s">
        <v>273</v>
      </c>
      <c r="B3125" s="17"/>
      <c r="C3125" s="17"/>
      <c r="D3125" s="17"/>
      <c r="E3125" s="17"/>
      <c r="F3125" s="17"/>
    </row>
    <row r="3126" spans="1:6" ht="15" customHeight="1">
      <c r="A3126" s="17" t="s">
        <v>274</v>
      </c>
      <c r="B3126" s="17"/>
      <c r="C3126" s="17"/>
      <c r="D3126" s="17"/>
      <c r="E3126" s="17"/>
      <c r="F3126" s="17"/>
    </row>
    <row r="3127" spans="1:6" ht="15" customHeight="1">
      <c r="A3127" s="17" t="s">
        <v>236</v>
      </c>
      <c r="B3127" s="17"/>
      <c r="C3127" s="17"/>
      <c r="D3127" s="17"/>
      <c r="E3127" s="17"/>
      <c r="F3127" s="17"/>
    </row>
    <row r="3128" spans="1:6" ht="15" customHeight="1">
      <c r="A3128" s="17" t="s">
        <v>237</v>
      </c>
      <c r="B3128" s="17"/>
      <c r="C3128" s="17"/>
      <c r="D3128" s="17"/>
      <c r="E3128" s="17"/>
      <c r="F3128" s="17"/>
    </row>
    <row r="3129" spans="1:6" ht="15" customHeight="1">
      <c r="A3129" s="17" t="s">
        <v>204</v>
      </c>
      <c r="B3129" s="17"/>
      <c r="C3129" s="17"/>
      <c r="D3129" s="17"/>
      <c r="E3129" s="17"/>
      <c r="F3129" s="17"/>
    </row>
    <row r="3130" spans="1:6" ht="15" customHeight="1">
      <c r="A3130" s="17" t="s">
        <v>821</v>
      </c>
      <c r="B3130" s="17"/>
      <c r="C3130" s="17"/>
      <c r="D3130" s="17"/>
      <c r="E3130" s="17"/>
      <c r="F3130" s="17"/>
    </row>
    <row r="3131" spans="1:6" ht="15" customHeight="1">
      <c r="A3131" s="17" t="s">
        <v>208</v>
      </c>
      <c r="B3131" s="17"/>
      <c r="C3131" s="17"/>
      <c r="D3131" s="17"/>
      <c r="E3131" s="17"/>
      <c r="F3131" s="17"/>
    </row>
    <row r="3132" spans="1:6" ht="15" customHeight="1">
      <c r="A3132" s="17" t="s">
        <v>210</v>
      </c>
      <c r="B3132" s="17"/>
      <c r="C3132" s="17"/>
      <c r="D3132" s="17"/>
      <c r="E3132" s="17"/>
      <c r="F3132" s="17"/>
    </row>
    <row r="3133" spans="1:6" ht="15" customHeight="1">
      <c r="A3133" s="17" t="s">
        <v>238</v>
      </c>
      <c r="B3133" s="17"/>
      <c r="C3133" s="17"/>
      <c r="D3133" s="17"/>
      <c r="E3133" s="17"/>
      <c r="F3133" s="17"/>
    </row>
    <row r="3134" spans="1:6" ht="15" customHeight="1">
      <c r="A3134" s="17" t="s">
        <v>239</v>
      </c>
      <c r="B3134" s="17"/>
      <c r="C3134" s="17"/>
      <c r="D3134" s="17"/>
      <c r="E3134" s="17"/>
      <c r="F3134" s="17"/>
    </row>
    <row r="3135" spans="1:6" ht="15" customHeight="1">
      <c r="A3135" s="17" t="s">
        <v>822</v>
      </c>
      <c r="B3135" s="17"/>
      <c r="C3135" s="17"/>
      <c r="D3135" s="17"/>
      <c r="E3135" s="17"/>
      <c r="F3135" s="17"/>
    </row>
    <row r="3136" spans="1:6" ht="15" customHeight="1">
      <c r="A3136" s="17" t="s">
        <v>823</v>
      </c>
      <c r="B3136" s="17"/>
      <c r="C3136" s="17"/>
      <c r="D3136" s="17"/>
      <c r="E3136" s="17"/>
      <c r="F3136" s="17"/>
    </row>
    <row r="3137" spans="1:6" ht="15" customHeight="1">
      <c r="A3137" s="17" t="s">
        <v>397</v>
      </c>
      <c r="B3137" s="17"/>
      <c r="C3137" s="17"/>
      <c r="D3137" s="17"/>
      <c r="E3137" s="17"/>
      <c r="F3137" s="17"/>
    </row>
    <row r="3138" spans="1:6" ht="15" customHeight="1">
      <c r="A3138" s="17" t="s">
        <v>345</v>
      </c>
      <c r="B3138" s="17"/>
      <c r="C3138" s="17"/>
      <c r="D3138" s="17"/>
      <c r="E3138" s="17"/>
      <c r="F3138" s="17"/>
    </row>
    <row r="3139" spans="1:6" ht="15" customHeight="1">
      <c r="A3139" s="17" t="s">
        <v>355</v>
      </c>
      <c r="B3139" s="17"/>
      <c r="C3139" s="17"/>
      <c r="D3139" s="17"/>
      <c r="E3139" s="17"/>
      <c r="F3139" s="17"/>
    </row>
    <row r="3140" spans="1:6" ht="15" customHeight="1">
      <c r="A3140" s="17" t="s">
        <v>221</v>
      </c>
      <c r="B3140" s="17"/>
      <c r="C3140" s="17"/>
      <c r="D3140" s="17"/>
      <c r="E3140" s="17"/>
      <c r="F3140" s="17"/>
    </row>
    <row r="3141" spans="1:6" ht="15" customHeight="1">
      <c r="A3141" s="17" t="s">
        <v>222</v>
      </c>
      <c r="B3141" s="17"/>
      <c r="C3141" s="17"/>
      <c r="D3141" s="17"/>
      <c r="E3141" s="17"/>
      <c r="F3141" s="17"/>
    </row>
    <row r="3142" spans="1:6" ht="15" customHeight="1">
      <c r="A3142" s="17" t="s">
        <v>245</v>
      </c>
      <c r="B3142" s="17"/>
      <c r="C3142" s="17"/>
      <c r="D3142" s="17"/>
      <c r="E3142" s="17"/>
      <c r="F3142" s="17"/>
    </row>
    <row r="3143" spans="1:6" ht="15" customHeight="1">
      <c r="A3143" s="17" t="s">
        <v>739</v>
      </c>
      <c r="B3143" s="17"/>
      <c r="C3143" s="17"/>
      <c r="D3143" s="17"/>
      <c r="E3143" s="17"/>
      <c r="F3143" s="17"/>
    </row>
    <row r="3144" spans="1:6" ht="15" customHeight="1">
      <c r="A3144" s="17" t="s">
        <v>282</v>
      </c>
      <c r="B3144" s="17"/>
      <c r="C3144" s="17"/>
      <c r="D3144" s="17"/>
      <c r="E3144" s="17"/>
      <c r="F3144" s="17"/>
    </row>
    <row r="3145" spans="1:6" ht="15" customHeight="1">
      <c r="A3145" s="17" t="s">
        <v>436</v>
      </c>
      <c r="B3145" s="17"/>
      <c r="C3145" s="17"/>
      <c r="D3145" s="17"/>
      <c r="E3145" s="17"/>
      <c r="F3145" s="17"/>
    </row>
    <row r="3146" spans="1:6" ht="15" customHeight="1">
      <c r="A3146" s="17" t="s">
        <v>416</v>
      </c>
      <c r="B3146" s="17"/>
      <c r="C3146" s="17"/>
      <c r="D3146" s="17"/>
      <c r="E3146" s="17"/>
      <c r="F3146" s="17"/>
    </row>
    <row r="3147" spans="1:6" ht="15" customHeight="1">
      <c r="A3147" s="17" t="s">
        <v>285</v>
      </c>
      <c r="B3147" s="17"/>
      <c r="C3147" s="17"/>
      <c r="D3147" s="17"/>
      <c r="E3147" s="17"/>
      <c r="F3147" s="17"/>
    </row>
    <row r="3148" spans="1:6" ht="15" customHeight="1">
      <c r="A3148" s="17" t="s">
        <v>286</v>
      </c>
      <c r="B3148" s="17"/>
      <c r="C3148" s="17"/>
      <c r="D3148" s="17"/>
      <c r="E3148" s="17"/>
      <c r="F3148" s="17"/>
    </row>
    <row r="3149" spans="1:6" ht="15" customHeight="1">
      <c r="A3149" s="17" t="s">
        <v>267</v>
      </c>
      <c r="B3149" s="17"/>
      <c r="C3149" s="17"/>
      <c r="D3149" s="17"/>
      <c r="E3149" s="17"/>
      <c r="F3149" s="17"/>
    </row>
    <row r="3150" spans="1:6" ht="15" customHeight="1">
      <c r="A3150" s="17" t="s">
        <v>228</v>
      </c>
      <c r="B3150" s="17"/>
      <c r="C3150" s="17"/>
      <c r="D3150" s="17"/>
      <c r="E3150" s="17"/>
      <c r="F3150" s="17"/>
    </row>
    <row r="3151" spans="1:6" ht="15" customHeight="1">
      <c r="A3151" s="17" t="s">
        <v>824</v>
      </c>
      <c r="B3151" s="17"/>
      <c r="C3151" s="17"/>
      <c r="D3151" s="17"/>
      <c r="E3151" s="17"/>
      <c r="F3151" s="17"/>
    </row>
    <row r="3152" spans="1:6" ht="15" customHeight="1">
      <c r="A3152" s="17" t="s">
        <v>825</v>
      </c>
      <c r="B3152" s="17"/>
      <c r="C3152" s="17"/>
      <c r="D3152" s="17"/>
      <c r="E3152" s="17"/>
      <c r="F3152" s="17"/>
    </row>
    <row r="3153" spans="1:6" ht="15" customHeight="1">
      <c r="A3153" s="17" t="s">
        <v>826</v>
      </c>
      <c r="B3153" s="17"/>
      <c r="C3153" s="17"/>
      <c r="D3153" s="17"/>
      <c r="E3153" s="17"/>
      <c r="F3153" s="17"/>
    </row>
    <row r="3154" spans="1:6" ht="15" customHeight="1">
      <c r="A3154" s="17" t="s">
        <v>176</v>
      </c>
      <c r="B3154" s="17"/>
      <c r="C3154" s="17"/>
      <c r="D3154" s="17"/>
      <c r="E3154" s="17"/>
      <c r="F3154" s="17"/>
    </row>
    <row r="3155" spans="1:6" ht="15" customHeight="1">
      <c r="A3155" s="17" t="s">
        <v>178</v>
      </c>
      <c r="B3155" s="17"/>
      <c r="C3155" s="17"/>
      <c r="D3155" s="17"/>
      <c r="E3155" s="17"/>
      <c r="F3155" s="17"/>
    </row>
    <row r="3156" spans="1:6" ht="15" customHeight="1">
      <c r="A3156" s="17" t="s">
        <v>180</v>
      </c>
      <c r="B3156" s="17"/>
      <c r="C3156" s="17"/>
      <c r="D3156" s="17"/>
      <c r="E3156" s="17"/>
      <c r="F3156" s="17"/>
    </row>
    <row r="3157" spans="1:6" ht="15" customHeight="1">
      <c r="A3157" s="17" t="s">
        <v>827</v>
      </c>
      <c r="B3157" s="17"/>
      <c r="C3157" s="17"/>
      <c r="D3157" s="17"/>
      <c r="E3157" s="17"/>
      <c r="F3157" s="17"/>
    </row>
    <row r="3158" spans="1:6" ht="15" customHeight="1">
      <c r="A3158" s="17" t="s">
        <v>184</v>
      </c>
      <c r="B3158" s="17"/>
      <c r="C3158" s="17"/>
      <c r="D3158" s="17"/>
      <c r="E3158" s="17"/>
      <c r="F3158" s="17"/>
    </row>
    <row r="3159" spans="1:6" ht="15" customHeight="1">
      <c r="A3159" s="17" t="s">
        <v>186</v>
      </c>
      <c r="B3159" s="17"/>
      <c r="C3159" s="17"/>
      <c r="D3159" s="17"/>
      <c r="E3159" s="17"/>
      <c r="F3159" s="17"/>
    </row>
    <row r="3160" spans="1:6" ht="15" customHeight="1">
      <c r="A3160" s="17" t="s">
        <v>362</v>
      </c>
      <c r="B3160" s="17"/>
      <c r="C3160" s="17"/>
      <c r="D3160" s="17"/>
      <c r="E3160" s="17"/>
      <c r="F3160" s="17"/>
    </row>
    <row r="3161" spans="1:6" ht="15" customHeight="1">
      <c r="A3161" s="17" t="s">
        <v>363</v>
      </c>
      <c r="B3161" s="17"/>
      <c r="C3161" s="17"/>
      <c r="D3161" s="17"/>
      <c r="E3161" s="17"/>
      <c r="F3161" s="17"/>
    </row>
    <row r="3162" spans="1:6" ht="15" customHeight="1">
      <c r="A3162" s="17" t="s">
        <v>255</v>
      </c>
      <c r="B3162" s="17"/>
      <c r="C3162" s="17"/>
      <c r="D3162" s="17"/>
      <c r="E3162" s="17"/>
      <c r="F3162" s="17"/>
    </row>
    <row r="3163" spans="1:6" ht="15" customHeight="1">
      <c r="A3163" s="17" t="s">
        <v>256</v>
      </c>
      <c r="B3163" s="17"/>
      <c r="C3163" s="17"/>
      <c r="D3163" s="17"/>
      <c r="E3163" s="17"/>
      <c r="F3163" s="17"/>
    </row>
    <row r="3164" spans="1:6" ht="15" customHeight="1">
      <c r="A3164" s="17" t="s">
        <v>194</v>
      </c>
      <c r="B3164" s="17"/>
      <c r="C3164" s="17"/>
      <c r="D3164" s="17"/>
      <c r="E3164" s="17"/>
      <c r="F3164" s="17"/>
    </row>
    <row r="3165" spans="1:6" ht="15" customHeight="1">
      <c r="A3165" s="17" t="s">
        <v>196</v>
      </c>
      <c r="B3165" s="17"/>
      <c r="C3165" s="17"/>
      <c r="D3165" s="17"/>
      <c r="E3165" s="17"/>
      <c r="F3165" s="17"/>
    </row>
    <row r="3166" spans="1:6" ht="15" customHeight="1">
      <c r="A3166" s="17" t="s">
        <v>257</v>
      </c>
      <c r="B3166" s="17"/>
      <c r="C3166" s="17"/>
      <c r="D3166" s="17"/>
      <c r="E3166" s="17"/>
      <c r="F3166" s="17"/>
    </row>
    <row r="3167" spans="1:6" ht="15" customHeight="1">
      <c r="A3167" s="17" t="s">
        <v>258</v>
      </c>
      <c r="B3167" s="17"/>
      <c r="C3167" s="17"/>
      <c r="D3167" s="17"/>
      <c r="E3167" s="17"/>
      <c r="F3167" s="17"/>
    </row>
    <row r="3168" spans="1:6" ht="15" customHeight="1">
      <c r="A3168" s="17" t="s">
        <v>236</v>
      </c>
      <c r="B3168" s="17"/>
      <c r="C3168" s="17"/>
      <c r="D3168" s="17"/>
      <c r="E3168" s="17"/>
      <c r="F3168" s="17"/>
    </row>
    <row r="3169" spans="1:6" ht="15" customHeight="1">
      <c r="A3169" s="17" t="s">
        <v>237</v>
      </c>
      <c r="B3169" s="17"/>
      <c r="C3169" s="17"/>
      <c r="D3169" s="17"/>
      <c r="E3169" s="17"/>
      <c r="F3169" s="17"/>
    </row>
    <row r="3170" spans="1:6" ht="15" customHeight="1">
      <c r="A3170" s="17" t="s">
        <v>204</v>
      </c>
      <c r="B3170" s="17"/>
      <c r="C3170" s="17"/>
      <c r="D3170" s="17"/>
      <c r="E3170" s="17"/>
      <c r="F3170" s="17"/>
    </row>
    <row r="3171" spans="1:6" ht="15" customHeight="1">
      <c r="A3171" s="17" t="s">
        <v>298</v>
      </c>
      <c r="B3171" s="17"/>
      <c r="C3171" s="17"/>
      <c r="D3171" s="17"/>
      <c r="E3171" s="17"/>
      <c r="F3171" s="17"/>
    </row>
    <row r="3172" spans="1:6" ht="15" customHeight="1">
      <c r="A3172" s="17" t="s">
        <v>208</v>
      </c>
      <c r="B3172" s="17"/>
      <c r="C3172" s="17"/>
      <c r="D3172" s="17"/>
      <c r="E3172" s="17"/>
      <c r="F3172" s="17"/>
    </row>
    <row r="3173" spans="1:6" ht="15" customHeight="1">
      <c r="A3173" s="17" t="s">
        <v>210</v>
      </c>
      <c r="B3173" s="17"/>
      <c r="C3173" s="17"/>
      <c r="D3173" s="17"/>
      <c r="E3173" s="17"/>
      <c r="F3173" s="17"/>
    </row>
    <row r="3174" spans="1:6" ht="15" customHeight="1">
      <c r="A3174" s="17" t="s">
        <v>365</v>
      </c>
      <c r="B3174" s="17"/>
      <c r="C3174" s="17"/>
      <c r="D3174" s="17"/>
      <c r="E3174" s="17"/>
      <c r="F3174" s="17"/>
    </row>
    <row r="3175" spans="1:6" ht="15" customHeight="1">
      <c r="A3175" s="17" t="s">
        <v>430</v>
      </c>
      <c r="B3175" s="17"/>
      <c r="C3175" s="17"/>
      <c r="D3175" s="17"/>
      <c r="E3175" s="17"/>
      <c r="F3175" s="17"/>
    </row>
    <row r="3176" spans="1:6" ht="15" customHeight="1">
      <c r="A3176" s="17" t="s">
        <v>828</v>
      </c>
      <c r="B3176" s="17"/>
      <c r="C3176" s="17"/>
      <c r="D3176" s="17"/>
      <c r="E3176" s="17"/>
      <c r="F3176" s="17"/>
    </row>
    <row r="3177" spans="1:6" ht="15" customHeight="1">
      <c r="A3177" s="17" t="s">
        <v>829</v>
      </c>
      <c r="B3177" s="17"/>
      <c r="C3177" s="17"/>
      <c r="D3177" s="17"/>
      <c r="E3177" s="17"/>
      <c r="F3177" s="17"/>
    </row>
    <row r="3178" spans="1:6" ht="15" customHeight="1">
      <c r="A3178" s="17" t="s">
        <v>302</v>
      </c>
      <c r="B3178" s="17"/>
      <c r="C3178" s="17"/>
      <c r="D3178" s="17"/>
      <c r="E3178" s="17"/>
      <c r="F3178" s="17"/>
    </row>
    <row r="3179" spans="1:6" ht="15" customHeight="1">
      <c r="A3179" s="17" t="s">
        <v>830</v>
      </c>
      <c r="B3179" s="17"/>
      <c r="C3179" s="17"/>
      <c r="D3179" s="17"/>
      <c r="E3179" s="17"/>
      <c r="F3179" s="17"/>
    </row>
    <row r="3180" spans="1:6" ht="15" customHeight="1">
      <c r="A3180" s="17" t="s">
        <v>143</v>
      </c>
      <c r="B3180" s="17"/>
      <c r="C3180" s="17"/>
      <c r="D3180" s="17"/>
      <c r="E3180" s="17"/>
      <c r="F3180" s="17"/>
    </row>
    <row r="3181" spans="1:6" ht="15" customHeight="1">
      <c r="A3181" s="17" t="s">
        <v>279</v>
      </c>
      <c r="B3181" s="17"/>
      <c r="C3181" s="17"/>
      <c r="D3181" s="17"/>
      <c r="E3181" s="17"/>
      <c r="F3181" s="17"/>
    </row>
    <row r="3182" spans="1:6" ht="15" customHeight="1">
      <c r="A3182" s="17" t="s">
        <v>222</v>
      </c>
      <c r="B3182" s="17"/>
      <c r="C3182" s="17"/>
      <c r="D3182" s="17"/>
      <c r="E3182" s="17"/>
      <c r="F3182" s="17"/>
    </row>
    <row r="3183" spans="1:6" ht="15" customHeight="1">
      <c r="A3183" s="17" t="s">
        <v>831</v>
      </c>
      <c r="B3183" s="17"/>
      <c r="C3183" s="17"/>
      <c r="D3183" s="17"/>
      <c r="E3183" s="17"/>
      <c r="F3183" s="17"/>
    </row>
    <row r="3184" spans="1:6" ht="15" customHeight="1">
      <c r="A3184" s="17" t="s">
        <v>435</v>
      </c>
      <c r="B3184" s="17"/>
      <c r="C3184" s="17"/>
      <c r="D3184" s="17"/>
      <c r="E3184" s="17"/>
      <c r="F3184" s="17"/>
    </row>
    <row r="3185" spans="1:6" ht="15" customHeight="1">
      <c r="A3185" s="17" t="s">
        <v>399</v>
      </c>
      <c r="B3185" s="17"/>
      <c r="C3185" s="17"/>
      <c r="D3185" s="17"/>
      <c r="E3185" s="17"/>
      <c r="F3185" s="17"/>
    </row>
    <row r="3186" spans="1:6" ht="15" customHeight="1">
      <c r="A3186" s="17" t="s">
        <v>832</v>
      </c>
      <c r="B3186" s="17"/>
      <c r="C3186" s="17"/>
      <c r="D3186" s="17"/>
      <c r="E3186" s="17"/>
      <c r="F3186" s="17"/>
    </row>
    <row r="3187" spans="1:6" ht="15" customHeight="1">
      <c r="A3187" s="17" t="s">
        <v>358</v>
      </c>
      <c r="B3187" s="17"/>
      <c r="C3187" s="17"/>
      <c r="D3187" s="17"/>
      <c r="E3187" s="17"/>
      <c r="F3187" s="17"/>
    </row>
    <row r="3188" spans="1:6" ht="15" customHeight="1">
      <c r="A3188" s="17" t="s">
        <v>715</v>
      </c>
      <c r="B3188" s="17"/>
      <c r="C3188" s="17"/>
      <c r="D3188" s="17"/>
      <c r="E3188" s="17"/>
      <c r="F3188" s="17"/>
    </row>
    <row r="3189" spans="1:6" ht="15" customHeight="1">
      <c r="A3189" s="17" t="s">
        <v>286</v>
      </c>
      <c r="B3189" s="17"/>
      <c r="C3189" s="17"/>
      <c r="D3189" s="17"/>
      <c r="E3189" s="17"/>
      <c r="F3189" s="17"/>
    </row>
    <row r="3190" spans="1:6" ht="15" customHeight="1">
      <c r="A3190" s="17" t="s">
        <v>595</v>
      </c>
      <c r="B3190" s="17"/>
      <c r="C3190" s="17"/>
      <c r="D3190" s="17"/>
      <c r="E3190" s="17"/>
      <c r="F3190" s="17"/>
    </row>
    <row r="3191" spans="1:6" ht="15" customHeight="1">
      <c r="A3191" s="17" t="s">
        <v>400</v>
      </c>
      <c r="B3191" s="17"/>
      <c r="C3191" s="17"/>
      <c r="D3191" s="17"/>
      <c r="E3191" s="17"/>
      <c r="F3191" s="17"/>
    </row>
    <row r="3192" spans="1:6" ht="15" customHeight="1">
      <c r="A3192" s="17" t="s">
        <v>833</v>
      </c>
      <c r="B3192" s="17"/>
      <c r="C3192" s="17"/>
      <c r="D3192" s="17"/>
      <c r="E3192" s="17"/>
      <c r="F3192" s="17"/>
    </row>
    <row r="3193" spans="1:6" ht="15" customHeight="1">
      <c r="A3193" s="17" t="s">
        <v>834</v>
      </c>
      <c r="B3193" s="17"/>
      <c r="C3193" s="17"/>
      <c r="D3193" s="17"/>
      <c r="E3193" s="17"/>
      <c r="F3193" s="17"/>
    </row>
    <row r="3194" spans="1:6" ht="15" customHeight="1">
      <c r="A3194" s="17" t="s">
        <v>835</v>
      </c>
      <c r="B3194" s="17"/>
      <c r="C3194" s="17"/>
      <c r="D3194" s="17"/>
      <c r="E3194" s="17"/>
      <c r="F3194" s="17"/>
    </row>
    <row r="3195" spans="1:6" ht="15" customHeight="1">
      <c r="A3195" s="17" t="s">
        <v>571</v>
      </c>
      <c r="B3195" s="17"/>
      <c r="C3195" s="17"/>
      <c r="D3195" s="17"/>
      <c r="E3195" s="17"/>
      <c r="F3195" s="17"/>
    </row>
    <row r="3196" spans="1:6" ht="15" customHeight="1">
      <c r="A3196" s="17" t="s">
        <v>178</v>
      </c>
      <c r="B3196" s="17"/>
      <c r="C3196" s="17"/>
      <c r="D3196" s="17"/>
      <c r="E3196" s="17"/>
      <c r="F3196" s="17"/>
    </row>
    <row r="3197" spans="1:6" ht="15" customHeight="1">
      <c r="A3197" s="17" t="s">
        <v>180</v>
      </c>
      <c r="B3197" s="17"/>
      <c r="C3197" s="17"/>
      <c r="D3197" s="17"/>
      <c r="E3197" s="17"/>
      <c r="F3197" s="17"/>
    </row>
    <row r="3198" spans="1:6" ht="15" customHeight="1">
      <c r="A3198" s="17" t="s">
        <v>644</v>
      </c>
      <c r="B3198" s="17"/>
      <c r="C3198" s="17"/>
      <c r="D3198" s="17"/>
      <c r="E3198" s="17"/>
      <c r="F3198" s="17"/>
    </row>
    <row r="3199" spans="1:6" ht="15" customHeight="1">
      <c r="A3199" s="17" t="s">
        <v>184</v>
      </c>
      <c r="B3199" s="17"/>
      <c r="C3199" s="17"/>
      <c r="D3199" s="17"/>
      <c r="E3199" s="17"/>
      <c r="F3199" s="17"/>
    </row>
    <row r="3200" spans="1:6" ht="15" customHeight="1">
      <c r="A3200" s="17" t="s">
        <v>186</v>
      </c>
      <c r="B3200" s="17"/>
      <c r="C3200" s="17"/>
      <c r="D3200" s="17"/>
      <c r="E3200" s="17"/>
      <c r="F3200" s="17"/>
    </row>
    <row r="3201" spans="1:6" ht="15" customHeight="1">
      <c r="A3201" s="17" t="s">
        <v>405</v>
      </c>
      <c r="B3201" s="17"/>
      <c r="C3201" s="17"/>
      <c r="D3201" s="17"/>
      <c r="E3201" s="17"/>
      <c r="F3201" s="17"/>
    </row>
    <row r="3202" spans="1:6" ht="15" customHeight="1">
      <c r="A3202" s="17" t="s">
        <v>406</v>
      </c>
      <c r="B3202" s="17"/>
      <c r="C3202" s="17"/>
      <c r="D3202" s="17"/>
      <c r="E3202" s="17"/>
      <c r="F3202" s="17"/>
    </row>
    <row r="3203" spans="1:6" ht="15" customHeight="1">
      <c r="A3203" s="17" t="s">
        <v>292</v>
      </c>
      <c r="B3203" s="17"/>
      <c r="C3203" s="17"/>
      <c r="D3203" s="17"/>
      <c r="E3203" s="17"/>
      <c r="F3203" s="17"/>
    </row>
    <row r="3204" spans="1:6" ht="15" customHeight="1">
      <c r="A3204" s="17" t="s">
        <v>293</v>
      </c>
      <c r="B3204" s="17"/>
      <c r="C3204" s="17"/>
      <c r="D3204" s="17"/>
      <c r="E3204" s="17"/>
      <c r="F3204" s="17"/>
    </row>
    <row r="3205" spans="1:6" ht="15" customHeight="1">
      <c r="A3205" s="17" t="s">
        <v>465</v>
      </c>
      <c r="B3205" s="17"/>
      <c r="C3205" s="17"/>
      <c r="D3205" s="17"/>
      <c r="E3205" s="17"/>
      <c r="F3205" s="17"/>
    </row>
    <row r="3206" spans="1:6" ht="15" customHeight="1">
      <c r="A3206" s="17" t="s">
        <v>466</v>
      </c>
      <c r="B3206" s="17"/>
      <c r="C3206" s="17"/>
      <c r="D3206" s="17"/>
      <c r="E3206" s="17"/>
      <c r="F3206" s="17"/>
    </row>
    <row r="3207" spans="1:6" ht="15" customHeight="1">
      <c r="A3207" s="17" t="s">
        <v>273</v>
      </c>
      <c r="B3207" s="17"/>
      <c r="C3207" s="17"/>
      <c r="D3207" s="17"/>
      <c r="E3207" s="17"/>
      <c r="F3207" s="17"/>
    </row>
    <row r="3208" spans="1:6" ht="15" customHeight="1">
      <c r="A3208" s="17" t="s">
        <v>274</v>
      </c>
      <c r="B3208" s="17"/>
      <c r="C3208" s="17"/>
      <c r="D3208" s="17"/>
      <c r="E3208" s="17"/>
      <c r="F3208" s="17"/>
    </row>
    <row r="3209" spans="1:6" ht="15" customHeight="1">
      <c r="A3209" s="17" t="s">
        <v>236</v>
      </c>
      <c r="B3209" s="17"/>
      <c r="C3209" s="17"/>
      <c r="D3209" s="17"/>
      <c r="E3209" s="17"/>
      <c r="F3209" s="17"/>
    </row>
    <row r="3210" spans="1:6" ht="15" customHeight="1">
      <c r="A3210" s="17" t="s">
        <v>237</v>
      </c>
      <c r="B3210" s="17"/>
      <c r="C3210" s="17"/>
      <c r="D3210" s="17"/>
      <c r="E3210" s="17"/>
      <c r="F3210" s="17"/>
    </row>
    <row r="3211" spans="1:6" ht="15" customHeight="1">
      <c r="A3211" s="17" t="s">
        <v>204</v>
      </c>
      <c r="B3211" s="17"/>
      <c r="C3211" s="17"/>
      <c r="D3211" s="17"/>
      <c r="E3211" s="17"/>
      <c r="F3211" s="17"/>
    </row>
    <row r="3212" spans="1:6" ht="15" customHeight="1">
      <c r="A3212" s="17" t="s">
        <v>792</v>
      </c>
      <c r="B3212" s="17"/>
      <c r="C3212" s="17"/>
      <c r="D3212" s="17"/>
      <c r="E3212" s="17"/>
      <c r="F3212" s="17"/>
    </row>
    <row r="3213" spans="1:6" ht="15" customHeight="1">
      <c r="A3213" s="17" t="s">
        <v>208</v>
      </c>
      <c r="B3213" s="17"/>
      <c r="C3213" s="17"/>
      <c r="D3213" s="17"/>
      <c r="E3213" s="17"/>
      <c r="F3213" s="17"/>
    </row>
    <row r="3214" spans="1:6" ht="15" customHeight="1">
      <c r="A3214" s="17" t="s">
        <v>210</v>
      </c>
      <c r="B3214" s="17"/>
      <c r="C3214" s="17"/>
      <c r="D3214" s="17"/>
      <c r="E3214" s="17"/>
      <c r="F3214" s="17"/>
    </row>
    <row r="3215" spans="1:6" ht="15" customHeight="1">
      <c r="A3215" s="17" t="s">
        <v>365</v>
      </c>
      <c r="B3215" s="17"/>
      <c r="C3215" s="17"/>
      <c r="D3215" s="17"/>
      <c r="E3215" s="17"/>
      <c r="F3215" s="17"/>
    </row>
    <row r="3216" spans="1:6" ht="15" customHeight="1">
      <c r="A3216" s="17" t="s">
        <v>685</v>
      </c>
      <c r="B3216" s="17"/>
      <c r="C3216" s="17"/>
      <c r="D3216" s="17"/>
      <c r="E3216" s="17"/>
      <c r="F3216" s="17"/>
    </row>
    <row r="3217" spans="1:6" ht="15" customHeight="1">
      <c r="A3217" s="17" t="s">
        <v>836</v>
      </c>
      <c r="B3217" s="17"/>
      <c r="C3217" s="17"/>
      <c r="D3217" s="17"/>
      <c r="E3217" s="17"/>
      <c r="F3217" s="17"/>
    </row>
    <row r="3218" spans="1:6" ht="15" customHeight="1">
      <c r="A3218" s="17" t="s">
        <v>837</v>
      </c>
      <c r="B3218" s="17"/>
      <c r="C3218" s="17"/>
      <c r="D3218" s="17"/>
      <c r="E3218" s="17"/>
      <c r="F3218" s="17"/>
    </row>
    <row r="3219" spans="1:6" ht="15" customHeight="1">
      <c r="A3219" s="17" t="s">
        <v>302</v>
      </c>
      <c r="B3219" s="17"/>
      <c r="C3219" s="17"/>
      <c r="D3219" s="17"/>
      <c r="E3219" s="17"/>
      <c r="F3219" s="17"/>
    </row>
    <row r="3220" spans="1:6" ht="15" customHeight="1">
      <c r="A3220" s="17" t="s">
        <v>263</v>
      </c>
      <c r="B3220" s="17"/>
      <c r="C3220" s="17"/>
      <c r="D3220" s="17"/>
      <c r="E3220" s="17"/>
      <c r="F3220" s="17"/>
    </row>
    <row r="3221" spans="1:6" ht="15" customHeight="1">
      <c r="A3221" s="17" t="s">
        <v>143</v>
      </c>
      <c r="B3221" s="17"/>
      <c r="C3221" s="17"/>
      <c r="D3221" s="17"/>
      <c r="E3221" s="17"/>
      <c r="F3221" s="17"/>
    </row>
    <row r="3222" spans="1:6" ht="15" customHeight="1">
      <c r="A3222" s="17" t="s">
        <v>279</v>
      </c>
      <c r="B3222" s="17"/>
      <c r="C3222" s="17"/>
      <c r="D3222" s="17"/>
      <c r="E3222" s="17"/>
      <c r="F3222" s="17"/>
    </row>
    <row r="3223" spans="1:6" ht="15" customHeight="1">
      <c r="A3223" s="17" t="s">
        <v>222</v>
      </c>
      <c r="B3223" s="17"/>
      <c r="C3223" s="17"/>
      <c r="D3223" s="17"/>
      <c r="E3223" s="17"/>
      <c r="F3223" s="17"/>
    </row>
    <row r="3224" spans="1:6" ht="15" customHeight="1">
      <c r="A3224" s="17" t="s">
        <v>472</v>
      </c>
      <c r="B3224" s="17"/>
      <c r="C3224" s="17"/>
      <c r="D3224" s="17"/>
      <c r="E3224" s="17"/>
      <c r="F3224" s="17"/>
    </row>
    <row r="3225" spans="1:6" ht="15" customHeight="1">
      <c r="A3225" s="17" t="s">
        <v>357</v>
      </c>
      <c r="B3225" s="17"/>
      <c r="C3225" s="17"/>
      <c r="D3225" s="17"/>
      <c r="E3225" s="17"/>
      <c r="F3225" s="17"/>
    </row>
    <row r="3226" spans="1:6" ht="15" customHeight="1">
      <c r="A3226" s="17" t="s">
        <v>534</v>
      </c>
      <c r="B3226" s="17"/>
      <c r="C3226" s="17"/>
      <c r="D3226" s="17"/>
      <c r="E3226" s="17"/>
      <c r="F3226" s="17"/>
    </row>
    <row r="3227" spans="1:6" ht="15" customHeight="1">
      <c r="A3227" s="17" t="s">
        <v>371</v>
      </c>
      <c r="B3227" s="17"/>
      <c r="C3227" s="17"/>
      <c r="D3227" s="17"/>
      <c r="E3227" s="17"/>
      <c r="F3227" s="17"/>
    </row>
    <row r="3228" spans="1:6" ht="15" customHeight="1">
      <c r="A3228" s="17" t="s">
        <v>584</v>
      </c>
      <c r="B3228" s="17"/>
      <c r="C3228" s="17"/>
      <c r="D3228" s="17"/>
      <c r="E3228" s="17"/>
      <c r="F3228" s="17"/>
    </row>
    <row r="3229" spans="1:6" ht="15" customHeight="1">
      <c r="A3229" s="17" t="s">
        <v>551</v>
      </c>
      <c r="B3229" s="17"/>
      <c r="C3229" s="17"/>
      <c r="D3229" s="17"/>
      <c r="E3229" s="17"/>
      <c r="F3229" s="17"/>
    </row>
    <row r="3230" spans="1:6" ht="15" customHeight="1">
      <c r="A3230" s="17" t="s">
        <v>286</v>
      </c>
      <c r="B3230" s="17"/>
      <c r="C3230" s="17"/>
      <c r="D3230" s="17"/>
      <c r="E3230" s="17"/>
      <c r="F3230" s="17"/>
    </row>
    <row r="3231" spans="1:6" ht="15" customHeight="1">
      <c r="A3231" s="17" t="s">
        <v>381</v>
      </c>
      <c r="B3231" s="17"/>
      <c r="C3231" s="17"/>
      <c r="D3231" s="17"/>
      <c r="E3231" s="17"/>
      <c r="F3231" s="17"/>
    </row>
    <row r="3232" spans="1:6" ht="15" customHeight="1">
      <c r="A3232" s="17" t="s">
        <v>288</v>
      </c>
      <c r="B3232" s="17"/>
      <c r="C3232" s="17"/>
      <c r="D3232" s="17"/>
      <c r="E3232" s="17"/>
      <c r="F3232" s="17"/>
    </row>
    <row r="3233" spans="1:6" ht="15" customHeight="1">
      <c r="A3233" s="17" t="s">
        <v>838</v>
      </c>
      <c r="B3233" s="17"/>
      <c r="C3233" s="17"/>
      <c r="D3233" s="17"/>
      <c r="E3233" s="17"/>
      <c r="F3233" s="17"/>
    </row>
    <row r="3234" spans="1:6" ht="15" customHeight="1">
      <c r="A3234" s="17" t="s">
        <v>839</v>
      </c>
      <c r="B3234" s="17"/>
      <c r="C3234" s="17"/>
      <c r="D3234" s="17"/>
      <c r="E3234" s="17"/>
      <c r="F3234" s="17"/>
    </row>
    <row r="3235" spans="1:6" ht="15" customHeight="1">
      <c r="A3235" s="17" t="s">
        <v>797</v>
      </c>
      <c r="B3235" s="17"/>
      <c r="C3235" s="17"/>
      <c r="D3235" s="17"/>
      <c r="E3235" s="17"/>
      <c r="F3235" s="17"/>
    </row>
    <row r="3236" spans="1:6" ht="15" customHeight="1">
      <c r="A3236" s="17" t="s">
        <v>176</v>
      </c>
      <c r="B3236" s="17"/>
      <c r="C3236" s="17"/>
      <c r="D3236" s="17"/>
      <c r="E3236" s="17"/>
      <c r="F3236" s="17"/>
    </row>
    <row r="3237" spans="1:6" ht="15" customHeight="1">
      <c r="A3237" s="17" t="s">
        <v>178</v>
      </c>
      <c r="B3237" s="17"/>
      <c r="C3237" s="17"/>
      <c r="D3237" s="17"/>
      <c r="E3237" s="17"/>
      <c r="F3237" s="17"/>
    </row>
    <row r="3238" spans="1:6" ht="15" customHeight="1">
      <c r="A3238" s="17" t="s">
        <v>180</v>
      </c>
      <c r="B3238" s="17"/>
      <c r="C3238" s="17"/>
      <c r="D3238" s="17"/>
      <c r="E3238" s="17"/>
      <c r="F3238" s="17"/>
    </row>
    <row r="3239" spans="1:6" ht="15" customHeight="1">
      <c r="A3239" s="17" t="s">
        <v>182</v>
      </c>
      <c r="B3239" s="17"/>
      <c r="C3239" s="17"/>
      <c r="D3239" s="17"/>
      <c r="E3239" s="17"/>
      <c r="F3239" s="17"/>
    </row>
    <row r="3240" spans="1:6" ht="15" customHeight="1">
      <c r="A3240" s="17" t="s">
        <v>184</v>
      </c>
      <c r="B3240" s="17"/>
      <c r="C3240" s="17"/>
      <c r="D3240" s="17"/>
      <c r="E3240" s="17"/>
      <c r="F3240" s="17"/>
    </row>
    <row r="3241" spans="1:6" ht="15" customHeight="1">
      <c r="A3241" s="17" t="s">
        <v>186</v>
      </c>
      <c r="B3241" s="17"/>
      <c r="C3241" s="17"/>
      <c r="D3241" s="17"/>
      <c r="E3241" s="17"/>
      <c r="F3241" s="17"/>
    </row>
    <row r="3242" spans="1:6" ht="15" customHeight="1">
      <c r="A3242" s="17" t="s">
        <v>405</v>
      </c>
      <c r="B3242" s="17"/>
      <c r="C3242" s="17"/>
      <c r="D3242" s="17"/>
      <c r="E3242" s="17"/>
      <c r="F3242" s="17"/>
    </row>
    <row r="3243" spans="1:6" ht="15" customHeight="1">
      <c r="A3243" s="17" t="s">
        <v>406</v>
      </c>
      <c r="B3243" s="17"/>
      <c r="C3243" s="17"/>
      <c r="D3243" s="17"/>
      <c r="E3243" s="17"/>
      <c r="F3243" s="17"/>
    </row>
    <row r="3244" spans="1:6" ht="15" customHeight="1">
      <c r="A3244" s="17" t="s">
        <v>232</v>
      </c>
      <c r="B3244" s="17"/>
      <c r="C3244" s="17"/>
      <c r="D3244" s="17"/>
      <c r="E3244" s="17"/>
      <c r="F3244" s="17"/>
    </row>
    <row r="3245" spans="1:6" ht="15" customHeight="1">
      <c r="A3245" s="17" t="s">
        <v>233</v>
      </c>
      <c r="B3245" s="17"/>
      <c r="C3245" s="17"/>
      <c r="D3245" s="17"/>
      <c r="E3245" s="17"/>
      <c r="F3245" s="17"/>
    </row>
    <row r="3246" spans="1:6" ht="15" customHeight="1">
      <c r="A3246" s="17" t="s">
        <v>234</v>
      </c>
      <c r="B3246" s="17"/>
      <c r="C3246" s="17"/>
      <c r="D3246" s="17"/>
      <c r="E3246" s="17"/>
      <c r="F3246" s="17"/>
    </row>
    <row r="3247" spans="1:6" ht="15" customHeight="1">
      <c r="A3247" s="17" t="s">
        <v>235</v>
      </c>
      <c r="B3247" s="17"/>
      <c r="C3247" s="17"/>
      <c r="D3247" s="17"/>
      <c r="E3247" s="17"/>
      <c r="F3247" s="17"/>
    </row>
    <row r="3248" spans="1:6" ht="15" customHeight="1">
      <c r="A3248" s="17" t="s">
        <v>273</v>
      </c>
      <c r="B3248" s="17"/>
      <c r="C3248" s="17"/>
      <c r="D3248" s="17"/>
      <c r="E3248" s="17"/>
      <c r="F3248" s="17"/>
    </row>
    <row r="3249" spans="1:6" ht="15" customHeight="1">
      <c r="A3249" s="17" t="s">
        <v>274</v>
      </c>
      <c r="B3249" s="17"/>
      <c r="C3249" s="17"/>
      <c r="D3249" s="17"/>
      <c r="E3249" s="17"/>
      <c r="F3249" s="17"/>
    </row>
    <row r="3250" spans="1:6" ht="15" customHeight="1">
      <c r="A3250" s="17" t="s">
        <v>236</v>
      </c>
      <c r="B3250" s="17"/>
      <c r="C3250" s="17"/>
      <c r="D3250" s="17"/>
      <c r="E3250" s="17"/>
      <c r="F3250" s="17"/>
    </row>
    <row r="3251" spans="1:6" ht="15" customHeight="1">
      <c r="A3251" s="17" t="s">
        <v>237</v>
      </c>
      <c r="B3251" s="17"/>
      <c r="C3251" s="17"/>
      <c r="D3251" s="17"/>
      <c r="E3251" s="17"/>
      <c r="F3251" s="17"/>
    </row>
    <row r="3252" spans="1:6" ht="15" customHeight="1">
      <c r="A3252" s="17" t="s">
        <v>204</v>
      </c>
      <c r="B3252" s="17"/>
      <c r="C3252" s="17"/>
      <c r="D3252" s="17"/>
      <c r="E3252" s="17"/>
      <c r="F3252" s="17"/>
    </row>
    <row r="3253" spans="1:6" ht="15" customHeight="1">
      <c r="A3253" s="17" t="s">
        <v>840</v>
      </c>
      <c r="B3253" s="17"/>
      <c r="C3253" s="17"/>
      <c r="D3253" s="17"/>
      <c r="E3253" s="17"/>
      <c r="F3253" s="17"/>
    </row>
    <row r="3254" spans="1:6" ht="15" customHeight="1">
      <c r="A3254" s="17" t="s">
        <v>208</v>
      </c>
      <c r="B3254" s="17"/>
      <c r="C3254" s="17"/>
      <c r="D3254" s="17"/>
      <c r="E3254" s="17"/>
      <c r="F3254" s="17"/>
    </row>
    <row r="3255" spans="1:6" ht="15" customHeight="1">
      <c r="A3255" s="17" t="s">
        <v>210</v>
      </c>
      <c r="B3255" s="17"/>
      <c r="C3255" s="17"/>
      <c r="D3255" s="17"/>
      <c r="E3255" s="17"/>
      <c r="F3255" s="17"/>
    </row>
    <row r="3256" spans="1:6" ht="15" customHeight="1">
      <c r="A3256" s="17" t="s">
        <v>238</v>
      </c>
      <c r="B3256" s="17"/>
      <c r="C3256" s="17"/>
      <c r="D3256" s="17"/>
      <c r="E3256" s="17"/>
      <c r="F3256" s="17"/>
    </row>
    <row r="3257" spans="1:6" ht="15" customHeight="1">
      <c r="A3257" s="17" t="s">
        <v>239</v>
      </c>
      <c r="B3257" s="17"/>
      <c r="C3257" s="17"/>
      <c r="D3257" s="17"/>
      <c r="E3257" s="17"/>
      <c r="F3257" s="17"/>
    </row>
    <row r="3258" spans="1:6" ht="15" customHeight="1">
      <c r="A3258" s="17" t="s">
        <v>841</v>
      </c>
      <c r="B3258" s="17"/>
      <c r="C3258" s="17"/>
      <c r="D3258" s="17"/>
      <c r="E3258" s="17"/>
      <c r="F3258" s="17"/>
    </row>
    <row r="3259" spans="1:6" ht="15" customHeight="1">
      <c r="A3259" s="17" t="s">
        <v>842</v>
      </c>
      <c r="B3259" s="17"/>
      <c r="C3259" s="17"/>
      <c r="D3259" s="17"/>
      <c r="E3259" s="17"/>
      <c r="F3259" s="17"/>
    </row>
    <row r="3260" spans="1:6" ht="15" customHeight="1">
      <c r="A3260" s="17" t="s">
        <v>302</v>
      </c>
      <c r="B3260" s="17"/>
      <c r="C3260" s="17"/>
      <c r="D3260" s="17"/>
      <c r="E3260" s="17"/>
      <c r="F3260" s="17"/>
    </row>
    <row r="3261" spans="1:6" ht="15" customHeight="1">
      <c r="A3261" s="17" t="s">
        <v>565</v>
      </c>
      <c r="B3261" s="17"/>
      <c r="C3261" s="17"/>
      <c r="D3261" s="17"/>
      <c r="E3261" s="17"/>
      <c r="F3261" s="17"/>
    </row>
    <row r="3262" spans="1:6" ht="15" customHeight="1">
      <c r="A3262" s="17" t="s">
        <v>143</v>
      </c>
      <c r="B3262" s="17"/>
      <c r="C3262" s="17"/>
      <c r="D3262" s="17"/>
      <c r="E3262" s="17"/>
      <c r="F3262" s="17"/>
    </row>
    <row r="3263" spans="1:6" ht="15" customHeight="1">
      <c r="A3263" s="17" t="s">
        <v>221</v>
      </c>
      <c r="B3263" s="17"/>
      <c r="C3263" s="17"/>
      <c r="D3263" s="17"/>
      <c r="E3263" s="17"/>
      <c r="F3263" s="17"/>
    </row>
    <row r="3264" spans="1:6" ht="15" customHeight="1">
      <c r="A3264" s="17" t="s">
        <v>369</v>
      </c>
      <c r="B3264" s="17"/>
      <c r="C3264" s="17"/>
      <c r="D3264" s="17"/>
      <c r="E3264" s="17"/>
      <c r="F3264" s="17"/>
    </row>
    <row r="3265" spans="1:6" ht="15" customHeight="1">
      <c r="A3265" s="17" t="s">
        <v>533</v>
      </c>
      <c r="B3265" s="17"/>
      <c r="C3265" s="17"/>
      <c r="D3265" s="17"/>
      <c r="E3265" s="17"/>
      <c r="F3265" s="17"/>
    </row>
    <row r="3266" spans="1:6" ht="15" customHeight="1">
      <c r="A3266" s="17" t="s">
        <v>281</v>
      </c>
      <c r="B3266" s="17"/>
      <c r="C3266" s="17"/>
      <c r="D3266" s="17"/>
      <c r="E3266" s="17"/>
      <c r="F3266" s="17"/>
    </row>
    <row r="3267" spans="1:6" ht="15" customHeight="1">
      <c r="A3267" s="17" t="s">
        <v>379</v>
      </c>
      <c r="B3267" s="17"/>
      <c r="C3267" s="17"/>
      <c r="D3267" s="17"/>
      <c r="E3267" s="17"/>
      <c r="F3267" s="17"/>
    </row>
    <row r="3268" spans="1:6" ht="15" customHeight="1">
      <c r="A3268" s="17" t="s">
        <v>773</v>
      </c>
      <c r="B3268" s="17"/>
      <c r="C3268" s="17"/>
      <c r="D3268" s="17"/>
      <c r="E3268" s="17"/>
      <c r="F3268" s="17"/>
    </row>
    <row r="3269" spans="1:6" ht="15" customHeight="1">
      <c r="A3269" s="17" t="s">
        <v>520</v>
      </c>
      <c r="B3269" s="17"/>
      <c r="C3269" s="17"/>
      <c r="D3269" s="17"/>
      <c r="E3269" s="17"/>
      <c r="F3269" s="17"/>
    </row>
    <row r="3270" spans="1:6" ht="15" customHeight="1">
      <c r="A3270" s="17" t="s">
        <v>285</v>
      </c>
      <c r="B3270" s="17"/>
      <c r="C3270" s="17"/>
      <c r="D3270" s="17"/>
      <c r="E3270" s="17"/>
      <c r="F3270" s="17"/>
    </row>
    <row r="3271" spans="1:6" ht="15" customHeight="1">
      <c r="A3271" s="17" t="s">
        <v>286</v>
      </c>
      <c r="B3271" s="17"/>
      <c r="C3271" s="17"/>
      <c r="D3271" s="17"/>
      <c r="E3271" s="17"/>
      <c r="F3271" s="17"/>
    </row>
    <row r="3272" spans="1:6" ht="15" customHeight="1">
      <c r="A3272" s="17" t="s">
        <v>227</v>
      </c>
      <c r="B3272" s="17"/>
      <c r="C3272" s="17"/>
      <c r="D3272" s="17"/>
      <c r="E3272" s="17"/>
      <c r="F3272" s="17"/>
    </row>
    <row r="3273" spans="1:6" ht="15" customHeight="1">
      <c r="A3273" s="17" t="s">
        <v>400</v>
      </c>
      <c r="B3273" s="17"/>
      <c r="C3273" s="17"/>
      <c r="D3273" s="17"/>
      <c r="E3273" s="17"/>
      <c r="F3273" s="17"/>
    </row>
    <row r="3274" spans="1:6" ht="15" customHeight="1">
      <c r="A3274" s="17" t="s">
        <v>843</v>
      </c>
      <c r="B3274" s="17"/>
      <c r="C3274" s="17"/>
      <c r="D3274" s="17"/>
      <c r="E3274" s="17"/>
      <c r="F3274" s="17"/>
    </row>
    <row r="3275" spans="1:6" ht="15" customHeight="1">
      <c r="A3275" s="17" t="s">
        <v>844</v>
      </c>
      <c r="B3275" s="17"/>
      <c r="C3275" s="17"/>
      <c r="D3275" s="17"/>
      <c r="E3275" s="17"/>
      <c r="F3275" s="17"/>
    </row>
    <row r="3276" spans="1:6" ht="15" customHeight="1">
      <c r="A3276" s="17" t="s">
        <v>603</v>
      </c>
      <c r="B3276" s="17"/>
      <c r="C3276" s="17"/>
      <c r="D3276" s="17"/>
      <c r="E3276" s="17"/>
      <c r="F3276" s="17"/>
    </row>
    <row r="3277" spans="1:6" ht="15" customHeight="1">
      <c r="A3277" s="17" t="s">
        <v>176</v>
      </c>
      <c r="B3277" s="17"/>
      <c r="C3277" s="17"/>
      <c r="D3277" s="17"/>
      <c r="E3277" s="17"/>
      <c r="F3277" s="17"/>
    </row>
    <row r="3278" spans="1:6" ht="15" customHeight="1">
      <c r="A3278" s="17" t="s">
        <v>178</v>
      </c>
      <c r="B3278" s="17"/>
      <c r="C3278" s="17"/>
      <c r="D3278" s="17"/>
      <c r="E3278" s="17"/>
      <c r="F3278" s="17"/>
    </row>
    <row r="3279" spans="1:6" ht="15" customHeight="1">
      <c r="A3279" s="17" t="s">
        <v>180</v>
      </c>
      <c r="B3279" s="17"/>
      <c r="C3279" s="17"/>
      <c r="D3279" s="17"/>
      <c r="E3279" s="17"/>
      <c r="F3279" s="17"/>
    </row>
    <row r="3280" spans="1:6" ht="15" customHeight="1">
      <c r="A3280" s="17" t="s">
        <v>182</v>
      </c>
      <c r="B3280" s="17"/>
      <c r="C3280" s="17"/>
      <c r="D3280" s="17"/>
      <c r="E3280" s="17"/>
      <c r="F3280" s="17"/>
    </row>
    <row r="3281" spans="1:6" ht="15" customHeight="1">
      <c r="A3281" s="17" t="s">
        <v>184</v>
      </c>
      <c r="B3281" s="17"/>
      <c r="C3281" s="17"/>
      <c r="D3281" s="17"/>
      <c r="E3281" s="17"/>
      <c r="F3281" s="17"/>
    </row>
    <row r="3282" spans="1:6" ht="15" customHeight="1">
      <c r="A3282" s="17" t="s">
        <v>186</v>
      </c>
      <c r="B3282" s="17"/>
      <c r="C3282" s="17"/>
      <c r="D3282" s="17"/>
      <c r="E3282" s="17"/>
      <c r="F3282" s="17"/>
    </row>
    <row r="3283" spans="1:6" ht="15" customHeight="1">
      <c r="A3283" s="17" t="s">
        <v>188</v>
      </c>
      <c r="B3283" s="17"/>
      <c r="C3283" s="17"/>
      <c r="D3283" s="17"/>
      <c r="E3283" s="17"/>
      <c r="F3283" s="17"/>
    </row>
    <row r="3284" spans="1:6" ht="15" customHeight="1">
      <c r="A3284" s="17" t="s">
        <v>190</v>
      </c>
      <c r="B3284" s="17"/>
      <c r="C3284" s="17"/>
      <c r="D3284" s="17"/>
      <c r="E3284" s="17"/>
      <c r="F3284" s="17"/>
    </row>
    <row r="3285" spans="1:6" ht="15" customHeight="1">
      <c r="A3285" s="17" t="s">
        <v>292</v>
      </c>
      <c r="B3285" s="17"/>
      <c r="C3285" s="17"/>
      <c r="D3285" s="17"/>
      <c r="E3285" s="17"/>
      <c r="F3285" s="17"/>
    </row>
    <row r="3286" spans="1:6" ht="15" customHeight="1">
      <c r="A3286" s="17" t="s">
        <v>293</v>
      </c>
      <c r="B3286" s="17"/>
      <c r="C3286" s="17"/>
      <c r="D3286" s="17"/>
      <c r="E3286" s="17"/>
      <c r="F3286" s="17"/>
    </row>
    <row r="3287" spans="1:6" ht="15" customHeight="1">
      <c r="A3287" s="17" t="s">
        <v>194</v>
      </c>
      <c r="B3287" s="17"/>
      <c r="C3287" s="17"/>
      <c r="D3287" s="17"/>
      <c r="E3287" s="17"/>
      <c r="F3287" s="17"/>
    </row>
    <row r="3288" spans="1:6" ht="15" customHeight="1">
      <c r="A3288" s="17" t="s">
        <v>196</v>
      </c>
      <c r="B3288" s="17"/>
      <c r="C3288" s="17"/>
      <c r="D3288" s="17"/>
      <c r="E3288" s="17"/>
      <c r="F3288" s="17"/>
    </row>
    <row r="3289" spans="1:6" ht="15" customHeight="1">
      <c r="A3289" s="17" t="s">
        <v>273</v>
      </c>
      <c r="B3289" s="17"/>
      <c r="C3289" s="17"/>
      <c r="D3289" s="17"/>
      <c r="E3289" s="17"/>
      <c r="F3289" s="17"/>
    </row>
    <row r="3290" spans="1:6" ht="15" customHeight="1">
      <c r="A3290" s="17" t="s">
        <v>274</v>
      </c>
      <c r="B3290" s="17"/>
      <c r="C3290" s="17"/>
      <c r="D3290" s="17"/>
      <c r="E3290" s="17"/>
      <c r="F3290" s="17"/>
    </row>
    <row r="3291" spans="1:6" ht="15" customHeight="1">
      <c r="A3291" s="17" t="s">
        <v>236</v>
      </c>
      <c r="B3291" s="17"/>
      <c r="C3291" s="17"/>
      <c r="D3291" s="17"/>
      <c r="E3291" s="17"/>
      <c r="F3291" s="17"/>
    </row>
    <row r="3292" spans="1:6" ht="15" customHeight="1">
      <c r="A3292" s="17" t="s">
        <v>237</v>
      </c>
      <c r="B3292" s="17"/>
      <c r="C3292" s="17"/>
      <c r="D3292" s="17"/>
      <c r="E3292" s="17"/>
      <c r="F3292" s="17"/>
    </row>
    <row r="3293" spans="1:6" ht="15" customHeight="1">
      <c r="A3293" s="17" t="s">
        <v>204</v>
      </c>
      <c r="B3293" s="17"/>
      <c r="C3293" s="17"/>
      <c r="D3293" s="17"/>
      <c r="E3293" s="17"/>
      <c r="F3293" s="17"/>
    </row>
    <row r="3294" spans="1:6" ht="15" customHeight="1">
      <c r="A3294" s="17" t="s">
        <v>845</v>
      </c>
      <c r="B3294" s="17"/>
      <c r="C3294" s="17"/>
      <c r="D3294" s="17"/>
      <c r="E3294" s="17"/>
      <c r="F3294" s="17"/>
    </row>
    <row r="3295" spans="1:6" ht="15" customHeight="1">
      <c r="A3295" s="17" t="s">
        <v>208</v>
      </c>
      <c r="B3295" s="17"/>
      <c r="C3295" s="17"/>
      <c r="D3295" s="17"/>
      <c r="E3295" s="17"/>
      <c r="F3295" s="17"/>
    </row>
    <row r="3296" spans="1:6" ht="15" customHeight="1">
      <c r="A3296" s="17" t="s">
        <v>210</v>
      </c>
      <c r="B3296" s="17"/>
      <c r="C3296" s="17"/>
      <c r="D3296" s="17"/>
      <c r="E3296" s="17"/>
      <c r="F3296" s="17"/>
    </row>
    <row r="3297" spans="1:6" ht="15" customHeight="1">
      <c r="A3297" s="17" t="s">
        <v>238</v>
      </c>
      <c r="B3297" s="17"/>
      <c r="C3297" s="17"/>
      <c r="D3297" s="17"/>
      <c r="E3297" s="17"/>
      <c r="F3297" s="17"/>
    </row>
    <row r="3298" spans="1:6" ht="15" customHeight="1">
      <c r="A3298" s="17" t="s">
        <v>239</v>
      </c>
      <c r="B3298" s="17"/>
      <c r="C3298" s="17"/>
      <c r="D3298" s="17"/>
      <c r="E3298" s="17"/>
      <c r="F3298" s="17"/>
    </row>
    <row r="3299" spans="1:6" ht="15" customHeight="1">
      <c r="A3299" s="17" t="s">
        <v>846</v>
      </c>
      <c r="B3299" s="17"/>
      <c r="C3299" s="17"/>
      <c r="D3299" s="17"/>
      <c r="E3299" s="17"/>
      <c r="F3299" s="17"/>
    </row>
    <row r="3300" spans="1:6" ht="15" customHeight="1">
      <c r="A3300" s="17" t="s">
        <v>847</v>
      </c>
      <c r="B3300" s="17"/>
      <c r="C3300" s="17"/>
      <c r="D3300" s="17"/>
      <c r="E3300" s="17"/>
      <c r="F3300" s="17"/>
    </row>
    <row r="3301" spans="1:6" ht="15" customHeight="1">
      <c r="A3301" s="17" t="s">
        <v>219</v>
      </c>
      <c r="B3301" s="17"/>
      <c r="C3301" s="17"/>
      <c r="D3301" s="17"/>
      <c r="E3301" s="17"/>
      <c r="F3301" s="17"/>
    </row>
    <row r="3302" spans="1:6" ht="15" customHeight="1">
      <c r="A3302" s="17" t="s">
        <v>461</v>
      </c>
      <c r="B3302" s="17"/>
      <c r="C3302" s="17"/>
      <c r="D3302" s="17"/>
      <c r="E3302" s="17"/>
      <c r="F3302" s="17"/>
    </row>
    <row r="3303" spans="1:6" ht="15" customHeight="1">
      <c r="A3303" s="17" t="s">
        <v>143</v>
      </c>
      <c r="B3303" s="17"/>
      <c r="C3303" s="17"/>
      <c r="D3303" s="17"/>
      <c r="E3303" s="17"/>
      <c r="F3303" s="17"/>
    </row>
    <row r="3304" spans="1:6" ht="15" customHeight="1">
      <c r="A3304" s="17" t="s">
        <v>221</v>
      </c>
      <c r="B3304" s="17"/>
      <c r="C3304" s="17"/>
      <c r="D3304" s="17"/>
      <c r="E3304" s="17"/>
      <c r="F3304" s="17"/>
    </row>
    <row r="3305" spans="1:6" ht="15" customHeight="1">
      <c r="A3305" s="17" t="s">
        <v>222</v>
      </c>
      <c r="B3305" s="17"/>
      <c r="C3305" s="17"/>
      <c r="D3305" s="17"/>
      <c r="E3305" s="17"/>
      <c r="F3305" s="17"/>
    </row>
    <row r="3306" spans="1:6" ht="15" customHeight="1">
      <c r="A3306" s="17" t="s">
        <v>462</v>
      </c>
      <c r="B3306" s="17"/>
      <c r="C3306" s="17"/>
      <c r="D3306" s="17"/>
      <c r="E3306" s="17"/>
      <c r="F3306" s="17"/>
    </row>
    <row r="3307" spans="1:6" ht="15" customHeight="1">
      <c r="A3307" s="17" t="s">
        <v>319</v>
      </c>
      <c r="B3307" s="17"/>
      <c r="C3307" s="17"/>
      <c r="D3307" s="17"/>
      <c r="E3307" s="17"/>
      <c r="F3307" s="17"/>
    </row>
    <row r="3308" spans="1:6" ht="15" customHeight="1">
      <c r="A3308" s="17" t="s">
        <v>414</v>
      </c>
      <c r="B3308" s="17"/>
      <c r="C3308" s="17"/>
      <c r="D3308" s="17"/>
      <c r="E3308" s="17"/>
      <c r="F3308" s="17"/>
    </row>
    <row r="3309" spans="1:6" ht="15" customHeight="1">
      <c r="A3309" s="17" t="s">
        <v>832</v>
      </c>
      <c r="B3309" s="17"/>
      <c r="C3309" s="17"/>
      <c r="D3309" s="17"/>
      <c r="E3309" s="17"/>
      <c r="F3309" s="17"/>
    </row>
    <row r="3310" spans="1:6" ht="15" customHeight="1">
      <c r="A3310" s="17" t="s">
        <v>358</v>
      </c>
      <c r="B3310" s="17"/>
      <c r="C3310" s="17"/>
      <c r="D3310" s="17"/>
      <c r="E3310" s="17"/>
      <c r="F3310" s="17"/>
    </row>
    <row r="3311" spans="1:6" ht="15" customHeight="1">
      <c r="A3311" s="17" t="s">
        <v>715</v>
      </c>
      <c r="B3311" s="17"/>
      <c r="C3311" s="17"/>
      <c r="D3311" s="17"/>
      <c r="E3311" s="17"/>
      <c r="F3311" s="17"/>
    </row>
    <row r="3312" spans="1:6" ht="15" customHeight="1">
      <c r="A3312" s="17" t="s">
        <v>286</v>
      </c>
      <c r="B3312" s="17"/>
      <c r="C3312" s="17"/>
      <c r="D3312" s="17"/>
      <c r="E3312" s="17"/>
      <c r="F3312" s="17"/>
    </row>
    <row r="3313" spans="1:6" ht="15" customHeight="1">
      <c r="A3313" s="17" t="s">
        <v>287</v>
      </c>
      <c r="B3313" s="17"/>
      <c r="C3313" s="17"/>
      <c r="D3313" s="17"/>
      <c r="E3313" s="17"/>
      <c r="F3313" s="17"/>
    </row>
    <row r="3314" spans="1:6" ht="15" customHeight="1">
      <c r="A3314" s="17" t="s">
        <v>168</v>
      </c>
      <c r="B3314" s="17"/>
      <c r="C3314" s="17"/>
      <c r="D3314" s="17"/>
      <c r="E3314" s="17"/>
      <c r="F3314" s="17"/>
    </row>
    <row r="3315" spans="1:6" ht="15" customHeight="1">
      <c r="A3315" s="17" t="s">
        <v>848</v>
      </c>
      <c r="B3315" s="17"/>
      <c r="C3315" s="17"/>
      <c r="D3315" s="17"/>
      <c r="E3315" s="17"/>
      <c r="F3315" s="17"/>
    </row>
    <row r="3316" spans="1:6" ht="15" customHeight="1">
      <c r="A3316" s="17" t="s">
        <v>849</v>
      </c>
      <c r="B3316" s="17"/>
      <c r="C3316" s="17"/>
      <c r="D3316" s="17"/>
      <c r="E3316" s="17"/>
      <c r="F3316" s="17"/>
    </row>
    <row r="3317" spans="1:6" ht="15" customHeight="1">
      <c r="A3317" s="17" t="s">
        <v>506</v>
      </c>
      <c r="B3317" s="17"/>
      <c r="C3317" s="17"/>
      <c r="D3317" s="17"/>
      <c r="E3317" s="17"/>
      <c r="F3317" s="17"/>
    </row>
    <row r="3318" spans="1:6" ht="15" customHeight="1">
      <c r="A3318" s="17" t="s">
        <v>176</v>
      </c>
      <c r="B3318" s="17"/>
      <c r="C3318" s="17"/>
      <c r="D3318" s="17"/>
      <c r="E3318" s="17"/>
      <c r="F3318" s="17"/>
    </row>
    <row r="3319" spans="1:6" ht="15" customHeight="1">
      <c r="A3319" s="17" t="s">
        <v>178</v>
      </c>
      <c r="B3319" s="17"/>
      <c r="C3319" s="17"/>
      <c r="D3319" s="17"/>
      <c r="E3319" s="17"/>
      <c r="F3319" s="17"/>
    </row>
    <row r="3320" spans="1:6" ht="15" customHeight="1">
      <c r="A3320" s="17" t="s">
        <v>180</v>
      </c>
      <c r="B3320" s="17"/>
      <c r="C3320" s="17"/>
      <c r="D3320" s="17"/>
      <c r="E3320" s="17"/>
      <c r="F3320" s="17"/>
    </row>
    <row r="3321" spans="1:6" ht="15" customHeight="1">
      <c r="A3321" s="17" t="s">
        <v>404</v>
      </c>
      <c r="B3321" s="17"/>
      <c r="C3321" s="17"/>
      <c r="D3321" s="17"/>
      <c r="E3321" s="17"/>
      <c r="F3321" s="17"/>
    </row>
    <row r="3322" spans="1:6" ht="15" customHeight="1">
      <c r="A3322" s="17" t="s">
        <v>184</v>
      </c>
      <c r="B3322" s="17"/>
      <c r="C3322" s="17"/>
      <c r="D3322" s="17"/>
      <c r="E3322" s="17"/>
      <c r="F3322" s="17"/>
    </row>
    <row r="3323" spans="1:6" ht="15" customHeight="1">
      <c r="A3323" s="17" t="s">
        <v>186</v>
      </c>
      <c r="B3323" s="17"/>
      <c r="C3323" s="17"/>
      <c r="D3323" s="17"/>
      <c r="E3323" s="17"/>
      <c r="F3323" s="17"/>
    </row>
    <row r="3324" spans="1:6" ht="15" customHeight="1">
      <c r="A3324" s="17" t="s">
        <v>362</v>
      </c>
      <c r="B3324" s="17"/>
      <c r="C3324" s="17"/>
      <c r="D3324" s="17"/>
      <c r="E3324" s="17"/>
      <c r="F3324" s="17"/>
    </row>
    <row r="3325" spans="1:6" ht="15" customHeight="1">
      <c r="A3325" s="17" t="s">
        <v>363</v>
      </c>
      <c r="B3325" s="17"/>
      <c r="C3325" s="17"/>
      <c r="D3325" s="17"/>
      <c r="E3325" s="17"/>
      <c r="F3325" s="17"/>
    </row>
    <row r="3326" spans="1:6" ht="15" customHeight="1">
      <c r="A3326" s="17" t="s">
        <v>329</v>
      </c>
      <c r="B3326" s="17"/>
      <c r="C3326" s="17"/>
      <c r="D3326" s="17"/>
      <c r="E3326" s="17"/>
      <c r="F3326" s="17"/>
    </row>
    <row r="3327" spans="1:6" ht="15" customHeight="1">
      <c r="A3327" s="17" t="s">
        <v>330</v>
      </c>
      <c r="B3327" s="17"/>
      <c r="C3327" s="17"/>
      <c r="D3327" s="17"/>
      <c r="E3327" s="17"/>
      <c r="F3327" s="17"/>
    </row>
    <row r="3328" spans="1:6" ht="15" customHeight="1">
      <c r="A3328" s="17" t="s">
        <v>271</v>
      </c>
      <c r="B3328" s="17"/>
      <c r="C3328" s="17"/>
      <c r="D3328" s="17"/>
      <c r="E3328" s="17"/>
      <c r="F3328" s="17"/>
    </row>
    <row r="3329" spans="1:6" ht="15" customHeight="1">
      <c r="A3329" s="17" t="s">
        <v>272</v>
      </c>
      <c r="B3329" s="17"/>
      <c r="C3329" s="17"/>
      <c r="D3329" s="17"/>
      <c r="E3329" s="17"/>
      <c r="F3329" s="17"/>
    </row>
    <row r="3330" spans="1:6" ht="15" customHeight="1">
      <c r="A3330" s="17" t="s">
        <v>257</v>
      </c>
      <c r="B3330" s="17"/>
      <c r="C3330" s="17"/>
      <c r="D3330" s="17"/>
      <c r="E3330" s="17"/>
      <c r="F3330" s="17"/>
    </row>
    <row r="3331" spans="1:6" ht="15" customHeight="1">
      <c r="A3331" s="17" t="s">
        <v>258</v>
      </c>
      <c r="B3331" s="17"/>
      <c r="C3331" s="17"/>
      <c r="D3331" s="17"/>
      <c r="E3331" s="17"/>
      <c r="F3331" s="17"/>
    </row>
    <row r="3332" spans="1:6" ht="15" customHeight="1">
      <c r="A3332" s="17" t="s">
        <v>236</v>
      </c>
      <c r="B3332" s="17"/>
      <c r="C3332" s="17"/>
      <c r="D3332" s="17"/>
      <c r="E3332" s="17"/>
      <c r="F3332" s="17"/>
    </row>
    <row r="3333" spans="1:6" ht="15" customHeight="1">
      <c r="A3333" s="17" t="s">
        <v>237</v>
      </c>
      <c r="B3333" s="17"/>
      <c r="C3333" s="17"/>
      <c r="D3333" s="17"/>
      <c r="E3333" s="17"/>
      <c r="F3333" s="17"/>
    </row>
    <row r="3334" spans="1:6" ht="15" customHeight="1">
      <c r="A3334" s="17" t="s">
        <v>204</v>
      </c>
      <c r="B3334" s="17"/>
      <c r="C3334" s="17"/>
      <c r="D3334" s="17"/>
      <c r="E3334" s="17"/>
      <c r="F3334" s="17"/>
    </row>
    <row r="3335" spans="1:6" ht="15" customHeight="1">
      <c r="A3335" s="17" t="s">
        <v>840</v>
      </c>
      <c r="B3335" s="17"/>
      <c r="C3335" s="17"/>
      <c r="D3335" s="17"/>
      <c r="E3335" s="17"/>
      <c r="F3335" s="17"/>
    </row>
    <row r="3336" spans="1:6" ht="15" customHeight="1">
      <c r="A3336" s="17" t="s">
        <v>208</v>
      </c>
      <c r="B3336" s="17"/>
      <c r="C3336" s="17"/>
      <c r="D3336" s="17"/>
      <c r="E3336" s="17"/>
      <c r="F3336" s="17"/>
    </row>
    <row r="3337" spans="1:6" ht="15" customHeight="1">
      <c r="A3337" s="17" t="s">
        <v>210</v>
      </c>
      <c r="B3337" s="17"/>
      <c r="C3337" s="17"/>
      <c r="D3337" s="17"/>
      <c r="E3337" s="17"/>
      <c r="F3337" s="17"/>
    </row>
    <row r="3338" spans="1:6" ht="15" customHeight="1">
      <c r="A3338" s="17" t="s">
        <v>365</v>
      </c>
      <c r="B3338" s="17"/>
      <c r="C3338" s="17"/>
      <c r="D3338" s="17"/>
      <c r="E3338" s="17"/>
      <c r="F3338" s="17"/>
    </row>
    <row r="3339" spans="1:6" ht="15" customHeight="1">
      <c r="A3339" s="17" t="s">
        <v>850</v>
      </c>
      <c r="B3339" s="17"/>
      <c r="C3339" s="17"/>
      <c r="D3339" s="17"/>
      <c r="E3339" s="17"/>
      <c r="F3339" s="17"/>
    </row>
    <row r="3340" spans="1:6" ht="15" customHeight="1">
      <c r="A3340" s="17" t="s">
        <v>275</v>
      </c>
      <c r="B3340" s="17"/>
      <c r="C3340" s="17"/>
      <c r="D3340" s="17"/>
      <c r="E3340" s="17"/>
      <c r="F3340" s="17"/>
    </row>
    <row r="3341" spans="1:6" ht="15" customHeight="1">
      <c r="A3341" s="17" t="s">
        <v>276</v>
      </c>
      <c r="B3341" s="17"/>
      <c r="C3341" s="17"/>
      <c r="D3341" s="17"/>
      <c r="E3341" s="17"/>
      <c r="F3341" s="17"/>
    </row>
    <row r="3342" spans="1:6" ht="15" customHeight="1">
      <c r="A3342" s="17" t="s">
        <v>277</v>
      </c>
      <c r="B3342" s="17"/>
      <c r="C3342" s="17"/>
      <c r="D3342" s="17"/>
      <c r="E3342" s="17"/>
      <c r="F3342" s="17"/>
    </row>
    <row r="3343" spans="1:6" ht="15" customHeight="1">
      <c r="A3343" s="17" t="s">
        <v>612</v>
      </c>
      <c r="B3343" s="17"/>
      <c r="C3343" s="17"/>
      <c r="D3343" s="17"/>
      <c r="E3343" s="17"/>
      <c r="F3343" s="17"/>
    </row>
    <row r="3344" spans="1:6" ht="15" customHeight="1">
      <c r="A3344" s="17" t="s">
        <v>143</v>
      </c>
      <c r="B3344" s="17"/>
      <c r="C3344" s="17"/>
      <c r="D3344" s="17"/>
      <c r="E3344" s="17"/>
      <c r="F3344" s="17"/>
    </row>
    <row r="3345" spans="1:6" ht="15" customHeight="1">
      <c r="A3345" s="17" t="s">
        <v>279</v>
      </c>
      <c r="B3345" s="17"/>
      <c r="C3345" s="17"/>
      <c r="D3345" s="17"/>
      <c r="E3345" s="17"/>
      <c r="F3345" s="17"/>
    </row>
    <row r="3346" spans="1:6" ht="15" customHeight="1">
      <c r="A3346" s="17" t="s">
        <v>222</v>
      </c>
      <c r="B3346" s="17"/>
      <c r="C3346" s="17"/>
      <c r="D3346" s="17"/>
      <c r="E3346" s="17"/>
      <c r="F3346" s="17"/>
    </row>
    <row r="3347" spans="1:6" ht="15" customHeight="1">
      <c r="A3347" s="17" t="s">
        <v>280</v>
      </c>
      <c r="B3347" s="17"/>
      <c r="C3347" s="17"/>
      <c r="D3347" s="17"/>
      <c r="E3347" s="17"/>
      <c r="F3347" s="17"/>
    </row>
    <row r="3348" spans="1:6" ht="15" customHeight="1">
      <c r="A3348" s="17" t="s">
        <v>281</v>
      </c>
      <c r="B3348" s="17"/>
      <c r="C3348" s="17"/>
      <c r="D3348" s="17"/>
      <c r="E3348" s="17"/>
      <c r="F3348" s="17"/>
    </row>
    <row r="3349" spans="1:6" ht="15" customHeight="1">
      <c r="A3349" s="17" t="s">
        <v>282</v>
      </c>
      <c r="B3349" s="17"/>
      <c r="C3349" s="17"/>
      <c r="D3349" s="17"/>
      <c r="E3349" s="17"/>
      <c r="F3349" s="17"/>
    </row>
    <row r="3350" spans="1:6" ht="15" customHeight="1">
      <c r="A3350" s="17" t="s">
        <v>283</v>
      </c>
      <c r="B3350" s="17"/>
      <c r="C3350" s="17"/>
      <c r="D3350" s="17"/>
      <c r="E3350" s="17"/>
      <c r="F3350" s="17"/>
    </row>
    <row r="3351" spans="1:6" ht="15" customHeight="1">
      <c r="A3351" s="17" t="s">
        <v>284</v>
      </c>
      <c r="B3351" s="17"/>
      <c r="C3351" s="17"/>
      <c r="D3351" s="17"/>
      <c r="E3351" s="17"/>
      <c r="F3351" s="17"/>
    </row>
    <row r="3352" spans="1:6" ht="15" customHeight="1">
      <c r="A3352" s="17" t="s">
        <v>285</v>
      </c>
      <c r="B3352" s="17"/>
      <c r="C3352" s="17"/>
      <c r="D3352" s="17"/>
      <c r="E3352" s="17"/>
      <c r="F3352" s="17"/>
    </row>
    <row r="3353" spans="1:6" ht="15" customHeight="1">
      <c r="A3353" s="17" t="s">
        <v>286</v>
      </c>
      <c r="B3353" s="17"/>
      <c r="C3353" s="17"/>
      <c r="D3353" s="17"/>
      <c r="E3353" s="17"/>
      <c r="F3353" s="17"/>
    </row>
    <row r="3354" spans="1:6" ht="15" customHeight="1">
      <c r="A3354" s="17" t="s">
        <v>287</v>
      </c>
      <c r="B3354" s="17"/>
      <c r="C3354" s="17"/>
      <c r="D3354" s="17"/>
      <c r="E3354" s="17"/>
      <c r="F3354" s="17"/>
    </row>
    <row r="3355" spans="1:6" ht="15" customHeight="1">
      <c r="A3355" s="17" t="s">
        <v>288</v>
      </c>
      <c r="B3355" s="17"/>
      <c r="C3355" s="17"/>
      <c r="D3355" s="17"/>
      <c r="E3355" s="17"/>
      <c r="F3355" s="17"/>
    </row>
    <row r="3356" spans="1:6" ht="15" customHeight="1">
      <c r="A3356" s="17" t="s">
        <v>289</v>
      </c>
      <c r="B3356" s="17"/>
      <c r="C3356" s="17"/>
      <c r="D3356" s="17"/>
      <c r="E3356" s="17"/>
      <c r="F3356" s="17"/>
    </row>
    <row r="3357" spans="1:6" ht="15" customHeight="1">
      <c r="A3357" s="17" t="s">
        <v>613</v>
      </c>
      <c r="B3357" s="17"/>
      <c r="C3357" s="17"/>
      <c r="D3357" s="17"/>
      <c r="E3357" s="17"/>
      <c r="F3357" s="17"/>
    </row>
    <row r="3358" spans="1:6" ht="15" customHeight="1">
      <c r="A3358" s="17" t="s">
        <v>291</v>
      </c>
      <c r="B3358" s="17"/>
      <c r="C3358" s="17"/>
      <c r="D3358" s="17"/>
      <c r="E3358" s="17"/>
      <c r="F3358" s="17"/>
    </row>
    <row r="3359" spans="1:6" ht="15" customHeight="1">
      <c r="A3359" s="17" t="s">
        <v>176</v>
      </c>
      <c r="B3359" s="17"/>
      <c r="C3359" s="17"/>
      <c r="D3359" s="17"/>
      <c r="E3359" s="17"/>
      <c r="F3359" s="17"/>
    </row>
    <row r="3360" spans="1:6" ht="15" customHeight="1">
      <c r="A3360" s="17" t="s">
        <v>178</v>
      </c>
      <c r="B3360" s="17"/>
      <c r="C3360" s="17"/>
      <c r="D3360" s="17"/>
      <c r="E3360" s="17"/>
      <c r="F3360" s="17"/>
    </row>
    <row r="3361" spans="1:6" ht="15" customHeight="1">
      <c r="A3361" s="17" t="s">
        <v>180</v>
      </c>
      <c r="B3361" s="17"/>
      <c r="C3361" s="17"/>
      <c r="D3361" s="17"/>
      <c r="E3361" s="17"/>
      <c r="F3361" s="17"/>
    </row>
    <row r="3362" spans="1:6" ht="15" customHeight="1">
      <c r="A3362" s="17" t="s">
        <v>182</v>
      </c>
      <c r="B3362" s="17"/>
      <c r="C3362" s="17"/>
      <c r="D3362" s="17"/>
      <c r="E3362" s="17"/>
      <c r="F3362" s="17"/>
    </row>
    <row r="3363" spans="1:6" ht="15" customHeight="1">
      <c r="A3363" s="17" t="s">
        <v>184</v>
      </c>
      <c r="B3363" s="17"/>
      <c r="C3363" s="17"/>
      <c r="D3363" s="17"/>
      <c r="E3363" s="17"/>
      <c r="F3363" s="17"/>
    </row>
    <row r="3364" spans="1:6" ht="15" customHeight="1">
      <c r="A3364" s="17" t="s">
        <v>186</v>
      </c>
      <c r="B3364" s="17"/>
      <c r="C3364" s="17"/>
      <c r="D3364" s="17"/>
      <c r="E3364" s="17"/>
      <c r="F3364" s="17"/>
    </row>
    <row r="3365" spans="1:6" ht="15" customHeight="1">
      <c r="A3365" s="17" t="s">
        <v>188</v>
      </c>
      <c r="B3365" s="17"/>
      <c r="C3365" s="17"/>
      <c r="D3365" s="17"/>
      <c r="E3365" s="17"/>
      <c r="F3365" s="17"/>
    </row>
    <row r="3366" spans="1:6" ht="15" customHeight="1">
      <c r="A3366" s="17" t="s">
        <v>190</v>
      </c>
      <c r="B3366" s="17"/>
      <c r="C3366" s="17"/>
      <c r="D3366" s="17"/>
      <c r="E3366" s="17"/>
      <c r="F3366" s="17"/>
    </row>
    <row r="3367" spans="1:6" ht="15" customHeight="1">
      <c r="A3367" s="17" t="s">
        <v>292</v>
      </c>
      <c r="B3367" s="17"/>
      <c r="C3367" s="17"/>
      <c r="D3367" s="17"/>
      <c r="E3367" s="17"/>
      <c r="F3367" s="17"/>
    </row>
    <row r="3368" spans="1:6" ht="15" customHeight="1">
      <c r="A3368" s="17" t="s">
        <v>293</v>
      </c>
      <c r="B3368" s="17"/>
      <c r="C3368" s="17"/>
      <c r="D3368" s="17"/>
      <c r="E3368" s="17"/>
      <c r="F3368" s="17"/>
    </row>
    <row r="3369" spans="1:6" ht="15" customHeight="1">
      <c r="A3369" s="17" t="s">
        <v>194</v>
      </c>
      <c r="B3369" s="17"/>
      <c r="C3369" s="17"/>
      <c r="D3369" s="17"/>
      <c r="E3369" s="17"/>
      <c r="F3369" s="17"/>
    </row>
    <row r="3370" spans="1:6" ht="15" customHeight="1">
      <c r="A3370" s="17" t="s">
        <v>196</v>
      </c>
      <c r="B3370" s="17"/>
      <c r="C3370" s="17"/>
      <c r="D3370" s="17"/>
      <c r="E3370" s="17"/>
      <c r="F3370" s="17"/>
    </row>
    <row r="3371" spans="1:6" ht="15" customHeight="1">
      <c r="A3371" s="17" t="s">
        <v>294</v>
      </c>
      <c r="B3371" s="17"/>
      <c r="C3371" s="17"/>
      <c r="D3371" s="17"/>
      <c r="E3371" s="17"/>
      <c r="F3371" s="17"/>
    </row>
    <row r="3372" spans="1:6" ht="15" customHeight="1">
      <c r="A3372" s="17" t="s">
        <v>295</v>
      </c>
      <c r="B3372" s="17"/>
      <c r="C3372" s="17"/>
      <c r="D3372" s="17"/>
      <c r="E3372" s="17"/>
      <c r="F3372" s="17"/>
    </row>
    <row r="3373" spans="1:6" ht="15" customHeight="1">
      <c r="A3373" s="17" t="s">
        <v>296</v>
      </c>
      <c r="B3373" s="17"/>
      <c r="C3373" s="17"/>
      <c r="D3373" s="17"/>
      <c r="E3373" s="17"/>
      <c r="F3373" s="17"/>
    </row>
    <row r="3374" spans="1:6" ht="15" customHeight="1">
      <c r="A3374" s="17" t="s">
        <v>297</v>
      </c>
      <c r="B3374" s="17"/>
      <c r="C3374" s="17"/>
      <c r="D3374" s="17"/>
      <c r="E3374" s="17"/>
      <c r="F3374" s="17"/>
    </row>
    <row r="3375" spans="1:6" ht="15" customHeight="1">
      <c r="A3375" s="17" t="s">
        <v>204</v>
      </c>
      <c r="B3375" s="17"/>
      <c r="C3375" s="17"/>
      <c r="D3375" s="17"/>
      <c r="E3375" s="17"/>
      <c r="F3375" s="17"/>
    </row>
    <row r="3376" spans="1:6" ht="15" customHeight="1">
      <c r="A3376" s="17" t="s">
        <v>298</v>
      </c>
      <c r="B3376" s="17"/>
      <c r="C3376" s="17"/>
      <c r="D3376" s="17"/>
      <c r="E3376" s="17"/>
      <c r="F3376" s="17"/>
    </row>
    <row r="3377" spans="1:6" ht="15" customHeight="1">
      <c r="A3377" s="17" t="s">
        <v>208</v>
      </c>
      <c r="B3377" s="17"/>
      <c r="C3377" s="17"/>
      <c r="D3377" s="17"/>
      <c r="E3377" s="17"/>
      <c r="F3377" s="17"/>
    </row>
    <row r="3378" spans="1:6" ht="15" customHeight="1">
      <c r="A3378" s="17" t="s">
        <v>210</v>
      </c>
      <c r="B3378" s="17"/>
      <c r="C3378" s="17"/>
      <c r="D3378" s="17"/>
      <c r="E3378" s="17"/>
      <c r="F3378" s="17"/>
    </row>
    <row r="3379" spans="1:6" ht="15" customHeight="1">
      <c r="A3379" s="17" t="s">
        <v>614</v>
      </c>
      <c r="B3379" s="17"/>
      <c r="C3379" s="17"/>
      <c r="D3379" s="17"/>
      <c r="E3379" s="17"/>
      <c r="F3379" s="17"/>
    </row>
    <row r="3380" spans="1:6" ht="15" customHeight="1">
      <c r="A3380" s="17" t="s">
        <v>239</v>
      </c>
      <c r="B3380" s="17"/>
      <c r="C3380" s="17"/>
      <c r="D3380" s="17"/>
      <c r="E3380" s="17"/>
      <c r="F3380" s="17"/>
    </row>
    <row r="3381" spans="1:6" ht="15" customHeight="1">
      <c r="A3381" s="17" t="s">
        <v>851</v>
      </c>
      <c r="B3381" s="17"/>
      <c r="C3381" s="17"/>
      <c r="D3381" s="17"/>
      <c r="E3381" s="17"/>
      <c r="F3381" s="17"/>
    </row>
    <row r="3382" spans="1:6" ht="15" customHeight="1">
      <c r="A3382" s="17" t="s">
        <v>852</v>
      </c>
      <c r="B3382" s="17"/>
      <c r="C3382" s="17"/>
      <c r="D3382" s="17"/>
      <c r="E3382" s="17"/>
      <c r="F3382" s="17"/>
    </row>
    <row r="3383" spans="1:6" ht="15" customHeight="1">
      <c r="A3383" s="17" t="s">
        <v>138</v>
      </c>
      <c r="B3383" s="17"/>
      <c r="C3383" s="17"/>
      <c r="D3383" s="17"/>
      <c r="E3383" s="17"/>
      <c r="F3383" s="17"/>
    </row>
    <row r="3384" spans="1:6" ht="15" customHeight="1">
      <c r="A3384" s="17" t="s">
        <v>853</v>
      </c>
      <c r="B3384" s="17"/>
      <c r="C3384" s="17"/>
      <c r="D3384" s="17"/>
      <c r="E3384" s="17"/>
      <c r="F3384" s="17"/>
    </row>
    <row r="3385" spans="1:6" ht="15" customHeight="1">
      <c r="A3385" s="17" t="s">
        <v>143</v>
      </c>
      <c r="B3385" s="17"/>
      <c r="C3385" s="17"/>
      <c r="D3385" s="17"/>
      <c r="E3385" s="17"/>
      <c r="F3385" s="17"/>
    </row>
    <row r="3386" spans="1:6" ht="15" customHeight="1">
      <c r="A3386" s="17" t="s">
        <v>279</v>
      </c>
      <c r="B3386" s="17"/>
      <c r="C3386" s="17"/>
      <c r="D3386" s="17"/>
      <c r="E3386" s="17"/>
      <c r="F3386" s="17"/>
    </row>
    <row r="3387" spans="1:6" ht="15" customHeight="1">
      <c r="A3387" s="17" t="s">
        <v>369</v>
      </c>
      <c r="B3387" s="17"/>
      <c r="C3387" s="17"/>
      <c r="D3387" s="17"/>
      <c r="E3387" s="17"/>
      <c r="F3387" s="17"/>
    </row>
    <row r="3388" spans="1:6" ht="15" customHeight="1">
      <c r="A3388" s="17" t="s">
        <v>831</v>
      </c>
      <c r="B3388" s="17"/>
      <c r="C3388" s="17"/>
      <c r="D3388" s="17"/>
      <c r="E3388" s="17"/>
      <c r="F3388" s="17"/>
    </row>
    <row r="3389" spans="1:6" ht="15" customHeight="1">
      <c r="A3389" s="17" t="s">
        <v>357</v>
      </c>
      <c r="B3389" s="17"/>
      <c r="C3389" s="17"/>
      <c r="D3389" s="17"/>
      <c r="E3389" s="17"/>
      <c r="F3389" s="17"/>
    </row>
    <row r="3390" spans="1:6" ht="15" customHeight="1">
      <c r="A3390" s="17" t="s">
        <v>399</v>
      </c>
      <c r="B3390" s="17"/>
      <c r="C3390" s="17"/>
      <c r="D3390" s="17"/>
      <c r="E3390" s="17"/>
      <c r="F3390" s="17"/>
    </row>
    <row r="3391" spans="1:6" ht="15" customHeight="1">
      <c r="A3391" s="17" t="s">
        <v>832</v>
      </c>
      <c r="B3391" s="17"/>
      <c r="C3391" s="17"/>
      <c r="D3391" s="17"/>
      <c r="E3391" s="17"/>
      <c r="F3391" s="17"/>
    </row>
    <row r="3392" spans="1:6" ht="15" customHeight="1">
      <c r="A3392" s="17" t="s">
        <v>358</v>
      </c>
      <c r="B3392" s="17"/>
      <c r="C3392" s="17"/>
      <c r="D3392" s="17"/>
      <c r="E3392" s="17"/>
      <c r="F3392" s="17"/>
    </row>
    <row r="3393" spans="1:6" ht="15" customHeight="1">
      <c r="A3393" s="17" t="s">
        <v>567</v>
      </c>
      <c r="B3393" s="17"/>
      <c r="C3393" s="17"/>
      <c r="D3393" s="17"/>
      <c r="E3393" s="17"/>
      <c r="F3393" s="17"/>
    </row>
    <row r="3394" spans="1:6" ht="15" customHeight="1">
      <c r="A3394" s="17" t="s">
        <v>286</v>
      </c>
      <c r="B3394" s="17"/>
      <c r="C3394" s="17"/>
      <c r="D3394" s="17"/>
      <c r="E3394" s="17"/>
      <c r="F3394" s="17"/>
    </row>
    <row r="3395" spans="1:6" ht="15" customHeight="1">
      <c r="A3395" s="17" t="s">
        <v>166</v>
      </c>
      <c r="B3395" s="17"/>
      <c r="C3395" s="17"/>
      <c r="D3395" s="17"/>
      <c r="E3395" s="17"/>
      <c r="F3395" s="17"/>
    </row>
    <row r="3396" spans="1:6" ht="15" customHeight="1">
      <c r="A3396" s="17" t="s">
        <v>400</v>
      </c>
      <c r="B3396" s="17"/>
      <c r="C3396" s="17"/>
      <c r="D3396" s="17"/>
      <c r="E3396" s="17"/>
      <c r="F3396" s="17"/>
    </row>
    <row r="3397" spans="1:6" ht="15" customHeight="1">
      <c r="A3397" s="17" t="s">
        <v>854</v>
      </c>
      <c r="B3397" s="17"/>
      <c r="C3397" s="17"/>
      <c r="D3397" s="17"/>
      <c r="E3397" s="17"/>
      <c r="F3397" s="17"/>
    </row>
    <row r="3398" spans="1:6" ht="15" customHeight="1">
      <c r="A3398" s="17" t="s">
        <v>855</v>
      </c>
      <c r="B3398" s="17"/>
      <c r="C3398" s="17"/>
      <c r="D3398" s="17"/>
      <c r="E3398" s="17"/>
      <c r="F3398" s="17"/>
    </row>
    <row r="3399" spans="1:6" ht="15" customHeight="1">
      <c r="A3399" s="17" t="s">
        <v>835</v>
      </c>
      <c r="B3399" s="17"/>
      <c r="C3399" s="17"/>
      <c r="D3399" s="17"/>
      <c r="E3399" s="17"/>
      <c r="F3399" s="17"/>
    </row>
    <row r="3400" spans="1:6" ht="15" customHeight="1">
      <c r="A3400" s="17" t="s">
        <v>176</v>
      </c>
      <c r="B3400" s="17"/>
      <c r="C3400" s="17"/>
      <c r="D3400" s="17"/>
      <c r="E3400" s="17"/>
      <c r="F3400" s="17"/>
    </row>
    <row r="3401" spans="1:6" ht="15" customHeight="1">
      <c r="A3401" s="17" t="s">
        <v>178</v>
      </c>
      <c r="B3401" s="17"/>
      <c r="C3401" s="17"/>
      <c r="D3401" s="17"/>
      <c r="E3401" s="17"/>
      <c r="F3401" s="17"/>
    </row>
    <row r="3402" spans="1:6" ht="15" customHeight="1">
      <c r="A3402" s="17" t="s">
        <v>180</v>
      </c>
      <c r="B3402" s="17"/>
      <c r="C3402" s="17"/>
      <c r="D3402" s="17"/>
      <c r="E3402" s="17"/>
      <c r="F3402" s="17"/>
    </row>
    <row r="3403" spans="1:6" ht="15" customHeight="1">
      <c r="A3403" s="17" t="s">
        <v>182</v>
      </c>
      <c r="B3403" s="17"/>
      <c r="C3403" s="17"/>
      <c r="D3403" s="17"/>
      <c r="E3403" s="17"/>
      <c r="F3403" s="17"/>
    </row>
    <row r="3404" spans="1:6" ht="15" customHeight="1">
      <c r="A3404" s="17" t="s">
        <v>184</v>
      </c>
      <c r="B3404" s="17"/>
      <c r="C3404" s="17"/>
      <c r="D3404" s="17"/>
      <c r="E3404" s="17"/>
      <c r="F3404" s="17"/>
    </row>
    <row r="3405" spans="1:6" ht="15" customHeight="1">
      <c r="A3405" s="17" t="s">
        <v>186</v>
      </c>
      <c r="B3405" s="17"/>
      <c r="C3405" s="17"/>
      <c r="D3405" s="17"/>
      <c r="E3405" s="17"/>
      <c r="F3405" s="17"/>
    </row>
    <row r="3406" spans="1:6" ht="15" customHeight="1">
      <c r="A3406" s="17" t="s">
        <v>405</v>
      </c>
      <c r="B3406" s="17"/>
      <c r="C3406" s="17"/>
      <c r="D3406" s="17"/>
      <c r="E3406" s="17"/>
      <c r="F3406" s="17"/>
    </row>
    <row r="3407" spans="1:6" ht="15" customHeight="1">
      <c r="A3407" s="17" t="s">
        <v>406</v>
      </c>
      <c r="B3407" s="17"/>
      <c r="C3407" s="17"/>
      <c r="D3407" s="17"/>
      <c r="E3407" s="17"/>
      <c r="F3407" s="17"/>
    </row>
    <row r="3408" spans="1:6" ht="15" customHeight="1">
      <c r="A3408" s="17" t="s">
        <v>329</v>
      </c>
      <c r="B3408" s="17"/>
      <c r="C3408" s="17"/>
      <c r="D3408" s="17"/>
      <c r="E3408" s="17"/>
      <c r="F3408" s="17"/>
    </row>
    <row r="3409" spans="1:6" ht="15" customHeight="1">
      <c r="A3409" s="17" t="s">
        <v>330</v>
      </c>
      <c r="B3409" s="17"/>
      <c r="C3409" s="17"/>
      <c r="D3409" s="17"/>
      <c r="E3409" s="17"/>
      <c r="F3409" s="17"/>
    </row>
    <row r="3410" spans="1:6" ht="15" customHeight="1">
      <c r="A3410" s="17" t="s">
        <v>234</v>
      </c>
      <c r="B3410" s="17"/>
      <c r="C3410" s="17"/>
      <c r="D3410" s="17"/>
      <c r="E3410" s="17"/>
      <c r="F3410" s="17"/>
    </row>
    <row r="3411" spans="1:6" ht="15" customHeight="1">
      <c r="A3411" s="17" t="s">
        <v>235</v>
      </c>
      <c r="B3411" s="17"/>
      <c r="C3411" s="17"/>
      <c r="D3411" s="17"/>
      <c r="E3411" s="17"/>
      <c r="F3411" s="17"/>
    </row>
    <row r="3412" spans="1:6" ht="15" customHeight="1">
      <c r="A3412" s="17" t="s">
        <v>273</v>
      </c>
      <c r="B3412" s="17"/>
      <c r="C3412" s="17"/>
      <c r="D3412" s="17"/>
      <c r="E3412" s="17"/>
      <c r="F3412" s="17"/>
    </row>
    <row r="3413" spans="1:6" ht="15" customHeight="1">
      <c r="A3413" s="17" t="s">
        <v>274</v>
      </c>
      <c r="B3413" s="17"/>
      <c r="C3413" s="17"/>
      <c r="D3413" s="17"/>
      <c r="E3413" s="17"/>
      <c r="F3413" s="17"/>
    </row>
    <row r="3414" spans="1:6" ht="15" customHeight="1">
      <c r="A3414" s="17" t="s">
        <v>236</v>
      </c>
      <c r="B3414" s="17"/>
      <c r="C3414" s="17"/>
      <c r="D3414" s="17"/>
      <c r="E3414" s="17"/>
      <c r="F3414" s="17"/>
    </row>
    <row r="3415" spans="1:6" ht="15" customHeight="1">
      <c r="A3415" s="17" t="s">
        <v>237</v>
      </c>
      <c r="B3415" s="17"/>
      <c r="C3415" s="17"/>
      <c r="D3415" s="17"/>
      <c r="E3415" s="17"/>
      <c r="F3415" s="17"/>
    </row>
    <row r="3416" spans="1:6" ht="15" customHeight="1">
      <c r="A3416" s="17" t="s">
        <v>204</v>
      </c>
      <c r="B3416" s="17"/>
      <c r="C3416" s="17"/>
      <c r="D3416" s="17"/>
      <c r="E3416" s="17"/>
      <c r="F3416" s="17"/>
    </row>
    <row r="3417" spans="1:6" ht="15" customHeight="1">
      <c r="A3417" s="17" t="s">
        <v>350</v>
      </c>
      <c r="B3417" s="17"/>
      <c r="C3417" s="17"/>
      <c r="D3417" s="17"/>
      <c r="E3417" s="17"/>
      <c r="F3417" s="17"/>
    </row>
    <row r="3418" spans="1:6" ht="15" customHeight="1">
      <c r="A3418" s="17" t="s">
        <v>208</v>
      </c>
      <c r="B3418" s="17"/>
      <c r="C3418" s="17"/>
      <c r="D3418" s="17"/>
      <c r="E3418" s="17"/>
      <c r="F3418" s="17"/>
    </row>
    <row r="3419" spans="1:6" ht="15" customHeight="1">
      <c r="A3419" s="17" t="s">
        <v>210</v>
      </c>
      <c r="B3419" s="17"/>
      <c r="C3419" s="17"/>
      <c r="D3419" s="17"/>
      <c r="E3419" s="17"/>
      <c r="F3419" s="17"/>
    </row>
    <row r="3420" spans="1:6" ht="15" customHeight="1">
      <c r="A3420" s="17" t="s">
        <v>856</v>
      </c>
      <c r="B3420" s="17"/>
      <c r="C3420" s="17"/>
      <c r="D3420" s="17"/>
      <c r="E3420" s="17"/>
      <c r="F3420" s="17"/>
    </row>
    <row r="3421" spans="1:6" ht="15" customHeight="1">
      <c r="A3421" s="17" t="s">
        <v>239</v>
      </c>
      <c r="B3421" s="17"/>
      <c r="C3421" s="17"/>
      <c r="D3421" s="17"/>
      <c r="E3421" s="17"/>
      <c r="F3421" s="17"/>
    </row>
    <row r="3422" spans="1:6" ht="15" customHeight="1">
      <c r="A3422" s="17" t="s">
        <v>857</v>
      </c>
      <c r="B3422" s="17"/>
      <c r="C3422" s="17"/>
      <c r="D3422" s="17"/>
      <c r="E3422" s="17"/>
      <c r="F3422" s="17"/>
    </row>
    <row r="3423" spans="1:6" ht="15" customHeight="1">
      <c r="A3423" s="17" t="s">
        <v>858</v>
      </c>
      <c r="B3423" s="17"/>
      <c r="C3423" s="17"/>
      <c r="D3423" s="17"/>
      <c r="E3423" s="17"/>
      <c r="F3423" s="17"/>
    </row>
    <row r="3424" spans="1:6" ht="15" customHeight="1">
      <c r="A3424" s="17" t="s">
        <v>219</v>
      </c>
      <c r="B3424" s="17"/>
      <c r="C3424" s="17"/>
      <c r="D3424" s="17"/>
      <c r="E3424" s="17"/>
      <c r="F3424" s="17"/>
    </row>
    <row r="3425" spans="1:6" ht="15" customHeight="1">
      <c r="A3425" s="17" t="s">
        <v>859</v>
      </c>
      <c r="B3425" s="17"/>
      <c r="C3425" s="17"/>
      <c r="D3425" s="17"/>
      <c r="E3425" s="17"/>
      <c r="F3425" s="17"/>
    </row>
    <row r="3426" spans="1:6" ht="15" customHeight="1">
      <c r="A3426" s="17" t="s">
        <v>143</v>
      </c>
      <c r="B3426" s="17"/>
      <c r="C3426" s="17"/>
      <c r="D3426" s="17"/>
      <c r="E3426" s="17"/>
      <c r="F3426" s="17"/>
    </row>
    <row r="3427" spans="1:6" ht="15" customHeight="1">
      <c r="A3427" s="17" t="s">
        <v>244</v>
      </c>
      <c r="B3427" s="17"/>
      <c r="C3427" s="17"/>
      <c r="D3427" s="17"/>
      <c r="E3427" s="17"/>
      <c r="F3427" s="17"/>
    </row>
    <row r="3428" spans="1:6" ht="15" customHeight="1">
      <c r="A3428" s="17" t="s">
        <v>369</v>
      </c>
      <c r="B3428" s="17"/>
      <c r="C3428" s="17"/>
      <c r="D3428" s="17"/>
      <c r="E3428" s="17"/>
      <c r="F3428" s="17"/>
    </row>
    <row r="3429" spans="1:6" ht="15" customHeight="1">
      <c r="A3429" s="17" t="s">
        <v>533</v>
      </c>
      <c r="B3429" s="17"/>
      <c r="C3429" s="17"/>
      <c r="D3429" s="17"/>
      <c r="E3429" s="17"/>
      <c r="F3429" s="17"/>
    </row>
    <row r="3430" spans="1:6" ht="15" customHeight="1">
      <c r="A3430" s="17" t="s">
        <v>319</v>
      </c>
      <c r="B3430" s="17"/>
      <c r="C3430" s="17"/>
      <c r="D3430" s="17"/>
      <c r="E3430" s="17"/>
      <c r="F3430" s="17"/>
    </row>
    <row r="3431" spans="1:6" ht="15" customHeight="1">
      <c r="A3431" s="17" t="s">
        <v>425</v>
      </c>
      <c r="B3431" s="17"/>
      <c r="C3431" s="17"/>
      <c r="D3431" s="17"/>
      <c r="E3431" s="17"/>
      <c r="F3431" s="17"/>
    </row>
    <row r="3432" spans="1:6" ht="15" customHeight="1">
      <c r="A3432" s="17" t="s">
        <v>380</v>
      </c>
      <c r="B3432" s="17"/>
      <c r="C3432" s="17"/>
      <c r="D3432" s="17"/>
      <c r="E3432" s="17"/>
      <c r="F3432" s="17"/>
    </row>
    <row r="3433" spans="1:6" ht="15" customHeight="1">
      <c r="A3433" s="17" t="s">
        <v>358</v>
      </c>
      <c r="B3433" s="17"/>
      <c r="C3433" s="17"/>
      <c r="D3433" s="17"/>
      <c r="E3433" s="17"/>
      <c r="F3433" s="17"/>
    </row>
    <row r="3434" spans="1:6" ht="15" customHeight="1">
      <c r="A3434" s="17" t="s">
        <v>285</v>
      </c>
      <c r="B3434" s="17"/>
      <c r="C3434" s="17"/>
      <c r="D3434" s="17"/>
      <c r="E3434" s="17"/>
      <c r="F3434" s="17"/>
    </row>
    <row r="3435" spans="1:6" ht="15" customHeight="1">
      <c r="A3435" s="17" t="s">
        <v>286</v>
      </c>
      <c r="B3435" s="17"/>
      <c r="C3435" s="17"/>
      <c r="D3435" s="17"/>
      <c r="E3435" s="17"/>
      <c r="F3435" s="17"/>
    </row>
    <row r="3436" spans="1:6" ht="15" customHeight="1">
      <c r="A3436" s="17" t="s">
        <v>323</v>
      </c>
      <c r="B3436" s="17"/>
      <c r="C3436" s="17"/>
      <c r="D3436" s="17"/>
      <c r="E3436" s="17"/>
      <c r="F3436" s="17"/>
    </row>
    <row r="3437" spans="1:6" ht="15" customHeight="1">
      <c r="A3437" s="17" t="s">
        <v>168</v>
      </c>
      <c r="B3437" s="17"/>
      <c r="C3437" s="17"/>
      <c r="D3437" s="17"/>
      <c r="E3437" s="17"/>
      <c r="F3437" s="17"/>
    </row>
    <row r="3438" spans="1:6" ht="15" customHeight="1">
      <c r="A3438" s="17" t="s">
        <v>860</v>
      </c>
      <c r="B3438" s="17"/>
      <c r="C3438" s="17"/>
      <c r="D3438" s="17"/>
      <c r="E3438" s="17"/>
      <c r="F3438" s="17"/>
    </row>
    <row r="3439" spans="1:6" ht="15" customHeight="1">
      <c r="A3439" s="17" t="s">
        <v>861</v>
      </c>
      <c r="B3439" s="17"/>
      <c r="C3439" s="17"/>
      <c r="D3439" s="17"/>
      <c r="E3439" s="17"/>
      <c r="F3439" s="17"/>
    </row>
    <row r="3440" spans="1:6" ht="15" customHeight="1">
      <c r="A3440" s="17" t="s">
        <v>820</v>
      </c>
      <c r="B3440" s="17"/>
      <c r="C3440" s="17"/>
      <c r="D3440" s="17"/>
      <c r="E3440" s="17"/>
      <c r="F3440" s="17"/>
    </row>
    <row r="3441" spans="1:6" ht="15" customHeight="1">
      <c r="A3441" s="17" t="s">
        <v>176</v>
      </c>
      <c r="B3441" s="17"/>
      <c r="C3441" s="17"/>
      <c r="D3441" s="17"/>
      <c r="E3441" s="17"/>
      <c r="F3441" s="17"/>
    </row>
    <row r="3442" spans="1:6" ht="15" customHeight="1">
      <c r="A3442" s="17" t="s">
        <v>178</v>
      </c>
      <c r="B3442" s="17"/>
      <c r="C3442" s="17"/>
      <c r="D3442" s="17"/>
      <c r="E3442" s="17"/>
      <c r="F3442" s="17"/>
    </row>
    <row r="3443" spans="1:6" ht="15" customHeight="1">
      <c r="A3443" s="17" t="s">
        <v>180</v>
      </c>
      <c r="B3443" s="17"/>
      <c r="C3443" s="17"/>
      <c r="D3443" s="17"/>
      <c r="E3443" s="17"/>
      <c r="F3443" s="17"/>
    </row>
    <row r="3444" spans="1:6" ht="15" customHeight="1">
      <c r="A3444" s="17" t="s">
        <v>404</v>
      </c>
      <c r="B3444" s="17"/>
      <c r="C3444" s="17"/>
      <c r="D3444" s="17"/>
      <c r="E3444" s="17"/>
      <c r="F3444" s="17"/>
    </row>
    <row r="3445" spans="1:6" ht="15" customHeight="1">
      <c r="A3445" s="17" t="s">
        <v>184</v>
      </c>
      <c r="B3445" s="17"/>
      <c r="C3445" s="17"/>
      <c r="D3445" s="17"/>
      <c r="E3445" s="17"/>
      <c r="F3445" s="17"/>
    </row>
    <row r="3446" spans="1:6" ht="15" customHeight="1">
      <c r="A3446" s="17" t="s">
        <v>186</v>
      </c>
      <c r="B3446" s="17"/>
      <c r="C3446" s="17"/>
      <c r="D3446" s="17"/>
      <c r="E3446" s="17"/>
      <c r="F3446" s="17"/>
    </row>
    <row r="3447" spans="1:6" ht="15" customHeight="1">
      <c r="A3447" s="17" t="s">
        <v>188</v>
      </c>
      <c r="B3447" s="17"/>
      <c r="C3447" s="17"/>
      <c r="D3447" s="17"/>
      <c r="E3447" s="17"/>
      <c r="F3447" s="17"/>
    </row>
    <row r="3448" spans="1:6" ht="15" customHeight="1">
      <c r="A3448" s="17" t="s">
        <v>190</v>
      </c>
      <c r="B3448" s="17"/>
      <c r="C3448" s="17"/>
      <c r="D3448" s="17"/>
      <c r="E3448" s="17"/>
      <c r="F3448" s="17"/>
    </row>
    <row r="3449" spans="1:6" ht="15" customHeight="1">
      <c r="A3449" s="17" t="s">
        <v>255</v>
      </c>
      <c r="B3449" s="17"/>
      <c r="C3449" s="17"/>
      <c r="D3449" s="17"/>
      <c r="E3449" s="17"/>
      <c r="F3449" s="17"/>
    </row>
    <row r="3450" spans="1:6" ht="15" customHeight="1">
      <c r="A3450" s="17" t="s">
        <v>256</v>
      </c>
      <c r="B3450" s="17"/>
      <c r="C3450" s="17"/>
      <c r="D3450" s="17"/>
      <c r="E3450" s="17"/>
      <c r="F3450" s="17"/>
    </row>
    <row r="3451" spans="1:6" ht="15" customHeight="1">
      <c r="A3451" s="17" t="s">
        <v>194</v>
      </c>
      <c r="B3451" s="17"/>
      <c r="C3451" s="17"/>
      <c r="D3451" s="17"/>
      <c r="E3451" s="17"/>
      <c r="F3451" s="17"/>
    </row>
    <row r="3452" spans="1:6" ht="15" customHeight="1">
      <c r="A3452" s="17" t="s">
        <v>196</v>
      </c>
      <c r="B3452" s="17"/>
      <c r="C3452" s="17"/>
      <c r="D3452" s="17"/>
      <c r="E3452" s="17"/>
      <c r="F3452" s="17"/>
    </row>
    <row r="3453" spans="1:6" ht="15" customHeight="1">
      <c r="A3453" s="17" t="s">
        <v>257</v>
      </c>
      <c r="B3453" s="17"/>
      <c r="C3453" s="17"/>
      <c r="D3453" s="17"/>
      <c r="E3453" s="17"/>
      <c r="F3453" s="17"/>
    </row>
    <row r="3454" spans="1:6" ht="15" customHeight="1">
      <c r="A3454" s="17" t="s">
        <v>258</v>
      </c>
      <c r="B3454" s="17"/>
      <c r="C3454" s="17"/>
      <c r="D3454" s="17"/>
      <c r="E3454" s="17"/>
      <c r="F3454" s="17"/>
    </row>
    <row r="3455" spans="1:6" ht="15" customHeight="1">
      <c r="A3455" s="17" t="s">
        <v>236</v>
      </c>
      <c r="B3455" s="17"/>
      <c r="C3455" s="17"/>
      <c r="D3455" s="17"/>
      <c r="E3455" s="17"/>
      <c r="F3455" s="17"/>
    </row>
    <row r="3456" spans="1:6" ht="15" customHeight="1">
      <c r="A3456" s="17" t="s">
        <v>237</v>
      </c>
      <c r="B3456" s="17"/>
      <c r="C3456" s="17"/>
      <c r="D3456" s="17"/>
      <c r="E3456" s="17"/>
      <c r="F3456" s="17"/>
    </row>
    <row r="3457" spans="1:6" ht="15" customHeight="1">
      <c r="A3457" s="17" t="s">
        <v>204</v>
      </c>
      <c r="B3457" s="17"/>
      <c r="C3457" s="17"/>
      <c r="D3457" s="17"/>
      <c r="E3457" s="17"/>
      <c r="F3457" s="17"/>
    </row>
    <row r="3458" spans="1:6" ht="15" customHeight="1">
      <c r="A3458" s="17" t="s">
        <v>208</v>
      </c>
      <c r="B3458" s="17"/>
      <c r="C3458" s="17"/>
      <c r="D3458" s="17"/>
      <c r="E3458" s="17"/>
      <c r="F3458" s="17"/>
    </row>
    <row r="3459" spans="1:6" ht="15" customHeight="1">
      <c r="A3459" s="17" t="s">
        <v>210</v>
      </c>
      <c r="B3459" s="17"/>
      <c r="C3459" s="17"/>
      <c r="D3459" s="17"/>
      <c r="E3459" s="17"/>
      <c r="F3459" s="17"/>
    </row>
    <row r="3460" spans="1:6" ht="15" customHeight="1">
      <c r="A3460" s="17" t="s">
        <v>365</v>
      </c>
      <c r="B3460" s="17"/>
      <c r="C3460" s="17"/>
      <c r="D3460" s="17"/>
      <c r="E3460" s="17"/>
      <c r="F3460" s="17"/>
    </row>
    <row r="3461" spans="1:6" ht="15" customHeight="1">
      <c r="A3461" s="17" t="s">
        <v>685</v>
      </c>
      <c r="B3461" s="17"/>
      <c r="C3461" s="17"/>
      <c r="D3461" s="17"/>
      <c r="E3461" s="17"/>
      <c r="F3461" s="17"/>
    </row>
    <row r="3462" spans="1:6" ht="15" customHeight="1">
      <c r="A3462" s="17" t="s">
        <v>862</v>
      </c>
      <c r="B3462" s="17"/>
      <c r="C3462" s="17"/>
      <c r="D3462" s="17"/>
      <c r="E3462" s="17"/>
      <c r="F3462" s="17"/>
    </row>
    <row r="3463" spans="1:6" ht="15" customHeight="1">
      <c r="A3463" s="17" t="s">
        <v>863</v>
      </c>
      <c r="B3463" s="17"/>
      <c r="C3463" s="17"/>
      <c r="D3463" s="17"/>
      <c r="E3463" s="17"/>
      <c r="F3463" s="17"/>
    </row>
    <row r="3464" spans="1:6" ht="15" customHeight="1">
      <c r="A3464" s="17" t="s">
        <v>302</v>
      </c>
      <c r="B3464" s="17"/>
      <c r="C3464" s="17"/>
      <c r="D3464" s="17"/>
      <c r="E3464" s="17"/>
      <c r="F3464" s="17"/>
    </row>
    <row r="3465" spans="1:6" ht="15" customHeight="1">
      <c r="A3465" s="17" t="s">
        <v>675</v>
      </c>
      <c r="B3465" s="17"/>
      <c r="C3465" s="17"/>
      <c r="D3465" s="17"/>
      <c r="E3465" s="17"/>
      <c r="F3465" s="17"/>
    </row>
    <row r="3466" spans="1:6" ht="15" customHeight="1">
      <c r="A3466" s="17" t="s">
        <v>143</v>
      </c>
      <c r="B3466" s="17"/>
      <c r="C3466" s="17"/>
      <c r="D3466" s="17"/>
      <c r="E3466" s="17"/>
      <c r="F3466" s="17"/>
    </row>
    <row r="3467" spans="1:6" ht="15" customHeight="1">
      <c r="A3467" s="17" t="s">
        <v>279</v>
      </c>
      <c r="B3467" s="17"/>
      <c r="C3467" s="17"/>
      <c r="D3467" s="17"/>
      <c r="E3467" s="17"/>
      <c r="F3467" s="17"/>
    </row>
    <row r="3468" spans="1:6" ht="15" customHeight="1">
      <c r="A3468" s="17" t="s">
        <v>222</v>
      </c>
      <c r="B3468" s="17"/>
      <c r="C3468" s="17"/>
      <c r="D3468" s="17"/>
      <c r="E3468" s="17"/>
      <c r="F3468" s="17"/>
    </row>
    <row r="3469" spans="1:6" ht="15" customHeight="1">
      <c r="A3469" s="17" t="s">
        <v>831</v>
      </c>
      <c r="B3469" s="17"/>
      <c r="C3469" s="17"/>
      <c r="D3469" s="17"/>
      <c r="E3469" s="17"/>
      <c r="F3469" s="17"/>
    </row>
    <row r="3470" spans="1:6" ht="15" customHeight="1">
      <c r="A3470" s="17" t="s">
        <v>281</v>
      </c>
      <c r="B3470" s="17"/>
      <c r="C3470" s="17"/>
      <c r="D3470" s="17"/>
      <c r="E3470" s="17"/>
      <c r="F3470" s="17"/>
    </row>
    <row r="3471" spans="1:6" ht="15" customHeight="1">
      <c r="A3471" s="17" t="s">
        <v>534</v>
      </c>
      <c r="B3471" s="17"/>
      <c r="C3471" s="17"/>
      <c r="D3471" s="17"/>
      <c r="E3471" s="17"/>
      <c r="F3471" s="17"/>
    </row>
    <row r="3472" spans="1:6" ht="15" customHeight="1">
      <c r="A3472" s="17" t="s">
        <v>832</v>
      </c>
      <c r="B3472" s="17"/>
      <c r="C3472" s="17"/>
      <c r="D3472" s="17"/>
      <c r="E3472" s="17"/>
      <c r="F3472" s="17"/>
    </row>
    <row r="3473" spans="1:6" ht="15" customHeight="1">
      <c r="A3473" s="17" t="s">
        <v>358</v>
      </c>
      <c r="B3473" s="17"/>
      <c r="C3473" s="17"/>
      <c r="D3473" s="17"/>
      <c r="E3473" s="17"/>
      <c r="F3473" s="17"/>
    </row>
    <row r="3474" spans="1:6" ht="15" customHeight="1">
      <c r="A3474" s="17" t="s">
        <v>285</v>
      </c>
      <c r="B3474" s="17"/>
      <c r="C3474" s="17"/>
      <c r="D3474" s="17"/>
      <c r="E3474" s="17"/>
      <c r="F3474" s="17"/>
    </row>
    <row r="3475" spans="1:6" ht="15" customHeight="1">
      <c r="A3475" s="17" t="s">
        <v>286</v>
      </c>
      <c r="B3475" s="17"/>
      <c r="C3475" s="17"/>
      <c r="D3475" s="17"/>
      <c r="E3475" s="17"/>
      <c r="F3475" s="17"/>
    </row>
    <row r="3476" spans="1:6" ht="15" customHeight="1">
      <c r="A3476" s="17" t="s">
        <v>576</v>
      </c>
      <c r="B3476" s="17"/>
      <c r="C3476" s="17"/>
      <c r="D3476" s="17"/>
      <c r="E3476" s="17"/>
      <c r="F3476" s="17"/>
    </row>
    <row r="3477" spans="1:6" ht="15" customHeight="1">
      <c r="A3477" s="17" t="s">
        <v>438</v>
      </c>
      <c r="B3477" s="17"/>
      <c r="C3477" s="17"/>
      <c r="D3477" s="17"/>
      <c r="E3477" s="17"/>
      <c r="F3477" s="17"/>
    </row>
    <row r="3478" spans="1:6" ht="15" customHeight="1">
      <c r="A3478" s="17" t="s">
        <v>864</v>
      </c>
      <c r="B3478" s="17"/>
      <c r="C3478" s="17"/>
      <c r="D3478" s="17"/>
      <c r="E3478" s="17"/>
      <c r="F3478" s="17"/>
    </row>
    <row r="3479" spans="1:6" ht="15" customHeight="1">
      <c r="A3479" s="17" t="s">
        <v>865</v>
      </c>
      <c r="B3479" s="17"/>
      <c r="C3479" s="17"/>
      <c r="D3479" s="17"/>
      <c r="E3479" s="17"/>
      <c r="F3479" s="17"/>
    </row>
    <row r="3480" spans="1:6" ht="15" customHeight="1">
      <c r="A3480" s="17" t="s">
        <v>697</v>
      </c>
      <c r="B3480" s="17"/>
      <c r="C3480" s="17"/>
      <c r="D3480" s="17"/>
      <c r="E3480" s="17"/>
      <c r="F3480" s="17"/>
    </row>
    <row r="3481" spans="1:6" ht="15" customHeight="1">
      <c r="A3481" s="17" t="s">
        <v>176</v>
      </c>
      <c r="B3481" s="17"/>
      <c r="C3481" s="17"/>
      <c r="D3481" s="17"/>
      <c r="E3481" s="17"/>
      <c r="F3481" s="17"/>
    </row>
    <row r="3482" spans="1:6" ht="15" customHeight="1">
      <c r="A3482" s="17" t="s">
        <v>178</v>
      </c>
      <c r="B3482" s="17"/>
      <c r="C3482" s="17"/>
      <c r="D3482" s="17"/>
      <c r="E3482" s="17"/>
      <c r="F3482" s="17"/>
    </row>
    <row r="3483" spans="1:6" ht="15" customHeight="1">
      <c r="A3483" s="17" t="s">
        <v>180</v>
      </c>
      <c r="B3483" s="17"/>
      <c r="C3483" s="17"/>
      <c r="D3483" s="17"/>
      <c r="E3483" s="17"/>
      <c r="F3483" s="17"/>
    </row>
    <row r="3484" spans="1:6" ht="15" customHeight="1">
      <c r="A3484" s="17" t="s">
        <v>182</v>
      </c>
      <c r="B3484" s="17"/>
      <c r="C3484" s="17"/>
      <c r="D3484" s="17"/>
      <c r="E3484" s="17"/>
      <c r="F3484" s="17"/>
    </row>
    <row r="3485" spans="1:6" ht="15" customHeight="1">
      <c r="A3485" s="17" t="s">
        <v>184</v>
      </c>
      <c r="B3485" s="17"/>
      <c r="C3485" s="17"/>
      <c r="D3485" s="17"/>
      <c r="E3485" s="17"/>
      <c r="F3485" s="17"/>
    </row>
    <row r="3486" spans="1:6" ht="15" customHeight="1">
      <c r="A3486" s="17" t="s">
        <v>186</v>
      </c>
      <c r="B3486" s="17"/>
      <c r="C3486" s="17"/>
      <c r="D3486" s="17"/>
      <c r="E3486" s="17"/>
      <c r="F3486" s="17"/>
    </row>
    <row r="3487" spans="1:6" ht="15" customHeight="1">
      <c r="A3487" s="17" t="s">
        <v>405</v>
      </c>
      <c r="B3487" s="17"/>
      <c r="C3487" s="17"/>
      <c r="D3487" s="17"/>
      <c r="E3487" s="17"/>
      <c r="F3487" s="17"/>
    </row>
    <row r="3488" spans="1:6" ht="15" customHeight="1">
      <c r="A3488" s="17" t="s">
        <v>406</v>
      </c>
      <c r="B3488" s="17"/>
      <c r="C3488" s="17"/>
      <c r="D3488" s="17"/>
      <c r="E3488" s="17"/>
      <c r="F3488" s="17"/>
    </row>
    <row r="3489" spans="1:6" ht="15" customHeight="1">
      <c r="A3489" s="17" t="s">
        <v>232</v>
      </c>
      <c r="B3489" s="17"/>
      <c r="C3489" s="17"/>
      <c r="D3489" s="17"/>
      <c r="E3489" s="17"/>
      <c r="F3489" s="17"/>
    </row>
    <row r="3490" spans="1:6" ht="15" customHeight="1">
      <c r="A3490" s="17" t="s">
        <v>233</v>
      </c>
      <c r="B3490" s="17"/>
      <c r="C3490" s="17"/>
      <c r="D3490" s="17"/>
      <c r="E3490" s="17"/>
      <c r="F3490" s="17"/>
    </row>
    <row r="3491" spans="1:6" ht="15" customHeight="1">
      <c r="A3491" s="17" t="s">
        <v>194</v>
      </c>
      <c r="B3491" s="17"/>
      <c r="C3491" s="17"/>
      <c r="D3491" s="17"/>
      <c r="E3491" s="17"/>
      <c r="F3491" s="17"/>
    </row>
    <row r="3492" spans="1:6" ht="15" customHeight="1">
      <c r="A3492" s="17" t="s">
        <v>196</v>
      </c>
      <c r="B3492" s="17"/>
      <c r="C3492" s="17"/>
      <c r="D3492" s="17"/>
      <c r="E3492" s="17"/>
      <c r="F3492" s="17"/>
    </row>
    <row r="3493" spans="1:6" ht="15" customHeight="1">
      <c r="A3493" s="17" t="s">
        <v>294</v>
      </c>
      <c r="B3493" s="17"/>
      <c r="C3493" s="17"/>
      <c r="D3493" s="17"/>
      <c r="E3493" s="17"/>
      <c r="F3493" s="17"/>
    </row>
    <row r="3494" spans="1:6" ht="15" customHeight="1">
      <c r="A3494" s="17" t="s">
        <v>295</v>
      </c>
      <c r="B3494" s="17"/>
      <c r="C3494" s="17"/>
      <c r="D3494" s="17"/>
      <c r="E3494" s="17"/>
      <c r="F3494" s="17"/>
    </row>
    <row r="3495" spans="1:6" ht="15" customHeight="1">
      <c r="A3495" s="17" t="s">
        <v>236</v>
      </c>
      <c r="B3495" s="17"/>
      <c r="C3495" s="17"/>
      <c r="D3495" s="17"/>
      <c r="E3495" s="17"/>
      <c r="F3495" s="17"/>
    </row>
    <row r="3496" spans="1:6" ht="15" customHeight="1">
      <c r="A3496" s="17" t="s">
        <v>237</v>
      </c>
      <c r="B3496" s="17"/>
      <c r="C3496" s="17"/>
      <c r="D3496" s="17"/>
      <c r="E3496" s="17"/>
      <c r="F3496" s="17"/>
    </row>
    <row r="3497" spans="1:6" ht="15" customHeight="1">
      <c r="A3497" s="17" t="s">
        <v>204</v>
      </c>
      <c r="B3497" s="17"/>
      <c r="C3497" s="17"/>
      <c r="D3497" s="17"/>
      <c r="E3497" s="17"/>
      <c r="F3497" s="17"/>
    </row>
    <row r="3498" spans="1:6" ht="15" customHeight="1">
      <c r="A3498" s="17" t="s">
        <v>350</v>
      </c>
      <c r="B3498" s="17"/>
      <c r="C3498" s="17"/>
      <c r="D3498" s="17"/>
      <c r="E3498" s="17"/>
      <c r="F3498" s="17"/>
    </row>
    <row r="3499" spans="1:6" ht="15" customHeight="1">
      <c r="A3499" s="17" t="s">
        <v>208</v>
      </c>
      <c r="B3499" s="17"/>
      <c r="C3499" s="17"/>
      <c r="D3499" s="17"/>
      <c r="E3499" s="17"/>
      <c r="F3499" s="17"/>
    </row>
    <row r="3500" spans="1:6" ht="15" customHeight="1">
      <c r="A3500" s="17" t="s">
        <v>210</v>
      </c>
      <c r="B3500" s="17"/>
      <c r="C3500" s="17"/>
      <c r="D3500" s="17"/>
      <c r="E3500" s="17"/>
      <c r="F3500" s="17"/>
    </row>
    <row r="3501" spans="1:6" ht="15" customHeight="1">
      <c r="A3501" s="17" t="s">
        <v>866</v>
      </c>
      <c r="B3501" s="17"/>
      <c r="C3501" s="17"/>
      <c r="D3501" s="17"/>
      <c r="E3501" s="17"/>
      <c r="F3501" s="17"/>
    </row>
    <row r="3502" spans="1:6" ht="15" customHeight="1">
      <c r="A3502" s="17" t="s">
        <v>239</v>
      </c>
      <c r="B3502" s="17"/>
      <c r="C3502" s="17"/>
      <c r="D3502" s="17"/>
      <c r="E3502" s="17"/>
      <c r="F3502" s="17"/>
    </row>
    <row r="3503" spans="1:6" ht="15" customHeight="1">
      <c r="A3503" s="17" t="s">
        <v>867</v>
      </c>
      <c r="B3503" s="17"/>
      <c r="C3503" s="17"/>
      <c r="D3503" s="17"/>
      <c r="E3503" s="17"/>
      <c r="F3503" s="17"/>
    </row>
    <row r="3504" spans="1:6" ht="15" customHeight="1">
      <c r="A3504" s="17" t="s">
        <v>868</v>
      </c>
      <c r="B3504" s="17"/>
      <c r="C3504" s="17"/>
      <c r="D3504" s="17"/>
      <c r="E3504" s="17"/>
      <c r="F3504" s="17"/>
    </row>
    <row r="3505" spans="1:6" ht="15" customHeight="1">
      <c r="A3505" s="17" t="s">
        <v>277</v>
      </c>
      <c r="B3505" s="17"/>
      <c r="C3505" s="17"/>
      <c r="D3505" s="17"/>
      <c r="E3505" s="17"/>
      <c r="F3505" s="17"/>
    </row>
    <row r="3506" spans="1:6" ht="15" customHeight="1">
      <c r="A3506" s="17" t="s">
        <v>501</v>
      </c>
      <c r="B3506" s="17"/>
      <c r="C3506" s="17"/>
      <c r="D3506" s="17"/>
      <c r="E3506" s="17"/>
      <c r="F3506" s="17"/>
    </row>
    <row r="3507" spans="1:6" ht="15" customHeight="1">
      <c r="A3507" s="17" t="s">
        <v>143</v>
      </c>
      <c r="B3507" s="17"/>
      <c r="C3507" s="17"/>
      <c r="D3507" s="17"/>
      <c r="E3507" s="17"/>
      <c r="F3507" s="17"/>
    </row>
    <row r="3508" spans="1:6" ht="15" customHeight="1">
      <c r="A3508" s="17" t="s">
        <v>244</v>
      </c>
      <c r="B3508" s="17"/>
      <c r="C3508" s="17"/>
      <c r="D3508" s="17"/>
      <c r="E3508" s="17"/>
      <c r="F3508" s="17"/>
    </row>
    <row r="3509" spans="1:6" ht="15" customHeight="1">
      <c r="A3509" s="17" t="s">
        <v>369</v>
      </c>
      <c r="B3509" s="17"/>
      <c r="C3509" s="17"/>
      <c r="D3509" s="17"/>
      <c r="E3509" s="17"/>
      <c r="F3509" s="17"/>
    </row>
    <row r="3510" spans="1:6" ht="15" customHeight="1">
      <c r="A3510" s="17" t="s">
        <v>462</v>
      </c>
      <c r="B3510" s="17"/>
      <c r="C3510" s="17"/>
      <c r="D3510" s="17"/>
      <c r="E3510" s="17"/>
      <c r="F3510" s="17"/>
    </row>
    <row r="3511" spans="1:6" ht="15" customHeight="1">
      <c r="A3511" s="17" t="s">
        <v>435</v>
      </c>
      <c r="B3511" s="17"/>
      <c r="C3511" s="17"/>
      <c r="D3511" s="17"/>
      <c r="E3511" s="17"/>
      <c r="F3511" s="17"/>
    </row>
    <row r="3512" spans="1:6" ht="15" customHeight="1">
      <c r="A3512" s="17" t="s">
        <v>583</v>
      </c>
      <c r="B3512" s="17"/>
      <c r="C3512" s="17"/>
      <c r="D3512" s="17"/>
      <c r="E3512" s="17"/>
      <c r="F3512" s="17"/>
    </row>
    <row r="3513" spans="1:6" ht="15" customHeight="1">
      <c r="A3513" s="17" t="s">
        <v>371</v>
      </c>
      <c r="B3513" s="17"/>
      <c r="C3513" s="17"/>
      <c r="D3513" s="17"/>
      <c r="E3513" s="17"/>
      <c r="F3513" s="17"/>
    </row>
    <row r="3514" spans="1:6" ht="15" customHeight="1">
      <c r="A3514" s="17" t="s">
        <v>225</v>
      </c>
      <c r="B3514" s="17"/>
      <c r="C3514" s="17"/>
      <c r="D3514" s="17"/>
      <c r="E3514" s="17"/>
      <c r="F3514" s="17"/>
    </row>
    <row r="3515" spans="1:6" ht="15" customHeight="1">
      <c r="A3515" s="17" t="s">
        <v>715</v>
      </c>
      <c r="B3515" s="17"/>
      <c r="C3515" s="17"/>
      <c r="D3515" s="17"/>
      <c r="E3515" s="17"/>
      <c r="F3515" s="17"/>
    </row>
    <row r="3516" spans="1:6" ht="15" customHeight="1">
      <c r="A3516" s="17" t="s">
        <v>286</v>
      </c>
      <c r="B3516" s="17"/>
      <c r="C3516" s="17"/>
      <c r="D3516" s="17"/>
      <c r="E3516" s="17"/>
      <c r="F3516" s="17"/>
    </row>
    <row r="3517" spans="1:6" ht="15" customHeight="1">
      <c r="A3517" s="17" t="s">
        <v>618</v>
      </c>
      <c r="B3517" s="17"/>
      <c r="C3517" s="17"/>
      <c r="D3517" s="17"/>
      <c r="E3517" s="17"/>
      <c r="F3517" s="17"/>
    </row>
    <row r="3518" spans="1:6" ht="15" customHeight="1">
      <c r="A3518" s="17" t="s">
        <v>228</v>
      </c>
      <c r="B3518" s="17"/>
      <c r="C3518" s="17"/>
      <c r="D3518" s="17"/>
      <c r="E3518" s="17"/>
      <c r="F3518" s="17"/>
    </row>
    <row r="3519" spans="1:6" ht="15" customHeight="1">
      <c r="A3519" s="17" t="s">
        <v>869</v>
      </c>
      <c r="B3519" s="17"/>
      <c r="C3519" s="17"/>
      <c r="D3519" s="17"/>
      <c r="E3519" s="17"/>
      <c r="F3519" s="17"/>
    </row>
    <row r="3520" spans="1:6" ht="15" customHeight="1">
      <c r="A3520" s="17" t="s">
        <v>870</v>
      </c>
      <c r="B3520" s="17"/>
      <c r="C3520" s="17"/>
      <c r="D3520" s="17"/>
      <c r="E3520" s="17"/>
      <c r="F3520" s="17"/>
    </row>
    <row r="3521" spans="1:6" ht="15" customHeight="1">
      <c r="A3521" s="17" t="s">
        <v>871</v>
      </c>
      <c r="B3521" s="17"/>
      <c r="C3521" s="17"/>
      <c r="D3521" s="17"/>
      <c r="E3521" s="17"/>
      <c r="F3521" s="17"/>
    </row>
    <row r="3522" spans="1:6" ht="15" customHeight="1">
      <c r="A3522" s="17" t="s">
        <v>571</v>
      </c>
      <c r="B3522" s="17"/>
      <c r="C3522" s="17"/>
      <c r="D3522" s="17"/>
      <c r="E3522" s="17"/>
      <c r="F3522" s="17"/>
    </row>
    <row r="3523" spans="1:6" ht="15" customHeight="1">
      <c r="A3523" s="17" t="s">
        <v>178</v>
      </c>
      <c r="B3523" s="17"/>
      <c r="C3523" s="17"/>
      <c r="D3523" s="17"/>
      <c r="E3523" s="17"/>
      <c r="F3523" s="17"/>
    </row>
    <row r="3524" spans="1:6" ht="15" customHeight="1">
      <c r="A3524" s="17" t="s">
        <v>180</v>
      </c>
      <c r="B3524" s="17"/>
      <c r="C3524" s="17"/>
      <c r="D3524" s="17"/>
      <c r="E3524" s="17"/>
      <c r="F3524" s="17"/>
    </row>
    <row r="3525" spans="1:6" ht="15" customHeight="1">
      <c r="A3525" s="17" t="s">
        <v>730</v>
      </c>
      <c r="B3525" s="17"/>
      <c r="C3525" s="17"/>
      <c r="D3525" s="17"/>
      <c r="E3525" s="17"/>
      <c r="F3525" s="17"/>
    </row>
    <row r="3526" spans="1:6" ht="15" customHeight="1">
      <c r="A3526" s="17" t="s">
        <v>184</v>
      </c>
      <c r="B3526" s="17"/>
      <c r="C3526" s="17"/>
      <c r="D3526" s="17"/>
      <c r="E3526" s="17"/>
      <c r="F3526" s="17"/>
    </row>
    <row r="3527" spans="1:6" ht="15" customHeight="1">
      <c r="A3527" s="17" t="s">
        <v>186</v>
      </c>
      <c r="B3527" s="17"/>
      <c r="C3527" s="17"/>
      <c r="D3527" s="17"/>
      <c r="E3527" s="17"/>
      <c r="F3527" s="17"/>
    </row>
    <row r="3528" spans="1:6" ht="15" customHeight="1">
      <c r="A3528" s="17" t="s">
        <v>362</v>
      </c>
      <c r="B3528" s="17"/>
      <c r="C3528" s="17"/>
      <c r="D3528" s="17"/>
      <c r="E3528" s="17"/>
      <c r="F3528" s="17"/>
    </row>
    <row r="3529" spans="1:6" ht="15" customHeight="1">
      <c r="A3529" s="17" t="s">
        <v>363</v>
      </c>
      <c r="B3529" s="17"/>
      <c r="C3529" s="17"/>
      <c r="D3529" s="17"/>
      <c r="E3529" s="17"/>
      <c r="F3529" s="17"/>
    </row>
    <row r="3530" spans="1:6" ht="15" customHeight="1">
      <c r="A3530" s="17" t="s">
        <v>329</v>
      </c>
      <c r="B3530" s="17"/>
      <c r="C3530" s="17"/>
      <c r="D3530" s="17"/>
      <c r="E3530" s="17"/>
      <c r="F3530" s="17"/>
    </row>
    <row r="3531" spans="1:6" ht="15" customHeight="1">
      <c r="A3531" s="17" t="s">
        <v>330</v>
      </c>
      <c r="B3531" s="17"/>
      <c r="C3531" s="17"/>
      <c r="D3531" s="17"/>
      <c r="E3531" s="17"/>
      <c r="F3531" s="17"/>
    </row>
    <row r="3532" spans="1:6" ht="15" customHeight="1">
      <c r="A3532" s="17" t="s">
        <v>465</v>
      </c>
      <c r="B3532" s="17"/>
      <c r="C3532" s="17"/>
      <c r="D3532" s="17"/>
      <c r="E3532" s="17"/>
      <c r="F3532" s="17"/>
    </row>
    <row r="3533" spans="1:6" ht="15" customHeight="1">
      <c r="A3533" s="17" t="s">
        <v>466</v>
      </c>
      <c r="B3533" s="17"/>
      <c r="C3533" s="17"/>
      <c r="D3533" s="17"/>
      <c r="E3533" s="17"/>
      <c r="F3533" s="17"/>
    </row>
    <row r="3534" spans="1:6" ht="15" customHeight="1">
      <c r="A3534" s="17" t="s">
        <v>257</v>
      </c>
      <c r="B3534" s="17"/>
      <c r="C3534" s="17"/>
      <c r="D3534" s="17"/>
      <c r="E3534" s="17"/>
      <c r="F3534" s="17"/>
    </row>
    <row r="3535" spans="1:6" ht="15" customHeight="1">
      <c r="A3535" s="17" t="s">
        <v>258</v>
      </c>
      <c r="B3535" s="17"/>
      <c r="C3535" s="17"/>
      <c r="D3535" s="17"/>
      <c r="E3535" s="17"/>
      <c r="F3535" s="17"/>
    </row>
    <row r="3536" spans="1:6" ht="15" customHeight="1">
      <c r="A3536" s="17" t="s">
        <v>236</v>
      </c>
      <c r="B3536" s="17"/>
      <c r="C3536" s="17"/>
      <c r="D3536" s="17"/>
      <c r="E3536" s="17"/>
      <c r="F3536" s="17"/>
    </row>
    <row r="3537" spans="1:6" ht="15" customHeight="1">
      <c r="A3537" s="17" t="s">
        <v>237</v>
      </c>
      <c r="B3537" s="17"/>
      <c r="C3537" s="17"/>
      <c r="D3537" s="17"/>
      <c r="E3537" s="17"/>
      <c r="F3537" s="17"/>
    </row>
    <row r="3538" spans="1:6" ht="15" customHeight="1">
      <c r="A3538" s="17" t="s">
        <v>204</v>
      </c>
      <c r="B3538" s="17"/>
      <c r="C3538" s="17"/>
      <c r="D3538" s="17"/>
      <c r="E3538" s="17"/>
      <c r="F3538" s="17"/>
    </row>
    <row r="3539" spans="1:6" ht="15" customHeight="1">
      <c r="A3539" s="17" t="s">
        <v>656</v>
      </c>
      <c r="B3539" s="17"/>
      <c r="C3539" s="17"/>
      <c r="D3539" s="17"/>
      <c r="E3539" s="17"/>
      <c r="F3539" s="17"/>
    </row>
    <row r="3540" spans="1:6" ht="15" customHeight="1">
      <c r="A3540" s="17" t="s">
        <v>208</v>
      </c>
      <c r="B3540" s="17"/>
      <c r="C3540" s="17"/>
      <c r="D3540" s="17"/>
      <c r="E3540" s="17"/>
      <c r="F3540" s="17"/>
    </row>
    <row r="3541" spans="1:6" ht="15" customHeight="1">
      <c r="A3541" s="17" t="s">
        <v>210</v>
      </c>
      <c r="B3541" s="17"/>
      <c r="C3541" s="17"/>
      <c r="D3541" s="17"/>
      <c r="E3541" s="17"/>
      <c r="F3541" s="17"/>
    </row>
    <row r="3542" spans="1:6" ht="15" customHeight="1">
      <c r="A3542" s="17" t="s">
        <v>872</v>
      </c>
      <c r="B3542" s="17"/>
      <c r="C3542" s="17"/>
      <c r="D3542" s="17"/>
      <c r="E3542" s="17"/>
      <c r="F3542" s="17"/>
    </row>
    <row r="3543" spans="1:6" ht="15" customHeight="1">
      <c r="A3543" s="17" t="s">
        <v>239</v>
      </c>
      <c r="B3543" s="17"/>
      <c r="C3543" s="17"/>
      <c r="D3543" s="17"/>
      <c r="E3543" s="17"/>
      <c r="F3543" s="17"/>
    </row>
    <row r="3544" spans="1:6" ht="15" customHeight="1">
      <c r="A3544" s="17" t="s">
        <v>873</v>
      </c>
      <c r="B3544" s="17"/>
      <c r="C3544" s="17"/>
      <c r="D3544" s="17"/>
      <c r="E3544" s="17"/>
      <c r="F3544" s="17"/>
    </row>
    <row r="3545" spans="1:6" ht="15" customHeight="1">
      <c r="A3545" s="17" t="s">
        <v>874</v>
      </c>
      <c r="B3545" s="17"/>
      <c r="C3545" s="17"/>
      <c r="D3545" s="17"/>
      <c r="E3545" s="17"/>
      <c r="F3545" s="17"/>
    </row>
    <row r="3546" spans="1:6" ht="15" customHeight="1">
      <c r="A3546" s="17" t="s">
        <v>302</v>
      </c>
      <c r="B3546" s="17"/>
      <c r="C3546" s="17"/>
      <c r="D3546" s="17"/>
      <c r="E3546" s="17"/>
      <c r="F3546" s="17"/>
    </row>
    <row r="3547" spans="1:6" ht="15" customHeight="1">
      <c r="A3547" s="17" t="s">
        <v>875</v>
      </c>
      <c r="B3547" s="17"/>
      <c r="C3547" s="17"/>
      <c r="D3547" s="17"/>
      <c r="E3547" s="17"/>
      <c r="F3547" s="17"/>
    </row>
    <row r="3548" spans="1:6" ht="15" customHeight="1">
      <c r="A3548" s="17" t="s">
        <v>355</v>
      </c>
      <c r="B3548" s="17"/>
      <c r="C3548" s="17"/>
      <c r="D3548" s="17"/>
      <c r="E3548" s="17"/>
      <c r="F3548" s="17"/>
    </row>
    <row r="3549" spans="1:6" ht="15" customHeight="1">
      <c r="A3549" s="17" t="s">
        <v>244</v>
      </c>
      <c r="B3549" s="17"/>
      <c r="C3549" s="17"/>
      <c r="D3549" s="17"/>
      <c r="E3549" s="17"/>
      <c r="F3549" s="17"/>
    </row>
    <row r="3550" spans="1:6" ht="15" customHeight="1">
      <c r="A3550" s="17" t="s">
        <v>369</v>
      </c>
      <c r="B3550" s="17"/>
      <c r="C3550" s="17"/>
      <c r="D3550" s="17"/>
      <c r="E3550" s="17"/>
      <c r="F3550" s="17"/>
    </row>
    <row r="3551" spans="1:6" ht="15" customHeight="1">
      <c r="A3551" s="17" t="s">
        <v>831</v>
      </c>
      <c r="B3551" s="17"/>
      <c r="C3551" s="17"/>
      <c r="D3551" s="17"/>
      <c r="E3551" s="17"/>
      <c r="F3551" s="17"/>
    </row>
    <row r="3552" spans="1:6" ht="15" customHeight="1">
      <c r="A3552" s="17" t="s">
        <v>357</v>
      </c>
      <c r="B3552" s="17"/>
      <c r="C3552" s="17"/>
      <c r="D3552" s="17"/>
      <c r="E3552" s="17"/>
      <c r="F3552" s="17"/>
    </row>
    <row r="3553" spans="1:6" ht="15" customHeight="1">
      <c r="A3553" s="17" t="s">
        <v>379</v>
      </c>
      <c r="B3553" s="17"/>
      <c r="C3553" s="17"/>
      <c r="D3553" s="17"/>
      <c r="E3553" s="17"/>
      <c r="F3553" s="17"/>
    </row>
    <row r="3554" spans="1:6" ht="15" customHeight="1">
      <c r="A3554" s="17" t="s">
        <v>832</v>
      </c>
      <c r="B3554" s="17"/>
      <c r="C3554" s="17"/>
      <c r="D3554" s="17"/>
      <c r="E3554" s="17"/>
      <c r="F3554" s="17"/>
    </row>
    <row r="3555" spans="1:6" ht="15" customHeight="1">
      <c r="A3555" s="17" t="s">
        <v>584</v>
      </c>
      <c r="B3555" s="17"/>
      <c r="C3555" s="17"/>
      <c r="D3555" s="17"/>
      <c r="E3555" s="17"/>
      <c r="F3555" s="17"/>
    </row>
    <row r="3556" spans="1:6" ht="15" customHeight="1">
      <c r="A3556" s="17" t="s">
        <v>626</v>
      </c>
      <c r="B3556" s="17"/>
      <c r="C3556" s="17"/>
      <c r="D3556" s="17"/>
      <c r="E3556" s="17"/>
      <c r="F3556" s="17"/>
    </row>
    <row r="3557" spans="1:6" ht="15" customHeight="1">
      <c r="A3557" s="17" t="s">
        <v>286</v>
      </c>
      <c r="B3557" s="17"/>
      <c r="C3557" s="17"/>
      <c r="D3557" s="17"/>
      <c r="E3557" s="17"/>
      <c r="F3557" s="17"/>
    </row>
    <row r="3558" spans="1:6" ht="15" customHeight="1">
      <c r="A3558" s="17" t="s">
        <v>576</v>
      </c>
      <c r="B3558" s="17"/>
      <c r="C3558" s="17"/>
      <c r="D3558" s="17"/>
      <c r="E3558" s="17"/>
      <c r="F3558" s="17"/>
    </row>
    <row r="3559" spans="1:6" ht="15" customHeight="1">
      <c r="A3559" s="17" t="s">
        <v>337</v>
      </c>
      <c r="B3559" s="17"/>
      <c r="C3559" s="17"/>
      <c r="D3559" s="17"/>
      <c r="E3559" s="17"/>
      <c r="F3559" s="17"/>
    </row>
    <row r="3560" spans="1:6" ht="15" customHeight="1">
      <c r="A3560" s="17" t="s">
        <v>876</v>
      </c>
      <c r="B3560" s="17"/>
      <c r="C3560" s="17"/>
      <c r="D3560" s="17"/>
      <c r="E3560" s="17"/>
      <c r="F3560" s="17"/>
    </row>
    <row r="3561" spans="1:6" ht="15" customHeight="1">
      <c r="A3561" s="17" t="s">
        <v>877</v>
      </c>
      <c r="B3561" s="17"/>
      <c r="C3561" s="17"/>
      <c r="D3561" s="17"/>
      <c r="E3561" s="17"/>
      <c r="F3561" s="17"/>
    </row>
    <row r="3562" spans="1:6" ht="15" customHeight="1">
      <c r="A3562" s="17" t="s">
        <v>835</v>
      </c>
      <c r="B3562" s="17"/>
      <c r="C3562" s="17"/>
      <c r="D3562" s="17"/>
      <c r="E3562" s="17"/>
      <c r="F3562" s="17"/>
    </row>
    <row r="3563" spans="1:6" ht="15" customHeight="1">
      <c r="A3563" s="17" t="s">
        <v>176</v>
      </c>
      <c r="B3563" s="17"/>
      <c r="C3563" s="17"/>
      <c r="D3563" s="17"/>
      <c r="E3563" s="17"/>
      <c r="F3563" s="17"/>
    </row>
    <row r="3564" spans="1:6" ht="15" customHeight="1">
      <c r="A3564" s="17" t="s">
        <v>178</v>
      </c>
      <c r="B3564" s="17"/>
      <c r="C3564" s="17"/>
      <c r="D3564" s="17"/>
      <c r="E3564" s="17"/>
      <c r="F3564" s="17"/>
    </row>
    <row r="3565" spans="1:6" ht="15" customHeight="1">
      <c r="A3565" s="17" t="s">
        <v>180</v>
      </c>
      <c r="B3565" s="17"/>
      <c r="C3565" s="17"/>
      <c r="D3565" s="17"/>
      <c r="E3565" s="17"/>
      <c r="F3565" s="17"/>
    </row>
    <row r="3566" spans="1:6" ht="15" customHeight="1">
      <c r="A3566" s="17" t="s">
        <v>182</v>
      </c>
      <c r="B3566" s="17"/>
      <c r="C3566" s="17"/>
      <c r="D3566" s="17"/>
      <c r="E3566" s="17"/>
      <c r="F3566" s="17"/>
    </row>
    <row r="3567" spans="1:6" ht="15" customHeight="1">
      <c r="A3567" s="17" t="s">
        <v>184</v>
      </c>
      <c r="B3567" s="17"/>
      <c r="C3567" s="17"/>
      <c r="D3567" s="17"/>
      <c r="E3567" s="17"/>
      <c r="F3567" s="17"/>
    </row>
    <row r="3568" spans="1:6" ht="15" customHeight="1">
      <c r="A3568" s="17" t="s">
        <v>186</v>
      </c>
      <c r="B3568" s="17"/>
      <c r="C3568" s="17"/>
      <c r="D3568" s="17"/>
      <c r="E3568" s="17"/>
      <c r="F3568" s="17"/>
    </row>
    <row r="3569" spans="1:6" ht="15" customHeight="1">
      <c r="A3569" s="17" t="s">
        <v>405</v>
      </c>
      <c r="B3569" s="17"/>
      <c r="C3569" s="17"/>
      <c r="D3569" s="17"/>
      <c r="E3569" s="17"/>
      <c r="F3569" s="17"/>
    </row>
    <row r="3570" spans="1:6" ht="15" customHeight="1">
      <c r="A3570" s="17" t="s">
        <v>406</v>
      </c>
      <c r="B3570" s="17"/>
      <c r="C3570" s="17"/>
      <c r="D3570" s="17"/>
      <c r="E3570" s="17"/>
      <c r="F3570" s="17"/>
    </row>
    <row r="3571" spans="1:6" ht="15" customHeight="1">
      <c r="A3571" s="17" t="s">
        <v>329</v>
      </c>
      <c r="B3571" s="17"/>
      <c r="C3571" s="17"/>
      <c r="D3571" s="17"/>
      <c r="E3571" s="17"/>
      <c r="F3571" s="17"/>
    </row>
    <row r="3572" spans="1:6" ht="15" customHeight="1">
      <c r="A3572" s="17" t="s">
        <v>330</v>
      </c>
      <c r="B3572" s="17"/>
      <c r="C3572" s="17"/>
      <c r="D3572" s="17"/>
      <c r="E3572" s="17"/>
      <c r="F3572" s="17"/>
    </row>
    <row r="3573" spans="1:6" ht="15" customHeight="1">
      <c r="A3573" s="17" t="s">
        <v>234</v>
      </c>
      <c r="B3573" s="17"/>
      <c r="C3573" s="17"/>
      <c r="D3573" s="17"/>
      <c r="E3573" s="17"/>
      <c r="F3573" s="17"/>
    </row>
    <row r="3574" spans="1:6" ht="15" customHeight="1">
      <c r="A3574" s="17" t="s">
        <v>235</v>
      </c>
      <c r="B3574" s="17"/>
      <c r="C3574" s="17"/>
      <c r="D3574" s="17"/>
      <c r="E3574" s="17"/>
      <c r="F3574" s="17"/>
    </row>
    <row r="3575" spans="1:6" ht="15" customHeight="1">
      <c r="A3575" s="17" t="s">
        <v>273</v>
      </c>
      <c r="B3575" s="17"/>
      <c r="C3575" s="17"/>
      <c r="D3575" s="17"/>
      <c r="E3575" s="17"/>
      <c r="F3575" s="17"/>
    </row>
    <row r="3576" spans="1:6" ht="15" customHeight="1">
      <c r="A3576" s="17" t="s">
        <v>274</v>
      </c>
      <c r="B3576" s="17"/>
      <c r="C3576" s="17"/>
      <c r="D3576" s="17"/>
      <c r="E3576" s="17"/>
      <c r="F3576" s="17"/>
    </row>
    <row r="3577" spans="1:6" ht="15" customHeight="1">
      <c r="A3577" s="17" t="s">
        <v>236</v>
      </c>
      <c r="B3577" s="17"/>
      <c r="C3577" s="17"/>
      <c r="D3577" s="17"/>
      <c r="E3577" s="17"/>
      <c r="F3577" s="17"/>
    </row>
    <row r="3578" spans="1:6" ht="15" customHeight="1">
      <c r="A3578" s="17" t="s">
        <v>237</v>
      </c>
      <c r="B3578" s="17"/>
      <c r="C3578" s="17"/>
      <c r="D3578" s="17"/>
      <c r="E3578" s="17"/>
      <c r="F3578" s="17"/>
    </row>
    <row r="3579" spans="1:6" ht="15" customHeight="1">
      <c r="A3579" s="17" t="s">
        <v>204</v>
      </c>
      <c r="B3579" s="17"/>
      <c r="C3579" s="17"/>
      <c r="D3579" s="17"/>
      <c r="E3579" s="17"/>
      <c r="F3579" s="17"/>
    </row>
    <row r="3580" spans="1:6" ht="15" customHeight="1">
      <c r="A3580" s="17" t="s">
        <v>656</v>
      </c>
      <c r="B3580" s="17"/>
      <c r="C3580" s="17"/>
      <c r="D3580" s="17"/>
      <c r="E3580" s="17"/>
      <c r="F3580" s="17"/>
    </row>
    <row r="3581" spans="1:6" ht="15" customHeight="1">
      <c r="A3581" s="17" t="s">
        <v>208</v>
      </c>
      <c r="B3581" s="17"/>
      <c r="C3581" s="17"/>
      <c r="D3581" s="17"/>
      <c r="E3581" s="17"/>
      <c r="F3581" s="17"/>
    </row>
    <row r="3582" spans="1:6" ht="15" customHeight="1">
      <c r="A3582" s="17" t="s">
        <v>210</v>
      </c>
      <c r="B3582" s="17"/>
      <c r="C3582" s="17"/>
      <c r="D3582" s="17"/>
      <c r="E3582" s="17"/>
      <c r="F3582" s="17"/>
    </row>
    <row r="3583" spans="1:6" ht="15" customHeight="1">
      <c r="A3583" s="17" t="s">
        <v>872</v>
      </c>
      <c r="B3583" s="17"/>
      <c r="C3583" s="17"/>
      <c r="D3583" s="17"/>
      <c r="E3583" s="17"/>
      <c r="F3583" s="17"/>
    </row>
    <row r="3584" spans="1:6" ht="15" customHeight="1">
      <c r="A3584" s="17" t="s">
        <v>239</v>
      </c>
      <c r="B3584" s="17"/>
      <c r="C3584" s="17"/>
      <c r="D3584" s="17"/>
      <c r="E3584" s="17"/>
      <c r="F3584" s="17"/>
    </row>
    <row r="3585" spans="1:6" ht="15" customHeight="1">
      <c r="A3585" s="17" t="s">
        <v>878</v>
      </c>
      <c r="B3585" s="17"/>
      <c r="C3585" s="17"/>
      <c r="D3585" s="17"/>
      <c r="E3585" s="17"/>
      <c r="F3585" s="17"/>
    </row>
    <row r="3586" spans="1:6" ht="15" customHeight="1">
      <c r="A3586" s="17" t="s">
        <v>879</v>
      </c>
      <c r="B3586" s="17"/>
      <c r="C3586" s="17"/>
      <c r="D3586" s="17"/>
      <c r="E3586" s="17"/>
      <c r="F3586" s="17"/>
    </row>
    <row r="3587" spans="1:6" ht="15" customHeight="1">
      <c r="A3587" s="17" t="s">
        <v>277</v>
      </c>
      <c r="B3587" s="17"/>
      <c r="C3587" s="17"/>
      <c r="D3587" s="17"/>
      <c r="E3587" s="17"/>
      <c r="F3587" s="17"/>
    </row>
    <row r="3588" spans="1:6" ht="15" customHeight="1">
      <c r="A3588" s="17" t="s">
        <v>880</v>
      </c>
      <c r="B3588" s="17"/>
      <c r="C3588" s="17"/>
      <c r="D3588" s="17"/>
      <c r="E3588" s="17"/>
      <c r="F3588" s="17"/>
    </row>
    <row r="3589" spans="1:6" ht="15" customHeight="1">
      <c r="A3589" s="17" t="s">
        <v>143</v>
      </c>
      <c r="B3589" s="17"/>
      <c r="C3589" s="17"/>
      <c r="D3589" s="17"/>
      <c r="E3589" s="17"/>
      <c r="F3589" s="17"/>
    </row>
    <row r="3590" spans="1:6" ht="15" customHeight="1">
      <c r="A3590" s="17" t="s">
        <v>244</v>
      </c>
      <c r="B3590" s="17"/>
      <c r="C3590" s="17"/>
      <c r="D3590" s="17"/>
      <c r="E3590" s="17"/>
      <c r="F3590" s="17"/>
    </row>
    <row r="3591" spans="1:6" ht="15" customHeight="1">
      <c r="A3591" s="17" t="s">
        <v>369</v>
      </c>
      <c r="B3591" s="17"/>
      <c r="C3591" s="17"/>
      <c r="D3591" s="17"/>
      <c r="E3591" s="17"/>
      <c r="F3591" s="17"/>
    </row>
    <row r="3592" spans="1:6" ht="15" customHeight="1">
      <c r="A3592" s="17" t="s">
        <v>533</v>
      </c>
      <c r="B3592" s="17"/>
      <c r="C3592" s="17"/>
      <c r="D3592" s="17"/>
      <c r="E3592" s="17"/>
      <c r="F3592" s="17"/>
    </row>
    <row r="3593" spans="1:6" ht="15" customHeight="1">
      <c r="A3593" s="17" t="s">
        <v>319</v>
      </c>
      <c r="B3593" s="17"/>
      <c r="C3593" s="17"/>
      <c r="D3593" s="17"/>
      <c r="E3593" s="17"/>
      <c r="F3593" s="17"/>
    </row>
    <row r="3594" spans="1:6" ht="15" customHeight="1">
      <c r="A3594" s="17" t="s">
        <v>379</v>
      </c>
      <c r="B3594" s="17"/>
      <c r="C3594" s="17"/>
      <c r="D3594" s="17"/>
      <c r="E3594" s="17"/>
      <c r="F3594" s="17"/>
    </row>
    <row r="3595" spans="1:6" ht="15" customHeight="1">
      <c r="A3595" s="17" t="s">
        <v>881</v>
      </c>
      <c r="B3595" s="17"/>
      <c r="C3595" s="17"/>
      <c r="D3595" s="17"/>
      <c r="E3595" s="17"/>
      <c r="F3595" s="17"/>
    </row>
    <row r="3596" spans="1:6" ht="15" customHeight="1">
      <c r="A3596" s="17" t="s">
        <v>358</v>
      </c>
      <c r="B3596" s="17"/>
      <c r="C3596" s="17"/>
      <c r="D3596" s="17"/>
      <c r="E3596" s="17"/>
      <c r="F3596" s="17"/>
    </row>
    <row r="3597" spans="1:6" ht="15" customHeight="1">
      <c r="A3597" s="17" t="s">
        <v>817</v>
      </c>
      <c r="B3597" s="17"/>
      <c r="C3597" s="17"/>
      <c r="D3597" s="17"/>
      <c r="E3597" s="17"/>
      <c r="F3597" s="17"/>
    </row>
    <row r="3598" spans="1:6" ht="15" customHeight="1">
      <c r="A3598" s="17" t="s">
        <v>882</v>
      </c>
      <c r="B3598" s="17"/>
      <c r="C3598" s="17"/>
      <c r="D3598" s="17"/>
      <c r="E3598" s="17"/>
      <c r="F3598" s="17"/>
    </row>
    <row r="3599" spans="1:6" ht="15" customHeight="1">
      <c r="A3599" s="17" t="s">
        <v>166</v>
      </c>
      <c r="B3599" s="17"/>
      <c r="C3599" s="17"/>
      <c r="D3599" s="17"/>
      <c r="E3599" s="17"/>
      <c r="F3599" s="17"/>
    </row>
    <row r="3600" spans="1:6" ht="15" customHeight="1">
      <c r="A3600" s="17" t="s">
        <v>400</v>
      </c>
      <c r="B3600" s="17"/>
      <c r="C3600" s="17"/>
      <c r="D3600" s="17"/>
      <c r="E3600" s="17"/>
      <c r="F3600" s="17"/>
    </row>
    <row r="3601" spans="1:6" ht="15" customHeight="1">
      <c r="A3601" s="17" t="s">
        <v>883</v>
      </c>
      <c r="B3601" s="17"/>
      <c r="C3601" s="17"/>
      <c r="D3601" s="17"/>
      <c r="E3601" s="17"/>
      <c r="F3601" s="17"/>
    </row>
    <row r="3602" spans="1:6" ht="15" customHeight="1">
      <c r="A3602" s="17" t="s">
        <v>884</v>
      </c>
      <c r="B3602" s="17"/>
      <c r="C3602" s="17"/>
      <c r="D3602" s="17"/>
      <c r="E3602" s="17"/>
      <c r="F3602" s="17"/>
    </row>
    <row r="3603" spans="1:6" ht="15" customHeight="1">
      <c r="A3603" s="17" t="s">
        <v>885</v>
      </c>
      <c r="B3603" s="17"/>
      <c r="C3603" s="17"/>
      <c r="D3603" s="17"/>
      <c r="E3603" s="17"/>
      <c r="F3603" s="17"/>
    </row>
    <row r="3604" spans="1:6" ht="15" customHeight="1">
      <c r="A3604" s="17" t="s">
        <v>571</v>
      </c>
      <c r="B3604" s="17"/>
      <c r="C3604" s="17"/>
      <c r="D3604" s="17"/>
      <c r="E3604" s="17"/>
      <c r="F3604" s="17"/>
    </row>
    <row r="3605" spans="1:6" ht="15" customHeight="1">
      <c r="A3605" s="17" t="s">
        <v>178</v>
      </c>
      <c r="B3605" s="17"/>
      <c r="C3605" s="17"/>
      <c r="D3605" s="17"/>
      <c r="E3605" s="17"/>
      <c r="F3605" s="17"/>
    </row>
    <row r="3606" spans="1:6" ht="15" customHeight="1">
      <c r="A3606" s="17" t="s">
        <v>180</v>
      </c>
      <c r="B3606" s="17"/>
      <c r="C3606" s="17"/>
      <c r="D3606" s="17"/>
      <c r="E3606" s="17"/>
      <c r="F3606" s="17"/>
    </row>
    <row r="3607" spans="1:6" ht="15" customHeight="1">
      <c r="A3607" s="17" t="s">
        <v>644</v>
      </c>
      <c r="B3607" s="17"/>
      <c r="C3607" s="17"/>
      <c r="D3607" s="17"/>
      <c r="E3607" s="17"/>
      <c r="F3607" s="17"/>
    </row>
    <row r="3608" spans="1:6" ht="15" customHeight="1">
      <c r="A3608" s="17" t="s">
        <v>184</v>
      </c>
      <c r="B3608" s="17"/>
      <c r="C3608" s="17"/>
      <c r="D3608" s="17"/>
      <c r="E3608" s="17"/>
      <c r="F3608" s="17"/>
    </row>
    <row r="3609" spans="1:6" ht="15" customHeight="1">
      <c r="A3609" s="17" t="s">
        <v>186</v>
      </c>
      <c r="B3609" s="17"/>
      <c r="C3609" s="17"/>
      <c r="D3609" s="17"/>
      <c r="E3609" s="17"/>
      <c r="F3609" s="17"/>
    </row>
    <row r="3610" spans="1:6" ht="15" customHeight="1">
      <c r="A3610" s="17" t="s">
        <v>188</v>
      </c>
      <c r="B3610" s="17"/>
      <c r="C3610" s="17"/>
      <c r="D3610" s="17"/>
      <c r="E3610" s="17"/>
      <c r="F3610" s="17"/>
    </row>
    <row r="3611" spans="1:6" ht="15" customHeight="1">
      <c r="A3611" s="17" t="s">
        <v>190</v>
      </c>
      <c r="B3611" s="17"/>
      <c r="C3611" s="17"/>
      <c r="D3611" s="17"/>
      <c r="E3611" s="17"/>
      <c r="F3611" s="17"/>
    </row>
    <row r="3612" spans="1:6" ht="15" customHeight="1">
      <c r="A3612" s="17" t="s">
        <v>329</v>
      </c>
      <c r="B3612" s="17"/>
      <c r="C3612" s="17"/>
      <c r="D3612" s="17"/>
      <c r="E3612" s="17"/>
      <c r="F3612" s="17"/>
    </row>
    <row r="3613" spans="1:6" ht="15" customHeight="1">
      <c r="A3613" s="17" t="s">
        <v>330</v>
      </c>
      <c r="B3613" s="17"/>
      <c r="C3613" s="17"/>
      <c r="D3613" s="17"/>
      <c r="E3613" s="17"/>
      <c r="F3613" s="17"/>
    </row>
    <row r="3614" spans="1:6" ht="15" customHeight="1">
      <c r="A3614" s="17" t="s">
        <v>271</v>
      </c>
      <c r="B3614" s="17"/>
      <c r="C3614" s="17"/>
      <c r="D3614" s="17"/>
      <c r="E3614" s="17"/>
      <c r="F3614" s="17"/>
    </row>
    <row r="3615" spans="1:6" ht="15" customHeight="1">
      <c r="A3615" s="17" t="s">
        <v>272</v>
      </c>
      <c r="B3615" s="17"/>
      <c r="C3615" s="17"/>
      <c r="D3615" s="17"/>
      <c r="E3615" s="17"/>
      <c r="F3615" s="17"/>
    </row>
    <row r="3616" spans="1:6" ht="15" customHeight="1">
      <c r="A3616" s="17" t="s">
        <v>294</v>
      </c>
      <c r="B3616" s="17"/>
      <c r="C3616" s="17"/>
      <c r="D3616" s="17"/>
      <c r="E3616" s="17"/>
      <c r="F3616" s="17"/>
    </row>
    <row r="3617" spans="1:6" ht="15" customHeight="1">
      <c r="A3617" s="17" t="s">
        <v>295</v>
      </c>
      <c r="B3617" s="17"/>
      <c r="C3617" s="17"/>
      <c r="D3617" s="17"/>
      <c r="E3617" s="17"/>
      <c r="F3617" s="17"/>
    </row>
    <row r="3618" spans="1:6" ht="15" customHeight="1">
      <c r="A3618" s="17" t="s">
        <v>236</v>
      </c>
      <c r="B3618" s="17"/>
      <c r="C3618" s="17"/>
      <c r="D3618" s="17"/>
      <c r="E3618" s="17"/>
      <c r="F3618" s="17"/>
    </row>
    <row r="3619" spans="1:6" ht="15" customHeight="1">
      <c r="A3619" s="17" t="s">
        <v>237</v>
      </c>
      <c r="B3619" s="17"/>
      <c r="C3619" s="17"/>
      <c r="D3619" s="17"/>
      <c r="E3619" s="17"/>
      <c r="F3619" s="17"/>
    </row>
    <row r="3620" spans="1:6" ht="15" customHeight="1">
      <c r="A3620" s="17" t="s">
        <v>204</v>
      </c>
      <c r="B3620" s="17"/>
      <c r="C3620" s="17"/>
      <c r="D3620" s="17"/>
      <c r="E3620" s="17"/>
      <c r="F3620" s="17"/>
    </row>
    <row r="3621" spans="1:6" ht="15" customHeight="1">
      <c r="A3621" s="17" t="s">
        <v>516</v>
      </c>
      <c r="B3621" s="17"/>
      <c r="C3621" s="17"/>
      <c r="D3621" s="17"/>
      <c r="E3621" s="17"/>
      <c r="F3621" s="17"/>
    </row>
    <row r="3622" spans="1:6" ht="15" customHeight="1">
      <c r="A3622" s="17" t="s">
        <v>208</v>
      </c>
      <c r="B3622" s="17"/>
      <c r="C3622" s="17"/>
      <c r="D3622" s="17"/>
      <c r="E3622" s="17"/>
      <c r="F3622" s="17"/>
    </row>
    <row r="3623" spans="1:6" ht="15" customHeight="1">
      <c r="A3623" s="17" t="s">
        <v>210</v>
      </c>
      <c r="B3623" s="17"/>
      <c r="C3623" s="17"/>
      <c r="D3623" s="17"/>
      <c r="E3623" s="17"/>
      <c r="F3623" s="17"/>
    </row>
    <row r="3624" spans="1:6" ht="15" customHeight="1">
      <c r="A3624" s="17" t="s">
        <v>886</v>
      </c>
      <c r="B3624" s="17"/>
      <c r="C3624" s="17"/>
      <c r="D3624" s="17"/>
      <c r="E3624" s="17"/>
      <c r="F3624" s="17"/>
    </row>
    <row r="3625" spans="1:6" ht="15" customHeight="1">
      <c r="A3625" s="17" t="s">
        <v>547</v>
      </c>
      <c r="B3625" s="17"/>
      <c r="C3625" s="17"/>
      <c r="D3625" s="17"/>
      <c r="E3625" s="17"/>
      <c r="F3625" s="17"/>
    </row>
    <row r="3626" spans="1:6" ht="15" customHeight="1">
      <c r="A3626" s="17" t="s">
        <v>887</v>
      </c>
      <c r="B3626" s="17"/>
      <c r="C3626" s="17"/>
      <c r="D3626" s="17"/>
      <c r="E3626" s="17"/>
      <c r="F3626" s="17"/>
    </row>
    <row r="3627" spans="1:6" ht="15" customHeight="1">
      <c r="A3627" s="17" t="s">
        <v>888</v>
      </c>
      <c r="B3627" s="17"/>
      <c r="C3627" s="17"/>
      <c r="D3627" s="17"/>
      <c r="E3627" s="17"/>
      <c r="F3627" s="17"/>
    </row>
    <row r="3628" spans="1:6" ht="15" customHeight="1">
      <c r="A3628" s="17" t="s">
        <v>617</v>
      </c>
      <c r="B3628" s="17"/>
      <c r="C3628" s="17"/>
      <c r="D3628" s="17"/>
      <c r="E3628" s="17"/>
      <c r="F3628" s="17"/>
    </row>
    <row r="3629" spans="1:6" ht="15" customHeight="1">
      <c r="A3629" s="17" t="s">
        <v>889</v>
      </c>
      <c r="B3629" s="17"/>
      <c r="C3629" s="17"/>
      <c r="D3629" s="17"/>
      <c r="E3629" s="17"/>
      <c r="F3629" s="17"/>
    </row>
    <row r="3630" spans="1:6" ht="15" customHeight="1">
      <c r="A3630" s="17" t="s">
        <v>143</v>
      </c>
      <c r="B3630" s="17"/>
      <c r="C3630" s="17"/>
      <c r="D3630" s="17"/>
      <c r="E3630" s="17"/>
      <c r="F3630" s="17"/>
    </row>
    <row r="3631" spans="1:6" ht="15" customHeight="1">
      <c r="A3631" s="17" t="s">
        <v>304</v>
      </c>
      <c r="B3631" s="17"/>
      <c r="C3631" s="17"/>
      <c r="D3631" s="17"/>
      <c r="E3631" s="17"/>
      <c r="F3631" s="17"/>
    </row>
    <row r="3632" spans="1:6" ht="15" customHeight="1">
      <c r="A3632" s="17" t="s">
        <v>222</v>
      </c>
      <c r="B3632" s="17"/>
      <c r="C3632" s="17"/>
      <c r="D3632" s="17"/>
      <c r="E3632" s="17"/>
      <c r="F3632" s="17"/>
    </row>
    <row r="3633" spans="1:6" ht="15" customHeight="1">
      <c r="A3633" s="17" t="s">
        <v>472</v>
      </c>
      <c r="B3633" s="17"/>
      <c r="C3633" s="17"/>
      <c r="D3633" s="17"/>
      <c r="E3633" s="17"/>
      <c r="F3633" s="17"/>
    </row>
    <row r="3634" spans="1:6" ht="15" customHeight="1">
      <c r="A3634" s="17" t="s">
        <v>357</v>
      </c>
      <c r="B3634" s="17"/>
      <c r="C3634" s="17"/>
      <c r="D3634" s="17"/>
      <c r="E3634" s="17"/>
      <c r="F3634" s="17"/>
    </row>
    <row r="3635" spans="1:6" ht="15" customHeight="1">
      <c r="A3635" s="17" t="s">
        <v>399</v>
      </c>
      <c r="B3635" s="17"/>
      <c r="C3635" s="17"/>
      <c r="D3635" s="17"/>
      <c r="E3635" s="17"/>
      <c r="F3635" s="17"/>
    </row>
    <row r="3636" spans="1:6" ht="15" customHeight="1">
      <c r="A3636" s="17" t="s">
        <v>881</v>
      </c>
      <c r="B3636" s="17"/>
      <c r="C3636" s="17"/>
      <c r="D3636" s="17"/>
      <c r="E3636" s="17"/>
      <c r="F3636" s="17"/>
    </row>
    <row r="3637" spans="1:6" ht="15" customHeight="1">
      <c r="A3637" s="17" t="s">
        <v>584</v>
      </c>
      <c r="B3637" s="17"/>
      <c r="C3637" s="17"/>
      <c r="D3637" s="17"/>
      <c r="E3637" s="17"/>
      <c r="F3637" s="17"/>
    </row>
    <row r="3638" spans="1:6" ht="15" customHeight="1">
      <c r="A3638" s="17" t="s">
        <v>715</v>
      </c>
      <c r="B3638" s="17"/>
      <c r="C3638" s="17"/>
      <c r="D3638" s="17"/>
      <c r="E3638" s="17"/>
      <c r="F3638" s="17"/>
    </row>
    <row r="3639" spans="1:6" ht="15" customHeight="1">
      <c r="A3639" s="17" t="s">
        <v>286</v>
      </c>
      <c r="B3639" s="17"/>
      <c r="C3639" s="17"/>
      <c r="D3639" s="17"/>
      <c r="E3639" s="17"/>
      <c r="F3639" s="17"/>
    </row>
    <row r="3640" spans="1:6" ht="15" customHeight="1">
      <c r="A3640" s="17" t="s">
        <v>627</v>
      </c>
      <c r="B3640" s="17"/>
      <c r="C3640" s="17"/>
      <c r="D3640" s="17"/>
      <c r="E3640" s="17"/>
      <c r="F3640" s="17"/>
    </row>
    <row r="3641" spans="1:6" ht="15" customHeight="1">
      <c r="A3641" s="17" t="s">
        <v>400</v>
      </c>
      <c r="B3641" s="17"/>
      <c r="C3641" s="17"/>
      <c r="D3641" s="17"/>
      <c r="E3641" s="17"/>
      <c r="F3641" s="17"/>
    </row>
    <row r="3642" spans="1:6" ht="15" customHeight="1">
      <c r="A3642" s="17" t="s">
        <v>890</v>
      </c>
      <c r="B3642" s="17"/>
      <c r="C3642" s="17"/>
      <c r="D3642" s="17"/>
      <c r="E3642" s="17"/>
      <c r="F3642" s="17"/>
    </row>
    <row r="3643" spans="1:6" ht="15" customHeight="1">
      <c r="A3643" s="17" t="s">
        <v>891</v>
      </c>
      <c r="B3643" s="17"/>
      <c r="C3643" s="17"/>
      <c r="D3643" s="17"/>
      <c r="E3643" s="17"/>
      <c r="F3643" s="17"/>
    </row>
    <row r="3644" spans="1:6" ht="15" customHeight="1">
      <c r="A3644" s="17" t="s">
        <v>892</v>
      </c>
      <c r="B3644" s="17"/>
      <c r="C3644" s="17"/>
      <c r="D3644" s="17"/>
      <c r="E3644" s="17"/>
      <c r="F3644" s="17"/>
    </row>
    <row r="3645" spans="1:6" ht="15" customHeight="1">
      <c r="A3645" s="17" t="s">
        <v>176</v>
      </c>
      <c r="B3645" s="17"/>
      <c r="C3645" s="17"/>
      <c r="D3645" s="17"/>
      <c r="E3645" s="17"/>
      <c r="F3645" s="17"/>
    </row>
    <row r="3646" spans="1:6" ht="15" customHeight="1">
      <c r="A3646" s="17" t="s">
        <v>178</v>
      </c>
      <c r="B3646" s="17"/>
      <c r="C3646" s="17"/>
      <c r="D3646" s="17"/>
      <c r="E3646" s="17"/>
      <c r="F3646" s="17"/>
    </row>
    <row r="3647" spans="1:6" ht="15" customHeight="1">
      <c r="A3647" s="17" t="s">
        <v>180</v>
      </c>
      <c r="B3647" s="17"/>
      <c r="C3647" s="17"/>
      <c r="D3647" s="17"/>
      <c r="E3647" s="17"/>
      <c r="F3647" s="17"/>
    </row>
    <row r="3648" spans="1:6" ht="15" customHeight="1">
      <c r="A3648" s="17" t="s">
        <v>555</v>
      </c>
      <c r="B3648" s="17"/>
      <c r="C3648" s="17"/>
      <c r="D3648" s="17"/>
      <c r="E3648" s="17"/>
      <c r="F3648" s="17"/>
    </row>
    <row r="3649" spans="1:6" ht="15" customHeight="1">
      <c r="A3649" s="17" t="s">
        <v>184</v>
      </c>
      <c r="B3649" s="17"/>
      <c r="C3649" s="17"/>
      <c r="D3649" s="17"/>
      <c r="E3649" s="17"/>
      <c r="F3649" s="17"/>
    </row>
    <row r="3650" spans="1:6" ht="15" customHeight="1">
      <c r="A3650" s="17" t="s">
        <v>186</v>
      </c>
      <c r="B3650" s="17"/>
      <c r="C3650" s="17"/>
      <c r="D3650" s="17"/>
      <c r="E3650" s="17"/>
      <c r="F3650" s="17"/>
    </row>
    <row r="3651" spans="1:6" ht="15" customHeight="1">
      <c r="A3651" s="17" t="s">
        <v>405</v>
      </c>
      <c r="B3651" s="17"/>
      <c r="C3651" s="17"/>
      <c r="D3651" s="17"/>
      <c r="E3651" s="17"/>
      <c r="F3651" s="17"/>
    </row>
    <row r="3652" spans="1:6" ht="15" customHeight="1">
      <c r="A3652" s="17" t="s">
        <v>406</v>
      </c>
      <c r="B3652" s="17"/>
      <c r="C3652" s="17"/>
      <c r="D3652" s="17"/>
      <c r="E3652" s="17"/>
      <c r="F3652" s="17"/>
    </row>
    <row r="3653" spans="1:6" ht="15" customHeight="1">
      <c r="A3653" s="17" t="s">
        <v>329</v>
      </c>
      <c r="B3653" s="17"/>
      <c r="C3653" s="17"/>
      <c r="D3653" s="17"/>
      <c r="E3653" s="17"/>
      <c r="F3653" s="17"/>
    </row>
    <row r="3654" spans="1:6" ht="15" customHeight="1">
      <c r="A3654" s="17" t="s">
        <v>330</v>
      </c>
      <c r="B3654" s="17"/>
      <c r="C3654" s="17"/>
      <c r="D3654" s="17"/>
      <c r="E3654" s="17"/>
      <c r="F3654" s="17"/>
    </row>
    <row r="3655" spans="1:6" ht="15" customHeight="1">
      <c r="A3655" s="17" t="s">
        <v>194</v>
      </c>
      <c r="B3655" s="17"/>
      <c r="C3655" s="17"/>
      <c r="D3655" s="17"/>
      <c r="E3655" s="17"/>
      <c r="F3655" s="17"/>
    </row>
    <row r="3656" spans="1:6" ht="15" customHeight="1">
      <c r="A3656" s="17" t="s">
        <v>196</v>
      </c>
      <c r="B3656" s="17"/>
      <c r="C3656" s="17"/>
      <c r="D3656" s="17"/>
      <c r="E3656" s="17"/>
      <c r="F3656" s="17"/>
    </row>
    <row r="3657" spans="1:6" ht="15" customHeight="1">
      <c r="A3657" s="17" t="s">
        <v>273</v>
      </c>
      <c r="B3657" s="17"/>
      <c r="C3657" s="17"/>
      <c r="D3657" s="17"/>
      <c r="E3657" s="17"/>
      <c r="F3657" s="17"/>
    </row>
    <row r="3658" spans="1:6" ht="15" customHeight="1">
      <c r="A3658" s="17" t="s">
        <v>274</v>
      </c>
      <c r="B3658" s="17"/>
      <c r="C3658" s="17"/>
      <c r="D3658" s="17"/>
      <c r="E3658" s="17"/>
      <c r="F3658" s="17"/>
    </row>
    <row r="3659" spans="1:6" ht="15" customHeight="1">
      <c r="A3659" s="17" t="s">
        <v>236</v>
      </c>
      <c r="B3659" s="17"/>
      <c r="C3659" s="17"/>
      <c r="D3659" s="17"/>
      <c r="E3659" s="17"/>
      <c r="F3659" s="17"/>
    </row>
    <row r="3660" spans="1:6" ht="15" customHeight="1">
      <c r="A3660" s="17" t="s">
        <v>237</v>
      </c>
      <c r="B3660" s="17"/>
      <c r="C3660" s="17"/>
      <c r="D3660" s="17"/>
      <c r="E3660" s="17"/>
      <c r="F3660" s="17"/>
    </row>
    <row r="3661" spans="1:6" ht="15" customHeight="1">
      <c r="A3661" s="17" t="s">
        <v>204</v>
      </c>
      <c r="B3661" s="17"/>
      <c r="C3661" s="17"/>
      <c r="D3661" s="17"/>
      <c r="E3661" s="17"/>
      <c r="F3661" s="17"/>
    </row>
    <row r="3662" spans="1:6" ht="15" customHeight="1">
      <c r="A3662" s="17" t="s">
        <v>208</v>
      </c>
      <c r="B3662" s="17"/>
      <c r="C3662" s="17"/>
      <c r="D3662" s="17"/>
      <c r="E3662" s="17"/>
      <c r="F3662" s="17"/>
    </row>
    <row r="3663" spans="1:6" ht="15" customHeight="1">
      <c r="A3663" s="17" t="s">
        <v>210</v>
      </c>
      <c r="B3663" s="17"/>
      <c r="C3663" s="17"/>
      <c r="D3663" s="17"/>
      <c r="E3663" s="17"/>
      <c r="F3663" s="17"/>
    </row>
    <row r="3664" spans="1:6" ht="15" customHeight="1">
      <c r="A3664" s="17" t="s">
        <v>893</v>
      </c>
      <c r="B3664" s="17"/>
      <c r="C3664" s="17"/>
      <c r="D3664" s="17"/>
      <c r="E3664" s="17"/>
      <c r="F3664" s="17"/>
    </row>
    <row r="3665" spans="1:6" ht="15" customHeight="1">
      <c r="A3665" s="17" t="s">
        <v>239</v>
      </c>
      <c r="B3665" s="17"/>
      <c r="C3665" s="17"/>
      <c r="D3665" s="17"/>
      <c r="E3665" s="17"/>
      <c r="F3665" s="17"/>
    </row>
    <row r="3666" spans="1:6" ht="15" customHeight="1">
      <c r="A3666" s="17" t="s">
        <v>315</v>
      </c>
      <c r="B3666" s="17"/>
      <c r="C3666" s="17"/>
      <c r="D3666" s="17"/>
      <c r="E3666" s="17"/>
      <c r="F3666" s="17"/>
    </row>
    <row r="3667" spans="1:6" ht="15" customHeight="1">
      <c r="A3667" s="17" t="s">
        <v>316</v>
      </c>
      <c r="B3667" s="17"/>
      <c r="C3667" s="17"/>
      <c r="D3667" s="17"/>
      <c r="E3667" s="17"/>
      <c r="F3667" s="17"/>
    </row>
    <row r="3668" spans="1:6" ht="15" customHeight="1">
      <c r="A3668" s="17" t="s">
        <v>219</v>
      </c>
      <c r="B3668" s="17"/>
      <c r="C3668" s="17"/>
      <c r="D3668" s="17"/>
      <c r="E3668" s="17"/>
      <c r="F3668" s="17"/>
    </row>
    <row r="3669" spans="1:6" ht="15" customHeight="1">
      <c r="A3669" s="17" t="s">
        <v>658</v>
      </c>
      <c r="B3669" s="17"/>
      <c r="C3669" s="17"/>
      <c r="D3669" s="17"/>
      <c r="E3669" s="17"/>
      <c r="F3669" s="17"/>
    </row>
    <row r="3670" spans="1:6" ht="15" customHeight="1">
      <c r="A3670" s="17" t="s">
        <v>143</v>
      </c>
      <c r="B3670" s="17"/>
      <c r="C3670" s="17"/>
      <c r="D3670" s="17"/>
      <c r="E3670" s="17"/>
      <c r="F3670" s="17"/>
    </row>
    <row r="3671" spans="1:6" ht="15" customHeight="1">
      <c r="A3671" s="17" t="s">
        <v>279</v>
      </c>
      <c r="B3671" s="17"/>
      <c r="C3671" s="17"/>
      <c r="D3671" s="17"/>
      <c r="E3671" s="17"/>
      <c r="F3671" s="17"/>
    </row>
    <row r="3672" spans="1:6" ht="15" customHeight="1">
      <c r="A3672" s="17" t="s">
        <v>222</v>
      </c>
      <c r="B3672" s="17"/>
      <c r="C3672" s="17"/>
      <c r="D3672" s="17"/>
      <c r="E3672" s="17"/>
      <c r="F3672" s="17"/>
    </row>
    <row r="3673" spans="1:6" ht="15" customHeight="1">
      <c r="A3673" s="17" t="s">
        <v>318</v>
      </c>
      <c r="B3673" s="17"/>
      <c r="C3673" s="17"/>
      <c r="D3673" s="17"/>
      <c r="E3673" s="17"/>
      <c r="F3673" s="17"/>
    </row>
    <row r="3674" spans="1:6" ht="15" customHeight="1">
      <c r="A3674" s="17" t="s">
        <v>319</v>
      </c>
      <c r="B3674" s="17"/>
      <c r="C3674" s="17"/>
      <c r="D3674" s="17"/>
      <c r="E3674" s="17"/>
      <c r="F3674" s="17"/>
    </row>
    <row r="3675" spans="1:6" ht="15" customHeight="1">
      <c r="A3675" s="17" t="s">
        <v>320</v>
      </c>
      <c r="B3675" s="17"/>
      <c r="C3675" s="17"/>
      <c r="D3675" s="17"/>
      <c r="E3675" s="17"/>
      <c r="F3675" s="17"/>
    </row>
    <row r="3676" spans="1:6" ht="15" customHeight="1">
      <c r="A3676" s="17" t="s">
        <v>321</v>
      </c>
      <c r="B3676" s="17"/>
      <c r="C3676" s="17"/>
      <c r="D3676" s="17"/>
      <c r="E3676" s="17"/>
      <c r="F3676" s="17"/>
    </row>
    <row r="3677" spans="1:6" ht="15" customHeight="1">
      <c r="A3677" s="17" t="s">
        <v>284</v>
      </c>
      <c r="B3677" s="17"/>
      <c r="C3677" s="17"/>
      <c r="D3677" s="17"/>
      <c r="E3677" s="17"/>
      <c r="F3677" s="17"/>
    </row>
    <row r="3678" spans="1:6" ht="15" customHeight="1">
      <c r="A3678" s="17" t="s">
        <v>322</v>
      </c>
      <c r="B3678" s="17"/>
      <c r="C3678" s="17"/>
      <c r="D3678" s="17"/>
      <c r="E3678" s="17"/>
      <c r="F3678" s="17"/>
    </row>
    <row r="3679" spans="1:6" ht="15" customHeight="1">
      <c r="A3679" s="17" t="s">
        <v>286</v>
      </c>
      <c r="B3679" s="17"/>
      <c r="C3679" s="17"/>
      <c r="D3679" s="17"/>
      <c r="E3679" s="17"/>
      <c r="F3679" s="17"/>
    </row>
    <row r="3680" spans="1:6" ht="15" customHeight="1">
      <c r="A3680" s="17" t="s">
        <v>227</v>
      </c>
      <c r="B3680" s="17"/>
      <c r="C3680" s="17"/>
      <c r="D3680" s="17"/>
      <c r="E3680" s="17"/>
      <c r="F3680" s="17"/>
    </row>
    <row r="3681" spans="1:6" ht="15" customHeight="1">
      <c r="A3681" s="17" t="s">
        <v>168</v>
      </c>
      <c r="B3681" s="17"/>
      <c r="C3681" s="17"/>
      <c r="D3681" s="17"/>
      <c r="E3681" s="17"/>
      <c r="F3681" s="17"/>
    </row>
    <row r="3682" spans="1:6" ht="15" customHeight="1">
      <c r="A3682" s="17" t="s">
        <v>324</v>
      </c>
      <c r="B3682" s="17"/>
      <c r="C3682" s="17"/>
      <c r="D3682" s="17"/>
      <c r="E3682" s="17"/>
      <c r="F3682" s="17"/>
    </row>
    <row r="3683" spans="1:6" ht="15" customHeight="1">
      <c r="A3683" s="17" t="s">
        <v>325</v>
      </c>
      <c r="B3683" s="17"/>
      <c r="C3683" s="17"/>
      <c r="D3683" s="17"/>
      <c r="E3683" s="17"/>
      <c r="F3683" s="17"/>
    </row>
    <row r="3684" spans="1:6" ht="15" customHeight="1">
      <c r="A3684" s="17" t="s">
        <v>384</v>
      </c>
      <c r="B3684" s="17"/>
      <c r="C3684" s="17"/>
      <c r="D3684" s="17"/>
      <c r="E3684" s="17"/>
      <c r="F3684" s="17"/>
    </row>
    <row r="3685" spans="1:6" ht="15" customHeight="1">
      <c r="A3685" s="17" t="s">
        <v>176</v>
      </c>
      <c r="B3685" s="17"/>
      <c r="C3685" s="17"/>
      <c r="D3685" s="17"/>
      <c r="E3685" s="17"/>
      <c r="F3685" s="17"/>
    </row>
    <row r="3686" spans="1:6" ht="15" customHeight="1">
      <c r="A3686" s="17" t="s">
        <v>178</v>
      </c>
      <c r="B3686" s="17"/>
      <c r="C3686" s="17"/>
      <c r="D3686" s="17"/>
      <c r="E3686" s="17"/>
      <c r="F3686" s="17"/>
    </row>
    <row r="3687" spans="1:6" ht="15" customHeight="1">
      <c r="A3687" s="17" t="s">
        <v>180</v>
      </c>
      <c r="B3687" s="17"/>
      <c r="C3687" s="17"/>
      <c r="D3687" s="17"/>
      <c r="E3687" s="17"/>
      <c r="F3687" s="17"/>
    </row>
    <row r="3688" spans="1:6" ht="15" customHeight="1">
      <c r="A3688" s="17" t="s">
        <v>182</v>
      </c>
      <c r="B3688" s="17"/>
      <c r="C3688" s="17"/>
      <c r="D3688" s="17"/>
      <c r="E3688" s="17"/>
      <c r="F3688" s="17"/>
    </row>
    <row r="3689" spans="1:6" ht="15" customHeight="1">
      <c r="A3689" s="17" t="s">
        <v>184</v>
      </c>
      <c r="B3689" s="17"/>
      <c r="C3689" s="17"/>
      <c r="D3689" s="17"/>
      <c r="E3689" s="17"/>
      <c r="F3689" s="17"/>
    </row>
    <row r="3690" spans="1:6" ht="15" customHeight="1">
      <c r="A3690" s="17" t="s">
        <v>186</v>
      </c>
      <c r="B3690" s="17"/>
      <c r="C3690" s="17"/>
      <c r="D3690" s="17"/>
      <c r="E3690" s="17"/>
      <c r="F3690" s="17"/>
    </row>
    <row r="3691" spans="1:6" ht="15" customHeight="1">
      <c r="A3691" s="17" t="s">
        <v>327</v>
      </c>
      <c r="B3691" s="17"/>
      <c r="C3691" s="17"/>
      <c r="D3691" s="17"/>
      <c r="E3691" s="17"/>
      <c r="F3691" s="17"/>
    </row>
    <row r="3692" spans="1:6" ht="15" customHeight="1">
      <c r="A3692" s="17" t="s">
        <v>328</v>
      </c>
      <c r="B3692" s="17"/>
      <c r="C3692" s="17"/>
      <c r="D3692" s="17"/>
      <c r="E3692" s="17"/>
      <c r="F3692" s="17"/>
    </row>
    <row r="3693" spans="1:6" ht="15" customHeight="1">
      <c r="A3693" s="17" t="s">
        <v>329</v>
      </c>
      <c r="B3693" s="17"/>
      <c r="C3693" s="17"/>
      <c r="D3693" s="17"/>
      <c r="E3693" s="17"/>
      <c r="F3693" s="17"/>
    </row>
    <row r="3694" spans="1:6" ht="15" customHeight="1">
      <c r="A3694" s="17" t="s">
        <v>330</v>
      </c>
      <c r="B3694" s="17"/>
      <c r="C3694" s="17"/>
      <c r="D3694" s="17"/>
      <c r="E3694" s="17"/>
      <c r="F3694" s="17"/>
    </row>
    <row r="3695" spans="1:6" ht="15" customHeight="1">
      <c r="A3695" s="17" t="s">
        <v>234</v>
      </c>
      <c r="B3695" s="17"/>
      <c r="C3695" s="17"/>
      <c r="D3695" s="17"/>
      <c r="E3695" s="17"/>
      <c r="F3695" s="17"/>
    </row>
    <row r="3696" spans="1:6" ht="15" customHeight="1">
      <c r="A3696" s="17" t="s">
        <v>235</v>
      </c>
      <c r="B3696" s="17"/>
      <c r="C3696" s="17"/>
      <c r="D3696" s="17"/>
      <c r="E3696" s="17"/>
      <c r="F3696" s="17"/>
    </row>
    <row r="3697" spans="1:6" ht="15" customHeight="1">
      <c r="A3697" s="17" t="s">
        <v>294</v>
      </c>
      <c r="B3697" s="17"/>
      <c r="C3697" s="17"/>
      <c r="D3697" s="17"/>
      <c r="E3697" s="17"/>
      <c r="F3697" s="17"/>
    </row>
    <row r="3698" spans="1:6" ht="15" customHeight="1">
      <c r="A3698" s="17" t="s">
        <v>295</v>
      </c>
      <c r="B3698" s="17"/>
      <c r="C3698" s="17"/>
      <c r="D3698" s="17"/>
      <c r="E3698" s="17"/>
      <c r="F3698" s="17"/>
    </row>
    <row r="3699" spans="1:6" ht="15" customHeight="1">
      <c r="A3699" s="17" t="s">
        <v>236</v>
      </c>
      <c r="B3699" s="17"/>
      <c r="C3699" s="17"/>
      <c r="D3699" s="17"/>
      <c r="E3699" s="17"/>
      <c r="F3699" s="17"/>
    </row>
    <row r="3700" spans="1:6" ht="15" customHeight="1">
      <c r="A3700" s="17" t="s">
        <v>237</v>
      </c>
      <c r="B3700" s="17"/>
      <c r="C3700" s="17"/>
      <c r="D3700" s="17"/>
      <c r="E3700" s="17"/>
      <c r="F3700" s="17"/>
    </row>
    <row r="3701" spans="1:6" ht="15" customHeight="1">
      <c r="A3701" s="17" t="s">
        <v>204</v>
      </c>
      <c r="B3701" s="17"/>
      <c r="C3701" s="17"/>
      <c r="D3701" s="17"/>
      <c r="E3701" s="17"/>
      <c r="F3701" s="17"/>
    </row>
    <row r="3702" spans="1:6" ht="15" customHeight="1">
      <c r="A3702" s="17" t="s">
        <v>208</v>
      </c>
      <c r="B3702" s="17"/>
      <c r="C3702" s="17"/>
      <c r="D3702" s="17"/>
      <c r="E3702" s="17"/>
      <c r="F3702" s="17"/>
    </row>
    <row r="3703" spans="1:6" ht="15" customHeight="1">
      <c r="A3703" s="17" t="s">
        <v>210</v>
      </c>
      <c r="B3703" s="17"/>
      <c r="C3703" s="17"/>
      <c r="D3703" s="17"/>
      <c r="E3703" s="17"/>
      <c r="F3703" s="17"/>
    </row>
    <row r="3704" spans="1:6" ht="15" customHeight="1">
      <c r="A3704" s="17" t="s">
        <v>429</v>
      </c>
      <c r="B3704" s="17"/>
      <c r="C3704" s="17"/>
      <c r="D3704" s="17"/>
      <c r="E3704" s="17"/>
      <c r="F3704" s="17"/>
    </row>
    <row r="3705" spans="1:6" ht="15" customHeight="1">
      <c r="A3705" s="17" t="s">
        <v>331</v>
      </c>
      <c r="B3705" s="17"/>
      <c r="C3705" s="17"/>
      <c r="D3705" s="17"/>
      <c r="E3705" s="17"/>
      <c r="F3705" s="17"/>
    </row>
    <row r="3706" spans="1:6" ht="15" customHeight="1">
      <c r="A3706" s="17" t="s">
        <v>894</v>
      </c>
      <c r="B3706" s="17"/>
      <c r="C3706" s="17"/>
      <c r="D3706" s="17"/>
      <c r="E3706" s="17"/>
      <c r="F3706" s="17"/>
    </row>
    <row r="3707" spans="1:6" ht="15" customHeight="1">
      <c r="A3707" s="17" t="s">
        <v>895</v>
      </c>
      <c r="B3707" s="17"/>
      <c r="C3707" s="17"/>
      <c r="D3707" s="17"/>
      <c r="E3707" s="17"/>
      <c r="F3707" s="17"/>
    </row>
    <row r="3708" spans="1:6" ht="15" customHeight="1">
      <c r="A3708" s="17" t="s">
        <v>242</v>
      </c>
      <c r="B3708" s="17"/>
      <c r="C3708" s="17"/>
      <c r="D3708" s="17"/>
      <c r="E3708" s="17"/>
      <c r="F3708" s="17"/>
    </row>
    <row r="3709" spans="1:6" ht="15" customHeight="1">
      <c r="A3709" s="17" t="s">
        <v>896</v>
      </c>
      <c r="B3709" s="17"/>
      <c r="C3709" s="17"/>
      <c r="D3709" s="17"/>
      <c r="E3709" s="17"/>
      <c r="F3709" s="17"/>
    </row>
    <row r="3710" spans="1:6" ht="15" customHeight="1">
      <c r="A3710" s="17" t="s">
        <v>143</v>
      </c>
      <c r="B3710" s="17"/>
      <c r="C3710" s="17"/>
      <c r="D3710" s="17"/>
      <c r="E3710" s="17"/>
      <c r="F3710" s="17"/>
    </row>
    <row r="3711" spans="1:6" ht="15" customHeight="1">
      <c r="A3711" s="17" t="s">
        <v>244</v>
      </c>
      <c r="B3711" s="17"/>
      <c r="C3711" s="17"/>
      <c r="D3711" s="17"/>
      <c r="E3711" s="17"/>
      <c r="F3711" s="17"/>
    </row>
    <row r="3712" spans="1:6" ht="15" customHeight="1">
      <c r="A3712" s="17" t="s">
        <v>222</v>
      </c>
      <c r="B3712" s="17"/>
      <c r="C3712" s="17"/>
      <c r="D3712" s="17"/>
      <c r="E3712" s="17"/>
      <c r="F3712" s="17"/>
    </row>
    <row r="3713" spans="1:6" ht="15" customHeight="1">
      <c r="A3713" s="17" t="s">
        <v>318</v>
      </c>
      <c r="B3713" s="17"/>
      <c r="C3713" s="17"/>
      <c r="D3713" s="17"/>
      <c r="E3713" s="17"/>
      <c r="F3713" s="17"/>
    </row>
    <row r="3714" spans="1:6" ht="15" customHeight="1">
      <c r="A3714" s="17" t="s">
        <v>897</v>
      </c>
      <c r="B3714" s="17"/>
      <c r="C3714" s="17"/>
      <c r="D3714" s="17"/>
      <c r="E3714" s="17"/>
      <c r="F3714" s="17"/>
    </row>
    <row r="3715" spans="1:6" ht="15" customHeight="1">
      <c r="A3715" s="17" t="s">
        <v>898</v>
      </c>
      <c r="B3715" s="17"/>
      <c r="C3715" s="17"/>
      <c r="D3715" s="17"/>
      <c r="E3715" s="17"/>
      <c r="F3715" s="17"/>
    </row>
    <row r="3716" spans="1:6" ht="15" customHeight="1">
      <c r="A3716" s="17" t="s">
        <v>415</v>
      </c>
      <c r="B3716" s="17"/>
      <c r="C3716" s="17"/>
      <c r="D3716" s="17"/>
      <c r="E3716" s="17"/>
      <c r="F3716" s="17"/>
    </row>
    <row r="3717" spans="1:6" ht="15" customHeight="1">
      <c r="A3717" s="17" t="s">
        <v>520</v>
      </c>
      <c r="B3717" s="17"/>
      <c r="C3717" s="17"/>
      <c r="D3717" s="17"/>
      <c r="E3717" s="17"/>
      <c r="F3717" s="17"/>
    </row>
    <row r="3718" spans="1:6" ht="15" customHeight="1">
      <c r="A3718" s="17" t="s">
        <v>715</v>
      </c>
      <c r="B3718" s="17"/>
      <c r="C3718" s="17"/>
      <c r="D3718" s="17"/>
      <c r="E3718" s="17"/>
      <c r="F3718" s="17"/>
    </row>
    <row r="3719" spans="1:6" ht="15" customHeight="1">
      <c r="A3719" s="17" t="s">
        <v>286</v>
      </c>
      <c r="B3719" s="17"/>
      <c r="C3719" s="17"/>
      <c r="D3719" s="17"/>
      <c r="E3719" s="17"/>
      <c r="F3719" s="17"/>
    </row>
    <row r="3720" spans="1:6" ht="15" customHeight="1">
      <c r="A3720" s="17" t="s">
        <v>745</v>
      </c>
      <c r="B3720" s="17"/>
      <c r="C3720" s="17"/>
      <c r="D3720" s="17"/>
      <c r="E3720" s="17"/>
      <c r="F3720" s="17"/>
    </row>
    <row r="3721" spans="1:6" ht="15" customHeight="1">
      <c r="A3721" s="17" t="s">
        <v>337</v>
      </c>
      <c r="B3721" s="17"/>
      <c r="C3721" s="17"/>
      <c r="D3721" s="17"/>
      <c r="E3721" s="17"/>
      <c r="F3721" s="17"/>
    </row>
    <row r="3722" spans="1:6" ht="15" customHeight="1">
      <c r="A3722" s="17" t="s">
        <v>899</v>
      </c>
      <c r="B3722" s="17"/>
      <c r="C3722" s="17"/>
      <c r="D3722" s="17"/>
      <c r="E3722" s="17"/>
      <c r="F3722" s="17"/>
    </row>
    <row r="3723" spans="1:6" ht="15" customHeight="1">
      <c r="A3723" s="17" t="s">
        <v>900</v>
      </c>
      <c r="B3723" s="17"/>
      <c r="C3723" s="17"/>
      <c r="D3723" s="17"/>
      <c r="E3723" s="17"/>
      <c r="F3723" s="17"/>
    </row>
    <row r="3724" spans="1:6" ht="15" customHeight="1">
      <c r="A3724" s="17" t="s">
        <v>901</v>
      </c>
      <c r="B3724" s="17"/>
      <c r="C3724" s="17"/>
      <c r="D3724" s="17"/>
      <c r="E3724" s="17"/>
      <c r="F3724" s="17"/>
    </row>
    <row r="3725" spans="1:6" ht="15" customHeight="1">
      <c r="A3725" s="17" t="s">
        <v>176</v>
      </c>
      <c r="B3725" s="17"/>
      <c r="C3725" s="17"/>
      <c r="D3725" s="17"/>
      <c r="E3725" s="17"/>
      <c r="F3725" s="17"/>
    </row>
    <row r="3726" spans="1:6" ht="15" customHeight="1">
      <c r="A3726" s="17" t="s">
        <v>178</v>
      </c>
      <c r="B3726" s="17"/>
      <c r="C3726" s="17"/>
      <c r="D3726" s="17"/>
      <c r="E3726" s="17"/>
      <c r="F3726" s="17"/>
    </row>
    <row r="3727" spans="1:6" ht="15" customHeight="1">
      <c r="A3727" s="17" t="s">
        <v>180</v>
      </c>
      <c r="B3727" s="17"/>
      <c r="C3727" s="17"/>
      <c r="D3727" s="17"/>
      <c r="E3727" s="17"/>
      <c r="F3727" s="17"/>
    </row>
    <row r="3728" spans="1:6" ht="15" customHeight="1">
      <c r="A3728" s="17" t="s">
        <v>555</v>
      </c>
      <c r="B3728" s="17"/>
      <c r="C3728" s="17"/>
      <c r="D3728" s="17"/>
      <c r="E3728" s="17"/>
      <c r="F3728" s="17"/>
    </row>
    <row r="3729" spans="1:6" ht="15" customHeight="1">
      <c r="A3729" s="17" t="s">
        <v>184</v>
      </c>
      <c r="B3729" s="17"/>
      <c r="C3729" s="17"/>
      <c r="D3729" s="17"/>
      <c r="E3729" s="17"/>
      <c r="F3729" s="17"/>
    </row>
    <row r="3730" spans="1:6" ht="15" customHeight="1">
      <c r="A3730" s="17" t="s">
        <v>186</v>
      </c>
      <c r="B3730" s="17"/>
      <c r="C3730" s="17"/>
      <c r="D3730" s="17"/>
      <c r="E3730" s="17"/>
      <c r="F3730" s="17"/>
    </row>
    <row r="3731" spans="1:6" ht="15" customHeight="1">
      <c r="A3731" s="17" t="s">
        <v>610</v>
      </c>
      <c r="B3731" s="17"/>
      <c r="C3731" s="17"/>
      <c r="D3731" s="17"/>
      <c r="E3731" s="17"/>
      <c r="F3731" s="17"/>
    </row>
    <row r="3732" spans="1:6" ht="15" customHeight="1">
      <c r="A3732" s="17" t="s">
        <v>611</v>
      </c>
      <c r="B3732" s="17"/>
      <c r="C3732" s="17"/>
      <c r="D3732" s="17"/>
      <c r="E3732" s="17"/>
      <c r="F3732" s="17"/>
    </row>
    <row r="3733" spans="1:6" ht="15" customHeight="1">
      <c r="A3733" s="17" t="s">
        <v>329</v>
      </c>
      <c r="B3733" s="17"/>
      <c r="C3733" s="17"/>
      <c r="D3733" s="17"/>
      <c r="E3733" s="17"/>
      <c r="F3733" s="17"/>
    </row>
    <row r="3734" spans="1:6" ht="15" customHeight="1">
      <c r="A3734" s="17" t="s">
        <v>330</v>
      </c>
      <c r="B3734" s="17"/>
      <c r="C3734" s="17"/>
      <c r="D3734" s="17"/>
      <c r="E3734" s="17"/>
      <c r="F3734" s="17"/>
    </row>
    <row r="3735" spans="1:6" ht="15" customHeight="1">
      <c r="A3735" s="17" t="s">
        <v>271</v>
      </c>
      <c r="B3735" s="17"/>
      <c r="C3735" s="17"/>
      <c r="D3735" s="17"/>
      <c r="E3735" s="17"/>
      <c r="F3735" s="17"/>
    </row>
    <row r="3736" spans="1:6" ht="15" customHeight="1">
      <c r="A3736" s="17" t="s">
        <v>272</v>
      </c>
      <c r="B3736" s="17"/>
      <c r="C3736" s="17"/>
      <c r="D3736" s="17"/>
      <c r="E3736" s="17"/>
      <c r="F3736" s="17"/>
    </row>
    <row r="3737" spans="1:6" ht="15" customHeight="1">
      <c r="A3737" s="17" t="s">
        <v>407</v>
      </c>
      <c r="B3737" s="17"/>
      <c r="C3737" s="17"/>
      <c r="D3737" s="17"/>
      <c r="E3737" s="17"/>
      <c r="F3737" s="17"/>
    </row>
    <row r="3738" spans="1:6" ht="15" customHeight="1">
      <c r="A3738" s="17" t="s">
        <v>408</v>
      </c>
      <c r="B3738" s="17"/>
      <c r="C3738" s="17"/>
      <c r="D3738" s="17"/>
      <c r="E3738" s="17"/>
      <c r="F3738" s="17"/>
    </row>
    <row r="3739" spans="1:6" ht="15" customHeight="1">
      <c r="A3739" s="17" t="s">
        <v>236</v>
      </c>
      <c r="B3739" s="17"/>
      <c r="C3739" s="17"/>
      <c r="D3739" s="17"/>
      <c r="E3739" s="17"/>
      <c r="F3739" s="17"/>
    </row>
    <row r="3740" spans="1:6" ht="15" customHeight="1">
      <c r="A3740" s="17" t="s">
        <v>237</v>
      </c>
      <c r="B3740" s="17"/>
      <c r="C3740" s="17"/>
      <c r="D3740" s="17"/>
      <c r="E3740" s="17"/>
      <c r="F3740" s="17"/>
    </row>
    <row r="3741" spans="1:6" ht="15" customHeight="1">
      <c r="A3741" s="17" t="s">
        <v>204</v>
      </c>
      <c r="B3741" s="17"/>
      <c r="C3741" s="17"/>
      <c r="D3741" s="17"/>
      <c r="E3741" s="17"/>
      <c r="F3741" s="17"/>
    </row>
    <row r="3742" spans="1:6" ht="15" customHeight="1">
      <c r="A3742" s="17" t="s">
        <v>350</v>
      </c>
      <c r="B3742" s="17"/>
      <c r="C3742" s="17"/>
      <c r="D3742" s="17"/>
      <c r="E3742" s="17"/>
      <c r="F3742" s="17"/>
    </row>
    <row r="3743" spans="1:6" ht="15" customHeight="1">
      <c r="A3743" s="17" t="s">
        <v>208</v>
      </c>
      <c r="B3743" s="17"/>
      <c r="C3743" s="17"/>
      <c r="D3743" s="17"/>
      <c r="E3743" s="17"/>
      <c r="F3743" s="17"/>
    </row>
    <row r="3744" spans="1:6" ht="15" customHeight="1">
      <c r="A3744" s="17" t="s">
        <v>210</v>
      </c>
      <c r="B3744" s="17"/>
      <c r="C3744" s="17"/>
      <c r="D3744" s="17"/>
      <c r="E3744" s="17"/>
      <c r="F3744" s="17"/>
    </row>
    <row r="3745" spans="1:6" ht="15" customHeight="1">
      <c r="A3745" s="17" t="s">
        <v>238</v>
      </c>
      <c r="B3745" s="17"/>
      <c r="C3745" s="17"/>
      <c r="D3745" s="17"/>
      <c r="E3745" s="17"/>
      <c r="F3745" s="17"/>
    </row>
    <row r="3746" spans="1:6" ht="15" customHeight="1">
      <c r="A3746" s="17" t="s">
        <v>239</v>
      </c>
      <c r="B3746" s="17"/>
      <c r="C3746" s="17"/>
      <c r="D3746" s="17"/>
      <c r="E3746" s="17"/>
      <c r="F3746" s="17"/>
    </row>
    <row r="3747" spans="1:6" ht="15" customHeight="1">
      <c r="A3747" s="17" t="s">
        <v>902</v>
      </c>
      <c r="B3747" s="17"/>
      <c r="C3747" s="17"/>
      <c r="D3747" s="17"/>
      <c r="E3747" s="17"/>
      <c r="F3747" s="17"/>
    </row>
    <row r="3748" spans="1:6" ht="15" customHeight="1">
      <c r="A3748" s="17" t="s">
        <v>903</v>
      </c>
      <c r="B3748" s="17"/>
      <c r="C3748" s="17"/>
      <c r="D3748" s="17"/>
      <c r="E3748" s="17"/>
      <c r="F3748" s="17"/>
    </row>
    <row r="3749" spans="1:6" ht="15" customHeight="1">
      <c r="A3749" s="17" t="s">
        <v>334</v>
      </c>
      <c r="B3749" s="17"/>
      <c r="C3749" s="17"/>
      <c r="D3749" s="17"/>
      <c r="E3749" s="17"/>
      <c r="F3749" s="17"/>
    </row>
    <row r="3750" spans="1:6" ht="15" customHeight="1">
      <c r="A3750" s="17" t="s">
        <v>904</v>
      </c>
      <c r="B3750" s="17"/>
      <c r="C3750" s="17"/>
      <c r="D3750" s="17"/>
      <c r="E3750" s="17"/>
      <c r="F3750" s="17"/>
    </row>
    <row r="3751" spans="1:6" ht="15" customHeight="1">
      <c r="A3751" s="17" t="s">
        <v>143</v>
      </c>
      <c r="B3751" s="17"/>
      <c r="C3751" s="17"/>
      <c r="D3751" s="17"/>
      <c r="E3751" s="17"/>
      <c r="F3751" s="17"/>
    </row>
    <row r="3752" spans="1:6" ht="15" customHeight="1">
      <c r="A3752" s="17" t="s">
        <v>304</v>
      </c>
      <c r="B3752" s="17"/>
      <c r="C3752" s="17"/>
      <c r="D3752" s="17"/>
      <c r="E3752" s="17"/>
      <c r="F3752" s="17"/>
    </row>
    <row r="3753" spans="1:6" ht="15" customHeight="1">
      <c r="A3753" s="17" t="s">
        <v>369</v>
      </c>
      <c r="B3753" s="17"/>
      <c r="C3753" s="17"/>
      <c r="D3753" s="17"/>
      <c r="E3753" s="17"/>
      <c r="F3753" s="17"/>
    </row>
    <row r="3754" spans="1:6" ht="15" customHeight="1">
      <c r="A3754" s="17" t="s">
        <v>472</v>
      </c>
      <c r="B3754" s="17"/>
      <c r="C3754" s="17"/>
      <c r="D3754" s="17"/>
      <c r="E3754" s="17"/>
      <c r="F3754" s="17"/>
    </row>
    <row r="3755" spans="1:6" ht="15" customHeight="1">
      <c r="A3755" s="17" t="s">
        <v>905</v>
      </c>
      <c r="B3755" s="17"/>
      <c r="C3755" s="17"/>
      <c r="D3755" s="17"/>
      <c r="E3755" s="17"/>
      <c r="F3755" s="17"/>
    </row>
    <row r="3756" spans="1:6" ht="15" customHeight="1">
      <c r="A3756" s="17" t="s">
        <v>906</v>
      </c>
      <c r="B3756" s="17"/>
      <c r="C3756" s="17"/>
      <c r="D3756" s="17"/>
      <c r="E3756" s="17"/>
      <c r="F3756" s="17"/>
    </row>
    <row r="3757" spans="1:6" ht="15" customHeight="1">
      <c r="A3757" s="17" t="s">
        <v>662</v>
      </c>
      <c r="B3757" s="17"/>
      <c r="C3757" s="17"/>
      <c r="D3757" s="17"/>
      <c r="E3757" s="17"/>
      <c r="F3757" s="17"/>
    </row>
    <row r="3758" spans="1:6" ht="15" customHeight="1">
      <c r="A3758" s="17" t="s">
        <v>520</v>
      </c>
      <c r="B3758" s="17"/>
      <c r="C3758" s="17"/>
      <c r="D3758" s="17"/>
      <c r="E3758" s="17"/>
      <c r="F3758" s="17"/>
    </row>
    <row r="3759" spans="1:6" ht="15" customHeight="1">
      <c r="A3759" s="17" t="s">
        <v>285</v>
      </c>
      <c r="B3759" s="17"/>
      <c r="C3759" s="17"/>
      <c r="D3759" s="17"/>
      <c r="E3759" s="17"/>
      <c r="F3759" s="17"/>
    </row>
    <row r="3760" spans="1:6" ht="15" customHeight="1">
      <c r="A3760" s="17" t="s">
        <v>286</v>
      </c>
      <c r="B3760" s="17"/>
      <c r="C3760" s="17"/>
      <c r="D3760" s="17"/>
      <c r="E3760" s="17"/>
      <c r="F3760" s="17"/>
    </row>
    <row r="3761" spans="1:6" ht="15" customHeight="1">
      <c r="A3761" s="17" t="s">
        <v>227</v>
      </c>
      <c r="B3761" s="17"/>
      <c r="C3761" s="17"/>
      <c r="D3761" s="17"/>
      <c r="E3761" s="17"/>
      <c r="F3761" s="17"/>
    </row>
    <row r="3762" spans="1:6" ht="15" customHeight="1">
      <c r="A3762" s="17" t="s">
        <v>400</v>
      </c>
      <c r="B3762" s="17"/>
      <c r="C3762" s="17"/>
      <c r="D3762" s="17"/>
      <c r="E3762" s="17"/>
      <c r="F3762" s="17"/>
    </row>
    <row r="3763" spans="1:6" ht="15" customHeight="1">
      <c r="A3763" s="17" t="s">
        <v>907</v>
      </c>
      <c r="B3763" s="17"/>
      <c r="C3763" s="17"/>
      <c r="D3763" s="17"/>
      <c r="E3763" s="17"/>
      <c r="F3763" s="17"/>
    </row>
    <row r="3764" spans="1:6" ht="15" customHeight="1">
      <c r="A3764" s="17" t="s">
        <v>908</v>
      </c>
      <c r="B3764" s="17"/>
      <c r="C3764" s="17"/>
      <c r="D3764" s="17"/>
      <c r="E3764" s="17"/>
      <c r="F3764" s="17"/>
    </row>
    <row r="3765" spans="1:6" ht="15" customHeight="1">
      <c r="A3765" s="17" t="s">
        <v>637</v>
      </c>
      <c r="B3765" s="17"/>
      <c r="C3765" s="17"/>
      <c r="D3765" s="17"/>
      <c r="E3765" s="17"/>
      <c r="F3765" s="17"/>
    </row>
    <row r="3766" spans="1:6" ht="15" customHeight="1">
      <c r="A3766" s="17" t="s">
        <v>176</v>
      </c>
      <c r="B3766" s="17"/>
      <c r="C3766" s="17"/>
      <c r="D3766" s="17"/>
      <c r="E3766" s="17"/>
      <c r="F3766" s="17"/>
    </row>
    <row r="3767" spans="1:6" ht="15" customHeight="1">
      <c r="A3767" s="17" t="s">
        <v>178</v>
      </c>
      <c r="B3767" s="17"/>
      <c r="C3767" s="17"/>
      <c r="D3767" s="17"/>
      <c r="E3767" s="17"/>
      <c r="F3767" s="17"/>
    </row>
    <row r="3768" spans="1:6" ht="15" customHeight="1">
      <c r="A3768" s="17" t="s">
        <v>180</v>
      </c>
      <c r="B3768" s="17"/>
      <c r="C3768" s="17"/>
      <c r="D3768" s="17"/>
      <c r="E3768" s="17"/>
      <c r="F3768" s="17"/>
    </row>
    <row r="3769" spans="1:6" ht="15" customHeight="1">
      <c r="A3769" s="17" t="s">
        <v>182</v>
      </c>
      <c r="B3769" s="17"/>
      <c r="C3769" s="17"/>
      <c r="D3769" s="17"/>
      <c r="E3769" s="17"/>
      <c r="F3769" s="17"/>
    </row>
    <row r="3770" spans="1:6" ht="15" customHeight="1">
      <c r="A3770" s="17" t="s">
        <v>184</v>
      </c>
      <c r="B3770" s="17"/>
      <c r="C3770" s="17"/>
      <c r="D3770" s="17"/>
      <c r="E3770" s="17"/>
      <c r="F3770" s="17"/>
    </row>
    <row r="3771" spans="1:6" ht="15" customHeight="1">
      <c r="A3771" s="17" t="s">
        <v>186</v>
      </c>
      <c r="B3771" s="17"/>
      <c r="C3771" s="17"/>
      <c r="D3771" s="17"/>
      <c r="E3771" s="17"/>
      <c r="F3771" s="17"/>
    </row>
    <row r="3772" spans="1:6" ht="15" customHeight="1">
      <c r="A3772" s="17" t="s">
        <v>610</v>
      </c>
      <c r="B3772" s="17"/>
      <c r="C3772" s="17"/>
      <c r="D3772" s="17"/>
      <c r="E3772" s="17"/>
      <c r="F3772" s="17"/>
    </row>
    <row r="3773" spans="1:6" ht="15" customHeight="1">
      <c r="A3773" s="17" t="s">
        <v>611</v>
      </c>
      <c r="B3773" s="17"/>
      <c r="C3773" s="17"/>
      <c r="D3773" s="17"/>
      <c r="E3773" s="17"/>
      <c r="F3773" s="17"/>
    </row>
    <row r="3774" spans="1:6" ht="15" customHeight="1">
      <c r="A3774" s="17" t="s">
        <v>292</v>
      </c>
      <c r="B3774" s="17"/>
      <c r="C3774" s="17"/>
      <c r="D3774" s="17"/>
      <c r="E3774" s="17"/>
      <c r="F3774" s="17"/>
    </row>
    <row r="3775" spans="1:6" ht="15" customHeight="1">
      <c r="A3775" s="17" t="s">
        <v>293</v>
      </c>
      <c r="B3775" s="17"/>
      <c r="C3775" s="17"/>
      <c r="D3775" s="17"/>
      <c r="E3775" s="17"/>
      <c r="F3775" s="17"/>
    </row>
    <row r="3776" spans="1:6" ht="15" customHeight="1">
      <c r="A3776" s="17" t="s">
        <v>271</v>
      </c>
      <c r="B3776" s="17"/>
      <c r="C3776" s="17"/>
      <c r="D3776" s="17"/>
      <c r="E3776" s="17"/>
      <c r="F3776" s="17"/>
    </row>
    <row r="3777" spans="1:6" ht="15" customHeight="1">
      <c r="A3777" s="17" t="s">
        <v>272</v>
      </c>
      <c r="B3777" s="17"/>
      <c r="C3777" s="17"/>
      <c r="D3777" s="17"/>
      <c r="E3777" s="17"/>
      <c r="F3777" s="17"/>
    </row>
    <row r="3778" spans="1:6" ht="15" customHeight="1">
      <c r="A3778" s="17" t="s">
        <v>197</v>
      </c>
      <c r="B3778" s="17"/>
      <c r="C3778" s="17"/>
      <c r="D3778" s="17"/>
      <c r="E3778" s="17"/>
      <c r="F3778" s="17"/>
    </row>
    <row r="3779" spans="1:6" ht="15" customHeight="1">
      <c r="A3779" s="17" t="s">
        <v>199</v>
      </c>
      <c r="B3779" s="17"/>
      <c r="C3779" s="17"/>
      <c r="D3779" s="17"/>
      <c r="E3779" s="17"/>
      <c r="F3779" s="17"/>
    </row>
    <row r="3780" spans="1:6" ht="15" customHeight="1">
      <c r="A3780" s="17" t="s">
        <v>236</v>
      </c>
      <c r="B3780" s="17"/>
      <c r="C3780" s="17"/>
      <c r="D3780" s="17"/>
      <c r="E3780" s="17"/>
      <c r="F3780" s="17"/>
    </row>
    <row r="3781" spans="1:6" ht="15" customHeight="1">
      <c r="A3781" s="17" t="s">
        <v>237</v>
      </c>
      <c r="B3781" s="17"/>
      <c r="C3781" s="17"/>
      <c r="D3781" s="17"/>
      <c r="E3781" s="17"/>
      <c r="F3781" s="17"/>
    </row>
    <row r="3782" spans="1:6" ht="15" customHeight="1">
      <c r="A3782" s="17" t="s">
        <v>204</v>
      </c>
      <c r="B3782" s="17"/>
      <c r="C3782" s="17"/>
      <c r="D3782" s="17"/>
      <c r="E3782" s="17"/>
      <c r="F3782" s="17"/>
    </row>
    <row r="3783" spans="1:6" ht="15" customHeight="1">
      <c r="A3783" s="17" t="s">
        <v>385</v>
      </c>
      <c r="B3783" s="17"/>
      <c r="C3783" s="17"/>
      <c r="D3783" s="17"/>
      <c r="E3783" s="17"/>
      <c r="F3783" s="17"/>
    </row>
    <row r="3784" spans="1:6" ht="15" customHeight="1">
      <c r="A3784" s="17" t="s">
        <v>210</v>
      </c>
      <c r="B3784" s="17"/>
      <c r="C3784" s="17"/>
      <c r="D3784" s="17"/>
      <c r="E3784" s="17"/>
      <c r="F3784" s="17"/>
    </row>
    <row r="3785" spans="1:6" ht="15" customHeight="1">
      <c r="A3785" s="17" t="s">
        <v>546</v>
      </c>
      <c r="B3785" s="17"/>
      <c r="C3785" s="17"/>
      <c r="D3785" s="17"/>
      <c r="E3785" s="17"/>
      <c r="F3785" s="17"/>
    </row>
    <row r="3786" spans="1:6" ht="15" customHeight="1">
      <c r="A3786" s="17" t="s">
        <v>239</v>
      </c>
      <c r="B3786" s="17"/>
      <c r="C3786" s="17"/>
      <c r="D3786" s="17"/>
      <c r="E3786" s="17"/>
      <c r="F3786" s="17"/>
    </row>
    <row r="3787" spans="1:6" ht="15" customHeight="1">
      <c r="A3787" s="17" t="s">
        <v>909</v>
      </c>
      <c r="B3787" s="17"/>
      <c r="C3787" s="17"/>
      <c r="D3787" s="17"/>
      <c r="E3787" s="17"/>
      <c r="F3787" s="17"/>
    </row>
    <row r="3788" spans="1:6" ht="15" customHeight="1">
      <c r="A3788" s="17" t="s">
        <v>910</v>
      </c>
      <c r="B3788" s="17"/>
      <c r="C3788" s="17"/>
      <c r="D3788" s="17"/>
      <c r="E3788" s="17"/>
      <c r="F3788" s="17"/>
    </row>
    <row r="3789" spans="1:6" ht="15" customHeight="1">
      <c r="A3789" s="17" t="s">
        <v>302</v>
      </c>
      <c r="B3789" s="17"/>
      <c r="C3789" s="17"/>
      <c r="D3789" s="17"/>
      <c r="E3789" s="17"/>
      <c r="F3789" s="17"/>
    </row>
    <row r="3790" spans="1:6" ht="15" customHeight="1">
      <c r="A3790" s="17" t="s">
        <v>911</v>
      </c>
      <c r="B3790" s="17"/>
      <c r="C3790" s="17"/>
      <c r="D3790" s="17"/>
      <c r="E3790" s="17"/>
      <c r="F3790" s="17"/>
    </row>
    <row r="3791" spans="1:6" ht="15" customHeight="1">
      <c r="A3791" s="17" t="s">
        <v>143</v>
      </c>
      <c r="B3791" s="17"/>
      <c r="C3791" s="17"/>
      <c r="D3791" s="17"/>
      <c r="E3791" s="17"/>
      <c r="F3791" s="17"/>
    </row>
    <row r="3792" spans="1:6" ht="15" customHeight="1">
      <c r="A3792" s="17" t="s">
        <v>244</v>
      </c>
      <c r="B3792" s="17"/>
      <c r="C3792" s="17"/>
      <c r="D3792" s="17"/>
      <c r="E3792" s="17"/>
      <c r="F3792" s="17"/>
    </row>
    <row r="3793" spans="1:6" ht="15" customHeight="1">
      <c r="A3793" s="17" t="s">
        <v>222</v>
      </c>
      <c r="B3793" s="17"/>
      <c r="C3793" s="17"/>
      <c r="D3793" s="17"/>
      <c r="E3793" s="17"/>
      <c r="F3793" s="17"/>
    </row>
    <row r="3794" spans="1:6" ht="15" customHeight="1">
      <c r="A3794" s="17" t="s">
        <v>462</v>
      </c>
      <c r="B3794" s="17"/>
      <c r="C3794" s="17"/>
      <c r="D3794" s="17"/>
      <c r="E3794" s="17"/>
      <c r="F3794" s="17"/>
    </row>
    <row r="3795" spans="1:6" ht="15" customHeight="1">
      <c r="A3795" s="17" t="s">
        <v>905</v>
      </c>
      <c r="B3795" s="17"/>
      <c r="C3795" s="17"/>
      <c r="D3795" s="17"/>
      <c r="E3795" s="17"/>
      <c r="F3795" s="17"/>
    </row>
    <row r="3796" spans="1:6" ht="15" customHeight="1">
      <c r="A3796" s="17" t="s">
        <v>898</v>
      </c>
      <c r="B3796" s="17"/>
      <c r="C3796" s="17"/>
      <c r="D3796" s="17"/>
      <c r="E3796" s="17"/>
      <c r="F3796" s="17"/>
    </row>
    <row r="3797" spans="1:6" ht="15" customHeight="1">
      <c r="A3797" s="17" t="s">
        <v>321</v>
      </c>
      <c r="B3797" s="17"/>
      <c r="C3797" s="17"/>
      <c r="D3797" s="17"/>
      <c r="E3797" s="17"/>
      <c r="F3797" s="17"/>
    </row>
    <row r="3798" spans="1:6" ht="15" customHeight="1">
      <c r="A3798" s="17" t="s">
        <v>543</v>
      </c>
      <c r="B3798" s="17"/>
      <c r="C3798" s="17"/>
      <c r="D3798" s="17"/>
      <c r="E3798" s="17"/>
      <c r="F3798" s="17"/>
    </row>
    <row r="3799" spans="1:6" ht="15" customHeight="1">
      <c r="A3799" s="17" t="s">
        <v>285</v>
      </c>
      <c r="B3799" s="17"/>
      <c r="C3799" s="17"/>
      <c r="D3799" s="17"/>
      <c r="E3799" s="17"/>
      <c r="F3799" s="17"/>
    </row>
    <row r="3800" spans="1:6" ht="15" customHeight="1">
      <c r="A3800" s="17" t="s">
        <v>286</v>
      </c>
      <c r="B3800" s="17"/>
      <c r="C3800" s="17"/>
      <c r="D3800" s="17"/>
      <c r="E3800" s="17"/>
      <c r="F3800" s="17"/>
    </row>
    <row r="3801" spans="1:6" ht="15" customHeight="1">
      <c r="A3801" s="17" t="s">
        <v>912</v>
      </c>
      <c r="B3801" s="17"/>
      <c r="C3801" s="17"/>
      <c r="D3801" s="17"/>
      <c r="E3801" s="17"/>
      <c r="F3801" s="17"/>
    </row>
    <row r="3802" spans="1:6" ht="15" customHeight="1">
      <c r="A3802" s="17" t="s">
        <v>337</v>
      </c>
      <c r="B3802" s="17"/>
      <c r="C3802" s="17"/>
      <c r="D3802" s="17"/>
      <c r="E3802" s="17"/>
      <c r="F3802" s="17"/>
    </row>
    <row r="3803" spans="1:6" ht="15" customHeight="1">
      <c r="A3803" s="17" t="s">
        <v>913</v>
      </c>
      <c r="B3803" s="17"/>
      <c r="C3803" s="17"/>
      <c r="D3803" s="17"/>
      <c r="E3803" s="17"/>
      <c r="F3803" s="17"/>
    </row>
    <row r="3804" spans="1:6" ht="15" customHeight="1">
      <c r="A3804" s="17" t="s">
        <v>914</v>
      </c>
      <c r="B3804" s="17"/>
      <c r="C3804" s="17"/>
      <c r="D3804" s="17"/>
      <c r="E3804" s="17"/>
      <c r="F3804" s="17"/>
    </row>
    <row r="3805" spans="1:6" ht="15" customHeight="1">
      <c r="A3805" s="17" t="s">
        <v>915</v>
      </c>
      <c r="B3805" s="17"/>
      <c r="C3805" s="17"/>
      <c r="D3805" s="17"/>
      <c r="E3805" s="17"/>
      <c r="F3805" s="17"/>
    </row>
    <row r="3806" spans="1:6" ht="15" customHeight="1">
      <c r="A3806" s="17" t="s">
        <v>729</v>
      </c>
      <c r="B3806" s="17"/>
      <c r="C3806" s="17"/>
      <c r="D3806" s="17"/>
      <c r="E3806" s="17"/>
      <c r="F3806" s="17"/>
    </row>
    <row r="3807" spans="1:6" ht="15" customHeight="1">
      <c r="A3807" s="17" t="s">
        <v>178</v>
      </c>
      <c r="B3807" s="17"/>
      <c r="C3807" s="17"/>
      <c r="D3807" s="17"/>
      <c r="E3807" s="17"/>
      <c r="F3807" s="17"/>
    </row>
    <row r="3808" spans="1:6" ht="15" customHeight="1">
      <c r="A3808" s="17" t="s">
        <v>180</v>
      </c>
      <c r="B3808" s="17"/>
      <c r="C3808" s="17"/>
      <c r="D3808" s="17"/>
      <c r="E3808" s="17"/>
      <c r="F3808" s="17"/>
    </row>
    <row r="3809" spans="1:6" ht="15" customHeight="1">
      <c r="A3809" s="17" t="s">
        <v>916</v>
      </c>
      <c r="B3809" s="17"/>
      <c r="C3809" s="17"/>
      <c r="D3809" s="17"/>
      <c r="E3809" s="17"/>
      <c r="F3809" s="17"/>
    </row>
    <row r="3810" spans="1:6" ht="15" customHeight="1">
      <c r="A3810" s="17" t="s">
        <v>184</v>
      </c>
      <c r="B3810" s="17"/>
      <c r="C3810" s="17"/>
      <c r="D3810" s="17"/>
      <c r="E3810" s="17"/>
      <c r="F3810" s="17"/>
    </row>
    <row r="3811" spans="1:6" ht="15" customHeight="1">
      <c r="A3811" s="17" t="s">
        <v>186</v>
      </c>
      <c r="B3811" s="17"/>
      <c r="C3811" s="17"/>
      <c r="D3811" s="17"/>
      <c r="E3811" s="17"/>
      <c r="F3811" s="17"/>
    </row>
    <row r="3812" spans="1:6" ht="15" customHeight="1">
      <c r="A3812" s="17" t="s">
        <v>610</v>
      </c>
      <c r="B3812" s="17"/>
      <c r="C3812" s="17"/>
      <c r="D3812" s="17"/>
      <c r="E3812" s="17"/>
      <c r="F3812" s="17"/>
    </row>
    <row r="3813" spans="1:6" ht="15" customHeight="1">
      <c r="A3813" s="17" t="s">
        <v>611</v>
      </c>
      <c r="B3813" s="17"/>
      <c r="C3813" s="17"/>
      <c r="D3813" s="17"/>
      <c r="E3813" s="17"/>
      <c r="F3813" s="17"/>
    </row>
    <row r="3814" spans="1:6" ht="15" customHeight="1">
      <c r="A3814" s="17" t="s">
        <v>329</v>
      </c>
      <c r="B3814" s="17"/>
      <c r="C3814" s="17"/>
      <c r="D3814" s="17"/>
      <c r="E3814" s="17"/>
      <c r="F3814" s="17"/>
    </row>
    <row r="3815" spans="1:6" ht="15" customHeight="1">
      <c r="A3815" s="17" t="s">
        <v>330</v>
      </c>
      <c r="B3815" s="17"/>
      <c r="C3815" s="17"/>
      <c r="D3815" s="17"/>
      <c r="E3815" s="17"/>
      <c r="F3815" s="17"/>
    </row>
    <row r="3816" spans="1:6" ht="15" customHeight="1">
      <c r="A3816" s="17" t="s">
        <v>234</v>
      </c>
      <c r="B3816" s="17"/>
      <c r="C3816" s="17"/>
      <c r="D3816" s="17"/>
      <c r="E3816" s="17"/>
      <c r="F3816" s="17"/>
    </row>
    <row r="3817" spans="1:6" ht="15" customHeight="1">
      <c r="A3817" s="17" t="s">
        <v>235</v>
      </c>
      <c r="B3817" s="17"/>
      <c r="C3817" s="17"/>
      <c r="D3817" s="17"/>
      <c r="E3817" s="17"/>
      <c r="F3817" s="17"/>
    </row>
    <row r="3818" spans="1:6" ht="15" customHeight="1">
      <c r="A3818" s="17" t="s">
        <v>273</v>
      </c>
      <c r="B3818" s="17"/>
      <c r="C3818" s="17"/>
      <c r="D3818" s="17"/>
      <c r="E3818" s="17"/>
      <c r="F3818" s="17"/>
    </row>
    <row r="3819" spans="1:6" ht="15" customHeight="1">
      <c r="A3819" s="17" t="s">
        <v>274</v>
      </c>
      <c r="B3819" s="17"/>
      <c r="C3819" s="17"/>
      <c r="D3819" s="17"/>
      <c r="E3819" s="17"/>
      <c r="F3819" s="17"/>
    </row>
    <row r="3820" spans="1:6" ht="15" customHeight="1">
      <c r="A3820" s="17" t="s">
        <v>296</v>
      </c>
      <c r="B3820" s="17"/>
      <c r="C3820" s="17"/>
      <c r="D3820" s="17"/>
      <c r="E3820" s="17"/>
      <c r="F3820" s="17"/>
    </row>
    <row r="3821" spans="1:6" ht="15" customHeight="1">
      <c r="A3821" s="17" t="s">
        <v>297</v>
      </c>
      <c r="B3821" s="17"/>
      <c r="C3821" s="17"/>
      <c r="D3821" s="17"/>
      <c r="E3821" s="17"/>
      <c r="F3821" s="17"/>
    </row>
    <row r="3822" spans="1:6" ht="15" customHeight="1">
      <c r="A3822" s="17" t="s">
        <v>204</v>
      </c>
      <c r="B3822" s="17"/>
      <c r="C3822" s="17"/>
      <c r="D3822" s="17"/>
      <c r="E3822" s="17"/>
      <c r="F3822" s="17"/>
    </row>
    <row r="3823" spans="1:6" ht="15" customHeight="1">
      <c r="A3823" s="17" t="s">
        <v>350</v>
      </c>
      <c r="B3823" s="17"/>
      <c r="C3823" s="17"/>
      <c r="D3823" s="17"/>
      <c r="E3823" s="17"/>
      <c r="F3823" s="17"/>
    </row>
    <row r="3824" spans="1:6" ht="15" customHeight="1">
      <c r="A3824" s="17" t="s">
        <v>208</v>
      </c>
      <c r="B3824" s="17"/>
      <c r="C3824" s="17"/>
      <c r="D3824" s="17"/>
      <c r="E3824" s="17"/>
      <c r="F3824" s="17"/>
    </row>
    <row r="3825" spans="1:6" ht="15" customHeight="1">
      <c r="A3825" s="17" t="s">
        <v>210</v>
      </c>
      <c r="B3825" s="17"/>
      <c r="C3825" s="17"/>
      <c r="D3825" s="17"/>
      <c r="E3825" s="17"/>
      <c r="F3825" s="17"/>
    </row>
    <row r="3826" spans="1:6" ht="15" customHeight="1">
      <c r="A3826" s="17" t="s">
        <v>299</v>
      </c>
      <c r="B3826" s="17"/>
      <c r="C3826" s="17"/>
      <c r="D3826" s="17"/>
      <c r="E3826" s="17"/>
      <c r="F3826" s="17"/>
    </row>
    <row r="3827" spans="1:6" ht="15" customHeight="1">
      <c r="A3827" s="17" t="s">
        <v>239</v>
      </c>
      <c r="B3827" s="17"/>
      <c r="C3827" s="17"/>
      <c r="D3827" s="17"/>
      <c r="E3827" s="17"/>
      <c r="F3827" s="17"/>
    </row>
    <row r="3828" spans="1:6" ht="15" customHeight="1">
      <c r="A3828" s="17" t="s">
        <v>275</v>
      </c>
      <c r="B3828" s="17"/>
      <c r="C3828" s="17"/>
      <c r="D3828" s="17"/>
      <c r="E3828" s="17"/>
      <c r="F3828" s="17"/>
    </row>
    <row r="3829" spans="1:6" ht="15" customHeight="1">
      <c r="A3829" s="17" t="s">
        <v>276</v>
      </c>
      <c r="B3829" s="17"/>
      <c r="C3829" s="17"/>
      <c r="D3829" s="17"/>
      <c r="E3829" s="17"/>
      <c r="F3829" s="17"/>
    </row>
    <row r="3830" spans="1:6" ht="15" customHeight="1">
      <c r="A3830" s="17" t="s">
        <v>277</v>
      </c>
      <c r="B3830" s="17"/>
      <c r="C3830" s="17"/>
      <c r="D3830" s="17"/>
      <c r="E3830" s="17"/>
      <c r="F3830" s="17"/>
    </row>
    <row r="3831" spans="1:6" ht="15" customHeight="1">
      <c r="A3831" s="17" t="s">
        <v>612</v>
      </c>
      <c r="B3831" s="17"/>
      <c r="C3831" s="17"/>
      <c r="D3831" s="17"/>
      <c r="E3831" s="17"/>
      <c r="F3831" s="17"/>
    </row>
    <row r="3832" spans="1:6" ht="15" customHeight="1">
      <c r="A3832" s="17" t="s">
        <v>143</v>
      </c>
      <c r="B3832" s="17"/>
      <c r="C3832" s="17"/>
      <c r="D3832" s="17"/>
      <c r="E3832" s="17"/>
      <c r="F3832" s="17"/>
    </row>
    <row r="3833" spans="1:6" ht="15" customHeight="1">
      <c r="A3833" s="17" t="s">
        <v>279</v>
      </c>
      <c r="B3833" s="17"/>
      <c r="C3833" s="17"/>
      <c r="D3833" s="17"/>
      <c r="E3833" s="17"/>
      <c r="F3833" s="17"/>
    </row>
    <row r="3834" spans="1:6" ht="15" customHeight="1">
      <c r="A3834" s="17" t="s">
        <v>222</v>
      </c>
      <c r="B3834" s="17"/>
      <c r="C3834" s="17"/>
      <c r="D3834" s="17"/>
      <c r="E3834" s="17"/>
      <c r="F3834" s="17"/>
    </row>
    <row r="3835" spans="1:6" ht="15" customHeight="1">
      <c r="A3835" s="17" t="s">
        <v>280</v>
      </c>
      <c r="B3835" s="17"/>
      <c r="C3835" s="17"/>
      <c r="D3835" s="17"/>
      <c r="E3835" s="17"/>
      <c r="F3835" s="17"/>
    </row>
    <row r="3836" spans="1:6" ht="15" customHeight="1">
      <c r="A3836" s="17" t="s">
        <v>281</v>
      </c>
      <c r="B3836" s="17"/>
      <c r="C3836" s="17"/>
      <c r="D3836" s="17"/>
      <c r="E3836" s="17"/>
      <c r="F3836" s="17"/>
    </row>
    <row r="3837" spans="1:6" ht="15" customHeight="1">
      <c r="A3837" s="17" t="s">
        <v>282</v>
      </c>
      <c r="B3837" s="17"/>
      <c r="C3837" s="17"/>
      <c r="D3837" s="17"/>
      <c r="E3837" s="17"/>
      <c r="F3837" s="17"/>
    </row>
    <row r="3838" spans="1:6" ht="15" customHeight="1">
      <c r="A3838" s="17" t="s">
        <v>283</v>
      </c>
      <c r="B3838" s="17"/>
      <c r="C3838" s="17"/>
      <c r="D3838" s="17"/>
      <c r="E3838" s="17"/>
      <c r="F3838" s="17"/>
    </row>
    <row r="3839" spans="1:6" ht="15" customHeight="1">
      <c r="A3839" s="17" t="s">
        <v>284</v>
      </c>
      <c r="B3839" s="17"/>
      <c r="C3839" s="17"/>
      <c r="D3839" s="17"/>
      <c r="E3839" s="17"/>
      <c r="F3839" s="17"/>
    </row>
    <row r="3840" spans="1:6" ht="15" customHeight="1">
      <c r="A3840" s="17" t="s">
        <v>285</v>
      </c>
      <c r="B3840" s="17"/>
      <c r="C3840" s="17"/>
      <c r="D3840" s="17"/>
      <c r="E3840" s="17"/>
      <c r="F3840" s="17"/>
    </row>
    <row r="3841" spans="1:6" ht="15" customHeight="1">
      <c r="A3841" s="17" t="s">
        <v>286</v>
      </c>
      <c r="B3841" s="17"/>
      <c r="C3841" s="17"/>
      <c r="D3841" s="17"/>
      <c r="E3841" s="17"/>
      <c r="F3841" s="17"/>
    </row>
    <row r="3842" spans="1:6" ht="15" customHeight="1">
      <c r="A3842" s="17" t="s">
        <v>287</v>
      </c>
      <c r="B3842" s="17"/>
      <c r="C3842" s="17"/>
      <c r="D3842" s="17"/>
      <c r="E3842" s="17"/>
      <c r="F3842" s="17"/>
    </row>
    <row r="3843" spans="1:6" ht="15" customHeight="1">
      <c r="A3843" s="17" t="s">
        <v>288</v>
      </c>
      <c r="B3843" s="17"/>
      <c r="C3843" s="17"/>
      <c r="D3843" s="17"/>
      <c r="E3843" s="17"/>
      <c r="F3843" s="17"/>
    </row>
    <row r="3844" spans="1:6" ht="15" customHeight="1">
      <c r="A3844" s="17" t="s">
        <v>289</v>
      </c>
      <c r="B3844" s="17"/>
      <c r="C3844" s="17"/>
      <c r="D3844" s="17"/>
      <c r="E3844" s="17"/>
      <c r="F3844" s="17"/>
    </row>
    <row r="3845" spans="1:6" ht="15" customHeight="1">
      <c r="A3845" s="17" t="s">
        <v>613</v>
      </c>
      <c r="B3845" s="17"/>
      <c r="C3845" s="17"/>
      <c r="D3845" s="17"/>
      <c r="E3845" s="17"/>
      <c r="F3845" s="17"/>
    </row>
    <row r="3846" spans="1:6" ht="15" customHeight="1">
      <c r="A3846" s="17" t="s">
        <v>291</v>
      </c>
      <c r="B3846" s="17"/>
      <c r="C3846" s="17"/>
      <c r="D3846" s="17"/>
      <c r="E3846" s="17"/>
      <c r="F3846" s="17"/>
    </row>
    <row r="3847" spans="1:6" ht="15" customHeight="1">
      <c r="A3847" s="17" t="s">
        <v>176</v>
      </c>
      <c r="B3847" s="17"/>
      <c r="C3847" s="17"/>
      <c r="D3847" s="17"/>
      <c r="E3847" s="17"/>
      <c r="F3847" s="17"/>
    </row>
    <row r="3848" spans="1:6" ht="15" customHeight="1">
      <c r="A3848" s="17" t="s">
        <v>178</v>
      </c>
      <c r="B3848" s="17"/>
      <c r="C3848" s="17"/>
      <c r="D3848" s="17"/>
      <c r="E3848" s="17"/>
      <c r="F3848" s="17"/>
    </row>
    <row r="3849" spans="1:6" ht="15" customHeight="1">
      <c r="A3849" s="17" t="s">
        <v>180</v>
      </c>
      <c r="B3849" s="17"/>
      <c r="C3849" s="17"/>
      <c r="D3849" s="17"/>
      <c r="E3849" s="17"/>
      <c r="F3849" s="17"/>
    </row>
    <row r="3850" spans="1:6" ht="15" customHeight="1">
      <c r="A3850" s="17" t="s">
        <v>182</v>
      </c>
      <c r="B3850" s="17"/>
      <c r="C3850" s="17"/>
      <c r="D3850" s="17"/>
      <c r="E3850" s="17"/>
      <c r="F3850" s="17"/>
    </row>
    <row r="3851" spans="1:6" ht="15" customHeight="1">
      <c r="A3851" s="17" t="s">
        <v>184</v>
      </c>
      <c r="B3851" s="17"/>
      <c r="C3851" s="17"/>
      <c r="D3851" s="17"/>
      <c r="E3851" s="17"/>
      <c r="F3851" s="17"/>
    </row>
    <row r="3852" spans="1:6" ht="15" customHeight="1">
      <c r="A3852" s="17" t="s">
        <v>186</v>
      </c>
      <c r="B3852" s="17"/>
      <c r="C3852" s="17"/>
      <c r="D3852" s="17"/>
      <c r="E3852" s="17"/>
      <c r="F3852" s="17"/>
    </row>
    <row r="3853" spans="1:6" ht="15" customHeight="1">
      <c r="A3853" s="17" t="s">
        <v>188</v>
      </c>
      <c r="B3853" s="17"/>
      <c r="C3853" s="17"/>
      <c r="D3853" s="17"/>
      <c r="E3853" s="17"/>
      <c r="F3853" s="17"/>
    </row>
    <row r="3854" spans="1:6" ht="15" customHeight="1">
      <c r="A3854" s="17" t="s">
        <v>190</v>
      </c>
      <c r="B3854" s="17"/>
      <c r="C3854" s="17"/>
      <c r="D3854" s="17"/>
      <c r="E3854" s="17"/>
      <c r="F3854" s="17"/>
    </row>
    <row r="3855" spans="1:6" ht="15" customHeight="1">
      <c r="A3855" s="17" t="s">
        <v>292</v>
      </c>
      <c r="B3855" s="17"/>
      <c r="C3855" s="17"/>
      <c r="D3855" s="17"/>
      <c r="E3855" s="17"/>
      <c r="F3855" s="17"/>
    </row>
    <row r="3856" spans="1:6" ht="15" customHeight="1">
      <c r="A3856" s="17" t="s">
        <v>293</v>
      </c>
      <c r="B3856" s="17"/>
      <c r="C3856" s="17"/>
      <c r="D3856" s="17"/>
      <c r="E3856" s="17"/>
      <c r="F3856" s="17"/>
    </row>
    <row r="3857" spans="1:6" ht="15" customHeight="1">
      <c r="A3857" s="17" t="s">
        <v>194</v>
      </c>
      <c r="B3857" s="17"/>
      <c r="C3857" s="17"/>
      <c r="D3857" s="17"/>
      <c r="E3857" s="17"/>
      <c r="F3857" s="17"/>
    </row>
    <row r="3858" spans="1:6" ht="15" customHeight="1">
      <c r="A3858" s="17" t="s">
        <v>196</v>
      </c>
      <c r="B3858" s="17"/>
      <c r="C3858" s="17"/>
      <c r="D3858" s="17"/>
      <c r="E3858" s="17"/>
      <c r="F3858" s="17"/>
    </row>
    <row r="3859" spans="1:6" ht="15" customHeight="1">
      <c r="A3859" s="17" t="s">
        <v>294</v>
      </c>
      <c r="B3859" s="17"/>
      <c r="C3859" s="17"/>
      <c r="D3859" s="17"/>
      <c r="E3859" s="17"/>
      <c r="F3859" s="17"/>
    </row>
    <row r="3860" spans="1:6" ht="15" customHeight="1">
      <c r="A3860" s="17" t="s">
        <v>295</v>
      </c>
      <c r="B3860" s="17"/>
      <c r="C3860" s="17"/>
      <c r="D3860" s="17"/>
      <c r="E3860" s="17"/>
      <c r="F3860" s="17"/>
    </row>
    <row r="3861" spans="1:6" ht="15" customHeight="1">
      <c r="A3861" s="17" t="s">
        <v>296</v>
      </c>
      <c r="B3861" s="17"/>
      <c r="C3861" s="17"/>
      <c r="D3861" s="17"/>
      <c r="E3861" s="17"/>
      <c r="F3861" s="17"/>
    </row>
    <row r="3862" spans="1:6" ht="15" customHeight="1">
      <c r="A3862" s="17" t="s">
        <v>297</v>
      </c>
      <c r="B3862" s="17"/>
      <c r="C3862" s="17"/>
      <c r="D3862" s="17"/>
      <c r="E3862" s="17"/>
      <c r="F3862" s="17"/>
    </row>
    <row r="3863" spans="1:6" ht="15" customHeight="1">
      <c r="A3863" s="17" t="s">
        <v>204</v>
      </c>
      <c r="B3863" s="17"/>
      <c r="C3863" s="17"/>
      <c r="D3863" s="17"/>
      <c r="E3863" s="17"/>
      <c r="F3863" s="17"/>
    </row>
    <row r="3864" spans="1:6" ht="15" customHeight="1">
      <c r="A3864" s="17" t="s">
        <v>298</v>
      </c>
      <c r="B3864" s="17"/>
      <c r="C3864" s="17"/>
      <c r="D3864" s="17"/>
      <c r="E3864" s="17"/>
      <c r="F3864" s="17"/>
    </row>
    <row r="3865" spans="1:6" ht="15" customHeight="1">
      <c r="A3865" s="17" t="s">
        <v>208</v>
      </c>
      <c r="B3865" s="17"/>
      <c r="C3865" s="17"/>
      <c r="D3865" s="17"/>
      <c r="E3865" s="17"/>
      <c r="F3865" s="17"/>
    </row>
    <row r="3866" spans="1:6" ht="15" customHeight="1">
      <c r="A3866" s="17" t="s">
        <v>210</v>
      </c>
      <c r="B3866" s="17"/>
      <c r="C3866" s="17"/>
      <c r="D3866" s="17"/>
      <c r="E3866" s="17"/>
      <c r="F3866" s="17"/>
    </row>
    <row r="3867" spans="1:6" ht="15" customHeight="1">
      <c r="A3867" s="17" t="s">
        <v>614</v>
      </c>
      <c r="B3867" s="17"/>
      <c r="C3867" s="17"/>
      <c r="D3867" s="17"/>
      <c r="E3867" s="17"/>
      <c r="F3867" s="17"/>
    </row>
    <row r="3868" spans="1:6" ht="15" customHeight="1">
      <c r="A3868" s="17" t="s">
        <v>239</v>
      </c>
      <c r="B3868" s="17"/>
      <c r="C3868" s="17"/>
      <c r="D3868" s="17"/>
      <c r="E3868" s="17"/>
      <c r="F3868" s="17"/>
    </row>
    <row r="3869" spans="1:6" ht="15" customHeight="1">
      <c r="A3869" s="17" t="s">
        <v>917</v>
      </c>
      <c r="B3869" s="17"/>
      <c r="C3869" s="17"/>
      <c r="D3869" s="17"/>
      <c r="E3869" s="17"/>
      <c r="F3869" s="17"/>
    </row>
    <row r="3870" spans="1:6" ht="15" customHeight="1">
      <c r="A3870" s="17" t="s">
        <v>918</v>
      </c>
      <c r="B3870" s="17"/>
      <c r="C3870" s="17"/>
      <c r="D3870" s="17"/>
      <c r="E3870" s="17"/>
      <c r="F3870" s="17"/>
    </row>
    <row r="3871" spans="1:6" ht="15" customHeight="1">
      <c r="A3871" s="17" t="s">
        <v>397</v>
      </c>
      <c r="B3871" s="17"/>
      <c r="C3871" s="17"/>
      <c r="D3871" s="17"/>
      <c r="E3871" s="17"/>
      <c r="F3871" s="17"/>
    </row>
    <row r="3872" spans="1:6" ht="15" customHeight="1">
      <c r="A3872" s="17" t="s">
        <v>919</v>
      </c>
      <c r="B3872" s="17"/>
      <c r="C3872" s="17"/>
      <c r="D3872" s="17"/>
      <c r="E3872" s="17"/>
      <c r="F3872" s="17"/>
    </row>
    <row r="3873" spans="1:6" ht="15" customHeight="1">
      <c r="A3873" s="17" t="s">
        <v>143</v>
      </c>
      <c r="B3873" s="17"/>
      <c r="C3873" s="17"/>
      <c r="D3873" s="17"/>
      <c r="E3873" s="17"/>
      <c r="F3873" s="17"/>
    </row>
    <row r="3874" spans="1:6" ht="15" customHeight="1">
      <c r="A3874" s="17" t="s">
        <v>244</v>
      </c>
      <c r="B3874" s="17"/>
      <c r="C3874" s="17"/>
      <c r="D3874" s="17"/>
      <c r="E3874" s="17"/>
      <c r="F3874" s="17"/>
    </row>
    <row r="3875" spans="1:6" ht="15" customHeight="1">
      <c r="A3875" s="17" t="s">
        <v>148</v>
      </c>
      <c r="B3875" s="17"/>
      <c r="C3875" s="17"/>
      <c r="D3875" s="17"/>
      <c r="E3875" s="17"/>
      <c r="F3875" s="17"/>
    </row>
    <row r="3876" spans="1:6" ht="15" customHeight="1">
      <c r="A3876" s="17" t="s">
        <v>462</v>
      </c>
      <c r="B3876" s="17"/>
      <c r="C3876" s="17"/>
      <c r="D3876" s="17"/>
      <c r="E3876" s="17"/>
      <c r="F3876" s="17"/>
    </row>
    <row r="3877" spans="1:6" ht="15" customHeight="1">
      <c r="A3877" s="17" t="s">
        <v>897</v>
      </c>
      <c r="B3877" s="17"/>
      <c r="C3877" s="17"/>
      <c r="D3877" s="17"/>
      <c r="E3877" s="17"/>
      <c r="F3877" s="17"/>
    </row>
    <row r="3878" spans="1:6" ht="15" customHeight="1">
      <c r="A3878" s="17" t="s">
        <v>414</v>
      </c>
      <c r="B3878" s="17"/>
      <c r="C3878" s="17"/>
      <c r="D3878" s="17"/>
      <c r="E3878" s="17"/>
      <c r="F3878" s="17"/>
    </row>
    <row r="3879" spans="1:6" ht="15" customHeight="1">
      <c r="A3879" s="17" t="s">
        <v>454</v>
      </c>
      <c r="B3879" s="17"/>
      <c r="C3879" s="17"/>
      <c r="D3879" s="17"/>
      <c r="E3879" s="17"/>
      <c r="F3879" s="17"/>
    </row>
    <row r="3880" spans="1:6" ht="15" customHeight="1">
      <c r="A3880" s="17" t="s">
        <v>520</v>
      </c>
      <c r="B3880" s="17"/>
      <c r="C3880" s="17"/>
      <c r="D3880" s="17"/>
      <c r="E3880" s="17"/>
      <c r="F3880" s="17"/>
    </row>
    <row r="3881" spans="1:6" ht="15" customHeight="1">
      <c r="A3881" s="17" t="s">
        <v>285</v>
      </c>
      <c r="B3881" s="17"/>
      <c r="C3881" s="17"/>
      <c r="D3881" s="17"/>
      <c r="E3881" s="17"/>
      <c r="F3881" s="17"/>
    </row>
    <row r="3882" spans="1:6" ht="15" customHeight="1">
      <c r="A3882" s="17" t="s">
        <v>480</v>
      </c>
      <c r="B3882" s="17"/>
      <c r="C3882" s="17"/>
      <c r="D3882" s="17"/>
      <c r="E3882" s="17"/>
      <c r="F3882" s="17"/>
    </row>
    <row r="3883" spans="1:6" ht="15" customHeight="1">
      <c r="A3883" s="17" t="s">
        <v>323</v>
      </c>
      <c r="B3883" s="17"/>
      <c r="C3883" s="17"/>
      <c r="D3883" s="17"/>
      <c r="E3883" s="17"/>
      <c r="F3883" s="17"/>
    </row>
    <row r="3884" spans="1:6" ht="15" customHeight="1">
      <c r="A3884" s="17" t="s">
        <v>400</v>
      </c>
      <c r="B3884" s="17"/>
      <c r="C3884" s="17"/>
      <c r="D3884" s="17"/>
      <c r="E3884" s="17"/>
      <c r="F3884" s="17"/>
    </row>
    <row r="3885" spans="1:6" ht="15" customHeight="1">
      <c r="A3885" s="17" t="s">
        <v>920</v>
      </c>
      <c r="B3885" s="17"/>
      <c r="C3885" s="17"/>
      <c r="D3885" s="17"/>
      <c r="E3885" s="17"/>
      <c r="F3885" s="17"/>
    </row>
    <row r="3886" spans="1:6" ht="15" customHeight="1">
      <c r="A3886" s="17" t="s">
        <v>921</v>
      </c>
      <c r="B3886" s="17"/>
      <c r="C3886" s="17"/>
      <c r="D3886" s="17"/>
      <c r="E3886" s="17"/>
      <c r="F3886" s="17"/>
    </row>
    <row r="3887" spans="1:6" ht="15" customHeight="1">
      <c r="A3887" s="17" t="s">
        <v>922</v>
      </c>
      <c r="B3887" s="17"/>
      <c r="C3887" s="17"/>
      <c r="D3887" s="17"/>
      <c r="E3887" s="17"/>
      <c r="F3887" s="17"/>
    </row>
    <row r="3888" spans="1:6" ht="15" customHeight="1">
      <c r="A3888" s="17" t="s">
        <v>176</v>
      </c>
      <c r="B3888" s="17"/>
      <c r="C3888" s="17"/>
      <c r="D3888" s="17"/>
      <c r="E3888" s="17"/>
      <c r="F3888" s="17"/>
    </row>
    <row r="3889" spans="1:6" ht="15" customHeight="1">
      <c r="A3889" s="17" t="s">
        <v>178</v>
      </c>
      <c r="B3889" s="17"/>
      <c r="C3889" s="17"/>
      <c r="D3889" s="17"/>
      <c r="E3889" s="17"/>
      <c r="F3889" s="17"/>
    </row>
    <row r="3890" spans="1:6" ht="15" customHeight="1">
      <c r="A3890" s="17" t="s">
        <v>180</v>
      </c>
      <c r="B3890" s="17"/>
      <c r="C3890" s="17"/>
      <c r="D3890" s="17"/>
      <c r="E3890" s="17"/>
      <c r="F3890" s="17"/>
    </row>
    <row r="3891" spans="1:6" ht="15" customHeight="1">
      <c r="A3891" s="17" t="s">
        <v>555</v>
      </c>
      <c r="B3891" s="17"/>
      <c r="C3891" s="17"/>
      <c r="D3891" s="17"/>
      <c r="E3891" s="17"/>
      <c r="F3891" s="17"/>
    </row>
    <row r="3892" spans="1:6" ht="15" customHeight="1">
      <c r="A3892" s="17" t="s">
        <v>184</v>
      </c>
      <c r="B3892" s="17"/>
      <c r="C3892" s="17"/>
      <c r="D3892" s="17"/>
      <c r="E3892" s="17"/>
      <c r="F3892" s="17"/>
    </row>
    <row r="3893" spans="1:6" ht="15" customHeight="1">
      <c r="A3893" s="17" t="s">
        <v>186</v>
      </c>
      <c r="B3893" s="17"/>
      <c r="C3893" s="17"/>
      <c r="D3893" s="17"/>
      <c r="E3893" s="17"/>
      <c r="F3893" s="17"/>
    </row>
    <row r="3894" spans="1:6" ht="15" customHeight="1">
      <c r="A3894" s="17" t="s">
        <v>610</v>
      </c>
      <c r="B3894" s="17"/>
      <c r="C3894" s="17"/>
      <c r="D3894" s="17"/>
      <c r="E3894" s="17"/>
      <c r="F3894" s="17"/>
    </row>
    <row r="3895" spans="1:6" ht="15" customHeight="1">
      <c r="A3895" s="17" t="s">
        <v>611</v>
      </c>
      <c r="B3895" s="17"/>
      <c r="C3895" s="17"/>
      <c r="D3895" s="17"/>
      <c r="E3895" s="17"/>
      <c r="F3895" s="17"/>
    </row>
    <row r="3896" spans="1:6" ht="15" customHeight="1">
      <c r="A3896" s="17" t="s">
        <v>329</v>
      </c>
      <c r="B3896" s="17"/>
      <c r="C3896" s="17"/>
      <c r="D3896" s="17"/>
      <c r="E3896" s="17"/>
      <c r="F3896" s="17"/>
    </row>
    <row r="3897" spans="1:6" ht="15" customHeight="1">
      <c r="A3897" s="17" t="s">
        <v>330</v>
      </c>
      <c r="B3897" s="17"/>
      <c r="C3897" s="17"/>
      <c r="D3897" s="17"/>
      <c r="E3897" s="17"/>
      <c r="F3897" s="17"/>
    </row>
    <row r="3898" spans="1:6" ht="15" customHeight="1">
      <c r="A3898" s="17" t="s">
        <v>234</v>
      </c>
      <c r="B3898" s="17"/>
      <c r="C3898" s="17"/>
      <c r="D3898" s="17"/>
      <c r="E3898" s="17"/>
      <c r="F3898" s="17"/>
    </row>
    <row r="3899" spans="1:6" ht="15" customHeight="1">
      <c r="A3899" s="17" t="s">
        <v>235</v>
      </c>
      <c r="B3899" s="17"/>
      <c r="C3899" s="17"/>
      <c r="D3899" s="17"/>
      <c r="E3899" s="17"/>
      <c r="F3899" s="17"/>
    </row>
    <row r="3900" spans="1:6" ht="15" customHeight="1">
      <c r="A3900" s="17" t="s">
        <v>294</v>
      </c>
      <c r="B3900" s="17"/>
      <c r="C3900" s="17"/>
      <c r="D3900" s="17"/>
      <c r="E3900" s="17"/>
      <c r="F3900" s="17"/>
    </row>
    <row r="3901" spans="1:6" ht="15" customHeight="1">
      <c r="A3901" s="17" t="s">
        <v>295</v>
      </c>
      <c r="B3901" s="17"/>
      <c r="C3901" s="17"/>
      <c r="D3901" s="17"/>
      <c r="E3901" s="17"/>
      <c r="F3901" s="17"/>
    </row>
    <row r="3902" spans="1:6" ht="15" customHeight="1">
      <c r="A3902" s="17" t="s">
        <v>236</v>
      </c>
      <c r="B3902" s="17"/>
      <c r="C3902" s="17"/>
      <c r="D3902" s="17"/>
      <c r="E3902" s="17"/>
      <c r="F3902" s="17"/>
    </row>
    <row r="3903" spans="1:6" ht="15" customHeight="1">
      <c r="A3903" s="17" t="s">
        <v>237</v>
      </c>
      <c r="B3903" s="17"/>
      <c r="C3903" s="17"/>
      <c r="D3903" s="17"/>
      <c r="E3903" s="17"/>
      <c r="F3903" s="17"/>
    </row>
    <row r="3904" spans="1:6" ht="15" customHeight="1">
      <c r="A3904" s="17" t="s">
        <v>204</v>
      </c>
      <c r="B3904" s="17"/>
      <c r="C3904" s="17"/>
      <c r="D3904" s="17"/>
      <c r="E3904" s="17"/>
      <c r="F3904" s="17"/>
    </row>
    <row r="3905" spans="1:6" ht="15" customHeight="1">
      <c r="A3905" s="17" t="s">
        <v>798</v>
      </c>
      <c r="B3905" s="17"/>
      <c r="C3905" s="17"/>
      <c r="D3905" s="17"/>
      <c r="E3905" s="17"/>
      <c r="F3905" s="17"/>
    </row>
    <row r="3906" spans="1:6" ht="15" customHeight="1">
      <c r="A3906" s="17" t="s">
        <v>208</v>
      </c>
      <c r="B3906" s="17"/>
      <c r="C3906" s="17"/>
      <c r="D3906" s="17"/>
      <c r="E3906" s="17"/>
      <c r="F3906" s="17"/>
    </row>
    <row r="3907" spans="1:6" ht="15" customHeight="1">
      <c r="A3907" s="17" t="s">
        <v>210</v>
      </c>
      <c r="B3907" s="17"/>
      <c r="C3907" s="17"/>
      <c r="D3907" s="17"/>
      <c r="E3907" s="17"/>
      <c r="F3907" s="17"/>
    </row>
    <row r="3908" spans="1:6" ht="15" customHeight="1">
      <c r="A3908" s="17" t="s">
        <v>429</v>
      </c>
      <c r="B3908" s="17"/>
      <c r="C3908" s="17"/>
      <c r="D3908" s="17"/>
      <c r="E3908" s="17"/>
      <c r="F3908" s="17"/>
    </row>
    <row r="3909" spans="1:6" ht="15" customHeight="1">
      <c r="A3909" s="17" t="s">
        <v>239</v>
      </c>
      <c r="B3909" s="17"/>
      <c r="C3909" s="17"/>
      <c r="D3909" s="17"/>
      <c r="E3909" s="17"/>
      <c r="F3909" s="17"/>
    </row>
    <row r="3910" spans="1:6" ht="15" customHeight="1">
      <c r="A3910" s="17" t="s">
        <v>923</v>
      </c>
      <c r="B3910" s="17"/>
      <c r="C3910" s="17"/>
      <c r="D3910" s="17"/>
      <c r="E3910" s="17"/>
      <c r="F3910" s="17"/>
    </row>
    <row r="3911" spans="1:6" ht="15" customHeight="1">
      <c r="A3911" s="17" t="s">
        <v>924</v>
      </c>
      <c r="B3911" s="17"/>
      <c r="C3911" s="17"/>
      <c r="D3911" s="17"/>
      <c r="E3911" s="17"/>
      <c r="F3911" s="17"/>
    </row>
    <row r="3912" spans="1:6" ht="15" customHeight="1">
      <c r="A3912" s="17" t="s">
        <v>219</v>
      </c>
      <c r="B3912" s="17"/>
      <c r="C3912" s="17"/>
      <c r="D3912" s="17"/>
      <c r="E3912" s="17"/>
      <c r="F3912" s="17"/>
    </row>
    <row r="3913" spans="1:6" ht="15" customHeight="1">
      <c r="A3913" s="17" t="s">
        <v>471</v>
      </c>
      <c r="B3913" s="17"/>
      <c r="C3913" s="17"/>
      <c r="D3913" s="17"/>
      <c r="E3913" s="17"/>
      <c r="F3913" s="17"/>
    </row>
    <row r="3914" spans="1:6" ht="15" customHeight="1">
      <c r="A3914" s="17" t="s">
        <v>143</v>
      </c>
      <c r="B3914" s="17"/>
      <c r="C3914" s="17"/>
      <c r="D3914" s="17"/>
      <c r="E3914" s="17"/>
      <c r="F3914" s="17"/>
    </row>
    <row r="3915" spans="1:6" ht="15" customHeight="1">
      <c r="A3915" s="17" t="s">
        <v>244</v>
      </c>
      <c r="B3915" s="17"/>
      <c r="C3915" s="17"/>
      <c r="D3915" s="17"/>
      <c r="E3915" s="17"/>
      <c r="F3915" s="17"/>
    </row>
    <row r="3916" spans="1:6" ht="15" customHeight="1">
      <c r="A3916" s="17" t="s">
        <v>369</v>
      </c>
      <c r="B3916" s="17"/>
      <c r="C3916" s="17"/>
      <c r="D3916" s="17"/>
      <c r="E3916" s="17"/>
      <c r="F3916" s="17"/>
    </row>
    <row r="3917" spans="1:6" ht="15" customHeight="1">
      <c r="A3917" s="17" t="s">
        <v>388</v>
      </c>
      <c r="B3917" s="17"/>
      <c r="C3917" s="17"/>
      <c r="D3917" s="17"/>
      <c r="E3917" s="17"/>
      <c r="F3917" s="17"/>
    </row>
    <row r="3918" spans="1:6" ht="15" customHeight="1">
      <c r="A3918" s="17" t="s">
        <v>925</v>
      </c>
      <c r="B3918" s="17"/>
      <c r="C3918" s="17"/>
      <c r="D3918" s="17"/>
      <c r="E3918" s="17"/>
      <c r="F3918" s="17"/>
    </row>
    <row r="3919" spans="1:6" ht="15" customHeight="1">
      <c r="A3919" s="17" t="s">
        <v>282</v>
      </c>
      <c r="B3919" s="17"/>
      <c r="C3919" s="17"/>
      <c r="D3919" s="17"/>
      <c r="E3919" s="17"/>
      <c r="F3919" s="17"/>
    </row>
    <row r="3920" spans="1:6" ht="15" customHeight="1">
      <c r="A3920" s="17" t="s">
        <v>762</v>
      </c>
      <c r="B3920" s="17"/>
      <c r="C3920" s="17"/>
      <c r="D3920" s="17"/>
      <c r="E3920" s="17"/>
      <c r="F3920" s="17"/>
    </row>
    <row r="3921" spans="1:6" ht="15" customHeight="1">
      <c r="A3921" s="17" t="s">
        <v>416</v>
      </c>
      <c r="B3921" s="17"/>
      <c r="C3921" s="17"/>
      <c r="D3921" s="17"/>
      <c r="E3921" s="17"/>
      <c r="F3921" s="17"/>
    </row>
    <row r="3922" spans="1:6" ht="15" customHeight="1">
      <c r="A3922" s="17" t="s">
        <v>817</v>
      </c>
      <c r="B3922" s="17"/>
      <c r="C3922" s="17"/>
      <c r="D3922" s="17"/>
      <c r="E3922" s="17"/>
      <c r="F3922" s="17"/>
    </row>
    <row r="3923" spans="1:6" ht="15" customHeight="1">
      <c r="A3923" s="17" t="s">
        <v>286</v>
      </c>
      <c r="B3923" s="17"/>
      <c r="C3923" s="17"/>
      <c r="D3923" s="17"/>
      <c r="E3923" s="17"/>
      <c r="F3923" s="17"/>
    </row>
    <row r="3924" spans="1:6" ht="15" customHeight="1">
      <c r="A3924" s="17" t="s">
        <v>227</v>
      </c>
      <c r="B3924" s="17"/>
      <c r="C3924" s="17"/>
      <c r="D3924" s="17"/>
      <c r="E3924" s="17"/>
      <c r="F3924" s="17"/>
    </row>
    <row r="3925" spans="1:6" ht="15" customHeight="1">
      <c r="A3925" s="17" t="s">
        <v>168</v>
      </c>
      <c r="B3925" s="17"/>
      <c r="C3925" s="17"/>
      <c r="D3925" s="17"/>
      <c r="E3925" s="17"/>
      <c r="F3925" s="17"/>
    </row>
    <row r="3926" spans="1:6" ht="15" customHeight="1">
      <c r="A3926" s="17" t="s">
        <v>926</v>
      </c>
      <c r="B3926" s="17"/>
      <c r="C3926" s="17"/>
      <c r="D3926" s="17"/>
      <c r="E3926" s="17"/>
      <c r="F3926" s="17"/>
    </row>
    <row r="3927" spans="1:6" ht="15" customHeight="1">
      <c r="A3927" s="17" t="s">
        <v>927</v>
      </c>
      <c r="B3927" s="17"/>
      <c r="C3927" s="17"/>
      <c r="D3927" s="17"/>
      <c r="E3927" s="17"/>
      <c r="F3927" s="17"/>
    </row>
    <row r="3928" spans="1:6" ht="15" customHeight="1">
      <c r="A3928" s="17" t="s">
        <v>885</v>
      </c>
      <c r="B3928" s="17"/>
      <c r="C3928" s="17"/>
      <c r="D3928" s="17"/>
      <c r="E3928" s="17"/>
      <c r="F3928" s="17"/>
    </row>
    <row r="3929" spans="1:6" ht="15" customHeight="1">
      <c r="A3929" s="17" t="s">
        <v>176</v>
      </c>
      <c r="B3929" s="17"/>
      <c r="C3929" s="17"/>
      <c r="D3929" s="17"/>
      <c r="E3929" s="17"/>
      <c r="F3929" s="17"/>
    </row>
    <row r="3930" spans="1:6" ht="15" customHeight="1">
      <c r="A3930" s="17" t="s">
        <v>178</v>
      </c>
      <c r="B3930" s="17"/>
      <c r="C3930" s="17"/>
      <c r="D3930" s="17"/>
      <c r="E3930" s="17"/>
      <c r="F3930" s="17"/>
    </row>
    <row r="3931" spans="1:6" ht="15" customHeight="1">
      <c r="A3931" s="17" t="s">
        <v>180</v>
      </c>
      <c r="B3931" s="17"/>
      <c r="C3931" s="17"/>
      <c r="D3931" s="17"/>
      <c r="E3931" s="17"/>
      <c r="F3931" s="17"/>
    </row>
    <row r="3932" spans="1:6" ht="15" customHeight="1">
      <c r="A3932" s="17" t="s">
        <v>720</v>
      </c>
      <c r="B3932" s="17"/>
      <c r="C3932" s="17"/>
      <c r="D3932" s="17"/>
      <c r="E3932" s="17"/>
      <c r="F3932" s="17"/>
    </row>
    <row r="3933" spans="1:6" ht="15" customHeight="1">
      <c r="A3933" s="17" t="s">
        <v>184</v>
      </c>
      <c r="B3933" s="17"/>
      <c r="C3933" s="17"/>
      <c r="D3933" s="17"/>
      <c r="E3933" s="17"/>
      <c r="F3933" s="17"/>
    </row>
    <row r="3934" spans="1:6" ht="15" customHeight="1">
      <c r="A3934" s="17" t="s">
        <v>186</v>
      </c>
      <c r="B3934" s="17"/>
      <c r="C3934" s="17"/>
      <c r="D3934" s="17"/>
      <c r="E3934" s="17"/>
      <c r="F3934" s="17"/>
    </row>
    <row r="3935" spans="1:6" ht="15" customHeight="1">
      <c r="A3935" s="17" t="s">
        <v>610</v>
      </c>
      <c r="B3935" s="17"/>
      <c r="C3935" s="17"/>
      <c r="D3935" s="17"/>
      <c r="E3935" s="17"/>
      <c r="F3935" s="17"/>
    </row>
    <row r="3936" spans="1:6" ht="15" customHeight="1">
      <c r="A3936" s="17" t="s">
        <v>611</v>
      </c>
      <c r="B3936" s="17"/>
      <c r="C3936" s="17"/>
      <c r="D3936" s="17"/>
      <c r="E3936" s="17"/>
      <c r="F3936" s="17"/>
    </row>
    <row r="3937" spans="1:6" ht="15" customHeight="1">
      <c r="A3937" s="17" t="s">
        <v>255</v>
      </c>
      <c r="B3937" s="17"/>
      <c r="C3937" s="17"/>
      <c r="D3937" s="17"/>
      <c r="E3937" s="17"/>
      <c r="F3937" s="17"/>
    </row>
    <row r="3938" spans="1:6" ht="15" customHeight="1">
      <c r="A3938" s="17" t="s">
        <v>256</v>
      </c>
      <c r="B3938" s="17"/>
      <c r="C3938" s="17"/>
      <c r="D3938" s="17"/>
      <c r="E3938" s="17"/>
      <c r="F3938" s="17"/>
    </row>
    <row r="3939" spans="1:6" ht="15" customHeight="1">
      <c r="A3939" s="17" t="s">
        <v>194</v>
      </c>
      <c r="B3939" s="17"/>
      <c r="C3939" s="17"/>
      <c r="D3939" s="17"/>
      <c r="E3939" s="17"/>
      <c r="F3939" s="17"/>
    </row>
    <row r="3940" spans="1:6" ht="15" customHeight="1">
      <c r="A3940" s="17" t="s">
        <v>196</v>
      </c>
      <c r="B3940" s="17"/>
      <c r="C3940" s="17"/>
      <c r="D3940" s="17"/>
      <c r="E3940" s="17"/>
      <c r="F3940" s="17"/>
    </row>
    <row r="3941" spans="1:6" ht="15" customHeight="1">
      <c r="A3941" s="17" t="s">
        <v>257</v>
      </c>
      <c r="B3941" s="17"/>
      <c r="C3941" s="17"/>
      <c r="D3941" s="17"/>
      <c r="E3941" s="17"/>
      <c r="F3941" s="17"/>
    </row>
    <row r="3942" spans="1:6" ht="15" customHeight="1">
      <c r="A3942" s="17" t="s">
        <v>258</v>
      </c>
      <c r="B3942" s="17"/>
      <c r="C3942" s="17"/>
      <c r="D3942" s="17"/>
      <c r="E3942" s="17"/>
      <c r="F3942" s="17"/>
    </row>
    <row r="3943" spans="1:6" ht="15" customHeight="1">
      <c r="A3943" s="17" t="s">
        <v>236</v>
      </c>
      <c r="B3943" s="17"/>
      <c r="C3943" s="17"/>
      <c r="D3943" s="17"/>
      <c r="E3943" s="17"/>
      <c r="F3943" s="17"/>
    </row>
    <row r="3944" spans="1:6" ht="15" customHeight="1">
      <c r="A3944" s="17" t="s">
        <v>237</v>
      </c>
      <c r="B3944" s="17"/>
      <c r="C3944" s="17"/>
      <c r="D3944" s="17"/>
      <c r="E3944" s="17"/>
      <c r="F3944" s="17"/>
    </row>
    <row r="3945" spans="1:6" ht="15" customHeight="1">
      <c r="A3945" s="17" t="s">
        <v>204</v>
      </c>
      <c r="B3945" s="17"/>
      <c r="C3945" s="17"/>
      <c r="D3945" s="17"/>
      <c r="E3945" s="17"/>
      <c r="F3945" s="17"/>
    </row>
    <row r="3946" spans="1:6" ht="15" customHeight="1">
      <c r="A3946" s="17" t="s">
        <v>208</v>
      </c>
      <c r="B3946" s="17"/>
      <c r="C3946" s="17"/>
      <c r="D3946" s="17"/>
      <c r="E3946" s="17"/>
      <c r="F3946" s="17"/>
    </row>
    <row r="3947" spans="1:6" ht="15" customHeight="1">
      <c r="A3947" s="17" t="s">
        <v>210</v>
      </c>
      <c r="B3947" s="17"/>
      <c r="C3947" s="17"/>
      <c r="D3947" s="17"/>
      <c r="E3947" s="17"/>
      <c r="F3947" s="17"/>
    </row>
    <row r="3948" spans="1:6" ht="15" customHeight="1">
      <c r="A3948" s="17" t="s">
        <v>238</v>
      </c>
      <c r="B3948" s="17"/>
      <c r="C3948" s="17"/>
      <c r="D3948" s="17"/>
      <c r="E3948" s="17"/>
      <c r="F3948" s="17"/>
    </row>
    <row r="3949" spans="1:6" ht="15" customHeight="1">
      <c r="A3949" s="17" t="s">
        <v>239</v>
      </c>
      <c r="B3949" s="17"/>
      <c r="C3949" s="17"/>
      <c r="D3949" s="17"/>
      <c r="E3949" s="17"/>
      <c r="F3949" s="17"/>
    </row>
    <row r="3950" spans="1:6" ht="15" customHeight="1">
      <c r="A3950" s="17" t="s">
        <v>928</v>
      </c>
      <c r="B3950" s="17"/>
      <c r="C3950" s="17"/>
      <c r="D3950" s="17"/>
      <c r="E3950" s="17"/>
      <c r="F3950" s="17"/>
    </row>
    <row r="3951" spans="1:6" ht="15" customHeight="1">
      <c r="A3951" s="17" t="s">
        <v>929</v>
      </c>
      <c r="B3951" s="17"/>
      <c r="C3951" s="17"/>
      <c r="D3951" s="17"/>
      <c r="E3951" s="17"/>
      <c r="F3951" s="17"/>
    </row>
    <row r="3952" spans="1:6" ht="15" customHeight="1">
      <c r="A3952" s="17" t="s">
        <v>302</v>
      </c>
      <c r="B3952" s="17"/>
      <c r="C3952" s="17"/>
      <c r="D3952" s="17"/>
      <c r="E3952" s="17"/>
      <c r="F3952" s="17"/>
    </row>
    <row r="3953" spans="1:6" ht="15" customHeight="1">
      <c r="A3953" s="17" t="s">
        <v>789</v>
      </c>
      <c r="B3953" s="17"/>
      <c r="C3953" s="17"/>
      <c r="D3953" s="17"/>
      <c r="E3953" s="17"/>
      <c r="F3953" s="17"/>
    </row>
    <row r="3954" spans="1:6" ht="15" customHeight="1">
      <c r="A3954" s="17" t="s">
        <v>143</v>
      </c>
      <c r="B3954" s="17"/>
      <c r="C3954" s="17"/>
      <c r="D3954" s="17"/>
      <c r="E3954" s="17"/>
      <c r="F3954" s="17"/>
    </row>
    <row r="3955" spans="1:6" ht="15" customHeight="1">
      <c r="A3955" s="17" t="s">
        <v>244</v>
      </c>
      <c r="B3955" s="17"/>
      <c r="C3955" s="17"/>
      <c r="D3955" s="17"/>
      <c r="E3955" s="17"/>
      <c r="F3955" s="17"/>
    </row>
    <row r="3956" spans="1:6" ht="15" customHeight="1">
      <c r="A3956" s="17" t="s">
        <v>369</v>
      </c>
      <c r="B3956" s="17"/>
      <c r="C3956" s="17"/>
      <c r="D3956" s="17"/>
      <c r="E3956" s="17"/>
      <c r="F3956" s="17"/>
    </row>
    <row r="3957" spans="1:6" ht="15" customHeight="1">
      <c r="A3957" s="17" t="s">
        <v>533</v>
      </c>
      <c r="B3957" s="17"/>
      <c r="C3957" s="17"/>
      <c r="D3957" s="17"/>
      <c r="E3957" s="17"/>
      <c r="F3957" s="17"/>
    </row>
    <row r="3958" spans="1:6" ht="15" customHeight="1">
      <c r="A3958" s="17" t="s">
        <v>357</v>
      </c>
      <c r="B3958" s="17"/>
      <c r="C3958" s="17"/>
      <c r="D3958" s="17"/>
      <c r="E3958" s="17"/>
      <c r="F3958" s="17"/>
    </row>
    <row r="3959" spans="1:6" ht="15" customHeight="1">
      <c r="A3959" s="17" t="s">
        <v>906</v>
      </c>
      <c r="B3959" s="17"/>
      <c r="C3959" s="17"/>
      <c r="D3959" s="17"/>
      <c r="E3959" s="17"/>
      <c r="F3959" s="17"/>
    </row>
    <row r="3960" spans="1:6" ht="15" customHeight="1">
      <c r="A3960" s="17" t="s">
        <v>415</v>
      </c>
      <c r="B3960" s="17"/>
      <c r="C3960" s="17"/>
      <c r="D3960" s="17"/>
      <c r="E3960" s="17"/>
      <c r="F3960" s="17"/>
    </row>
    <row r="3961" spans="1:6" ht="15" customHeight="1">
      <c r="A3961" s="17" t="s">
        <v>416</v>
      </c>
      <c r="B3961" s="17"/>
      <c r="C3961" s="17"/>
      <c r="D3961" s="17"/>
      <c r="E3961" s="17"/>
      <c r="F3961" s="17"/>
    </row>
    <row r="3962" spans="1:6" ht="15" customHeight="1">
      <c r="A3962" s="17" t="s">
        <v>285</v>
      </c>
      <c r="B3962" s="17"/>
      <c r="C3962" s="17"/>
      <c r="D3962" s="17"/>
      <c r="E3962" s="17"/>
      <c r="F3962" s="17"/>
    </row>
    <row r="3963" spans="1:6" ht="15" customHeight="1">
      <c r="A3963" s="17" t="s">
        <v>286</v>
      </c>
      <c r="B3963" s="17"/>
      <c r="C3963" s="17"/>
      <c r="D3963" s="17"/>
      <c r="E3963" s="17"/>
      <c r="F3963" s="17"/>
    </row>
    <row r="3964" spans="1:6" ht="15" customHeight="1">
      <c r="A3964" s="17" t="s">
        <v>912</v>
      </c>
      <c r="B3964" s="17"/>
      <c r="C3964" s="17"/>
      <c r="D3964" s="17"/>
      <c r="E3964" s="17"/>
      <c r="F3964" s="17"/>
    </row>
    <row r="3965" spans="1:6" ht="15" customHeight="1">
      <c r="A3965" s="17" t="s">
        <v>400</v>
      </c>
      <c r="B3965" s="17"/>
      <c r="C3965" s="17"/>
      <c r="D3965" s="17"/>
      <c r="E3965" s="17"/>
      <c r="F3965" s="17"/>
    </row>
    <row r="3966" spans="1:6" ht="15" customHeight="1">
      <c r="A3966" s="17" t="s">
        <v>930</v>
      </c>
      <c r="B3966" s="17"/>
      <c r="C3966" s="17"/>
      <c r="D3966" s="17"/>
      <c r="E3966" s="17"/>
      <c r="F3966" s="17"/>
    </row>
    <row r="3967" spans="1:6" ht="15" customHeight="1">
      <c r="A3967" s="17" t="s">
        <v>931</v>
      </c>
      <c r="B3967" s="17"/>
      <c r="C3967" s="17"/>
      <c r="D3967" s="17"/>
      <c r="E3967" s="17"/>
      <c r="F3967" s="17"/>
    </row>
    <row r="3968" spans="1:6" ht="15" customHeight="1">
      <c r="A3968" s="17" t="s">
        <v>932</v>
      </c>
      <c r="B3968" s="17"/>
      <c r="C3968" s="17"/>
      <c r="D3968" s="17"/>
      <c r="E3968" s="17"/>
      <c r="F3968" s="17"/>
    </row>
    <row r="3969" spans="1:6" ht="15" customHeight="1">
      <c r="A3969" s="17" t="s">
        <v>176</v>
      </c>
      <c r="B3969" s="17"/>
      <c r="C3969" s="17"/>
      <c r="D3969" s="17"/>
      <c r="E3969" s="17"/>
      <c r="F3969" s="17"/>
    </row>
    <row r="3970" spans="1:6" ht="15" customHeight="1">
      <c r="A3970" s="17" t="s">
        <v>178</v>
      </c>
      <c r="B3970" s="17"/>
      <c r="C3970" s="17"/>
      <c r="D3970" s="17"/>
      <c r="E3970" s="17"/>
      <c r="F3970" s="17"/>
    </row>
    <row r="3971" spans="1:6" ht="15" customHeight="1">
      <c r="A3971" s="17" t="s">
        <v>180</v>
      </c>
      <c r="B3971" s="17"/>
      <c r="C3971" s="17"/>
      <c r="D3971" s="17"/>
      <c r="E3971" s="17"/>
      <c r="F3971" s="17"/>
    </row>
    <row r="3972" spans="1:6" ht="15" customHeight="1">
      <c r="A3972" s="17" t="s">
        <v>748</v>
      </c>
      <c r="B3972" s="17"/>
      <c r="C3972" s="17"/>
      <c r="D3972" s="17"/>
      <c r="E3972" s="17"/>
      <c r="F3972" s="17"/>
    </row>
    <row r="3973" spans="1:6" ht="15" customHeight="1">
      <c r="A3973" s="17" t="s">
        <v>184</v>
      </c>
      <c r="B3973" s="17"/>
      <c r="C3973" s="17"/>
      <c r="D3973" s="17"/>
      <c r="E3973" s="17"/>
      <c r="F3973" s="17"/>
    </row>
    <row r="3974" spans="1:6" ht="15" customHeight="1">
      <c r="A3974" s="17" t="s">
        <v>186</v>
      </c>
      <c r="B3974" s="17"/>
      <c r="C3974" s="17"/>
      <c r="D3974" s="17"/>
      <c r="E3974" s="17"/>
      <c r="F3974" s="17"/>
    </row>
    <row r="3975" spans="1:6" ht="15" customHeight="1">
      <c r="A3975" s="17" t="s">
        <v>610</v>
      </c>
      <c r="B3975" s="17"/>
      <c r="C3975" s="17"/>
      <c r="D3975" s="17"/>
      <c r="E3975" s="17"/>
      <c r="F3975" s="17"/>
    </row>
    <row r="3976" spans="1:6" ht="15" customHeight="1">
      <c r="A3976" s="17" t="s">
        <v>611</v>
      </c>
      <c r="B3976" s="17"/>
      <c r="C3976" s="17"/>
      <c r="D3976" s="17"/>
      <c r="E3976" s="17"/>
      <c r="F3976" s="17"/>
    </row>
    <row r="3977" spans="1:6" ht="15" customHeight="1">
      <c r="A3977" s="17" t="s">
        <v>292</v>
      </c>
      <c r="B3977" s="17"/>
      <c r="C3977" s="17"/>
      <c r="D3977" s="17"/>
      <c r="E3977" s="17"/>
      <c r="F3977" s="17"/>
    </row>
    <row r="3978" spans="1:6" ht="15" customHeight="1">
      <c r="A3978" s="17" t="s">
        <v>293</v>
      </c>
      <c r="B3978" s="17"/>
      <c r="C3978" s="17"/>
      <c r="D3978" s="17"/>
      <c r="E3978" s="17"/>
      <c r="F3978" s="17"/>
    </row>
    <row r="3979" spans="1:6" ht="15" customHeight="1">
      <c r="A3979" s="17" t="s">
        <v>194</v>
      </c>
      <c r="B3979" s="17"/>
      <c r="C3979" s="17"/>
      <c r="D3979" s="17"/>
      <c r="E3979" s="17"/>
      <c r="F3979" s="17"/>
    </row>
    <row r="3980" spans="1:6" ht="15" customHeight="1">
      <c r="A3980" s="17" t="s">
        <v>196</v>
      </c>
      <c r="B3980" s="17"/>
      <c r="C3980" s="17"/>
      <c r="D3980" s="17"/>
      <c r="E3980" s="17"/>
      <c r="F3980" s="17"/>
    </row>
    <row r="3981" spans="1:6" ht="15" customHeight="1">
      <c r="A3981" s="17" t="s">
        <v>294</v>
      </c>
      <c r="B3981" s="17"/>
      <c r="C3981" s="17"/>
      <c r="D3981" s="17"/>
      <c r="E3981" s="17"/>
      <c r="F3981" s="17"/>
    </row>
    <row r="3982" spans="1:6" ht="15" customHeight="1">
      <c r="A3982" s="17" t="s">
        <v>295</v>
      </c>
      <c r="B3982" s="17"/>
      <c r="C3982" s="17"/>
      <c r="D3982" s="17"/>
      <c r="E3982" s="17"/>
      <c r="F3982" s="17"/>
    </row>
    <row r="3983" spans="1:6" ht="15" customHeight="1">
      <c r="A3983" s="17" t="s">
        <v>236</v>
      </c>
      <c r="B3983" s="17"/>
      <c r="C3983" s="17"/>
      <c r="D3983" s="17"/>
      <c r="E3983" s="17"/>
      <c r="F3983" s="17"/>
    </row>
    <row r="3984" spans="1:6" ht="15" customHeight="1">
      <c r="A3984" s="17" t="s">
        <v>237</v>
      </c>
      <c r="B3984" s="17"/>
      <c r="C3984" s="17"/>
      <c r="D3984" s="17"/>
      <c r="E3984" s="17"/>
      <c r="F3984" s="17"/>
    </row>
    <row r="3985" spans="1:6" ht="15" customHeight="1">
      <c r="A3985" s="17" t="s">
        <v>204</v>
      </c>
      <c r="B3985" s="17"/>
      <c r="C3985" s="17"/>
      <c r="D3985" s="17"/>
      <c r="E3985" s="17"/>
      <c r="F3985" s="17"/>
    </row>
    <row r="3986" spans="1:6" ht="15" customHeight="1">
      <c r="A3986" s="17" t="s">
        <v>208</v>
      </c>
      <c r="B3986" s="17"/>
      <c r="C3986" s="17"/>
      <c r="D3986" s="17"/>
      <c r="E3986" s="17"/>
      <c r="F3986" s="17"/>
    </row>
    <row r="3987" spans="1:6" ht="15" customHeight="1">
      <c r="A3987" s="17" t="s">
        <v>210</v>
      </c>
      <c r="B3987" s="17"/>
      <c r="C3987" s="17"/>
      <c r="D3987" s="17"/>
      <c r="E3987" s="17"/>
      <c r="F3987" s="17"/>
    </row>
    <row r="3988" spans="1:6" ht="15" customHeight="1">
      <c r="A3988" s="17" t="s">
        <v>238</v>
      </c>
      <c r="B3988" s="17"/>
      <c r="C3988" s="17"/>
      <c r="D3988" s="17"/>
      <c r="E3988" s="17"/>
      <c r="F3988" s="17"/>
    </row>
    <row r="3989" spans="1:6" ht="15" customHeight="1">
      <c r="A3989" s="17" t="s">
        <v>933</v>
      </c>
      <c r="B3989" s="17"/>
      <c r="C3989" s="17"/>
      <c r="D3989" s="17"/>
      <c r="E3989" s="17"/>
      <c r="F3989" s="17"/>
    </row>
    <row r="3990" spans="1:6" ht="15" customHeight="1">
      <c r="A3990" s="17" t="s">
        <v>934</v>
      </c>
      <c r="B3990" s="17"/>
      <c r="C3990" s="17"/>
      <c r="D3990" s="17"/>
      <c r="E3990" s="17"/>
      <c r="F3990" s="17"/>
    </row>
    <row r="3991" spans="1:6" ht="15" customHeight="1">
      <c r="A3991" s="17" t="s">
        <v>935</v>
      </c>
      <c r="B3991" s="17"/>
      <c r="C3991" s="17"/>
      <c r="D3991" s="17"/>
      <c r="E3991" s="17"/>
      <c r="F3991" s="17"/>
    </row>
    <row r="3992" spans="1:6" ht="15" customHeight="1">
      <c r="A3992" s="17" t="s">
        <v>744</v>
      </c>
      <c r="B3992" s="17"/>
      <c r="C3992" s="17"/>
      <c r="D3992" s="17"/>
      <c r="E3992" s="17"/>
      <c r="F3992" s="17"/>
    </row>
    <row r="3993" spans="1:6" ht="15" customHeight="1">
      <c r="A3993" s="17" t="s">
        <v>936</v>
      </c>
      <c r="B3993" s="17"/>
      <c r="C3993" s="17"/>
      <c r="D3993" s="17"/>
      <c r="E3993" s="17"/>
      <c r="F3993" s="17"/>
    </row>
    <row r="3994" spans="1:6" ht="15" customHeight="1">
      <c r="A3994" s="17" t="s">
        <v>143</v>
      </c>
      <c r="B3994" s="17"/>
      <c r="C3994" s="17"/>
      <c r="D3994" s="17"/>
      <c r="E3994" s="17"/>
      <c r="F3994" s="17"/>
    </row>
    <row r="3995" spans="1:6" ht="15" customHeight="1">
      <c r="A3995" s="17" t="s">
        <v>244</v>
      </c>
      <c r="B3995" s="17"/>
      <c r="C3995" s="17"/>
      <c r="D3995" s="17"/>
      <c r="E3995" s="17"/>
      <c r="F3995" s="17"/>
    </row>
    <row r="3996" spans="1:6" ht="15" customHeight="1">
      <c r="A3996" s="17" t="s">
        <v>369</v>
      </c>
      <c r="B3996" s="17"/>
      <c r="C3996" s="17"/>
      <c r="D3996" s="17"/>
      <c r="E3996" s="17"/>
      <c r="F3996" s="17"/>
    </row>
    <row r="3997" spans="1:6" ht="15" customHeight="1">
      <c r="A3997" s="17" t="s">
        <v>462</v>
      </c>
      <c r="B3997" s="17"/>
      <c r="C3997" s="17"/>
      <c r="D3997" s="17"/>
      <c r="E3997" s="17"/>
      <c r="F3997" s="17"/>
    </row>
    <row r="3998" spans="1:6" ht="15" customHeight="1">
      <c r="A3998" s="17" t="s">
        <v>937</v>
      </c>
      <c r="B3998" s="17"/>
      <c r="C3998" s="17"/>
      <c r="D3998" s="17"/>
      <c r="E3998" s="17"/>
      <c r="F3998" s="17"/>
    </row>
    <row r="3999" spans="1:6" ht="15" customHeight="1">
      <c r="A3999" s="17" t="s">
        <v>282</v>
      </c>
      <c r="B3999" s="17"/>
      <c r="C3999" s="17"/>
      <c r="D3999" s="17"/>
      <c r="E3999" s="17"/>
      <c r="F3999" s="17"/>
    </row>
    <row r="4000" spans="1:6" ht="15" customHeight="1">
      <c r="A4000" s="17" t="s">
        <v>454</v>
      </c>
      <c r="B4000" s="17"/>
      <c r="C4000" s="17"/>
      <c r="D4000" s="17"/>
      <c r="E4000" s="17"/>
      <c r="F4000" s="17"/>
    </row>
    <row r="4001" spans="1:6" ht="15" customHeight="1">
      <c r="A4001" s="17" t="s">
        <v>358</v>
      </c>
      <c r="B4001" s="17"/>
      <c r="C4001" s="17"/>
      <c r="D4001" s="17"/>
      <c r="E4001" s="17"/>
      <c r="F4001" s="17"/>
    </row>
    <row r="4002" spans="1:6" ht="15" customHeight="1">
      <c r="A4002" s="17" t="s">
        <v>285</v>
      </c>
      <c r="B4002" s="17"/>
      <c r="C4002" s="17"/>
      <c r="D4002" s="17"/>
      <c r="E4002" s="17"/>
      <c r="F4002" s="17"/>
    </row>
    <row r="4003" spans="1:6" ht="15" customHeight="1">
      <c r="A4003" s="17" t="s">
        <v>286</v>
      </c>
      <c r="B4003" s="17"/>
      <c r="C4003" s="17"/>
      <c r="D4003" s="17"/>
      <c r="E4003" s="17"/>
      <c r="F4003" s="17"/>
    </row>
    <row r="4004" spans="1:6" ht="15" customHeight="1">
      <c r="A4004" s="17" t="s">
        <v>323</v>
      </c>
      <c r="B4004" s="17"/>
      <c r="C4004" s="17"/>
      <c r="D4004" s="17"/>
      <c r="E4004" s="17"/>
      <c r="F4004" s="17"/>
    </row>
    <row r="4005" spans="1:6" ht="15" customHeight="1">
      <c r="A4005" s="17" t="s">
        <v>288</v>
      </c>
      <c r="B4005" s="17"/>
      <c r="C4005" s="17"/>
      <c r="D4005" s="17"/>
      <c r="E4005" s="17"/>
      <c r="F4005" s="17"/>
    </row>
    <row r="4006" spans="1:6" ht="15" customHeight="1">
      <c r="A4006" s="17" t="s">
        <v>938</v>
      </c>
      <c r="B4006" s="17"/>
      <c r="C4006" s="17"/>
      <c r="D4006" s="17"/>
      <c r="E4006" s="17"/>
      <c r="F4006" s="17"/>
    </row>
    <row r="4007" spans="1:6" ht="15" customHeight="1">
      <c r="A4007" s="17" t="s">
        <v>939</v>
      </c>
      <c r="B4007" s="17"/>
      <c r="C4007" s="17"/>
      <c r="D4007" s="17"/>
      <c r="E4007" s="17"/>
      <c r="F4007" s="17"/>
    </row>
    <row r="4008" spans="1:6" ht="15" customHeight="1">
      <c r="A4008" s="17" t="s">
        <v>588</v>
      </c>
      <c r="B4008" s="17"/>
      <c r="C4008" s="17"/>
      <c r="D4008" s="17"/>
      <c r="E4008" s="17"/>
      <c r="F4008" s="17"/>
    </row>
    <row r="4009" spans="1:6" ht="15" customHeight="1">
      <c r="A4009" s="17" t="s">
        <v>176</v>
      </c>
      <c r="B4009" s="17"/>
      <c r="C4009" s="17"/>
      <c r="D4009" s="17"/>
      <c r="E4009" s="17"/>
      <c r="F4009" s="17"/>
    </row>
    <row r="4010" spans="1:6" ht="15" customHeight="1">
      <c r="A4010" s="17" t="s">
        <v>178</v>
      </c>
      <c r="B4010" s="17"/>
      <c r="C4010" s="17"/>
      <c r="D4010" s="17"/>
      <c r="E4010" s="17"/>
      <c r="F4010" s="17"/>
    </row>
    <row r="4011" spans="1:6" ht="15" customHeight="1">
      <c r="A4011" s="17" t="s">
        <v>180</v>
      </c>
      <c r="B4011" s="17"/>
      <c r="C4011" s="17"/>
      <c r="D4011" s="17"/>
      <c r="E4011" s="17"/>
      <c r="F4011" s="17"/>
    </row>
    <row r="4012" spans="1:6" ht="15" customHeight="1">
      <c r="A4012" s="17" t="s">
        <v>644</v>
      </c>
      <c r="B4012" s="17"/>
      <c r="C4012" s="17"/>
      <c r="D4012" s="17"/>
      <c r="E4012" s="17"/>
      <c r="F4012" s="17"/>
    </row>
    <row r="4013" spans="1:6" ht="15" customHeight="1">
      <c r="A4013" s="17" t="s">
        <v>184</v>
      </c>
      <c r="B4013" s="17"/>
      <c r="C4013" s="17"/>
      <c r="D4013" s="17"/>
      <c r="E4013" s="17"/>
      <c r="F4013" s="17"/>
    </row>
    <row r="4014" spans="1:6" ht="15" customHeight="1">
      <c r="A4014" s="17" t="s">
        <v>186</v>
      </c>
      <c r="B4014" s="17"/>
      <c r="C4014" s="17"/>
      <c r="D4014" s="17"/>
      <c r="E4014" s="17"/>
      <c r="F4014" s="17"/>
    </row>
    <row r="4015" spans="1:6" ht="15" customHeight="1">
      <c r="A4015" s="17" t="s">
        <v>610</v>
      </c>
      <c r="B4015" s="17"/>
      <c r="C4015" s="17"/>
      <c r="D4015" s="17"/>
      <c r="E4015" s="17"/>
      <c r="F4015" s="17"/>
    </row>
    <row r="4016" spans="1:6" ht="15" customHeight="1">
      <c r="A4016" s="17" t="s">
        <v>611</v>
      </c>
      <c r="B4016" s="17"/>
      <c r="C4016" s="17"/>
      <c r="D4016" s="17"/>
      <c r="E4016" s="17"/>
      <c r="F4016" s="17"/>
    </row>
    <row r="4017" spans="1:6" ht="15" customHeight="1">
      <c r="A4017" s="17" t="s">
        <v>255</v>
      </c>
      <c r="B4017" s="17"/>
      <c r="C4017" s="17"/>
      <c r="D4017" s="17"/>
      <c r="E4017" s="17"/>
      <c r="F4017" s="17"/>
    </row>
    <row r="4018" spans="1:6" ht="15" customHeight="1">
      <c r="A4018" s="17" t="s">
        <v>256</v>
      </c>
      <c r="B4018" s="17"/>
      <c r="C4018" s="17"/>
      <c r="D4018" s="17"/>
      <c r="E4018" s="17"/>
      <c r="F4018" s="17"/>
    </row>
    <row r="4019" spans="1:6" ht="15" customHeight="1">
      <c r="A4019" s="17" t="s">
        <v>271</v>
      </c>
      <c r="B4019" s="17"/>
      <c r="C4019" s="17"/>
      <c r="D4019" s="17"/>
      <c r="E4019" s="17"/>
      <c r="F4019" s="17"/>
    </row>
    <row r="4020" spans="1:6" ht="15" customHeight="1">
      <c r="A4020" s="17" t="s">
        <v>272</v>
      </c>
      <c r="B4020" s="17"/>
      <c r="C4020" s="17"/>
      <c r="D4020" s="17"/>
      <c r="E4020" s="17"/>
      <c r="F4020" s="17"/>
    </row>
    <row r="4021" spans="1:6" ht="15" customHeight="1">
      <c r="A4021" s="17" t="s">
        <v>294</v>
      </c>
      <c r="B4021" s="17"/>
      <c r="C4021" s="17"/>
      <c r="D4021" s="17"/>
      <c r="E4021" s="17"/>
      <c r="F4021" s="17"/>
    </row>
    <row r="4022" spans="1:6" ht="15" customHeight="1">
      <c r="A4022" s="17" t="s">
        <v>295</v>
      </c>
      <c r="B4022" s="17"/>
      <c r="C4022" s="17"/>
      <c r="D4022" s="17"/>
      <c r="E4022" s="17"/>
      <c r="F4022" s="17"/>
    </row>
    <row r="4023" spans="1:6" ht="15" customHeight="1">
      <c r="A4023" s="17" t="s">
        <v>236</v>
      </c>
      <c r="B4023" s="17"/>
      <c r="C4023" s="17"/>
      <c r="D4023" s="17"/>
      <c r="E4023" s="17"/>
      <c r="F4023" s="17"/>
    </row>
    <row r="4024" spans="1:6" ht="15" customHeight="1">
      <c r="A4024" s="17" t="s">
        <v>237</v>
      </c>
      <c r="B4024" s="17"/>
      <c r="C4024" s="17"/>
      <c r="D4024" s="17"/>
      <c r="E4024" s="17"/>
      <c r="F4024" s="17"/>
    </row>
    <row r="4025" spans="1:6" ht="15" customHeight="1">
      <c r="A4025" s="17" t="s">
        <v>204</v>
      </c>
      <c r="B4025" s="17"/>
      <c r="C4025" s="17"/>
      <c r="D4025" s="17"/>
      <c r="E4025" s="17"/>
      <c r="F4025" s="17"/>
    </row>
    <row r="4026" spans="1:6" ht="15" customHeight="1">
      <c r="A4026" s="17" t="s">
        <v>298</v>
      </c>
      <c r="B4026" s="17"/>
      <c r="C4026" s="17"/>
      <c r="D4026" s="17"/>
      <c r="E4026" s="17"/>
      <c r="F4026" s="17"/>
    </row>
    <row r="4027" spans="1:6" ht="15" customHeight="1">
      <c r="A4027" s="17" t="s">
        <v>208</v>
      </c>
      <c r="B4027" s="17"/>
      <c r="C4027" s="17"/>
      <c r="D4027" s="17"/>
      <c r="E4027" s="17"/>
      <c r="F4027" s="17"/>
    </row>
    <row r="4028" spans="1:6" ht="15" customHeight="1">
      <c r="A4028" s="17" t="s">
        <v>210</v>
      </c>
      <c r="B4028" s="17"/>
      <c r="C4028" s="17"/>
      <c r="D4028" s="17"/>
      <c r="E4028" s="17"/>
      <c r="F4028" s="17"/>
    </row>
    <row r="4029" spans="1:6" ht="15" customHeight="1">
      <c r="A4029" s="17" t="s">
        <v>238</v>
      </c>
      <c r="B4029" s="17"/>
      <c r="C4029" s="17"/>
      <c r="D4029" s="17"/>
      <c r="E4029" s="17"/>
      <c r="F4029" s="17"/>
    </row>
    <row r="4030" spans="1:6" ht="15" customHeight="1">
      <c r="A4030" s="17" t="s">
        <v>239</v>
      </c>
      <c r="B4030" s="17"/>
      <c r="C4030" s="17"/>
      <c r="D4030" s="17"/>
      <c r="E4030" s="17"/>
      <c r="F4030" s="17"/>
    </row>
    <row r="4031" spans="1:6" ht="15" customHeight="1">
      <c r="A4031" s="17" t="s">
        <v>940</v>
      </c>
      <c r="B4031" s="17"/>
      <c r="C4031" s="17"/>
      <c r="D4031" s="17"/>
      <c r="E4031" s="17"/>
      <c r="F4031" s="17"/>
    </row>
    <row r="4032" spans="1:6" ht="15" customHeight="1">
      <c r="A4032" s="17" t="s">
        <v>941</v>
      </c>
      <c r="B4032" s="17"/>
      <c r="C4032" s="17"/>
      <c r="D4032" s="17"/>
      <c r="E4032" s="17"/>
      <c r="F4032" s="17"/>
    </row>
    <row r="4033" spans="1:6" ht="15" customHeight="1">
      <c r="A4033" s="17" t="s">
        <v>744</v>
      </c>
      <c r="B4033" s="17"/>
      <c r="C4033" s="17"/>
      <c r="D4033" s="17"/>
      <c r="E4033" s="17"/>
      <c r="F4033" s="17"/>
    </row>
    <row r="4034" spans="1:6" ht="15" customHeight="1">
      <c r="A4034" s="17" t="s">
        <v>896</v>
      </c>
      <c r="B4034" s="17"/>
      <c r="C4034" s="17"/>
      <c r="D4034" s="17"/>
      <c r="E4034" s="17"/>
      <c r="F4034" s="17"/>
    </row>
    <row r="4035" spans="1:6" ht="15" customHeight="1">
      <c r="A4035" s="17" t="s">
        <v>143</v>
      </c>
      <c r="B4035" s="17"/>
      <c r="C4035" s="17"/>
      <c r="D4035" s="17"/>
      <c r="E4035" s="17"/>
      <c r="F4035" s="17"/>
    </row>
    <row r="4036" spans="1:6" ht="15" customHeight="1">
      <c r="A4036" s="17" t="s">
        <v>244</v>
      </c>
      <c r="B4036" s="17"/>
      <c r="C4036" s="17"/>
      <c r="D4036" s="17"/>
      <c r="E4036" s="17"/>
      <c r="F4036" s="17"/>
    </row>
    <row r="4037" spans="1:6" ht="15" customHeight="1">
      <c r="A4037" s="17" t="s">
        <v>369</v>
      </c>
      <c r="B4037" s="17"/>
      <c r="C4037" s="17"/>
      <c r="D4037" s="17"/>
      <c r="E4037" s="17"/>
      <c r="F4037" s="17"/>
    </row>
    <row r="4038" spans="1:6" ht="15" customHeight="1">
      <c r="A4038" s="17" t="s">
        <v>472</v>
      </c>
      <c r="B4038" s="17"/>
      <c r="C4038" s="17"/>
      <c r="D4038" s="17"/>
      <c r="E4038" s="17"/>
      <c r="F4038" s="17"/>
    </row>
    <row r="4039" spans="1:6" ht="15" customHeight="1">
      <c r="A4039" s="17" t="s">
        <v>905</v>
      </c>
      <c r="B4039" s="17"/>
      <c r="C4039" s="17"/>
      <c r="D4039" s="17"/>
      <c r="E4039" s="17"/>
      <c r="F4039" s="17"/>
    </row>
    <row r="4040" spans="1:6" ht="15" customHeight="1">
      <c r="A4040" s="17" t="s">
        <v>583</v>
      </c>
      <c r="B4040" s="17"/>
      <c r="C4040" s="17"/>
      <c r="D4040" s="17"/>
      <c r="E4040" s="17"/>
      <c r="F4040" s="17"/>
    </row>
    <row r="4041" spans="1:6" ht="15" customHeight="1">
      <c r="A4041" s="17" t="s">
        <v>662</v>
      </c>
      <c r="B4041" s="17"/>
      <c r="C4041" s="17"/>
      <c r="D4041" s="17"/>
      <c r="E4041" s="17"/>
      <c r="F4041" s="17"/>
    </row>
    <row r="4042" spans="1:6" ht="15" customHeight="1">
      <c r="A4042" s="17" t="s">
        <v>437</v>
      </c>
      <c r="B4042" s="17"/>
      <c r="C4042" s="17"/>
      <c r="D4042" s="17"/>
      <c r="E4042" s="17"/>
      <c r="F4042" s="17"/>
    </row>
    <row r="4043" spans="1:6" ht="15" customHeight="1">
      <c r="A4043" s="17" t="s">
        <v>626</v>
      </c>
      <c r="B4043" s="17"/>
      <c r="C4043" s="17"/>
      <c r="D4043" s="17"/>
      <c r="E4043" s="17"/>
      <c r="F4043" s="17"/>
    </row>
    <row r="4044" spans="1:6" ht="15" customHeight="1">
      <c r="A4044" s="17" t="s">
        <v>286</v>
      </c>
      <c r="B4044" s="17"/>
      <c r="C4044" s="17"/>
      <c r="D4044" s="17"/>
      <c r="E4044" s="17"/>
      <c r="F4044" s="17"/>
    </row>
    <row r="4045" spans="1:6" ht="15" customHeight="1">
      <c r="A4045" s="17" t="s">
        <v>287</v>
      </c>
      <c r="B4045" s="17"/>
      <c r="C4045" s="17"/>
      <c r="D4045" s="17"/>
      <c r="E4045" s="17"/>
      <c r="F4045" s="17"/>
    </row>
    <row r="4046" spans="1:6" ht="15" customHeight="1">
      <c r="A4046" s="17" t="s">
        <v>228</v>
      </c>
      <c r="B4046" s="17"/>
      <c r="C4046" s="17"/>
      <c r="D4046" s="17"/>
      <c r="E4046" s="17"/>
      <c r="F4046" s="17"/>
    </row>
    <row r="4047" spans="1:6" ht="15" customHeight="1">
      <c r="A4047" s="17" t="s">
        <v>942</v>
      </c>
      <c r="B4047" s="17"/>
      <c r="C4047" s="17"/>
      <c r="D4047" s="17"/>
      <c r="E4047" s="17"/>
      <c r="F4047" s="17"/>
    </row>
    <row r="4048" spans="1:6" ht="15" customHeight="1">
      <c r="A4048" s="17" t="s">
        <v>943</v>
      </c>
      <c r="B4048" s="17"/>
      <c r="C4048" s="17"/>
      <c r="D4048" s="17"/>
      <c r="E4048" s="17"/>
      <c r="F4048" s="17"/>
    </row>
    <row r="4049" spans="1:6" ht="15" customHeight="1">
      <c r="A4049" s="17" t="s">
        <v>944</v>
      </c>
      <c r="B4049" s="17"/>
      <c r="C4049" s="17"/>
      <c r="D4049" s="17"/>
      <c r="E4049" s="17"/>
      <c r="F4049" s="17"/>
    </row>
    <row r="4050" spans="1:6" ht="15" customHeight="1">
      <c r="A4050" s="17" t="s">
        <v>176</v>
      </c>
      <c r="B4050" s="17"/>
      <c r="C4050" s="17"/>
      <c r="D4050" s="17"/>
      <c r="E4050" s="17"/>
      <c r="F4050" s="17"/>
    </row>
    <row r="4051" spans="1:6" ht="15" customHeight="1">
      <c r="A4051" s="17" t="s">
        <v>178</v>
      </c>
      <c r="B4051" s="17"/>
      <c r="C4051" s="17"/>
      <c r="D4051" s="17"/>
      <c r="E4051" s="17"/>
      <c r="F4051" s="17"/>
    </row>
    <row r="4052" spans="1:6" ht="15" customHeight="1">
      <c r="A4052" s="17" t="s">
        <v>180</v>
      </c>
      <c r="B4052" s="17"/>
      <c r="C4052" s="17"/>
      <c r="D4052" s="17"/>
      <c r="E4052" s="17"/>
      <c r="F4052" s="17"/>
    </row>
    <row r="4053" spans="1:6" ht="15" customHeight="1">
      <c r="A4053" s="17" t="s">
        <v>182</v>
      </c>
      <c r="B4053" s="17"/>
      <c r="C4053" s="17"/>
      <c r="D4053" s="17"/>
      <c r="E4053" s="17"/>
      <c r="F4053" s="17"/>
    </row>
    <row r="4054" spans="1:6" ht="15" customHeight="1">
      <c r="A4054" s="17" t="s">
        <v>184</v>
      </c>
      <c r="B4054" s="17"/>
      <c r="C4054" s="17"/>
      <c r="D4054" s="17"/>
      <c r="E4054" s="17"/>
      <c r="F4054" s="17"/>
    </row>
    <row r="4055" spans="1:6" ht="15" customHeight="1">
      <c r="A4055" s="17" t="s">
        <v>186</v>
      </c>
      <c r="B4055" s="17"/>
      <c r="C4055" s="17"/>
      <c r="D4055" s="17"/>
      <c r="E4055" s="17"/>
      <c r="F4055" s="17"/>
    </row>
    <row r="4056" spans="1:6" ht="15" customHeight="1">
      <c r="A4056" s="17" t="s">
        <v>610</v>
      </c>
      <c r="B4056" s="17"/>
      <c r="C4056" s="17"/>
      <c r="D4056" s="17"/>
      <c r="E4056" s="17"/>
      <c r="F4056" s="17"/>
    </row>
    <row r="4057" spans="1:6" ht="15" customHeight="1">
      <c r="A4057" s="17" t="s">
        <v>611</v>
      </c>
      <c r="B4057" s="17"/>
      <c r="C4057" s="17"/>
      <c r="D4057" s="17"/>
      <c r="E4057" s="17"/>
      <c r="F4057" s="17"/>
    </row>
    <row r="4058" spans="1:6" ht="15" customHeight="1">
      <c r="A4058" s="17" t="s">
        <v>232</v>
      </c>
      <c r="B4058" s="17"/>
      <c r="C4058" s="17"/>
      <c r="D4058" s="17"/>
      <c r="E4058" s="17"/>
      <c r="F4058" s="17"/>
    </row>
    <row r="4059" spans="1:6" ht="15" customHeight="1">
      <c r="A4059" s="17" t="s">
        <v>233</v>
      </c>
      <c r="B4059" s="17"/>
      <c r="C4059" s="17"/>
      <c r="D4059" s="17"/>
      <c r="E4059" s="17"/>
      <c r="F4059" s="17"/>
    </row>
    <row r="4060" spans="1:6" ht="15" customHeight="1">
      <c r="A4060" s="17" t="s">
        <v>194</v>
      </c>
      <c r="B4060" s="17"/>
      <c r="C4060" s="17"/>
      <c r="D4060" s="17"/>
      <c r="E4060" s="17"/>
      <c r="F4060" s="17"/>
    </row>
    <row r="4061" spans="1:6" ht="15" customHeight="1">
      <c r="A4061" s="17" t="s">
        <v>196</v>
      </c>
      <c r="B4061" s="17"/>
      <c r="C4061" s="17"/>
      <c r="D4061" s="17"/>
      <c r="E4061" s="17"/>
      <c r="F4061" s="17"/>
    </row>
    <row r="4062" spans="1:6" ht="15" customHeight="1">
      <c r="A4062" s="17" t="s">
        <v>257</v>
      </c>
      <c r="B4062" s="17"/>
      <c r="C4062" s="17"/>
      <c r="D4062" s="17"/>
      <c r="E4062" s="17"/>
      <c r="F4062" s="17"/>
    </row>
    <row r="4063" spans="1:6" ht="15" customHeight="1">
      <c r="A4063" s="17" t="s">
        <v>258</v>
      </c>
      <c r="B4063" s="17"/>
      <c r="C4063" s="17"/>
      <c r="D4063" s="17"/>
      <c r="E4063" s="17"/>
      <c r="F4063" s="17"/>
    </row>
    <row r="4064" spans="1:6" ht="15" customHeight="1">
      <c r="A4064" s="17" t="s">
        <v>236</v>
      </c>
      <c r="B4064" s="17"/>
      <c r="C4064" s="17"/>
      <c r="D4064" s="17"/>
      <c r="E4064" s="17"/>
      <c r="F4064" s="17"/>
    </row>
    <row r="4065" spans="1:6" ht="15" customHeight="1">
      <c r="A4065" s="17" t="s">
        <v>237</v>
      </c>
      <c r="B4065" s="17"/>
      <c r="C4065" s="17"/>
      <c r="D4065" s="17"/>
      <c r="E4065" s="17"/>
      <c r="F4065" s="17"/>
    </row>
    <row r="4066" spans="1:6" ht="15" customHeight="1">
      <c r="A4066" s="17" t="s">
        <v>204</v>
      </c>
      <c r="B4066" s="17"/>
      <c r="C4066" s="17"/>
      <c r="D4066" s="17"/>
      <c r="E4066" s="17"/>
      <c r="F4066" s="17"/>
    </row>
    <row r="4067" spans="1:6" ht="15" customHeight="1">
      <c r="A4067" s="17" t="s">
        <v>467</v>
      </c>
      <c r="B4067" s="17"/>
      <c r="C4067" s="17"/>
      <c r="D4067" s="17"/>
      <c r="E4067" s="17"/>
      <c r="F4067" s="17"/>
    </row>
    <row r="4068" spans="1:6" ht="15" customHeight="1">
      <c r="A4068" s="17" t="s">
        <v>208</v>
      </c>
      <c r="B4068" s="17"/>
      <c r="C4068" s="17"/>
      <c r="D4068" s="17"/>
      <c r="E4068" s="17"/>
      <c r="F4068" s="17"/>
    </row>
    <row r="4069" spans="1:6" ht="15" customHeight="1">
      <c r="A4069" s="17" t="s">
        <v>210</v>
      </c>
      <c r="B4069" s="17"/>
      <c r="C4069" s="17"/>
      <c r="D4069" s="17"/>
      <c r="E4069" s="17"/>
      <c r="F4069" s="17"/>
    </row>
    <row r="4070" spans="1:6" ht="15" customHeight="1">
      <c r="A4070" s="17" t="s">
        <v>429</v>
      </c>
      <c r="B4070" s="17"/>
      <c r="C4070" s="17"/>
      <c r="D4070" s="17"/>
      <c r="E4070" s="17"/>
      <c r="F4070" s="17"/>
    </row>
    <row r="4071" spans="1:6" ht="15" customHeight="1">
      <c r="A4071" s="17" t="s">
        <v>769</v>
      </c>
      <c r="B4071" s="17"/>
      <c r="C4071" s="17"/>
      <c r="D4071" s="17"/>
      <c r="E4071" s="17"/>
      <c r="F4071" s="17"/>
    </row>
    <row r="4072" spans="1:6" ht="15" customHeight="1">
      <c r="A4072" s="17" t="s">
        <v>945</v>
      </c>
      <c r="B4072" s="17"/>
      <c r="C4072" s="17"/>
      <c r="D4072" s="17"/>
      <c r="E4072" s="17"/>
      <c r="F4072" s="17"/>
    </row>
    <row r="4073" spans="1:6" ht="15" customHeight="1">
      <c r="A4073" s="17" t="s">
        <v>946</v>
      </c>
      <c r="B4073" s="17"/>
      <c r="C4073" s="17"/>
      <c r="D4073" s="17"/>
      <c r="E4073" s="17"/>
      <c r="F4073" s="17"/>
    </row>
    <row r="4074" spans="1:6" ht="15" customHeight="1">
      <c r="A4074" s="17" t="s">
        <v>302</v>
      </c>
      <c r="B4074" s="17"/>
      <c r="C4074" s="17"/>
      <c r="D4074" s="17"/>
      <c r="E4074" s="17"/>
      <c r="F4074" s="17"/>
    </row>
    <row r="4075" spans="1:6" ht="15" customHeight="1">
      <c r="A4075" s="17" t="s">
        <v>947</v>
      </c>
      <c r="B4075" s="17"/>
      <c r="C4075" s="17"/>
      <c r="D4075" s="17"/>
      <c r="E4075" s="17"/>
      <c r="F4075" s="17"/>
    </row>
    <row r="4076" spans="1:6" ht="15" customHeight="1">
      <c r="A4076" s="17" t="s">
        <v>143</v>
      </c>
      <c r="B4076" s="17"/>
      <c r="C4076" s="17"/>
      <c r="D4076" s="17"/>
      <c r="E4076" s="17"/>
      <c r="F4076" s="17"/>
    </row>
    <row r="4077" spans="1:6" ht="15" customHeight="1">
      <c r="A4077" s="17" t="s">
        <v>244</v>
      </c>
      <c r="B4077" s="17"/>
      <c r="C4077" s="17"/>
      <c r="D4077" s="17"/>
      <c r="E4077" s="17"/>
      <c r="F4077" s="17"/>
    </row>
    <row r="4078" spans="1:6" ht="15" customHeight="1">
      <c r="A4078" s="17" t="s">
        <v>369</v>
      </c>
      <c r="B4078" s="17"/>
      <c r="C4078" s="17"/>
      <c r="D4078" s="17"/>
      <c r="E4078" s="17"/>
      <c r="F4078" s="17"/>
    </row>
    <row r="4079" spans="1:6" ht="15" customHeight="1">
      <c r="A4079" s="17" t="s">
        <v>472</v>
      </c>
      <c r="B4079" s="17"/>
      <c r="C4079" s="17"/>
      <c r="D4079" s="17"/>
      <c r="E4079" s="17"/>
      <c r="F4079" s="17"/>
    </row>
    <row r="4080" spans="1:6" ht="15" customHeight="1">
      <c r="A4080" s="17" t="s">
        <v>948</v>
      </c>
      <c r="B4080" s="17"/>
      <c r="C4080" s="17"/>
      <c r="D4080" s="17"/>
      <c r="E4080" s="17"/>
      <c r="F4080" s="17"/>
    </row>
    <row r="4081" spans="1:6" ht="15" customHeight="1">
      <c r="A4081" s="17" t="s">
        <v>583</v>
      </c>
      <c r="B4081" s="17"/>
      <c r="C4081" s="17"/>
      <c r="D4081" s="17"/>
      <c r="E4081" s="17"/>
      <c r="F4081" s="17"/>
    </row>
    <row r="4082" spans="1:6" ht="15" customHeight="1">
      <c r="A4082" s="17" t="s">
        <v>725</v>
      </c>
      <c r="B4082" s="17"/>
      <c r="C4082" s="17"/>
      <c r="D4082" s="17"/>
      <c r="E4082" s="17"/>
      <c r="F4082" s="17"/>
    </row>
    <row r="4083" spans="1:6" ht="15" customHeight="1">
      <c r="A4083" s="17" t="s">
        <v>520</v>
      </c>
      <c r="B4083" s="17"/>
      <c r="C4083" s="17"/>
      <c r="D4083" s="17"/>
      <c r="E4083" s="17"/>
      <c r="F4083" s="17"/>
    </row>
    <row r="4084" spans="1:6" ht="15" customHeight="1">
      <c r="A4084" s="17" t="s">
        <v>285</v>
      </c>
      <c r="B4084" s="17"/>
      <c r="C4084" s="17"/>
      <c r="D4084" s="17"/>
      <c r="E4084" s="17"/>
      <c r="F4084" s="17"/>
    </row>
    <row r="4085" spans="1:6" ht="15" customHeight="1">
      <c r="A4085" s="17" t="s">
        <v>286</v>
      </c>
      <c r="B4085" s="17"/>
      <c r="C4085" s="17"/>
      <c r="D4085" s="17"/>
      <c r="E4085" s="17"/>
      <c r="F4085" s="17"/>
    </row>
    <row r="4086" spans="1:6" ht="15" customHeight="1">
      <c r="A4086" s="17" t="s">
        <v>227</v>
      </c>
      <c r="B4086" s="17"/>
      <c r="C4086" s="17"/>
      <c r="D4086" s="17"/>
      <c r="E4086" s="17"/>
      <c r="F4086" s="17"/>
    </row>
    <row r="4087" spans="1:6" ht="15" customHeight="1">
      <c r="A4087" s="17" t="s">
        <v>400</v>
      </c>
      <c r="B4087" s="17"/>
      <c r="C4087" s="17"/>
      <c r="D4087" s="17"/>
      <c r="E4087" s="17"/>
      <c r="F4087" s="17"/>
    </row>
    <row r="4088" spans="1:6" ht="15" customHeight="1">
      <c r="A4088" s="17" t="s">
        <v>949</v>
      </c>
      <c r="B4088" s="17"/>
      <c r="C4088" s="17"/>
      <c r="D4088" s="17"/>
      <c r="E4088" s="17"/>
      <c r="F4088" s="17"/>
    </row>
    <row r="4089" spans="1:6" ht="15" customHeight="1">
      <c r="A4089" s="17" t="s">
        <v>950</v>
      </c>
      <c r="B4089" s="17"/>
      <c r="C4089" s="17"/>
      <c r="D4089" s="17"/>
      <c r="E4089" s="17"/>
      <c r="F4089" s="17"/>
    </row>
    <row r="4090" spans="1:6" ht="15" customHeight="1">
      <c r="A4090" s="17" t="s">
        <v>579</v>
      </c>
      <c r="B4090" s="17"/>
      <c r="C4090" s="17"/>
      <c r="D4090" s="17"/>
      <c r="E4090" s="17"/>
      <c r="F4090" s="17"/>
    </row>
    <row r="4091" spans="1:6" ht="15" customHeight="1">
      <c r="A4091" s="17" t="s">
        <v>571</v>
      </c>
      <c r="B4091" s="17"/>
      <c r="C4091" s="17"/>
      <c r="D4091" s="17"/>
      <c r="E4091" s="17"/>
      <c r="F4091" s="17"/>
    </row>
    <row r="4092" spans="1:6" ht="15" customHeight="1">
      <c r="A4092" s="17" t="s">
        <v>178</v>
      </c>
      <c r="B4092" s="17"/>
      <c r="C4092" s="17"/>
      <c r="D4092" s="17"/>
      <c r="E4092" s="17"/>
      <c r="F4092" s="17"/>
    </row>
    <row r="4093" spans="1:6" ht="15" customHeight="1">
      <c r="A4093" s="17" t="s">
        <v>180</v>
      </c>
      <c r="B4093" s="17"/>
      <c r="C4093" s="17"/>
      <c r="D4093" s="17"/>
      <c r="E4093" s="17"/>
      <c r="F4093" s="17"/>
    </row>
    <row r="4094" spans="1:6" ht="15" customHeight="1">
      <c r="A4094" s="17" t="s">
        <v>730</v>
      </c>
      <c r="B4094" s="17"/>
      <c r="C4094" s="17"/>
      <c r="D4094" s="17"/>
      <c r="E4094" s="17"/>
      <c r="F4094" s="17"/>
    </row>
    <row r="4095" spans="1:6" ht="15" customHeight="1">
      <c r="A4095" s="17" t="s">
        <v>184</v>
      </c>
      <c r="B4095" s="17"/>
      <c r="C4095" s="17"/>
      <c r="D4095" s="17"/>
      <c r="E4095" s="17"/>
      <c r="F4095" s="17"/>
    </row>
    <row r="4096" spans="1:6" ht="15" customHeight="1">
      <c r="A4096" s="17" t="s">
        <v>186</v>
      </c>
      <c r="B4096" s="17"/>
      <c r="C4096" s="17"/>
      <c r="D4096" s="17"/>
      <c r="E4096" s="17"/>
      <c r="F4096" s="17"/>
    </row>
    <row r="4097" spans="1:6" ht="15" customHeight="1">
      <c r="A4097" s="17" t="s">
        <v>610</v>
      </c>
      <c r="B4097" s="17"/>
      <c r="C4097" s="17"/>
      <c r="D4097" s="17"/>
      <c r="E4097" s="17"/>
      <c r="F4097" s="17"/>
    </row>
    <row r="4098" spans="1:6" ht="15" customHeight="1">
      <c r="A4098" s="17" t="s">
        <v>611</v>
      </c>
      <c r="B4098" s="17"/>
      <c r="C4098" s="17"/>
      <c r="D4098" s="17"/>
      <c r="E4098" s="17"/>
      <c r="F4098" s="17"/>
    </row>
    <row r="4099" spans="1:6" ht="15" customHeight="1">
      <c r="A4099" s="17" t="s">
        <v>232</v>
      </c>
      <c r="B4099" s="17"/>
      <c r="C4099" s="17"/>
      <c r="D4099" s="17"/>
      <c r="E4099" s="17"/>
      <c r="F4099" s="17"/>
    </row>
    <row r="4100" spans="1:6" ht="15" customHeight="1">
      <c r="A4100" s="17" t="s">
        <v>233</v>
      </c>
      <c r="B4100" s="17"/>
      <c r="C4100" s="17"/>
      <c r="D4100" s="17"/>
      <c r="E4100" s="17"/>
      <c r="F4100" s="17"/>
    </row>
    <row r="4101" spans="1:6" ht="15" customHeight="1">
      <c r="A4101" s="17" t="s">
        <v>234</v>
      </c>
      <c r="B4101" s="17"/>
      <c r="C4101" s="17"/>
      <c r="D4101" s="17"/>
      <c r="E4101" s="17"/>
      <c r="F4101" s="17"/>
    </row>
    <row r="4102" spans="1:6" ht="15" customHeight="1">
      <c r="A4102" s="17" t="s">
        <v>235</v>
      </c>
      <c r="B4102" s="17"/>
      <c r="C4102" s="17"/>
      <c r="D4102" s="17"/>
      <c r="E4102" s="17"/>
      <c r="F4102" s="17"/>
    </row>
    <row r="4103" spans="1:6" ht="15" customHeight="1">
      <c r="A4103" s="17" t="s">
        <v>257</v>
      </c>
      <c r="B4103" s="17"/>
      <c r="C4103" s="17"/>
      <c r="D4103" s="17"/>
      <c r="E4103" s="17"/>
      <c r="F4103" s="17"/>
    </row>
    <row r="4104" spans="1:6" ht="15" customHeight="1">
      <c r="A4104" s="17" t="s">
        <v>258</v>
      </c>
      <c r="B4104" s="17"/>
      <c r="C4104" s="17"/>
      <c r="D4104" s="17"/>
      <c r="E4104" s="17"/>
      <c r="F4104" s="17"/>
    </row>
    <row r="4105" spans="1:6" ht="15" customHeight="1">
      <c r="A4105" s="17" t="s">
        <v>236</v>
      </c>
      <c r="B4105" s="17"/>
      <c r="C4105" s="17"/>
      <c r="D4105" s="17"/>
      <c r="E4105" s="17"/>
      <c r="F4105" s="17"/>
    </row>
    <row r="4106" spans="1:6" ht="15" customHeight="1">
      <c r="A4106" s="17" t="s">
        <v>237</v>
      </c>
      <c r="B4106" s="17"/>
      <c r="C4106" s="17"/>
      <c r="D4106" s="17"/>
      <c r="E4106" s="17"/>
      <c r="F4106" s="17"/>
    </row>
    <row r="4107" spans="1:6" ht="15" customHeight="1">
      <c r="A4107" s="17" t="s">
        <v>204</v>
      </c>
      <c r="B4107" s="17"/>
      <c r="C4107" s="17"/>
      <c r="D4107" s="17"/>
      <c r="E4107" s="17"/>
      <c r="F4107" s="17"/>
    </row>
    <row r="4108" spans="1:6" ht="15" customHeight="1">
      <c r="A4108" s="17" t="s">
        <v>208</v>
      </c>
      <c r="B4108" s="17"/>
      <c r="C4108" s="17"/>
      <c r="D4108" s="17"/>
      <c r="E4108" s="17"/>
      <c r="F4108" s="17"/>
    </row>
    <row r="4109" spans="1:6" ht="15" customHeight="1">
      <c r="A4109" s="17" t="s">
        <v>210</v>
      </c>
      <c r="B4109" s="17"/>
      <c r="C4109" s="17"/>
      <c r="D4109" s="17"/>
      <c r="E4109" s="17"/>
      <c r="F4109" s="17"/>
    </row>
    <row r="4110" spans="1:6" ht="15" customHeight="1">
      <c r="A4110" s="17" t="s">
        <v>429</v>
      </c>
      <c r="B4110" s="17"/>
      <c r="C4110" s="17"/>
      <c r="D4110" s="17"/>
      <c r="E4110" s="17"/>
      <c r="F4110" s="17"/>
    </row>
    <row r="4111" spans="1:6" ht="15" customHeight="1">
      <c r="A4111" s="17" t="s">
        <v>239</v>
      </c>
      <c r="B4111" s="17"/>
      <c r="C4111" s="17"/>
      <c r="D4111" s="17"/>
      <c r="E4111" s="17"/>
      <c r="F4111" s="17"/>
    </row>
    <row r="4112" spans="1:6" ht="15" customHeight="1">
      <c r="A4112" s="17" t="s">
        <v>951</v>
      </c>
      <c r="B4112" s="17"/>
      <c r="C4112" s="17"/>
      <c r="D4112" s="17"/>
      <c r="E4112" s="17"/>
      <c r="F4112" s="17"/>
    </row>
    <row r="4113" spans="1:6" ht="15" customHeight="1">
      <c r="A4113" s="17" t="s">
        <v>952</v>
      </c>
      <c r="B4113" s="17"/>
      <c r="C4113" s="17"/>
      <c r="D4113" s="17"/>
      <c r="E4113" s="17"/>
      <c r="F4113" s="17"/>
    </row>
    <row r="4114" spans="1:6" ht="15" customHeight="1">
      <c r="A4114" s="17" t="s">
        <v>397</v>
      </c>
      <c r="B4114" s="17"/>
      <c r="C4114" s="17"/>
      <c r="D4114" s="17"/>
      <c r="E4114" s="17"/>
      <c r="F4114" s="17"/>
    </row>
    <row r="4115" spans="1:6" ht="15" customHeight="1">
      <c r="A4115" s="17" t="s">
        <v>783</v>
      </c>
      <c r="B4115" s="17"/>
      <c r="C4115" s="17"/>
      <c r="D4115" s="17"/>
      <c r="E4115" s="17"/>
      <c r="F4115" s="17"/>
    </row>
    <row r="4116" spans="1:6" ht="15" customHeight="1">
      <c r="A4116" s="17" t="s">
        <v>143</v>
      </c>
      <c r="B4116" s="17"/>
      <c r="C4116" s="17"/>
      <c r="D4116" s="17"/>
      <c r="E4116" s="17"/>
      <c r="F4116" s="17"/>
    </row>
    <row r="4117" spans="1:6" ht="15" customHeight="1">
      <c r="A4117" s="17" t="s">
        <v>146</v>
      </c>
      <c r="B4117" s="17"/>
      <c r="C4117" s="17"/>
      <c r="D4117" s="17"/>
      <c r="E4117" s="17"/>
      <c r="F4117" s="17"/>
    </row>
    <row r="4118" spans="1:6" ht="15" customHeight="1">
      <c r="A4118" s="17" t="s">
        <v>222</v>
      </c>
      <c r="B4118" s="17"/>
      <c r="C4118" s="17"/>
      <c r="D4118" s="17"/>
      <c r="E4118" s="17"/>
      <c r="F4118" s="17"/>
    </row>
    <row r="4119" spans="1:6" ht="15" customHeight="1">
      <c r="A4119" s="17" t="s">
        <v>472</v>
      </c>
      <c r="B4119" s="17"/>
      <c r="C4119" s="17"/>
      <c r="D4119" s="17"/>
      <c r="E4119" s="17"/>
      <c r="F4119" s="17"/>
    </row>
    <row r="4120" spans="1:6" ht="15" customHeight="1">
      <c r="A4120" s="17" t="s">
        <v>948</v>
      </c>
      <c r="B4120" s="17"/>
      <c r="C4120" s="17"/>
      <c r="D4120" s="17"/>
      <c r="E4120" s="17"/>
      <c r="F4120" s="17"/>
    </row>
    <row r="4121" spans="1:6" ht="15" customHeight="1">
      <c r="A4121" s="17" t="s">
        <v>583</v>
      </c>
      <c r="B4121" s="17"/>
      <c r="C4121" s="17"/>
      <c r="D4121" s="17"/>
      <c r="E4121" s="17"/>
      <c r="F4121" s="17"/>
    </row>
    <row r="4122" spans="1:6" ht="15" customHeight="1">
      <c r="A4122" s="17" t="s">
        <v>479</v>
      </c>
      <c r="B4122" s="17"/>
      <c r="C4122" s="17"/>
      <c r="D4122" s="17"/>
      <c r="E4122" s="17"/>
      <c r="F4122" s="17"/>
    </row>
    <row r="4123" spans="1:6" ht="15" customHeight="1">
      <c r="A4123" s="17" t="s">
        <v>416</v>
      </c>
      <c r="B4123" s="17"/>
      <c r="C4123" s="17"/>
      <c r="D4123" s="17"/>
      <c r="E4123" s="17"/>
      <c r="F4123" s="17"/>
    </row>
    <row r="4124" spans="1:6" ht="15" customHeight="1">
      <c r="A4124" s="17" t="s">
        <v>285</v>
      </c>
      <c r="B4124" s="17"/>
      <c r="C4124" s="17"/>
      <c r="D4124" s="17"/>
      <c r="E4124" s="17"/>
      <c r="F4124" s="17"/>
    </row>
    <row r="4125" spans="1:6" ht="15" customHeight="1">
      <c r="A4125" s="17" t="s">
        <v>286</v>
      </c>
      <c r="B4125" s="17"/>
      <c r="C4125" s="17"/>
      <c r="D4125" s="17"/>
      <c r="E4125" s="17"/>
      <c r="F4125" s="17"/>
    </row>
    <row r="4126" spans="1:6" ht="15" customHeight="1">
      <c r="A4126" s="17" t="s">
        <v>323</v>
      </c>
      <c r="B4126" s="17"/>
      <c r="C4126" s="17"/>
      <c r="D4126" s="17"/>
      <c r="E4126" s="17"/>
      <c r="F4126" s="17"/>
    </row>
    <row r="4127" spans="1:6" ht="15" customHeight="1">
      <c r="A4127" s="17" t="s">
        <v>288</v>
      </c>
      <c r="B4127" s="17"/>
      <c r="C4127" s="17"/>
      <c r="D4127" s="17"/>
      <c r="E4127" s="17"/>
      <c r="F4127" s="17"/>
    </row>
    <row r="4128" spans="1:6" ht="15" customHeight="1">
      <c r="A4128" s="17" t="s">
        <v>953</v>
      </c>
      <c r="B4128" s="17"/>
      <c r="C4128" s="17"/>
      <c r="D4128" s="17"/>
      <c r="E4128" s="17"/>
      <c r="F4128" s="17"/>
    </row>
    <row r="4129" spans="1:6" ht="15" customHeight="1">
      <c r="A4129" s="17" t="s">
        <v>954</v>
      </c>
      <c r="B4129" s="17"/>
      <c r="C4129" s="17"/>
      <c r="D4129" s="17"/>
      <c r="E4129" s="17"/>
      <c r="F4129" s="17"/>
    </row>
    <row r="4130" spans="1:6" ht="15" customHeight="1">
      <c r="A4130" s="17" t="s">
        <v>955</v>
      </c>
      <c r="B4130" s="17"/>
      <c r="C4130" s="17"/>
      <c r="D4130" s="17"/>
      <c r="E4130" s="17"/>
      <c r="F4130" s="17"/>
    </row>
    <row r="4131" spans="1:6" ht="15" customHeight="1">
      <c r="A4131" s="17" t="s">
        <v>176</v>
      </c>
      <c r="B4131" s="17"/>
      <c r="C4131" s="17"/>
      <c r="D4131" s="17"/>
      <c r="E4131" s="17"/>
      <c r="F4131" s="17"/>
    </row>
    <row r="4132" spans="1:6" ht="15" customHeight="1">
      <c r="A4132" s="17" t="s">
        <v>178</v>
      </c>
      <c r="B4132" s="17"/>
      <c r="C4132" s="17"/>
      <c r="D4132" s="17"/>
      <c r="E4132" s="17"/>
      <c r="F4132" s="17"/>
    </row>
    <row r="4133" spans="1:6" ht="15" customHeight="1">
      <c r="A4133" s="17" t="s">
        <v>180</v>
      </c>
      <c r="B4133" s="17"/>
      <c r="C4133" s="17"/>
      <c r="D4133" s="17"/>
      <c r="E4133" s="17"/>
      <c r="F4133" s="17"/>
    </row>
    <row r="4134" spans="1:6" ht="15" customHeight="1">
      <c r="A4134" s="17" t="s">
        <v>555</v>
      </c>
      <c r="B4134" s="17"/>
      <c r="C4134" s="17"/>
      <c r="D4134" s="17"/>
      <c r="E4134" s="17"/>
      <c r="F4134" s="17"/>
    </row>
    <row r="4135" spans="1:6" ht="15" customHeight="1">
      <c r="A4135" s="17" t="s">
        <v>184</v>
      </c>
      <c r="B4135" s="17"/>
      <c r="C4135" s="17"/>
      <c r="D4135" s="17"/>
      <c r="E4135" s="17"/>
      <c r="F4135" s="17"/>
    </row>
    <row r="4136" spans="1:6" ht="15" customHeight="1">
      <c r="A4136" s="17" t="s">
        <v>186</v>
      </c>
      <c r="B4136" s="17"/>
      <c r="C4136" s="17"/>
      <c r="D4136" s="17"/>
      <c r="E4136" s="17"/>
      <c r="F4136" s="17"/>
    </row>
    <row r="4137" spans="1:6" ht="15" customHeight="1">
      <c r="A4137" s="17" t="s">
        <v>610</v>
      </c>
      <c r="B4137" s="17"/>
      <c r="C4137" s="17"/>
      <c r="D4137" s="17"/>
      <c r="E4137" s="17"/>
      <c r="F4137" s="17"/>
    </row>
    <row r="4138" spans="1:6" ht="15" customHeight="1">
      <c r="A4138" s="17" t="s">
        <v>611</v>
      </c>
      <c r="B4138" s="17"/>
      <c r="C4138" s="17"/>
      <c r="D4138" s="17"/>
      <c r="E4138" s="17"/>
      <c r="F4138" s="17"/>
    </row>
    <row r="4139" spans="1:6" ht="15" customHeight="1">
      <c r="A4139" s="17" t="s">
        <v>329</v>
      </c>
      <c r="B4139" s="17"/>
      <c r="C4139" s="17"/>
      <c r="D4139" s="17"/>
      <c r="E4139" s="17"/>
      <c r="F4139" s="17"/>
    </row>
    <row r="4140" spans="1:6" ht="15" customHeight="1">
      <c r="A4140" s="17" t="s">
        <v>330</v>
      </c>
      <c r="B4140" s="17"/>
      <c r="C4140" s="17"/>
      <c r="D4140" s="17"/>
      <c r="E4140" s="17"/>
      <c r="F4140" s="17"/>
    </row>
    <row r="4141" spans="1:6" ht="15" customHeight="1">
      <c r="A4141" s="17" t="s">
        <v>194</v>
      </c>
      <c r="B4141" s="17"/>
      <c r="C4141" s="17"/>
      <c r="D4141" s="17"/>
      <c r="E4141" s="17"/>
      <c r="F4141" s="17"/>
    </row>
    <row r="4142" spans="1:6" ht="15" customHeight="1">
      <c r="A4142" s="17" t="s">
        <v>196</v>
      </c>
      <c r="B4142" s="17"/>
      <c r="C4142" s="17"/>
      <c r="D4142" s="17"/>
      <c r="E4142" s="17"/>
      <c r="F4142" s="17"/>
    </row>
    <row r="4143" spans="1:6" ht="15" customHeight="1">
      <c r="A4143" s="17" t="s">
        <v>294</v>
      </c>
      <c r="B4143" s="17"/>
      <c r="C4143" s="17"/>
      <c r="D4143" s="17"/>
      <c r="E4143" s="17"/>
      <c r="F4143" s="17"/>
    </row>
    <row r="4144" spans="1:6" ht="15" customHeight="1">
      <c r="A4144" s="17" t="s">
        <v>295</v>
      </c>
      <c r="B4144" s="17"/>
      <c r="C4144" s="17"/>
      <c r="D4144" s="17"/>
      <c r="E4144" s="17"/>
      <c r="F4144" s="17"/>
    </row>
    <row r="4145" spans="1:6" ht="15" customHeight="1">
      <c r="A4145" s="17" t="s">
        <v>236</v>
      </c>
      <c r="B4145" s="17"/>
      <c r="C4145" s="17"/>
      <c r="D4145" s="17"/>
      <c r="E4145" s="17"/>
      <c r="F4145" s="17"/>
    </row>
    <row r="4146" spans="1:6" ht="15" customHeight="1">
      <c r="A4146" s="17" t="s">
        <v>237</v>
      </c>
      <c r="B4146" s="17"/>
      <c r="C4146" s="17"/>
      <c r="D4146" s="17"/>
      <c r="E4146" s="17"/>
      <c r="F4146" s="17"/>
    </row>
    <row r="4147" spans="1:6" ht="15" customHeight="1">
      <c r="A4147" s="17" t="s">
        <v>204</v>
      </c>
      <c r="B4147" s="17"/>
      <c r="C4147" s="17"/>
      <c r="D4147" s="17"/>
      <c r="E4147" s="17"/>
      <c r="F4147" s="17"/>
    </row>
    <row r="4148" spans="1:6" ht="15" customHeight="1">
      <c r="A4148" s="17" t="s">
        <v>956</v>
      </c>
      <c r="B4148" s="17"/>
      <c r="C4148" s="17"/>
      <c r="D4148" s="17"/>
      <c r="E4148" s="17"/>
      <c r="F4148" s="17"/>
    </row>
    <row r="4149" spans="1:6" ht="15" customHeight="1">
      <c r="A4149" s="17" t="s">
        <v>208</v>
      </c>
      <c r="B4149" s="17"/>
      <c r="C4149" s="17"/>
      <c r="D4149" s="17"/>
      <c r="E4149" s="17"/>
      <c r="F4149" s="17"/>
    </row>
    <row r="4150" spans="1:6" ht="15" customHeight="1">
      <c r="A4150" s="17" t="s">
        <v>210</v>
      </c>
      <c r="B4150" s="17"/>
      <c r="C4150" s="17"/>
      <c r="D4150" s="17"/>
      <c r="E4150" s="17"/>
      <c r="F4150" s="17"/>
    </row>
    <row r="4151" spans="1:6" ht="15" customHeight="1">
      <c r="A4151" s="17" t="s">
        <v>238</v>
      </c>
      <c r="B4151" s="17"/>
      <c r="C4151" s="17"/>
      <c r="D4151" s="17"/>
      <c r="E4151" s="17"/>
      <c r="F4151" s="17"/>
    </row>
    <row r="4152" spans="1:6" ht="15" customHeight="1">
      <c r="A4152" s="17" t="s">
        <v>239</v>
      </c>
      <c r="B4152" s="17"/>
      <c r="C4152" s="17"/>
      <c r="D4152" s="17"/>
      <c r="E4152" s="17"/>
      <c r="F4152" s="17"/>
    </row>
    <row r="4153" spans="1:6" ht="15" customHeight="1">
      <c r="A4153" s="17" t="s">
        <v>315</v>
      </c>
      <c r="B4153" s="17"/>
      <c r="C4153" s="17"/>
      <c r="D4153" s="17"/>
      <c r="E4153" s="17"/>
      <c r="F4153" s="17"/>
    </row>
    <row r="4154" spans="1:6" ht="15" customHeight="1">
      <c r="A4154" s="17" t="s">
        <v>316</v>
      </c>
      <c r="B4154" s="17"/>
      <c r="C4154" s="17"/>
      <c r="D4154" s="17"/>
      <c r="E4154" s="17"/>
      <c r="F4154" s="17"/>
    </row>
    <row r="4155" spans="1:6" ht="15" customHeight="1">
      <c r="A4155" s="17" t="s">
        <v>219</v>
      </c>
      <c r="B4155" s="17"/>
      <c r="C4155" s="17"/>
      <c r="D4155" s="17"/>
      <c r="E4155" s="17"/>
      <c r="F4155" s="17"/>
    </row>
    <row r="4156" spans="1:6" ht="15" customHeight="1">
      <c r="A4156" s="17" t="s">
        <v>658</v>
      </c>
      <c r="B4156" s="17"/>
      <c r="C4156" s="17"/>
      <c r="D4156" s="17"/>
      <c r="E4156" s="17"/>
      <c r="F4156" s="17"/>
    </row>
    <row r="4157" spans="1:6" ht="15" customHeight="1">
      <c r="A4157" s="17" t="s">
        <v>143</v>
      </c>
      <c r="B4157" s="17"/>
      <c r="C4157" s="17"/>
      <c r="D4157" s="17"/>
      <c r="E4157" s="17"/>
      <c r="F4157" s="17"/>
    </row>
    <row r="4158" spans="1:6" ht="15" customHeight="1">
      <c r="A4158" s="17" t="s">
        <v>279</v>
      </c>
      <c r="B4158" s="17"/>
      <c r="C4158" s="17"/>
      <c r="D4158" s="17"/>
      <c r="E4158" s="17"/>
      <c r="F4158" s="17"/>
    </row>
    <row r="4159" spans="1:6" ht="15" customHeight="1">
      <c r="A4159" s="17" t="s">
        <v>222</v>
      </c>
      <c r="B4159" s="17"/>
      <c r="C4159" s="17"/>
      <c r="D4159" s="17"/>
      <c r="E4159" s="17"/>
      <c r="F4159" s="17"/>
    </row>
    <row r="4160" spans="1:6" ht="15" customHeight="1">
      <c r="A4160" s="17" t="s">
        <v>318</v>
      </c>
      <c r="B4160" s="17"/>
      <c r="C4160" s="17"/>
      <c r="D4160" s="17"/>
      <c r="E4160" s="17"/>
      <c r="F4160" s="17"/>
    </row>
    <row r="4161" spans="1:6" ht="15" customHeight="1">
      <c r="A4161" s="17" t="s">
        <v>319</v>
      </c>
      <c r="B4161" s="17"/>
      <c r="C4161" s="17"/>
      <c r="D4161" s="17"/>
      <c r="E4161" s="17"/>
      <c r="F4161" s="17"/>
    </row>
    <row r="4162" spans="1:6" ht="15" customHeight="1">
      <c r="A4162" s="17" t="s">
        <v>320</v>
      </c>
      <c r="B4162" s="17"/>
      <c r="C4162" s="17"/>
      <c r="D4162" s="17"/>
      <c r="E4162" s="17"/>
      <c r="F4162" s="17"/>
    </row>
    <row r="4163" spans="1:6" ht="15" customHeight="1">
      <c r="A4163" s="17" t="s">
        <v>321</v>
      </c>
      <c r="B4163" s="17"/>
      <c r="C4163" s="17"/>
      <c r="D4163" s="17"/>
      <c r="E4163" s="17"/>
      <c r="F4163" s="17"/>
    </row>
    <row r="4164" spans="1:6" ht="15" customHeight="1">
      <c r="A4164" s="17" t="s">
        <v>284</v>
      </c>
      <c r="B4164" s="17"/>
      <c r="C4164" s="17"/>
      <c r="D4164" s="17"/>
      <c r="E4164" s="17"/>
      <c r="F4164" s="17"/>
    </row>
    <row r="4165" spans="1:6" ht="15" customHeight="1">
      <c r="A4165" s="17" t="s">
        <v>322</v>
      </c>
      <c r="B4165" s="17"/>
      <c r="C4165" s="17"/>
      <c r="D4165" s="17"/>
      <c r="E4165" s="17"/>
      <c r="F4165" s="17"/>
    </row>
    <row r="4166" spans="1:6" ht="15" customHeight="1">
      <c r="A4166" s="17" t="s">
        <v>286</v>
      </c>
      <c r="B4166" s="17"/>
      <c r="C4166" s="17"/>
      <c r="D4166" s="17"/>
      <c r="E4166" s="17"/>
      <c r="F4166" s="17"/>
    </row>
    <row r="4167" spans="1:6" ht="15" customHeight="1">
      <c r="A4167" s="17" t="s">
        <v>227</v>
      </c>
      <c r="B4167" s="17"/>
      <c r="C4167" s="17"/>
      <c r="D4167" s="17"/>
      <c r="E4167" s="17"/>
      <c r="F4167" s="17"/>
    </row>
    <row r="4168" spans="1:6" ht="15" customHeight="1">
      <c r="A4168" s="17" t="s">
        <v>168</v>
      </c>
      <c r="B4168" s="17"/>
      <c r="C4168" s="17"/>
      <c r="D4168" s="17"/>
      <c r="E4168" s="17"/>
      <c r="F4168" s="17"/>
    </row>
    <row r="4169" spans="1:6" ht="15" customHeight="1">
      <c r="A4169" s="17" t="s">
        <v>324</v>
      </c>
      <c r="B4169" s="17"/>
      <c r="C4169" s="17"/>
      <c r="D4169" s="17"/>
      <c r="E4169" s="17"/>
      <c r="F4169" s="17"/>
    </row>
    <row r="4170" spans="1:6" ht="15" customHeight="1">
      <c r="A4170" s="17" t="s">
        <v>325</v>
      </c>
      <c r="B4170" s="17"/>
      <c r="C4170" s="17"/>
      <c r="D4170" s="17"/>
      <c r="E4170" s="17"/>
      <c r="F4170" s="17"/>
    </row>
    <row r="4171" spans="1:6" ht="15" customHeight="1">
      <c r="A4171" s="17" t="s">
        <v>384</v>
      </c>
      <c r="B4171" s="17"/>
      <c r="C4171" s="17"/>
      <c r="D4171" s="17"/>
      <c r="E4171" s="17"/>
      <c r="F4171" s="17"/>
    </row>
    <row r="4172" spans="1:6" ht="15" customHeight="1">
      <c r="A4172" s="17" t="s">
        <v>176</v>
      </c>
      <c r="B4172" s="17"/>
      <c r="C4172" s="17"/>
      <c r="D4172" s="17"/>
      <c r="E4172" s="17"/>
      <c r="F4172" s="17"/>
    </row>
    <row r="4173" spans="1:6" ht="15" customHeight="1">
      <c r="A4173" s="17" t="s">
        <v>178</v>
      </c>
      <c r="B4173" s="17"/>
      <c r="C4173" s="17"/>
      <c r="D4173" s="17"/>
      <c r="E4173" s="17"/>
      <c r="F4173" s="17"/>
    </row>
    <row r="4174" spans="1:6" ht="15" customHeight="1">
      <c r="A4174" s="17" t="s">
        <v>180</v>
      </c>
      <c r="B4174" s="17"/>
      <c r="C4174" s="17"/>
      <c r="D4174" s="17"/>
      <c r="E4174" s="17"/>
      <c r="F4174" s="17"/>
    </row>
    <row r="4175" spans="1:6" ht="15" customHeight="1">
      <c r="A4175" s="17" t="s">
        <v>182</v>
      </c>
      <c r="B4175" s="17"/>
      <c r="C4175" s="17"/>
      <c r="D4175" s="17"/>
      <c r="E4175" s="17"/>
      <c r="F4175" s="17"/>
    </row>
    <row r="4176" spans="1:6" ht="15" customHeight="1">
      <c r="A4176" s="17" t="s">
        <v>184</v>
      </c>
      <c r="B4176" s="17"/>
      <c r="C4176" s="17"/>
      <c r="D4176" s="17"/>
      <c r="E4176" s="17"/>
      <c r="F4176" s="17"/>
    </row>
    <row r="4177" spans="1:6" ht="15" customHeight="1">
      <c r="A4177" s="17" t="s">
        <v>186</v>
      </c>
      <c r="B4177" s="17"/>
      <c r="C4177" s="17"/>
      <c r="D4177" s="17"/>
      <c r="E4177" s="17"/>
      <c r="F4177" s="17"/>
    </row>
    <row r="4178" spans="1:6" ht="15" customHeight="1">
      <c r="A4178" s="17" t="s">
        <v>327</v>
      </c>
      <c r="B4178" s="17"/>
      <c r="C4178" s="17"/>
      <c r="D4178" s="17"/>
      <c r="E4178" s="17"/>
      <c r="F4178" s="17"/>
    </row>
    <row r="4179" spans="1:6" ht="15" customHeight="1">
      <c r="A4179" s="17" t="s">
        <v>328</v>
      </c>
      <c r="B4179" s="17"/>
      <c r="C4179" s="17"/>
      <c r="D4179" s="17"/>
      <c r="E4179" s="17"/>
      <c r="F4179" s="17"/>
    </row>
    <row r="4180" spans="1:6" ht="15" customHeight="1">
      <c r="A4180" s="17" t="s">
        <v>329</v>
      </c>
      <c r="B4180" s="17"/>
      <c r="C4180" s="17"/>
      <c r="D4180" s="17"/>
      <c r="E4180" s="17"/>
      <c r="F4180" s="17"/>
    </row>
    <row r="4181" spans="1:6" ht="15" customHeight="1">
      <c r="A4181" s="17" t="s">
        <v>330</v>
      </c>
      <c r="B4181" s="17"/>
      <c r="C4181" s="17"/>
      <c r="D4181" s="17"/>
      <c r="E4181" s="17"/>
      <c r="F4181" s="17"/>
    </row>
    <row r="4182" spans="1:6" ht="15" customHeight="1">
      <c r="A4182" s="17" t="s">
        <v>234</v>
      </c>
      <c r="B4182" s="17"/>
      <c r="C4182" s="17"/>
      <c r="D4182" s="17"/>
      <c r="E4182" s="17"/>
      <c r="F4182" s="17"/>
    </row>
    <row r="4183" spans="1:6" ht="15" customHeight="1">
      <c r="A4183" s="17" t="s">
        <v>235</v>
      </c>
      <c r="B4183" s="17"/>
      <c r="C4183" s="17"/>
      <c r="D4183" s="17"/>
      <c r="E4183" s="17"/>
      <c r="F4183" s="17"/>
    </row>
    <row r="4184" spans="1:6" ht="15" customHeight="1">
      <c r="A4184" s="17" t="s">
        <v>294</v>
      </c>
      <c r="B4184" s="17"/>
      <c r="C4184" s="17"/>
      <c r="D4184" s="17"/>
      <c r="E4184" s="17"/>
      <c r="F4184" s="17"/>
    </row>
    <row r="4185" spans="1:6" ht="15" customHeight="1">
      <c r="A4185" s="17" t="s">
        <v>295</v>
      </c>
      <c r="B4185" s="17"/>
      <c r="C4185" s="17"/>
      <c r="D4185" s="17"/>
      <c r="E4185" s="17"/>
      <c r="F4185" s="17"/>
    </row>
    <row r="4186" spans="1:6" ht="15" customHeight="1">
      <c r="A4186" s="17" t="s">
        <v>236</v>
      </c>
      <c r="B4186" s="17"/>
      <c r="C4186" s="17"/>
      <c r="D4186" s="17"/>
      <c r="E4186" s="17"/>
      <c r="F4186" s="17"/>
    </row>
    <row r="4187" spans="1:6" ht="15" customHeight="1">
      <c r="A4187" s="17" t="s">
        <v>237</v>
      </c>
      <c r="B4187" s="17"/>
      <c r="C4187" s="17"/>
      <c r="D4187" s="17"/>
      <c r="E4187" s="17"/>
      <c r="F4187" s="17"/>
    </row>
    <row r="4188" spans="1:6" ht="15" customHeight="1">
      <c r="A4188" s="17" t="s">
        <v>204</v>
      </c>
      <c r="B4188" s="17"/>
      <c r="C4188" s="17"/>
      <c r="D4188" s="17"/>
      <c r="E4188" s="17"/>
      <c r="F4188" s="17"/>
    </row>
    <row r="4189" spans="1:6" ht="15" customHeight="1">
      <c r="A4189" s="17" t="s">
        <v>208</v>
      </c>
      <c r="B4189" s="17"/>
      <c r="C4189" s="17"/>
      <c r="D4189" s="17"/>
      <c r="E4189" s="17"/>
      <c r="F4189" s="17"/>
    </row>
    <row r="4190" spans="1:6" ht="15" customHeight="1">
      <c r="A4190" s="17" t="s">
        <v>210</v>
      </c>
      <c r="B4190" s="17"/>
      <c r="C4190" s="17"/>
      <c r="D4190" s="17"/>
      <c r="E4190" s="17"/>
      <c r="F4190" s="17"/>
    </row>
    <row r="4191" spans="1:6" ht="15" customHeight="1">
      <c r="A4191" s="17" t="s">
        <v>429</v>
      </c>
      <c r="B4191" s="17"/>
      <c r="C4191" s="17"/>
      <c r="D4191" s="17"/>
      <c r="E4191" s="17"/>
      <c r="F4191" s="17"/>
    </row>
    <row r="4192" spans="1:6" ht="15" customHeight="1">
      <c r="A4192" s="17" t="s">
        <v>331</v>
      </c>
      <c r="B4192" s="17"/>
      <c r="C4192" s="17"/>
      <c r="D4192" s="17"/>
      <c r="E4192" s="17"/>
      <c r="F4192" s="17"/>
    </row>
    <row r="4193" spans="1:6" ht="15" customHeight="1">
      <c r="A4193" s="17" t="s">
        <v>957</v>
      </c>
      <c r="B4193" s="17"/>
      <c r="C4193" s="17"/>
      <c r="D4193" s="17"/>
      <c r="E4193" s="17"/>
      <c r="F4193" s="17"/>
    </row>
    <row r="4194" spans="1:6" ht="15" customHeight="1">
      <c r="A4194" s="17" t="s">
        <v>958</v>
      </c>
      <c r="B4194" s="17"/>
      <c r="C4194" s="17"/>
      <c r="D4194" s="17"/>
      <c r="E4194" s="17"/>
      <c r="F4194" s="17"/>
    </row>
    <row r="4195" spans="1:6" ht="15" customHeight="1">
      <c r="A4195" s="17" t="s">
        <v>334</v>
      </c>
      <c r="B4195" s="17"/>
      <c r="C4195" s="17"/>
      <c r="D4195" s="17"/>
      <c r="E4195" s="17"/>
      <c r="F4195" s="17"/>
    </row>
    <row r="4196" spans="1:6" ht="15" customHeight="1">
      <c r="A4196" s="17" t="s">
        <v>959</v>
      </c>
      <c r="B4196" s="17"/>
      <c r="C4196" s="17"/>
      <c r="D4196" s="17"/>
      <c r="E4196" s="17"/>
      <c r="F4196" s="17"/>
    </row>
    <row r="4197" spans="1:6" ht="15" customHeight="1">
      <c r="A4197" s="17" t="s">
        <v>143</v>
      </c>
      <c r="B4197" s="17"/>
      <c r="C4197" s="17"/>
      <c r="D4197" s="17"/>
      <c r="E4197" s="17"/>
      <c r="F4197" s="17"/>
    </row>
    <row r="4198" spans="1:6" ht="15" customHeight="1">
      <c r="A4198" s="17" t="s">
        <v>221</v>
      </c>
      <c r="B4198" s="17"/>
      <c r="C4198" s="17"/>
      <c r="D4198" s="17"/>
      <c r="E4198" s="17"/>
      <c r="F4198" s="17"/>
    </row>
    <row r="4199" spans="1:6" ht="15" customHeight="1">
      <c r="A4199" s="17" t="s">
        <v>369</v>
      </c>
      <c r="B4199" s="17"/>
      <c r="C4199" s="17"/>
      <c r="D4199" s="17"/>
      <c r="E4199" s="17"/>
      <c r="F4199" s="17"/>
    </row>
    <row r="4200" spans="1:6" ht="15" customHeight="1">
      <c r="A4200" s="17" t="s">
        <v>831</v>
      </c>
      <c r="B4200" s="17"/>
      <c r="C4200" s="17"/>
      <c r="D4200" s="17"/>
      <c r="E4200" s="17"/>
      <c r="F4200" s="17"/>
    </row>
    <row r="4201" spans="1:6" ht="15" customHeight="1">
      <c r="A4201" s="17" t="s">
        <v>937</v>
      </c>
      <c r="B4201" s="17"/>
      <c r="C4201" s="17"/>
      <c r="D4201" s="17"/>
      <c r="E4201" s="17"/>
      <c r="F4201" s="17"/>
    </row>
    <row r="4202" spans="1:6" ht="15" customHeight="1">
      <c r="A4202" s="17" t="s">
        <v>906</v>
      </c>
      <c r="B4202" s="17"/>
      <c r="C4202" s="17"/>
      <c r="D4202" s="17"/>
      <c r="E4202" s="17"/>
      <c r="F4202" s="17"/>
    </row>
    <row r="4203" spans="1:6" ht="15" customHeight="1">
      <c r="A4203" s="17" t="s">
        <v>662</v>
      </c>
      <c r="B4203" s="17"/>
      <c r="C4203" s="17"/>
      <c r="D4203" s="17"/>
      <c r="E4203" s="17"/>
      <c r="F4203" s="17"/>
    </row>
    <row r="4204" spans="1:6" ht="15" customHeight="1">
      <c r="A4204" s="17" t="s">
        <v>358</v>
      </c>
      <c r="B4204" s="17"/>
      <c r="C4204" s="17"/>
      <c r="D4204" s="17"/>
      <c r="E4204" s="17"/>
      <c r="F4204" s="17"/>
    </row>
    <row r="4205" spans="1:6" ht="15" customHeight="1">
      <c r="A4205" s="17" t="s">
        <v>715</v>
      </c>
      <c r="B4205" s="17"/>
      <c r="C4205" s="17"/>
      <c r="D4205" s="17"/>
      <c r="E4205" s="17"/>
      <c r="F4205" s="17"/>
    </row>
    <row r="4206" spans="1:6" ht="15" customHeight="1">
      <c r="A4206" s="17" t="s">
        <v>286</v>
      </c>
      <c r="B4206" s="17"/>
      <c r="C4206" s="17"/>
      <c r="D4206" s="17"/>
      <c r="E4206" s="17"/>
      <c r="F4206" s="17"/>
    </row>
    <row r="4207" spans="1:6" ht="15" customHeight="1">
      <c r="A4207" s="17" t="s">
        <v>381</v>
      </c>
      <c r="B4207" s="17"/>
      <c r="C4207" s="17"/>
      <c r="D4207" s="17"/>
      <c r="E4207" s="17"/>
      <c r="F4207" s="17"/>
    </row>
    <row r="4208" spans="1:6" ht="15" customHeight="1">
      <c r="A4208" s="17" t="s">
        <v>400</v>
      </c>
      <c r="B4208" s="17"/>
      <c r="C4208" s="17"/>
      <c r="D4208" s="17"/>
      <c r="E4208" s="17"/>
      <c r="F4208" s="17"/>
    </row>
    <row r="4209" spans="1:6" ht="15" customHeight="1">
      <c r="A4209" s="17" t="s">
        <v>960</v>
      </c>
      <c r="B4209" s="17"/>
      <c r="C4209" s="17"/>
      <c r="D4209" s="17"/>
      <c r="E4209" s="17"/>
      <c r="F4209" s="17"/>
    </row>
    <row r="4210" spans="1:6" ht="15" customHeight="1">
      <c r="A4210" s="17" t="s">
        <v>961</v>
      </c>
      <c r="B4210" s="17"/>
      <c r="C4210" s="17"/>
      <c r="D4210" s="17"/>
      <c r="E4210" s="17"/>
      <c r="F4210" s="17"/>
    </row>
    <row r="4211" spans="1:6" ht="15" customHeight="1">
      <c r="A4211" s="17" t="s">
        <v>735</v>
      </c>
      <c r="B4211" s="17"/>
      <c r="C4211" s="17"/>
      <c r="D4211" s="17"/>
      <c r="E4211" s="17"/>
      <c r="F4211" s="17"/>
    </row>
    <row r="4212" spans="1:6" ht="15" customHeight="1">
      <c r="A4212" s="17" t="s">
        <v>176</v>
      </c>
      <c r="B4212" s="17"/>
      <c r="C4212" s="17"/>
      <c r="D4212" s="17"/>
      <c r="E4212" s="17"/>
      <c r="F4212" s="17"/>
    </row>
    <row r="4213" spans="1:6" ht="15" customHeight="1">
      <c r="A4213" s="17" t="s">
        <v>178</v>
      </c>
      <c r="B4213" s="17"/>
      <c r="C4213" s="17"/>
      <c r="D4213" s="17"/>
      <c r="E4213" s="17"/>
      <c r="F4213" s="17"/>
    </row>
    <row r="4214" spans="1:6" ht="15" customHeight="1">
      <c r="A4214" s="17" t="s">
        <v>180</v>
      </c>
      <c r="B4214" s="17"/>
      <c r="C4214" s="17"/>
      <c r="D4214" s="17"/>
      <c r="E4214" s="17"/>
      <c r="F4214" s="17"/>
    </row>
    <row r="4215" spans="1:6" ht="15" customHeight="1">
      <c r="A4215" s="17" t="s">
        <v>730</v>
      </c>
      <c r="B4215" s="17"/>
      <c r="C4215" s="17"/>
      <c r="D4215" s="17"/>
      <c r="E4215" s="17"/>
      <c r="F4215" s="17"/>
    </row>
    <row r="4216" spans="1:6" ht="15" customHeight="1">
      <c r="A4216" s="17" t="s">
        <v>184</v>
      </c>
      <c r="B4216" s="17"/>
      <c r="C4216" s="17"/>
      <c r="D4216" s="17"/>
      <c r="E4216" s="17"/>
      <c r="F4216" s="17"/>
    </row>
    <row r="4217" spans="1:6" ht="15" customHeight="1">
      <c r="A4217" s="17" t="s">
        <v>186</v>
      </c>
      <c r="B4217" s="17"/>
      <c r="C4217" s="17"/>
      <c r="D4217" s="17"/>
      <c r="E4217" s="17"/>
      <c r="F4217" s="17"/>
    </row>
    <row r="4218" spans="1:6" ht="15" customHeight="1">
      <c r="A4218" s="17" t="s">
        <v>610</v>
      </c>
      <c r="B4218" s="17"/>
      <c r="C4218" s="17"/>
      <c r="D4218" s="17"/>
      <c r="E4218" s="17"/>
      <c r="F4218" s="17"/>
    </row>
    <row r="4219" spans="1:6" ht="15" customHeight="1">
      <c r="A4219" s="17" t="s">
        <v>611</v>
      </c>
      <c r="B4219" s="17"/>
      <c r="C4219" s="17"/>
      <c r="D4219" s="17"/>
      <c r="E4219" s="17"/>
      <c r="F4219" s="17"/>
    </row>
    <row r="4220" spans="1:6" ht="15" customHeight="1">
      <c r="A4220" s="17" t="s">
        <v>292</v>
      </c>
      <c r="B4220" s="17"/>
      <c r="C4220" s="17"/>
      <c r="D4220" s="17"/>
      <c r="E4220" s="17"/>
      <c r="F4220" s="17"/>
    </row>
    <row r="4221" spans="1:6" ht="15" customHeight="1">
      <c r="A4221" s="17" t="s">
        <v>293</v>
      </c>
      <c r="B4221" s="17"/>
      <c r="C4221" s="17"/>
      <c r="D4221" s="17"/>
      <c r="E4221" s="17"/>
      <c r="F4221" s="17"/>
    </row>
    <row r="4222" spans="1:6" ht="15" customHeight="1">
      <c r="A4222" s="17" t="s">
        <v>234</v>
      </c>
      <c r="B4222" s="17"/>
      <c r="C4222" s="17"/>
      <c r="D4222" s="17"/>
      <c r="E4222" s="17"/>
      <c r="F4222" s="17"/>
    </row>
    <row r="4223" spans="1:6" ht="15" customHeight="1">
      <c r="A4223" s="17" t="s">
        <v>235</v>
      </c>
      <c r="B4223" s="17"/>
      <c r="C4223" s="17"/>
      <c r="D4223" s="17"/>
      <c r="E4223" s="17"/>
      <c r="F4223" s="17"/>
    </row>
    <row r="4224" spans="1:6" ht="15" customHeight="1">
      <c r="A4224" s="17" t="s">
        <v>273</v>
      </c>
      <c r="B4224" s="17"/>
      <c r="C4224" s="17"/>
      <c r="D4224" s="17"/>
      <c r="E4224" s="17"/>
      <c r="F4224" s="17"/>
    </row>
    <row r="4225" spans="1:6" ht="15" customHeight="1">
      <c r="A4225" s="17" t="s">
        <v>274</v>
      </c>
      <c r="B4225" s="17"/>
      <c r="C4225" s="17"/>
      <c r="D4225" s="17"/>
      <c r="E4225" s="17"/>
      <c r="F4225" s="17"/>
    </row>
    <row r="4226" spans="1:6" ht="15" customHeight="1">
      <c r="A4226" s="17" t="s">
        <v>236</v>
      </c>
      <c r="B4226" s="17"/>
      <c r="C4226" s="17"/>
      <c r="D4226" s="17"/>
      <c r="E4226" s="17"/>
      <c r="F4226" s="17"/>
    </row>
    <row r="4227" spans="1:6" ht="15" customHeight="1">
      <c r="A4227" s="17" t="s">
        <v>237</v>
      </c>
      <c r="B4227" s="17"/>
      <c r="C4227" s="17"/>
      <c r="D4227" s="17"/>
      <c r="E4227" s="17"/>
      <c r="F4227" s="17"/>
    </row>
    <row r="4228" spans="1:6" ht="15" customHeight="1">
      <c r="A4228" s="17" t="s">
        <v>204</v>
      </c>
      <c r="B4228" s="17"/>
      <c r="C4228" s="17"/>
      <c r="D4228" s="17"/>
      <c r="E4228" s="17"/>
      <c r="F4228" s="17"/>
    </row>
    <row r="4229" spans="1:6" ht="15" customHeight="1">
      <c r="A4229" s="17" t="s">
        <v>208</v>
      </c>
      <c r="B4229" s="17"/>
      <c r="C4229" s="17"/>
      <c r="D4229" s="17"/>
      <c r="E4229" s="17"/>
      <c r="F4229" s="17"/>
    </row>
    <row r="4230" spans="1:6" ht="15" customHeight="1">
      <c r="A4230" s="17" t="s">
        <v>210</v>
      </c>
      <c r="B4230" s="17"/>
      <c r="C4230" s="17"/>
      <c r="D4230" s="17"/>
      <c r="E4230" s="17"/>
      <c r="F4230" s="17"/>
    </row>
    <row r="4231" spans="1:6" ht="15" customHeight="1">
      <c r="A4231" s="17" t="s">
        <v>259</v>
      </c>
      <c r="B4231" s="17"/>
      <c r="C4231" s="17"/>
      <c r="D4231" s="17"/>
      <c r="E4231" s="17"/>
      <c r="F4231" s="17"/>
    </row>
    <row r="4232" spans="1:6" ht="15" customHeight="1">
      <c r="A4232" s="17" t="s">
        <v>239</v>
      </c>
      <c r="B4232" s="17"/>
      <c r="C4232" s="17"/>
      <c r="D4232" s="17"/>
      <c r="E4232" s="17"/>
      <c r="F4232" s="17"/>
    </row>
    <row r="4233" spans="1:6" ht="15" customHeight="1">
      <c r="A4233" s="17" t="s">
        <v>962</v>
      </c>
      <c r="B4233" s="17"/>
      <c r="C4233" s="17"/>
      <c r="D4233" s="17"/>
      <c r="E4233" s="17"/>
      <c r="F4233" s="17"/>
    </row>
    <row r="4234" spans="1:6" ht="15" customHeight="1">
      <c r="A4234" s="17" t="s">
        <v>963</v>
      </c>
      <c r="B4234" s="17"/>
      <c r="C4234" s="17"/>
      <c r="D4234" s="17"/>
      <c r="E4234" s="17"/>
      <c r="F4234" s="17"/>
    </row>
    <row r="4235" spans="1:6" ht="15" customHeight="1">
      <c r="A4235" s="17" t="s">
        <v>334</v>
      </c>
      <c r="B4235" s="17"/>
      <c r="C4235" s="17"/>
      <c r="D4235" s="17"/>
      <c r="E4235" s="17"/>
      <c r="F4235" s="17"/>
    </row>
    <row r="4236" spans="1:6" ht="15" customHeight="1">
      <c r="A4236" s="17" t="s">
        <v>368</v>
      </c>
      <c r="B4236" s="17"/>
      <c r="C4236" s="17"/>
      <c r="D4236" s="17"/>
      <c r="E4236" s="17"/>
      <c r="F4236" s="17"/>
    </row>
    <row r="4237" spans="1:6" ht="15" customHeight="1">
      <c r="A4237" s="17" t="s">
        <v>143</v>
      </c>
      <c r="B4237" s="17"/>
      <c r="C4237" s="17"/>
      <c r="D4237" s="17"/>
      <c r="E4237" s="17"/>
      <c r="F4237" s="17"/>
    </row>
    <row r="4238" spans="1:6" ht="15" customHeight="1">
      <c r="A4238" s="17" t="s">
        <v>146</v>
      </c>
      <c r="B4238" s="17"/>
      <c r="C4238" s="17"/>
      <c r="D4238" s="17"/>
      <c r="E4238" s="17"/>
      <c r="F4238" s="17"/>
    </row>
    <row r="4239" spans="1:6" ht="15" customHeight="1">
      <c r="A4239" s="17" t="s">
        <v>222</v>
      </c>
      <c r="B4239" s="17"/>
      <c r="C4239" s="17"/>
      <c r="D4239" s="17"/>
      <c r="E4239" s="17"/>
      <c r="F4239" s="17"/>
    </row>
    <row r="4240" spans="1:6" ht="15" customHeight="1">
      <c r="A4240" s="17" t="s">
        <v>831</v>
      </c>
      <c r="B4240" s="17"/>
      <c r="C4240" s="17"/>
      <c r="D4240" s="17"/>
      <c r="E4240" s="17"/>
      <c r="F4240" s="17"/>
    </row>
    <row r="4241" spans="1:6" ht="15" customHeight="1">
      <c r="A4241" s="17" t="s">
        <v>905</v>
      </c>
      <c r="B4241" s="17"/>
      <c r="C4241" s="17"/>
      <c r="D4241" s="17"/>
      <c r="E4241" s="17"/>
      <c r="F4241" s="17"/>
    </row>
    <row r="4242" spans="1:6" ht="15" customHeight="1">
      <c r="A4242" s="17" t="s">
        <v>583</v>
      </c>
      <c r="B4242" s="17"/>
      <c r="C4242" s="17"/>
      <c r="D4242" s="17"/>
      <c r="E4242" s="17"/>
      <c r="F4242" s="17"/>
    </row>
    <row r="4243" spans="1:6" ht="15" customHeight="1">
      <c r="A4243" s="17" t="s">
        <v>479</v>
      </c>
      <c r="B4243" s="17"/>
      <c r="C4243" s="17"/>
      <c r="D4243" s="17"/>
      <c r="E4243" s="17"/>
      <c r="F4243" s="17"/>
    </row>
    <row r="4244" spans="1:6" ht="15" customHeight="1">
      <c r="A4244" s="17" t="s">
        <v>284</v>
      </c>
      <c r="B4244" s="17"/>
      <c r="C4244" s="17"/>
      <c r="D4244" s="17"/>
      <c r="E4244" s="17"/>
      <c r="F4244" s="17"/>
    </row>
    <row r="4245" spans="1:6" ht="15" customHeight="1">
      <c r="A4245" s="17" t="s">
        <v>817</v>
      </c>
      <c r="B4245" s="17"/>
      <c r="C4245" s="17"/>
      <c r="D4245" s="17"/>
      <c r="E4245" s="17"/>
      <c r="F4245" s="17"/>
    </row>
    <row r="4246" spans="1:6" ht="15" customHeight="1">
      <c r="A4246" s="17" t="s">
        <v>286</v>
      </c>
      <c r="B4246" s="17"/>
      <c r="C4246" s="17"/>
      <c r="D4246" s="17"/>
      <c r="E4246" s="17"/>
      <c r="F4246" s="17"/>
    </row>
    <row r="4247" spans="1:6" ht="15" customHeight="1">
      <c r="A4247" s="17" t="s">
        <v>267</v>
      </c>
      <c r="B4247" s="17"/>
      <c r="C4247" s="17"/>
      <c r="D4247" s="17"/>
      <c r="E4247" s="17"/>
      <c r="F4247" s="17"/>
    </row>
    <row r="4248" spans="1:6" ht="15" customHeight="1">
      <c r="A4248" s="17" t="s">
        <v>168</v>
      </c>
      <c r="B4248" s="17"/>
      <c r="C4248" s="17"/>
      <c r="D4248" s="17"/>
      <c r="E4248" s="17"/>
      <c r="F4248" s="17"/>
    </row>
    <row r="4249" spans="1:6" ht="15" customHeight="1">
      <c r="A4249" s="17" t="s">
        <v>964</v>
      </c>
      <c r="B4249" s="17"/>
      <c r="C4249" s="17"/>
      <c r="D4249" s="17"/>
      <c r="E4249" s="17"/>
      <c r="F4249" s="17"/>
    </row>
    <row r="4250" spans="1:6" ht="15" customHeight="1">
      <c r="A4250" s="17" t="s">
        <v>965</v>
      </c>
      <c r="B4250" s="17"/>
      <c r="C4250" s="17"/>
      <c r="D4250" s="17"/>
      <c r="E4250" s="17"/>
      <c r="F4250" s="17"/>
    </row>
    <row r="4251" spans="1:6" ht="15" customHeight="1">
      <c r="A4251" s="17" t="s">
        <v>528</v>
      </c>
      <c r="B4251" s="17"/>
      <c r="C4251" s="17"/>
      <c r="D4251" s="17"/>
      <c r="E4251" s="17"/>
      <c r="F4251" s="17"/>
    </row>
    <row r="4252" spans="1:6" ht="15" customHeight="1">
      <c r="A4252" s="17" t="s">
        <v>729</v>
      </c>
      <c r="B4252" s="17"/>
      <c r="C4252" s="17"/>
      <c r="D4252" s="17"/>
      <c r="E4252" s="17"/>
      <c r="F4252" s="17"/>
    </row>
    <row r="4253" spans="1:6" ht="15" customHeight="1">
      <c r="A4253" s="17" t="s">
        <v>178</v>
      </c>
      <c r="B4253" s="17"/>
      <c r="C4253" s="17"/>
      <c r="D4253" s="17"/>
      <c r="E4253" s="17"/>
      <c r="F4253" s="17"/>
    </row>
    <row r="4254" spans="1:6" ht="15" customHeight="1">
      <c r="A4254" s="17" t="s">
        <v>180</v>
      </c>
      <c r="B4254" s="17"/>
      <c r="C4254" s="17"/>
      <c r="D4254" s="17"/>
      <c r="E4254" s="17"/>
      <c r="F4254" s="17"/>
    </row>
    <row r="4255" spans="1:6" ht="15" customHeight="1">
      <c r="A4255" s="17" t="s">
        <v>644</v>
      </c>
      <c r="B4255" s="17"/>
      <c r="C4255" s="17"/>
      <c r="D4255" s="17"/>
      <c r="E4255" s="17"/>
      <c r="F4255" s="17"/>
    </row>
    <row r="4256" spans="1:6" ht="15" customHeight="1">
      <c r="A4256" s="17" t="s">
        <v>184</v>
      </c>
      <c r="B4256" s="17"/>
      <c r="C4256" s="17"/>
      <c r="D4256" s="17"/>
      <c r="E4256" s="17"/>
      <c r="F4256" s="17"/>
    </row>
    <row r="4257" spans="1:6" ht="15" customHeight="1">
      <c r="A4257" s="17" t="s">
        <v>186</v>
      </c>
      <c r="B4257" s="17"/>
      <c r="C4257" s="17"/>
      <c r="D4257" s="17"/>
      <c r="E4257" s="17"/>
      <c r="F4257" s="17"/>
    </row>
    <row r="4258" spans="1:6" ht="15" customHeight="1">
      <c r="A4258" s="17" t="s">
        <v>610</v>
      </c>
      <c r="B4258" s="17"/>
      <c r="C4258" s="17"/>
      <c r="D4258" s="17"/>
      <c r="E4258" s="17"/>
      <c r="F4258" s="17"/>
    </row>
    <row r="4259" spans="1:6" ht="15" customHeight="1">
      <c r="A4259" s="17" t="s">
        <v>611</v>
      </c>
      <c r="B4259" s="17"/>
      <c r="C4259" s="17"/>
      <c r="D4259" s="17"/>
      <c r="E4259" s="17"/>
      <c r="F4259" s="17"/>
    </row>
    <row r="4260" spans="1:6" ht="15" customHeight="1">
      <c r="A4260" s="17" t="s">
        <v>329</v>
      </c>
      <c r="B4260" s="17"/>
      <c r="C4260" s="17"/>
      <c r="D4260" s="17"/>
      <c r="E4260" s="17"/>
      <c r="F4260" s="17"/>
    </row>
    <row r="4261" spans="1:6" ht="15" customHeight="1">
      <c r="A4261" s="17" t="s">
        <v>330</v>
      </c>
      <c r="B4261" s="17"/>
      <c r="C4261" s="17"/>
      <c r="D4261" s="17"/>
      <c r="E4261" s="17"/>
      <c r="F4261" s="17"/>
    </row>
    <row r="4262" spans="1:6" ht="15" customHeight="1">
      <c r="A4262" s="17" t="s">
        <v>271</v>
      </c>
      <c r="B4262" s="17"/>
      <c r="C4262" s="17"/>
      <c r="D4262" s="17"/>
      <c r="E4262" s="17"/>
      <c r="F4262" s="17"/>
    </row>
    <row r="4263" spans="1:6" ht="15" customHeight="1">
      <c r="A4263" s="17" t="s">
        <v>272</v>
      </c>
      <c r="B4263" s="17"/>
      <c r="C4263" s="17"/>
      <c r="D4263" s="17"/>
      <c r="E4263" s="17"/>
      <c r="F4263" s="17"/>
    </row>
    <row r="4264" spans="1:6" ht="15" customHeight="1">
      <c r="A4264" s="17" t="s">
        <v>273</v>
      </c>
      <c r="B4264" s="17"/>
      <c r="C4264" s="17"/>
      <c r="D4264" s="17"/>
      <c r="E4264" s="17"/>
      <c r="F4264" s="17"/>
    </row>
    <row r="4265" spans="1:6" ht="15" customHeight="1">
      <c r="A4265" s="17" t="s">
        <v>274</v>
      </c>
      <c r="B4265" s="17"/>
      <c r="C4265" s="17"/>
      <c r="D4265" s="17"/>
      <c r="E4265" s="17"/>
      <c r="F4265" s="17"/>
    </row>
    <row r="4266" spans="1:6" ht="15" customHeight="1">
      <c r="A4266" s="17" t="s">
        <v>236</v>
      </c>
      <c r="B4266" s="17"/>
      <c r="C4266" s="17"/>
      <c r="D4266" s="17"/>
      <c r="E4266" s="17"/>
      <c r="F4266" s="17"/>
    </row>
    <row r="4267" spans="1:6" ht="15" customHeight="1">
      <c r="A4267" s="17" t="s">
        <v>237</v>
      </c>
      <c r="B4267" s="17"/>
      <c r="C4267" s="17"/>
      <c r="D4267" s="17"/>
      <c r="E4267" s="17"/>
      <c r="F4267" s="17"/>
    </row>
    <row r="4268" spans="1:6" ht="15" customHeight="1">
      <c r="A4268" s="17" t="s">
        <v>204</v>
      </c>
      <c r="B4268" s="17"/>
      <c r="C4268" s="17"/>
      <c r="D4268" s="17"/>
      <c r="E4268" s="17"/>
      <c r="F4268" s="17"/>
    </row>
    <row r="4269" spans="1:6" ht="15" customHeight="1">
      <c r="A4269" s="17" t="s">
        <v>966</v>
      </c>
      <c r="B4269" s="17"/>
      <c r="C4269" s="17"/>
      <c r="D4269" s="17"/>
      <c r="E4269" s="17"/>
      <c r="F4269" s="17"/>
    </row>
    <row r="4270" spans="1:6" ht="15" customHeight="1">
      <c r="A4270" s="17" t="s">
        <v>208</v>
      </c>
      <c r="B4270" s="17"/>
      <c r="C4270" s="17"/>
      <c r="D4270" s="17"/>
      <c r="E4270" s="17"/>
      <c r="F4270" s="17"/>
    </row>
    <row r="4271" spans="1:6" ht="15" customHeight="1">
      <c r="A4271" s="17" t="s">
        <v>210</v>
      </c>
      <c r="B4271" s="17"/>
      <c r="C4271" s="17"/>
      <c r="D4271" s="17"/>
      <c r="E4271" s="17"/>
      <c r="F4271" s="17"/>
    </row>
    <row r="4272" spans="1:6" ht="15" customHeight="1">
      <c r="A4272" s="17" t="s">
        <v>238</v>
      </c>
      <c r="B4272" s="17"/>
      <c r="C4272" s="17"/>
      <c r="D4272" s="17"/>
      <c r="E4272" s="17"/>
      <c r="F4272" s="17"/>
    </row>
    <row r="4273" spans="1:6" ht="15" customHeight="1">
      <c r="A4273" s="17" t="s">
        <v>547</v>
      </c>
      <c r="B4273" s="17"/>
      <c r="C4273" s="17"/>
      <c r="D4273" s="17"/>
      <c r="E4273" s="17"/>
      <c r="F4273" s="17"/>
    </row>
    <row r="4274" spans="1:6" ht="15" customHeight="1">
      <c r="A4274" s="17" t="s">
        <v>967</v>
      </c>
      <c r="B4274" s="17"/>
      <c r="C4274" s="17"/>
      <c r="D4274" s="17"/>
      <c r="E4274" s="17"/>
      <c r="F4274" s="17"/>
    </row>
    <row r="4275" spans="1:6" ht="15" customHeight="1">
      <c r="A4275" s="17" t="s">
        <v>968</v>
      </c>
      <c r="B4275" s="17"/>
      <c r="C4275" s="17"/>
      <c r="D4275" s="17"/>
      <c r="E4275" s="17"/>
      <c r="F4275" s="17"/>
    </row>
    <row r="4276" spans="1:6" ht="15" customHeight="1">
      <c r="A4276" s="17" t="s">
        <v>219</v>
      </c>
      <c r="B4276" s="17"/>
      <c r="C4276" s="17"/>
      <c r="D4276" s="17"/>
      <c r="E4276" s="17"/>
      <c r="F4276" s="17"/>
    </row>
    <row r="4277" spans="1:6" ht="15" customHeight="1">
      <c r="A4277" s="17" t="s">
        <v>969</v>
      </c>
      <c r="B4277" s="17"/>
      <c r="C4277" s="17"/>
      <c r="D4277" s="17"/>
      <c r="E4277" s="17"/>
      <c r="F4277" s="17"/>
    </row>
    <row r="4278" spans="1:6" ht="15" customHeight="1">
      <c r="A4278" s="17" t="s">
        <v>143</v>
      </c>
      <c r="B4278" s="17"/>
      <c r="C4278" s="17"/>
      <c r="D4278" s="17"/>
      <c r="E4278" s="17"/>
      <c r="F4278" s="17"/>
    </row>
    <row r="4279" spans="1:6" ht="15" customHeight="1">
      <c r="A4279" s="17" t="s">
        <v>244</v>
      </c>
      <c r="B4279" s="17"/>
      <c r="C4279" s="17"/>
      <c r="D4279" s="17"/>
      <c r="E4279" s="17"/>
      <c r="F4279" s="17"/>
    </row>
    <row r="4280" spans="1:6" ht="15" customHeight="1">
      <c r="A4280" s="17" t="s">
        <v>369</v>
      </c>
      <c r="B4280" s="17"/>
      <c r="C4280" s="17"/>
      <c r="D4280" s="17"/>
      <c r="E4280" s="17"/>
      <c r="F4280" s="17"/>
    </row>
    <row r="4281" spans="1:6" ht="15" customHeight="1">
      <c r="A4281" s="17" t="s">
        <v>462</v>
      </c>
      <c r="B4281" s="17"/>
      <c r="C4281" s="17"/>
      <c r="D4281" s="17"/>
      <c r="E4281" s="17"/>
      <c r="F4281" s="17"/>
    </row>
    <row r="4282" spans="1:6" ht="15" customHeight="1">
      <c r="A4282" s="17" t="s">
        <v>970</v>
      </c>
      <c r="B4282" s="17"/>
      <c r="C4282" s="17"/>
      <c r="D4282" s="17"/>
      <c r="E4282" s="17"/>
      <c r="F4282" s="17"/>
    </row>
    <row r="4283" spans="1:6" ht="15" customHeight="1">
      <c r="A4283" s="17" t="s">
        <v>906</v>
      </c>
      <c r="B4283" s="17"/>
      <c r="C4283" s="17"/>
      <c r="D4283" s="17"/>
      <c r="E4283" s="17"/>
      <c r="F4283" s="17"/>
    </row>
    <row r="4284" spans="1:6" ht="15" customHeight="1">
      <c r="A4284" s="17" t="s">
        <v>283</v>
      </c>
      <c r="B4284" s="17"/>
      <c r="C4284" s="17"/>
      <c r="D4284" s="17"/>
      <c r="E4284" s="17"/>
      <c r="F4284" s="17"/>
    </row>
    <row r="4285" spans="1:6" ht="15" customHeight="1">
      <c r="A4285" s="17" t="s">
        <v>584</v>
      </c>
      <c r="B4285" s="17"/>
      <c r="C4285" s="17"/>
      <c r="D4285" s="17"/>
      <c r="E4285" s="17"/>
      <c r="F4285" s="17"/>
    </row>
    <row r="4286" spans="1:6" ht="15" customHeight="1">
      <c r="A4286" s="17" t="s">
        <v>285</v>
      </c>
      <c r="B4286" s="17"/>
      <c r="C4286" s="17"/>
      <c r="D4286" s="17"/>
      <c r="E4286" s="17"/>
      <c r="F4286" s="17"/>
    </row>
    <row r="4287" spans="1:6" ht="15" customHeight="1">
      <c r="A4287" s="17" t="s">
        <v>286</v>
      </c>
      <c r="B4287" s="17"/>
      <c r="C4287" s="17"/>
      <c r="D4287" s="17"/>
      <c r="E4287" s="17"/>
      <c r="F4287" s="17"/>
    </row>
    <row r="4288" spans="1:6" ht="15" customHeight="1">
      <c r="A4288" s="17" t="s">
        <v>227</v>
      </c>
      <c r="B4288" s="17"/>
      <c r="C4288" s="17"/>
      <c r="D4288" s="17"/>
      <c r="E4288" s="17"/>
      <c r="F4288" s="17"/>
    </row>
    <row r="4289" spans="1:6" ht="15" customHeight="1">
      <c r="A4289" s="17" t="s">
        <v>337</v>
      </c>
      <c r="B4289" s="17"/>
      <c r="C4289" s="17"/>
      <c r="D4289" s="17"/>
      <c r="E4289" s="17"/>
      <c r="F4289" s="17"/>
    </row>
    <row r="4290" spans="1:6" ht="15" customHeight="1">
      <c r="A4290" s="17" t="s">
        <v>971</v>
      </c>
      <c r="B4290" s="17"/>
      <c r="C4290" s="17"/>
      <c r="D4290" s="17"/>
      <c r="E4290" s="17"/>
      <c r="F4290" s="17"/>
    </row>
    <row r="4291" spans="1:6" ht="15" customHeight="1">
      <c r="A4291" s="17" t="s">
        <v>972</v>
      </c>
      <c r="B4291" s="17"/>
      <c r="C4291" s="17"/>
      <c r="D4291" s="17"/>
      <c r="E4291" s="17"/>
      <c r="F4291" s="17"/>
    </row>
    <row r="4292" spans="1:6" ht="15" customHeight="1">
      <c r="A4292" s="17" t="s">
        <v>630</v>
      </c>
      <c r="B4292" s="17"/>
      <c r="C4292" s="17"/>
      <c r="D4292" s="17"/>
      <c r="E4292" s="17"/>
      <c r="F4292" s="17"/>
    </row>
    <row r="4293" spans="1:6" ht="15" customHeight="1">
      <c r="A4293" s="17" t="s">
        <v>176</v>
      </c>
      <c r="B4293" s="17"/>
      <c r="C4293" s="17"/>
      <c r="D4293" s="17"/>
      <c r="E4293" s="17"/>
      <c r="F4293" s="17"/>
    </row>
    <row r="4294" spans="1:6" ht="15" customHeight="1">
      <c r="A4294" s="17" t="s">
        <v>178</v>
      </c>
      <c r="B4294" s="17"/>
      <c r="C4294" s="17"/>
      <c r="D4294" s="17"/>
      <c r="E4294" s="17"/>
      <c r="F4294" s="17"/>
    </row>
    <row r="4295" spans="1:6" ht="15" customHeight="1">
      <c r="A4295" s="17" t="s">
        <v>180</v>
      </c>
      <c r="B4295" s="17"/>
      <c r="C4295" s="17"/>
      <c r="D4295" s="17"/>
      <c r="E4295" s="17"/>
      <c r="F4295" s="17"/>
    </row>
    <row r="4296" spans="1:6" ht="15" customHeight="1">
      <c r="A4296" s="17" t="s">
        <v>449</v>
      </c>
      <c r="B4296" s="17"/>
      <c r="C4296" s="17"/>
      <c r="D4296" s="17"/>
      <c r="E4296" s="17"/>
      <c r="F4296" s="17"/>
    </row>
    <row r="4297" spans="1:6" ht="15" customHeight="1">
      <c r="A4297" s="17" t="s">
        <v>184</v>
      </c>
      <c r="B4297" s="17"/>
      <c r="C4297" s="17"/>
      <c r="D4297" s="17"/>
      <c r="E4297" s="17"/>
      <c r="F4297" s="17"/>
    </row>
    <row r="4298" spans="1:6" ht="15" customHeight="1">
      <c r="A4298" s="17" t="s">
        <v>186</v>
      </c>
      <c r="B4298" s="17"/>
      <c r="C4298" s="17"/>
      <c r="D4298" s="17"/>
      <c r="E4298" s="17"/>
      <c r="F4298" s="17"/>
    </row>
    <row r="4299" spans="1:6" ht="15" customHeight="1">
      <c r="A4299" s="17" t="s">
        <v>405</v>
      </c>
      <c r="B4299" s="17"/>
      <c r="C4299" s="17"/>
      <c r="D4299" s="17"/>
      <c r="E4299" s="17"/>
      <c r="F4299" s="17"/>
    </row>
    <row r="4300" spans="1:6" ht="15" customHeight="1">
      <c r="A4300" s="17" t="s">
        <v>406</v>
      </c>
      <c r="B4300" s="17"/>
      <c r="C4300" s="17"/>
      <c r="D4300" s="17"/>
      <c r="E4300" s="17"/>
      <c r="F4300" s="17"/>
    </row>
    <row r="4301" spans="1:6" ht="15" customHeight="1">
      <c r="A4301" s="17" t="s">
        <v>329</v>
      </c>
      <c r="B4301" s="17"/>
      <c r="C4301" s="17"/>
      <c r="D4301" s="17"/>
      <c r="E4301" s="17"/>
      <c r="F4301" s="17"/>
    </row>
    <row r="4302" spans="1:6" ht="15" customHeight="1">
      <c r="A4302" s="17" t="s">
        <v>330</v>
      </c>
      <c r="B4302" s="17"/>
      <c r="C4302" s="17"/>
      <c r="D4302" s="17"/>
      <c r="E4302" s="17"/>
      <c r="F4302" s="17"/>
    </row>
    <row r="4303" spans="1:6" ht="15" customHeight="1">
      <c r="A4303" s="17" t="s">
        <v>194</v>
      </c>
      <c r="B4303" s="17"/>
      <c r="C4303" s="17"/>
      <c r="D4303" s="17"/>
      <c r="E4303" s="17"/>
      <c r="F4303" s="17"/>
    </row>
    <row r="4304" spans="1:6" ht="15" customHeight="1">
      <c r="A4304" s="17" t="s">
        <v>196</v>
      </c>
      <c r="B4304" s="17"/>
      <c r="C4304" s="17"/>
      <c r="D4304" s="17"/>
      <c r="E4304" s="17"/>
      <c r="F4304" s="17"/>
    </row>
    <row r="4305" spans="1:6" ht="15" customHeight="1">
      <c r="A4305" s="17" t="s">
        <v>407</v>
      </c>
      <c r="B4305" s="17"/>
      <c r="C4305" s="17"/>
      <c r="D4305" s="17"/>
      <c r="E4305" s="17"/>
      <c r="F4305" s="17"/>
    </row>
    <row r="4306" spans="1:6" ht="15" customHeight="1">
      <c r="A4306" s="17" t="s">
        <v>408</v>
      </c>
      <c r="B4306" s="17"/>
      <c r="C4306" s="17"/>
      <c r="D4306" s="17"/>
      <c r="E4306" s="17"/>
      <c r="F4306" s="17"/>
    </row>
    <row r="4307" spans="1:6" ht="15" customHeight="1">
      <c r="A4307" s="17" t="s">
        <v>236</v>
      </c>
      <c r="B4307" s="17"/>
      <c r="C4307" s="17"/>
      <c r="D4307" s="17"/>
      <c r="E4307" s="17"/>
      <c r="F4307" s="17"/>
    </row>
    <row r="4308" spans="1:6" ht="15" customHeight="1">
      <c r="A4308" s="17" t="s">
        <v>237</v>
      </c>
      <c r="B4308" s="17"/>
      <c r="C4308" s="17"/>
      <c r="D4308" s="17"/>
      <c r="E4308" s="17"/>
      <c r="F4308" s="17"/>
    </row>
    <row r="4309" spans="1:6" ht="15" customHeight="1">
      <c r="A4309" s="17" t="s">
        <v>204</v>
      </c>
      <c r="B4309" s="17"/>
      <c r="C4309" s="17"/>
      <c r="D4309" s="17"/>
      <c r="E4309" s="17"/>
      <c r="F4309" s="17"/>
    </row>
    <row r="4310" spans="1:6" ht="15" customHeight="1">
      <c r="A4310" s="17" t="s">
        <v>589</v>
      </c>
      <c r="B4310" s="17"/>
      <c r="C4310" s="17"/>
      <c r="D4310" s="17"/>
      <c r="E4310" s="17"/>
      <c r="F4310" s="17"/>
    </row>
    <row r="4311" spans="1:6" ht="15" customHeight="1">
      <c r="A4311" s="17" t="s">
        <v>208</v>
      </c>
      <c r="B4311" s="17"/>
      <c r="C4311" s="17"/>
      <c r="D4311" s="17"/>
      <c r="E4311" s="17"/>
      <c r="F4311" s="17"/>
    </row>
    <row r="4312" spans="1:6" ht="15" customHeight="1">
      <c r="A4312" s="17" t="s">
        <v>210</v>
      </c>
      <c r="B4312" s="17"/>
      <c r="C4312" s="17"/>
      <c r="D4312" s="17"/>
      <c r="E4312" s="17"/>
      <c r="F4312" s="17"/>
    </row>
    <row r="4313" spans="1:6" ht="15" customHeight="1">
      <c r="A4313" s="17" t="s">
        <v>341</v>
      </c>
      <c r="B4313" s="17"/>
      <c r="C4313" s="17"/>
      <c r="D4313" s="17"/>
      <c r="E4313" s="17"/>
      <c r="F4313" s="17"/>
    </row>
    <row r="4314" spans="1:6" ht="15" customHeight="1">
      <c r="A4314" s="17" t="s">
        <v>239</v>
      </c>
      <c r="B4314" s="17"/>
      <c r="C4314" s="17"/>
      <c r="D4314" s="17"/>
      <c r="E4314" s="17"/>
      <c r="F4314" s="17"/>
    </row>
    <row r="4315" spans="1:6" ht="15" customHeight="1">
      <c r="A4315" s="17" t="s">
        <v>973</v>
      </c>
      <c r="B4315" s="17"/>
      <c r="C4315" s="17"/>
      <c r="D4315" s="17"/>
      <c r="E4315" s="17"/>
      <c r="F4315" s="17"/>
    </row>
    <row r="4316" spans="1:6" ht="15" customHeight="1">
      <c r="A4316" s="17" t="s">
        <v>974</v>
      </c>
      <c r="B4316" s="17"/>
      <c r="C4316" s="17"/>
      <c r="D4316" s="17"/>
      <c r="E4316" s="17"/>
      <c r="F4316" s="17"/>
    </row>
    <row r="4317" spans="1:6" ht="15" customHeight="1">
      <c r="A4317" s="17" t="s">
        <v>975</v>
      </c>
      <c r="B4317" s="17"/>
      <c r="C4317" s="17"/>
      <c r="D4317" s="17"/>
      <c r="E4317" s="17"/>
      <c r="F4317" s="17"/>
    </row>
    <row r="4318" spans="1:6" ht="15" customHeight="1">
      <c r="A4318" s="17" t="s">
        <v>976</v>
      </c>
      <c r="B4318" s="17"/>
      <c r="C4318" s="17"/>
      <c r="D4318" s="17"/>
      <c r="E4318" s="17"/>
      <c r="F4318" s="17"/>
    </row>
    <row r="4319" spans="1:6" ht="15" customHeight="1">
      <c r="A4319" s="17" t="s">
        <v>977</v>
      </c>
      <c r="B4319" s="17"/>
      <c r="C4319" s="17"/>
      <c r="D4319" s="17"/>
      <c r="E4319" s="17"/>
      <c r="F4319" s="17"/>
    </row>
    <row r="4320" spans="1:6" ht="15" customHeight="1">
      <c r="A4320" s="17" t="s">
        <v>978</v>
      </c>
      <c r="B4320" s="17"/>
      <c r="C4320" s="17"/>
      <c r="D4320" s="17"/>
      <c r="E4320" s="17"/>
      <c r="F4320" s="17"/>
    </row>
    <row r="4321" spans="1:6" ht="15" customHeight="1">
      <c r="A4321" s="17" t="s">
        <v>979</v>
      </c>
      <c r="B4321" s="17"/>
      <c r="C4321" s="17"/>
      <c r="D4321" s="17"/>
      <c r="E4321" s="17"/>
      <c r="F4321" s="17"/>
    </row>
    <row r="4322" spans="1:6" ht="15" customHeight="1">
      <c r="A4322" s="17" t="s">
        <v>980</v>
      </c>
      <c r="B4322" s="17"/>
      <c r="C4322" s="17"/>
      <c r="D4322" s="17"/>
      <c r="E4322" s="17"/>
      <c r="F4322" s="17"/>
    </row>
    <row r="4323" spans="1:6" ht="15" customHeight="1">
      <c r="A4323" s="17" t="s">
        <v>981</v>
      </c>
      <c r="B4323" s="17"/>
      <c r="C4323" s="17"/>
      <c r="D4323" s="17"/>
      <c r="E4323" s="17"/>
      <c r="F4323" s="17"/>
    </row>
    <row r="4324" spans="1:6" ht="15" customHeight="1">
      <c r="A4324" s="17" t="s">
        <v>982</v>
      </c>
      <c r="B4324" s="17"/>
      <c r="C4324" s="17"/>
      <c r="D4324" s="17"/>
      <c r="E4324" s="17"/>
      <c r="F4324" s="17"/>
    </row>
    <row r="4325" spans="1:6" ht="15" customHeight="1">
      <c r="A4325" s="17" t="s">
        <v>983</v>
      </c>
      <c r="B4325" s="17"/>
      <c r="C4325" s="17"/>
      <c r="D4325" s="17"/>
      <c r="E4325" s="17"/>
      <c r="F4325" s="17"/>
    </row>
    <row r="4326" spans="1:6" ht="15" customHeight="1">
      <c r="A4326" s="17" t="s">
        <v>984</v>
      </c>
      <c r="B4326" s="17"/>
      <c r="C4326" s="17"/>
      <c r="D4326" s="17"/>
      <c r="E4326" s="17"/>
      <c r="F4326" s="17"/>
    </row>
    <row r="4327" spans="1:6" ht="15" customHeight="1">
      <c r="A4327" s="17" t="s">
        <v>985</v>
      </c>
      <c r="B4327" s="17"/>
      <c r="C4327" s="17"/>
      <c r="D4327" s="17"/>
      <c r="E4327" s="17"/>
      <c r="F4327" s="17"/>
    </row>
    <row r="4328" spans="1:6" ht="15" customHeight="1">
      <c r="A4328" s="17" t="s">
        <v>58</v>
      </c>
      <c r="B4328" s="17"/>
      <c r="C4328" s="17"/>
      <c r="D4328" s="17"/>
      <c r="E4328" s="17"/>
      <c r="F4328" s="17"/>
    </row>
    <row r="4329" spans="1:6" ht="15" customHeight="1">
      <c r="A4329" s="17" t="s">
        <v>59</v>
      </c>
      <c r="B4329" s="17"/>
      <c r="C4329" s="17"/>
      <c r="D4329" s="17"/>
      <c r="E4329" s="17"/>
      <c r="F4329" s="17"/>
    </row>
    <row r="4330" spans="1:6" ht="15" customHeight="1">
      <c r="A4330" s="17" t="s">
        <v>60</v>
      </c>
      <c r="B4330" s="17"/>
      <c r="C4330" s="17"/>
      <c r="D4330" s="17"/>
      <c r="E4330" s="17"/>
      <c r="F4330" s="17"/>
    </row>
    <row r="4331" spans="1:6" ht="15" customHeight="1">
      <c r="A4331" s="17" t="s">
        <v>61</v>
      </c>
      <c r="B4331" s="17"/>
      <c r="C4331" s="17"/>
      <c r="D4331" s="17"/>
      <c r="E4331" s="17"/>
      <c r="F4331" s="17"/>
    </row>
    <row r="4332" spans="1:6" ht="15" customHeight="1">
      <c r="A4332" s="17" t="s">
        <v>62</v>
      </c>
      <c r="B4332" s="17"/>
      <c r="C4332" s="17"/>
      <c r="D4332" s="17"/>
      <c r="E4332" s="17"/>
      <c r="F4332" s="17"/>
    </row>
    <row r="4333" spans="1:6" ht="15" customHeight="1">
      <c r="A4333" s="17" t="s">
        <v>63</v>
      </c>
      <c r="B4333" s="17"/>
      <c r="C4333" s="17"/>
      <c r="D4333" s="17"/>
      <c r="E4333" s="17"/>
      <c r="F4333" s="17"/>
    </row>
    <row r="4334" spans="1:6" ht="15" customHeight="1">
      <c r="A4334" s="17" t="s">
        <v>64</v>
      </c>
      <c r="B4334" s="17"/>
      <c r="C4334" s="17"/>
      <c r="D4334" s="17"/>
      <c r="E4334" s="17"/>
      <c r="F4334" s="17"/>
    </row>
    <row r="4335" spans="1:6" ht="15" customHeight="1">
      <c r="A4335" s="17" t="s">
        <v>65</v>
      </c>
      <c r="B4335" s="17"/>
      <c r="C4335" s="17"/>
      <c r="D4335" s="17"/>
      <c r="E4335" s="17"/>
      <c r="F4335" s="17"/>
    </row>
    <row r="4336" spans="1:6" ht="15" customHeight="1">
      <c r="A4336" s="17" t="s">
        <v>66</v>
      </c>
      <c r="B4336" s="17"/>
      <c r="C4336" s="17"/>
      <c r="D4336" s="17"/>
      <c r="E4336" s="17"/>
      <c r="F4336" s="17"/>
    </row>
    <row r="4337" spans="1:6" ht="15" customHeight="1">
      <c r="A4337" s="17" t="s">
        <v>67</v>
      </c>
      <c r="B4337" s="17"/>
      <c r="C4337" s="17"/>
      <c r="D4337" s="17"/>
      <c r="E4337" s="17"/>
      <c r="F4337" s="17"/>
    </row>
    <row r="4338" spans="1:6" ht="15" customHeight="1">
      <c r="A4338" s="17" t="s">
        <v>68</v>
      </c>
      <c r="B4338" s="17"/>
      <c r="C4338" s="17"/>
      <c r="D4338" s="17"/>
      <c r="E4338" s="17"/>
      <c r="F4338" s="17"/>
    </row>
    <row r="4339" spans="1:6" ht="15" customHeight="1">
      <c r="A4339" s="17" t="s">
        <v>69</v>
      </c>
      <c r="B4339" s="17"/>
      <c r="C4339" s="17"/>
      <c r="D4339" s="17"/>
      <c r="E4339" s="17"/>
      <c r="F4339" s="17"/>
    </row>
    <row r="4340" spans="1:6" ht="15" customHeight="1">
      <c r="A4340" s="17" t="s">
        <v>70</v>
      </c>
      <c r="B4340" s="17"/>
      <c r="C4340" s="17"/>
      <c r="D4340" s="17"/>
      <c r="E4340" s="17"/>
      <c r="F4340" s="17"/>
    </row>
    <row r="4341" spans="1:6" ht="15" customHeight="1">
      <c r="A4341" s="17" t="s">
        <v>71</v>
      </c>
      <c r="B4341" s="17"/>
      <c r="C4341" s="17"/>
      <c r="D4341" s="17"/>
      <c r="E4341" s="17"/>
      <c r="F4341" s="17"/>
    </row>
    <row r="4342" spans="1:6" ht="15" customHeight="1">
      <c r="A4342" s="17" t="s">
        <v>72</v>
      </c>
      <c r="B4342" s="17"/>
      <c r="C4342" s="17"/>
      <c r="D4342" s="17"/>
      <c r="E4342" s="17"/>
      <c r="F4342" s="17"/>
    </row>
    <row r="4343" spans="1:6" ht="15" customHeight="1">
      <c r="A4343" s="17" t="s">
        <v>73</v>
      </c>
      <c r="B4343" s="17"/>
      <c r="C4343" s="17"/>
      <c r="D4343" s="17"/>
      <c r="E4343" s="17"/>
      <c r="F4343" s="17"/>
    </row>
    <row r="4344" spans="1:6" ht="15" customHeight="1">
      <c r="A4344" s="17" t="s">
        <v>74</v>
      </c>
      <c r="B4344" s="17"/>
      <c r="C4344" s="17"/>
      <c r="D4344" s="17"/>
      <c r="E4344" s="17"/>
      <c r="F4344" s="17"/>
    </row>
    <row r="4345" spans="1:6" ht="15" customHeight="1">
      <c r="A4345" s="17" t="s">
        <v>75</v>
      </c>
      <c r="B4345" s="17"/>
      <c r="C4345" s="17"/>
      <c r="D4345" s="17"/>
      <c r="E4345" s="17"/>
      <c r="F4345" s="17"/>
    </row>
    <row r="4346" spans="1:6" ht="15" customHeight="1">
      <c r="A4346" s="17" t="s">
        <v>76</v>
      </c>
      <c r="B4346" s="17"/>
      <c r="C4346" s="17"/>
      <c r="D4346" s="17"/>
      <c r="E4346" s="17"/>
      <c r="F4346" s="17"/>
    </row>
    <row r="4347" spans="1:6" ht="15" customHeight="1">
      <c r="A4347" s="17" t="s">
        <v>77</v>
      </c>
      <c r="B4347" s="17"/>
      <c r="C4347" s="17"/>
      <c r="D4347" s="17"/>
      <c r="E4347" s="17"/>
      <c r="F4347" s="17"/>
    </row>
    <row r="4348" spans="1:6" ht="15" customHeight="1">
      <c r="A4348" s="17" t="s">
        <v>78</v>
      </c>
      <c r="B4348" s="17"/>
      <c r="C4348" s="17"/>
      <c r="D4348" s="17"/>
      <c r="E4348" s="17"/>
      <c r="F4348" s="17"/>
    </row>
    <row r="4349" spans="1:6" ht="15" customHeight="1">
      <c r="A4349" s="17" t="s">
        <v>79</v>
      </c>
      <c r="B4349" s="17"/>
      <c r="C4349" s="17"/>
      <c r="D4349" s="17"/>
      <c r="E4349" s="17"/>
      <c r="F4349" s="17"/>
    </row>
    <row r="4350" spans="1:6" ht="15" customHeight="1">
      <c r="A4350" s="17" t="s">
        <v>80</v>
      </c>
      <c r="B4350" s="17"/>
      <c r="C4350" s="17"/>
      <c r="D4350" s="17"/>
      <c r="E4350" s="17"/>
      <c r="F4350" s="17"/>
    </row>
    <row r="4351" spans="1:6" ht="15" customHeight="1">
      <c r="A4351" s="17" t="s">
        <v>81</v>
      </c>
      <c r="B4351" s="17"/>
      <c r="C4351" s="17"/>
      <c r="D4351" s="17"/>
      <c r="E4351" s="17"/>
      <c r="F4351" s="17"/>
    </row>
    <row r="4352" spans="1:6" ht="15" customHeight="1">
      <c r="A4352" s="17" t="s">
        <v>82</v>
      </c>
      <c r="B4352" s="17"/>
      <c r="C4352" s="17"/>
      <c r="D4352" s="17"/>
      <c r="E4352" s="17"/>
      <c r="F4352" s="17"/>
    </row>
    <row r="4353" spans="1:6" ht="15" customHeight="1">
      <c r="A4353" s="17" t="s">
        <v>83</v>
      </c>
      <c r="B4353" s="17"/>
      <c r="C4353" s="17"/>
      <c r="D4353" s="17"/>
      <c r="E4353" s="17"/>
      <c r="F4353" s="17"/>
    </row>
    <row r="4354" spans="1:6" ht="15" customHeight="1">
      <c r="A4354" s="17" t="s">
        <v>84</v>
      </c>
      <c r="B4354" s="17"/>
      <c r="C4354" s="17"/>
      <c r="D4354" s="17"/>
      <c r="E4354" s="17"/>
      <c r="F4354" s="17"/>
    </row>
    <row r="4355" spans="1:6" ht="15" customHeight="1">
      <c r="A4355" s="17" t="s">
        <v>85</v>
      </c>
      <c r="B4355" s="17"/>
      <c r="C4355" s="17"/>
      <c r="D4355" s="17"/>
      <c r="E4355" s="17"/>
      <c r="F4355" s="17"/>
    </row>
    <row r="4356" spans="1:6" ht="15" customHeight="1">
      <c r="A4356" s="17" t="s">
        <v>86</v>
      </c>
      <c r="B4356" s="17"/>
      <c r="C4356" s="17"/>
      <c r="D4356" s="17"/>
      <c r="E4356" s="17"/>
      <c r="F4356" s="17"/>
    </row>
    <row r="4357" spans="1:6" ht="15" customHeight="1">
      <c r="A4357" s="17" t="s">
        <v>87</v>
      </c>
      <c r="B4357" s="17"/>
      <c r="C4357" s="17"/>
      <c r="D4357" s="17"/>
      <c r="E4357" s="17"/>
      <c r="F4357" s="17"/>
    </row>
    <row r="4358" spans="1:6" ht="15" customHeight="1">
      <c r="A4358" s="17" t="s">
        <v>88</v>
      </c>
      <c r="B4358" s="17"/>
      <c r="C4358" s="17"/>
      <c r="D4358" s="17"/>
      <c r="E4358" s="17"/>
      <c r="F435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ColWidth="17.109375" defaultRowHeight="12.75" customHeight="1"/>
  <cols>
    <col min="4" max="4" width="20.5546875" customWidth="1"/>
    <col min="5" max="5" width="21.33203125" customWidth="1"/>
  </cols>
  <sheetData>
    <row r="1" spans="1:6" ht="12" customHeight="1">
      <c r="A1" s="11" t="s">
        <v>989</v>
      </c>
      <c r="B1" s="19" t="s">
        <v>990</v>
      </c>
      <c r="C1" s="15" t="s">
        <v>989</v>
      </c>
      <c r="D1" s="5" t="s">
        <v>991</v>
      </c>
      <c r="E1" s="5"/>
      <c r="F1" s="5"/>
    </row>
    <row r="2" spans="1:6" ht="12" customHeight="1">
      <c r="A2" s="13">
        <v>0</v>
      </c>
      <c r="B2" s="19" t="s">
        <v>992</v>
      </c>
      <c r="C2" s="15">
        <v>0</v>
      </c>
      <c r="D2" s="8" t="s">
        <v>993</v>
      </c>
      <c r="E2" s="8" t="s">
        <v>994</v>
      </c>
      <c r="F2" s="5" t="s">
        <v>995</v>
      </c>
    </row>
    <row r="3" spans="1:6" ht="12" customHeight="1">
      <c r="A3" s="13">
        <v>1</v>
      </c>
      <c r="B3" s="19" t="s">
        <v>996</v>
      </c>
      <c r="C3" s="15">
        <v>1</v>
      </c>
      <c r="D3" s="8" t="s">
        <v>162</v>
      </c>
      <c r="E3" s="8">
        <v>46</v>
      </c>
      <c r="F3" s="5">
        <v>40</v>
      </c>
    </row>
    <row r="4" spans="1:6" ht="12" customHeight="1">
      <c r="A4" s="13">
        <v>2</v>
      </c>
      <c r="B4" s="19" t="s">
        <v>997</v>
      </c>
      <c r="C4" s="15">
        <v>2</v>
      </c>
      <c r="D4" s="8" t="s">
        <v>152</v>
      </c>
      <c r="E4" s="8">
        <v>36</v>
      </c>
      <c r="F4" s="5">
        <v>13</v>
      </c>
    </row>
    <row r="5" spans="1:6" ht="12" customHeight="1">
      <c r="A5" s="13">
        <v>3</v>
      </c>
      <c r="B5" s="19" t="s">
        <v>998</v>
      </c>
      <c r="C5" s="15">
        <v>3</v>
      </c>
      <c r="D5" s="8" t="s">
        <v>158</v>
      </c>
      <c r="E5" s="8">
        <v>0</v>
      </c>
      <c r="F5" s="5">
        <v>31</v>
      </c>
    </row>
    <row r="6" spans="1:6" ht="12" customHeight="1">
      <c r="A6" s="13">
        <v>4</v>
      </c>
      <c r="B6" s="19" t="s">
        <v>999</v>
      </c>
      <c r="C6" s="15">
        <v>4</v>
      </c>
      <c r="D6" s="8" t="s">
        <v>156</v>
      </c>
      <c r="E6" s="8">
        <v>18</v>
      </c>
      <c r="F6" s="5">
        <v>16</v>
      </c>
    </row>
    <row r="7" spans="1:6" ht="12" customHeight="1">
      <c r="A7" s="13">
        <v>5</v>
      </c>
      <c r="B7" s="19" t="s">
        <v>1000</v>
      </c>
      <c r="C7" s="15">
        <v>5</v>
      </c>
      <c r="D7" s="7"/>
    </row>
    <row r="8" spans="1:6" ht="12" customHeight="1">
      <c r="A8" s="13">
        <v>6</v>
      </c>
      <c r="B8" s="19" t="s">
        <v>1001</v>
      </c>
      <c r="C8" s="15">
        <v>6</v>
      </c>
      <c r="D8" s="16" t="s">
        <v>994</v>
      </c>
      <c r="E8" s="2">
        <v>2</v>
      </c>
    </row>
    <row r="9" spans="1:6" ht="12" customHeight="1">
      <c r="A9" s="13">
        <v>7</v>
      </c>
      <c r="B9" s="19" t="s">
        <v>1002</v>
      </c>
      <c r="C9" s="15">
        <v>7</v>
      </c>
      <c r="D9" s="2" t="s">
        <v>995</v>
      </c>
      <c r="E9" s="2">
        <v>3</v>
      </c>
    </row>
    <row r="10" spans="1:6" ht="12" customHeight="1">
      <c r="A10" s="13">
        <v>8</v>
      </c>
      <c r="B10" s="19" t="s">
        <v>1003</v>
      </c>
      <c r="C10" s="15">
        <v>8</v>
      </c>
    </row>
    <row r="11" spans="1:6" ht="12" customHeight="1">
      <c r="A11" s="13">
        <v>9</v>
      </c>
      <c r="B11" s="19" t="s">
        <v>1004</v>
      </c>
      <c r="C11" s="15">
        <v>9</v>
      </c>
      <c r="D11">
        <v>5</v>
      </c>
      <c r="E11" t="s">
        <v>1005</v>
      </c>
      <c r="F11" s="3">
        <v>5</v>
      </c>
    </row>
    <row r="12" spans="1:6" ht="12" customHeight="1">
      <c r="A12" s="13">
        <v>10</v>
      </c>
      <c r="B12" s="19" t="s">
        <v>1006</v>
      </c>
      <c r="C12" s="15">
        <v>10</v>
      </c>
      <c r="D12">
        <v>4</v>
      </c>
      <c r="E12" t="s">
        <v>1007</v>
      </c>
      <c r="F12" s="3">
        <v>4</v>
      </c>
    </row>
    <row r="13" spans="1:6" ht="12" customHeight="1">
      <c r="A13" s="13">
        <v>11</v>
      </c>
      <c r="B13" s="19" t="s">
        <v>1008</v>
      </c>
      <c r="C13" s="15">
        <v>11</v>
      </c>
      <c r="D13">
        <v>3</v>
      </c>
      <c r="E13" t="s">
        <v>1009</v>
      </c>
      <c r="F13" s="3">
        <v>3</v>
      </c>
    </row>
    <row r="14" spans="1:6" ht="12" customHeight="1">
      <c r="A14" s="13">
        <v>12</v>
      </c>
      <c r="B14" s="19" t="s">
        <v>1010</v>
      </c>
      <c r="C14" s="15">
        <v>12</v>
      </c>
      <c r="D14">
        <v>2</v>
      </c>
      <c r="E14" t="s">
        <v>1011</v>
      </c>
      <c r="F14" s="3">
        <v>2</v>
      </c>
    </row>
    <row r="15" spans="1:6" ht="12" customHeight="1">
      <c r="A15" s="13">
        <v>13</v>
      </c>
      <c r="B15" s="19" t="s">
        <v>1012</v>
      </c>
      <c r="C15" s="15">
        <v>13</v>
      </c>
      <c r="D15">
        <v>1</v>
      </c>
      <c r="E15" t="s">
        <v>1013</v>
      </c>
      <c r="F15" s="3">
        <v>1</v>
      </c>
    </row>
    <row r="16" spans="1:6" ht="12" customHeight="1">
      <c r="A16" s="13">
        <v>14</v>
      </c>
      <c r="B16" s="19" t="s">
        <v>1014</v>
      </c>
      <c r="C16" s="15">
        <v>14</v>
      </c>
      <c r="D16">
        <v>0</v>
      </c>
      <c r="E16" t="s">
        <v>1015</v>
      </c>
      <c r="F16" s="3">
        <v>0</v>
      </c>
    </row>
    <row r="17" spans="1:6" ht="12" customHeight="1">
      <c r="A17" s="13">
        <v>15</v>
      </c>
      <c r="B17" s="19" t="s">
        <v>1016</v>
      </c>
      <c r="C17" s="15">
        <v>15</v>
      </c>
    </row>
    <row r="18" spans="1:6" ht="12" customHeight="1">
      <c r="A18" s="18">
        <v>16</v>
      </c>
      <c r="B18" s="19" t="s">
        <v>1017</v>
      </c>
      <c r="C18" s="9">
        <v>16</v>
      </c>
      <c r="D18">
        <v>5</v>
      </c>
      <c r="E18" t="s">
        <v>1018</v>
      </c>
      <c r="F18" s="3">
        <v>5</v>
      </c>
    </row>
    <row r="19" spans="1:6" ht="12" customHeight="1">
      <c r="A19" s="18">
        <v>17</v>
      </c>
      <c r="B19" s="19" t="s">
        <v>1019</v>
      </c>
      <c r="C19" s="9">
        <v>17</v>
      </c>
      <c r="D19">
        <v>4</v>
      </c>
      <c r="E19" t="s">
        <v>1020</v>
      </c>
      <c r="F19" s="3">
        <v>4</v>
      </c>
    </row>
    <row r="20" spans="1:6" ht="12" customHeight="1">
      <c r="A20" s="18">
        <v>18</v>
      </c>
      <c r="B20" s="19" t="s">
        <v>1021</v>
      </c>
      <c r="C20" s="9">
        <v>18</v>
      </c>
      <c r="D20">
        <v>3</v>
      </c>
      <c r="E20" t="s">
        <v>1022</v>
      </c>
      <c r="F20" s="3">
        <v>3</v>
      </c>
    </row>
    <row r="21" spans="1:6" ht="12" customHeight="1">
      <c r="A21" s="18">
        <v>19</v>
      </c>
      <c r="B21" s="19" t="s">
        <v>1023</v>
      </c>
      <c r="C21" s="9">
        <v>19</v>
      </c>
      <c r="D21">
        <v>2</v>
      </c>
      <c r="E21" t="s">
        <v>1024</v>
      </c>
      <c r="F21" s="3">
        <v>2</v>
      </c>
    </row>
    <row r="22" spans="1:6" ht="13.2">
      <c r="A22" s="18">
        <v>20</v>
      </c>
      <c r="B22" s="19" t="s">
        <v>1025</v>
      </c>
      <c r="C22" s="9">
        <v>20</v>
      </c>
      <c r="D22">
        <v>1</v>
      </c>
      <c r="E22" t="s">
        <v>1026</v>
      </c>
      <c r="F22" s="3">
        <v>1</v>
      </c>
    </row>
    <row r="23" spans="1:6" ht="12" customHeight="1">
      <c r="A23" s="18">
        <v>21</v>
      </c>
      <c r="B23" s="4" t="s">
        <v>1027</v>
      </c>
      <c r="C23" s="9">
        <v>21</v>
      </c>
      <c r="D23">
        <v>0</v>
      </c>
      <c r="E23" t="s">
        <v>1028</v>
      </c>
      <c r="F23" s="3">
        <v>0</v>
      </c>
    </row>
    <row r="24" spans="1:6" ht="12" customHeight="1">
      <c r="A24" s="13">
        <v>22</v>
      </c>
      <c r="B24" s="19" t="s">
        <v>1029</v>
      </c>
      <c r="C24" s="15">
        <v>22</v>
      </c>
      <c r="D24" s="7"/>
      <c r="E24" s="7"/>
      <c r="F24" s="6"/>
    </row>
    <row r="25" spans="1:6" ht="12" customHeight="1">
      <c r="A25" s="13">
        <v>23</v>
      </c>
      <c r="B25" s="19" t="s">
        <v>1030</v>
      </c>
      <c r="C25" s="15">
        <v>23</v>
      </c>
      <c r="D25" s="7">
        <v>1</v>
      </c>
      <c r="E25" s="7" t="s">
        <v>1031</v>
      </c>
      <c r="F25" s="6">
        <v>1</v>
      </c>
    </row>
    <row r="26" spans="1:6" ht="12" customHeight="1">
      <c r="A26" s="13">
        <v>24</v>
      </c>
      <c r="B26" s="19" t="s">
        <v>1032</v>
      </c>
      <c r="C26" s="15">
        <v>24</v>
      </c>
      <c r="D26" s="7">
        <v>2</v>
      </c>
      <c r="E26" s="7" t="s">
        <v>1033</v>
      </c>
      <c r="F26" s="6">
        <v>2</v>
      </c>
    </row>
    <row r="27" spans="1:6" ht="12" customHeight="1">
      <c r="A27" s="13">
        <v>25</v>
      </c>
      <c r="B27" s="19" t="s">
        <v>1034</v>
      </c>
      <c r="C27" s="15">
        <v>25</v>
      </c>
      <c r="D27" s="7">
        <v>3</v>
      </c>
      <c r="E27" s="7" t="s">
        <v>1035</v>
      </c>
      <c r="F27" s="3">
        <v>3</v>
      </c>
    </row>
    <row r="28" spans="1:6" ht="12" customHeight="1">
      <c r="A28" s="13">
        <v>26</v>
      </c>
      <c r="B28" s="19" t="s">
        <v>1036</v>
      </c>
      <c r="C28" s="15">
        <v>26</v>
      </c>
      <c r="D28" s="7"/>
      <c r="E28" s="7"/>
      <c r="F28" s="6"/>
    </row>
    <row r="29" spans="1:6" ht="12" customHeight="1">
      <c r="A29" s="13">
        <v>27</v>
      </c>
      <c r="B29" s="19" t="s">
        <v>1037</v>
      </c>
      <c r="C29" s="15">
        <v>27</v>
      </c>
      <c r="D29" s="7" t="s">
        <v>1038</v>
      </c>
      <c r="E29" s="7" t="s">
        <v>1018</v>
      </c>
      <c r="F29" s="6"/>
    </row>
    <row r="30" spans="1:6" ht="12" customHeight="1">
      <c r="A30" s="13">
        <v>28</v>
      </c>
      <c r="B30" s="19" t="s">
        <v>1039</v>
      </c>
      <c r="C30" s="15">
        <v>28</v>
      </c>
      <c r="D30" s="7" t="s">
        <v>1040</v>
      </c>
      <c r="E30" s="7" t="s">
        <v>1020</v>
      </c>
      <c r="F30" s="7"/>
    </row>
    <row r="31" spans="1:6" ht="12" customHeight="1">
      <c r="A31" s="13">
        <v>29</v>
      </c>
      <c r="B31" s="19" t="s">
        <v>1041</v>
      </c>
      <c r="C31" s="15">
        <v>29</v>
      </c>
      <c r="D31" s="7" t="s">
        <v>1042</v>
      </c>
      <c r="E31" s="7" t="s">
        <v>1022</v>
      </c>
      <c r="F31" s="7"/>
    </row>
    <row r="32" spans="1:6" ht="12" customHeight="1">
      <c r="A32" s="13">
        <v>30</v>
      </c>
      <c r="B32" s="19" t="s">
        <v>1043</v>
      </c>
      <c r="C32" s="15">
        <v>30</v>
      </c>
      <c r="D32" s="7" t="s">
        <v>1044</v>
      </c>
      <c r="E32" s="7" t="s">
        <v>1024</v>
      </c>
    </row>
    <row r="33" spans="1:6" ht="12" customHeight="1">
      <c r="A33" s="13">
        <v>31</v>
      </c>
      <c r="B33" s="19" t="s">
        <v>1045</v>
      </c>
      <c r="C33" s="15">
        <v>31</v>
      </c>
      <c r="D33" s="7" t="s">
        <v>1046</v>
      </c>
      <c r="E33" s="7" t="s">
        <v>1026</v>
      </c>
      <c r="F33" s="7"/>
    </row>
    <row r="34" spans="1:6" ht="12" customHeight="1">
      <c r="A34" s="13">
        <v>32</v>
      </c>
      <c r="B34" s="19" t="s">
        <v>1047</v>
      </c>
      <c r="C34" s="15">
        <v>32</v>
      </c>
      <c r="D34" s="7" t="s">
        <v>1048</v>
      </c>
      <c r="E34" s="7" t="s">
        <v>1028</v>
      </c>
      <c r="F34" s="7"/>
    </row>
    <row r="35" spans="1:6" ht="12" customHeight="1">
      <c r="A35" s="13">
        <v>33</v>
      </c>
      <c r="B35" s="19" t="s">
        <v>1049</v>
      </c>
      <c r="C35" s="15">
        <v>33</v>
      </c>
      <c r="D35" s="7"/>
      <c r="F35" s="7"/>
    </row>
    <row r="36" spans="1:6" ht="12" customHeight="1">
      <c r="A36" s="13">
        <v>34</v>
      </c>
      <c r="B36" s="19" t="s">
        <v>1050</v>
      </c>
      <c r="C36" s="15">
        <v>34</v>
      </c>
      <c r="D36" s="7"/>
      <c r="F36" s="7"/>
    </row>
    <row r="37" spans="1:6" ht="12" customHeight="1">
      <c r="A37" s="13">
        <v>35</v>
      </c>
      <c r="B37" s="19" t="s">
        <v>1051</v>
      </c>
      <c r="C37" s="15">
        <v>35</v>
      </c>
      <c r="D37" s="7"/>
    </row>
    <row r="38" spans="1:6" ht="12" customHeight="1">
      <c r="A38" s="13">
        <v>36</v>
      </c>
      <c r="B38" s="19" t="s">
        <v>1052</v>
      </c>
      <c r="C38" s="15">
        <v>36</v>
      </c>
      <c r="D38" s="7"/>
    </row>
    <row r="39" spans="1:6" ht="12" customHeight="1">
      <c r="A39" s="13">
        <v>37</v>
      </c>
      <c r="B39" s="19" t="s">
        <v>1053</v>
      </c>
      <c r="C39" s="15">
        <v>37</v>
      </c>
      <c r="D39" s="7"/>
    </row>
    <row r="40" spans="1:6" ht="12" customHeight="1">
      <c r="A40" s="13">
        <v>38</v>
      </c>
      <c r="B40" s="19" t="s">
        <v>1054</v>
      </c>
      <c r="C40" s="15">
        <v>38</v>
      </c>
      <c r="D40" s="7"/>
    </row>
    <row r="41" spans="1:6" ht="12" customHeight="1">
      <c r="A41" s="13">
        <v>39</v>
      </c>
      <c r="B41" s="19" t="s">
        <v>1055</v>
      </c>
      <c r="C41" s="15">
        <v>39</v>
      </c>
      <c r="D41" s="7"/>
      <c r="E41" s="7"/>
    </row>
    <row r="42" spans="1:6" ht="12" customHeight="1">
      <c r="A42" s="13">
        <v>40</v>
      </c>
      <c r="B42" s="19" t="s">
        <v>1056</v>
      </c>
      <c r="C42" s="15">
        <v>40</v>
      </c>
      <c r="D42" s="7"/>
      <c r="E42" s="7"/>
    </row>
    <row r="43" spans="1:6" ht="12" customHeight="1">
      <c r="A43" s="7"/>
      <c r="B43" s="14"/>
      <c r="C43" s="6"/>
      <c r="D43" s="7"/>
      <c r="E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HRF -&gt; DB</vt:lpstr>
      <vt:lpstr>top100-s50v02d1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Skoglund</cp:lastModifiedBy>
  <dcterms:modified xsi:type="dcterms:W3CDTF">2013-05-31T18:14:01Z</dcterms:modified>
</cp:coreProperties>
</file>