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ATA\schule\"/>
    </mc:Choice>
  </mc:AlternateContent>
  <xr:revisionPtr revIDLastSave="0" documentId="13_ncr:1_{55EBEDB9-EB2B-4210-BE3A-9A4CB9FC7662}" xr6:coauthVersionLast="46" xr6:coauthVersionMax="46" xr10:uidLastSave="{00000000-0000-0000-0000-000000000000}"/>
  <workbookProtection workbookAlgorithmName="SHA-512" workbookHashValue="f6TVJiuJy/NOgioyGrAMgCInXSf8HqKG41xRiokAS1oG5ByO2QCKcys4/iuLv6gNfQpjGdu5S9NRJORrQIi/IA==" workbookSaltValue="LM5PsP6wOQP726DIY25A9Q==" workbookSpinCount="100000" lockStructure="1"/>
  <bookViews>
    <workbookView xWindow="-25320" yWindow="270" windowWidth="25440" windowHeight="15390" xr2:uid="{6AA4BA25-0E0D-4898-A616-AC7D8FE596D2}"/>
  </bookViews>
  <sheets>
    <sheet name="Anleitung" sheetId="2" r:id="rId1"/>
    <sheet name="Noten" sheetId="1" r:id="rId2"/>
    <sheet name="Prognose" sheetId="4" r:id="rId3"/>
    <sheet name="Abiturbewertu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4" l="1"/>
  <c r="O9" i="3" a="1"/>
  <c r="O9" i="3" s="1"/>
  <c r="K9" i="3" a="1"/>
  <c r="K9" i="3" s="1"/>
  <c r="K6" i="3"/>
  <c r="AR24" i="1"/>
  <c r="AR23" i="1"/>
  <c r="AR22" i="1"/>
  <c r="AR21" i="1"/>
  <c r="AR20" i="1"/>
  <c r="AR19" i="1"/>
  <c r="AR18" i="1"/>
  <c r="Z40" i="1"/>
  <c r="B73" i="1" l="1"/>
  <c r="B71" i="1"/>
  <c r="B70" i="1"/>
  <c r="B69" i="1"/>
  <c r="B68" i="1"/>
  <c r="B67" i="1"/>
  <c r="B66" i="1"/>
  <c r="B65" i="1"/>
  <c r="B63" i="1"/>
  <c r="B62" i="1"/>
  <c r="B61" i="1"/>
  <c r="B60" i="1"/>
  <c r="B55" i="1"/>
  <c r="B53" i="1"/>
  <c r="B52" i="1"/>
  <c r="B51" i="1"/>
  <c r="B50" i="1"/>
  <c r="B49" i="1"/>
  <c r="B48" i="1"/>
  <c r="B47" i="1"/>
  <c r="B45" i="1"/>
  <c r="B44" i="1"/>
  <c r="B43" i="1"/>
  <c r="B42" i="1"/>
  <c r="B37" i="1"/>
  <c r="B35" i="1"/>
  <c r="B34" i="1"/>
  <c r="B33" i="1"/>
  <c r="B32" i="1"/>
  <c r="B31" i="1"/>
  <c r="B30" i="1"/>
  <c r="B29" i="1"/>
  <c r="B27" i="1"/>
  <c r="B26" i="1"/>
  <c r="B25" i="1"/>
  <c r="B24" i="1"/>
  <c r="B19" i="1"/>
  <c r="B17" i="1"/>
  <c r="B16" i="1"/>
  <c r="B15" i="1"/>
  <c r="B14" i="1"/>
  <c r="B13" i="1"/>
  <c r="B12" i="1"/>
  <c r="B11" i="1"/>
  <c r="B9" i="1"/>
  <c r="B8" i="1"/>
  <c r="B7" i="1"/>
  <c r="B6" i="1"/>
  <c r="N73" i="1" a="1"/>
  <c r="N73" i="1" s="1"/>
  <c r="O73" i="1" s="1"/>
  <c r="N71" i="1" a="1"/>
  <c r="N71" i="1" s="1"/>
  <c r="O71" i="1" s="1"/>
  <c r="AC36" i="1" s="1"/>
  <c r="N70" i="1" a="1"/>
  <c r="N70" i="1" s="1"/>
  <c r="O70" i="1" s="1"/>
  <c r="AC33" i="1" s="1"/>
  <c r="N69" i="1" a="1"/>
  <c r="N69" i="1" s="1"/>
  <c r="O69" i="1" s="1"/>
  <c r="AC30" i="1" s="1"/>
  <c r="N68" i="1" a="1"/>
  <c r="N68" i="1" s="1"/>
  <c r="O68" i="1" s="1"/>
  <c r="AC27" i="1" s="1"/>
  <c r="N67" i="1" a="1"/>
  <c r="N67" i="1" s="1"/>
  <c r="O67" i="1" s="1"/>
  <c r="AC24" i="1" s="1"/>
  <c r="N66" i="1" a="1"/>
  <c r="N66" i="1" s="1"/>
  <c r="O66" i="1" s="1"/>
  <c r="AC21" i="1" s="1"/>
  <c r="N65" i="1" a="1"/>
  <c r="N65" i="1" s="1"/>
  <c r="O65" i="1" s="1"/>
  <c r="N63" i="1" a="1"/>
  <c r="N63" i="1" s="1"/>
  <c r="O63" i="1" s="1"/>
  <c r="N62" i="1" a="1"/>
  <c r="N62" i="1" s="1"/>
  <c r="O62" i="1" s="1"/>
  <c r="N61" i="1" a="1"/>
  <c r="N61" i="1" s="1"/>
  <c r="O61" i="1" s="1"/>
  <c r="N60" i="1" a="1"/>
  <c r="N60" i="1" s="1"/>
  <c r="O60" i="1" s="1"/>
  <c r="N55" i="1" a="1"/>
  <c r="N55" i="1" s="1"/>
  <c r="O55" i="1" s="1"/>
  <c r="N53" i="1" a="1"/>
  <c r="N53" i="1" s="1"/>
  <c r="O53" i="1" s="1"/>
  <c r="AB36" i="1" s="1"/>
  <c r="N52" i="1" a="1"/>
  <c r="N52" i="1" s="1"/>
  <c r="O52" i="1" s="1"/>
  <c r="AB33" i="1" s="1"/>
  <c r="N51" i="1" a="1"/>
  <c r="N51" i="1" s="1"/>
  <c r="O51" i="1" s="1"/>
  <c r="AB30" i="1" s="1"/>
  <c r="N50" i="1" a="1"/>
  <c r="N50" i="1" s="1"/>
  <c r="O50" i="1" s="1"/>
  <c r="AB27" i="1" s="1"/>
  <c r="N49" i="1" a="1"/>
  <c r="N49" i="1" s="1"/>
  <c r="O49" i="1" s="1"/>
  <c r="AB24" i="1" s="1"/>
  <c r="N48" i="1" a="1"/>
  <c r="N48" i="1" s="1"/>
  <c r="O48" i="1" s="1"/>
  <c r="AB21" i="1" s="1"/>
  <c r="N47" i="1" a="1"/>
  <c r="N47" i="1" s="1"/>
  <c r="O47" i="1" s="1"/>
  <c r="N45" i="1" a="1"/>
  <c r="N45" i="1" s="1"/>
  <c r="O45" i="1" s="1"/>
  <c r="N44" i="1" a="1"/>
  <c r="N44" i="1" s="1"/>
  <c r="O44" i="1" s="1"/>
  <c r="N43" i="1" a="1"/>
  <c r="N43" i="1" s="1"/>
  <c r="O43" i="1" s="1"/>
  <c r="N42" i="1" a="1"/>
  <c r="N42" i="1" s="1"/>
  <c r="O42" i="1" s="1"/>
  <c r="N37" i="1" a="1"/>
  <c r="N37" i="1" s="1"/>
  <c r="O37" i="1" s="1"/>
  <c r="N35" i="1" a="1"/>
  <c r="N35" i="1" s="1"/>
  <c r="O35" i="1" s="1"/>
  <c r="AA36" i="1" s="1"/>
  <c r="N34" i="1" a="1"/>
  <c r="N34" i="1" s="1"/>
  <c r="O34" i="1" s="1"/>
  <c r="AA33" i="1" s="1"/>
  <c r="N33" i="1" a="1"/>
  <c r="N33" i="1" s="1"/>
  <c r="O33" i="1" s="1"/>
  <c r="AA30" i="1" s="1"/>
  <c r="N32" i="1" a="1"/>
  <c r="N32" i="1" s="1"/>
  <c r="O32" i="1" s="1"/>
  <c r="AA27" i="1" s="1"/>
  <c r="N31" i="1" a="1"/>
  <c r="N31" i="1" s="1"/>
  <c r="O31" i="1" s="1"/>
  <c r="AA24" i="1" s="1"/>
  <c r="N30" i="1" a="1"/>
  <c r="N30" i="1" s="1"/>
  <c r="O30" i="1" s="1"/>
  <c r="AA21" i="1" s="1"/>
  <c r="N29" i="1" a="1"/>
  <c r="N29" i="1" s="1"/>
  <c r="O29" i="1" s="1"/>
  <c r="N27" i="1" a="1"/>
  <c r="N27" i="1" s="1"/>
  <c r="O27" i="1" s="1"/>
  <c r="N26" i="1" a="1"/>
  <c r="N26" i="1" s="1"/>
  <c r="O26" i="1" s="1"/>
  <c r="N25" i="1" a="1"/>
  <c r="N25" i="1" s="1"/>
  <c r="O25" i="1" s="1"/>
  <c r="N24" i="1" a="1"/>
  <c r="N24" i="1" s="1"/>
  <c r="O24" i="1" s="1"/>
  <c r="N11" i="1" a="1"/>
  <c r="N11" i="1" s="1"/>
  <c r="AO11" i="1" l="1"/>
  <c r="E15" i="4"/>
  <c r="E16" i="4" s="1"/>
  <c r="AM19" i="1"/>
  <c r="AM20" i="1"/>
  <c r="AM21" i="1"/>
  <c r="AM22" i="1"/>
  <c r="AM18" i="1"/>
  <c r="H26" i="4" l="1"/>
  <c r="H22" i="4"/>
  <c r="H23" i="4"/>
  <c r="H24" i="4"/>
  <c r="H25" i="4"/>
  <c r="M22" i="4" l="1"/>
  <c r="M24" i="4"/>
  <c r="M25" i="4"/>
  <c r="M26" i="4"/>
  <c r="M23" i="4"/>
  <c r="AH6" i="1"/>
  <c r="Y40" i="1"/>
  <c r="AM17" i="1" s="1"/>
  <c r="Y33" i="1"/>
  <c r="AM15" i="1" s="1"/>
  <c r="H20" i="4" s="1"/>
  <c r="Y30" i="1"/>
  <c r="AM14" i="1" s="1"/>
  <c r="H19" i="4" s="1"/>
  <c r="Y27" i="1"/>
  <c r="AM13" i="1" s="1"/>
  <c r="H18" i="4" s="1"/>
  <c r="Y21" i="1"/>
  <c r="AM11" i="1" s="1"/>
  <c r="H16" i="4" s="1"/>
  <c r="Y20" i="1"/>
  <c r="AM10" i="1" s="1"/>
  <c r="H15" i="4" s="1"/>
  <c r="Y17" i="1"/>
  <c r="AM7" i="1" s="1"/>
  <c r="H12" i="4" s="1"/>
  <c r="Y16" i="1"/>
  <c r="AM6" i="1" s="1"/>
  <c r="H11" i="4" s="1"/>
  <c r="AH7" i="1"/>
  <c r="AH8" i="1"/>
  <c r="AH9" i="1"/>
  <c r="AH10" i="1"/>
  <c r="AI14" i="1"/>
  <c r="AC40" i="1"/>
  <c r="AQ17" i="1" s="1"/>
  <c r="AQ16" i="1"/>
  <c r="AQ15" i="1"/>
  <c r="AQ14" i="1"/>
  <c r="AQ13" i="1"/>
  <c r="AQ12" i="1"/>
  <c r="AQ11" i="1"/>
  <c r="AC20" i="1"/>
  <c r="AQ10" i="1" s="1"/>
  <c r="AC19" i="1"/>
  <c r="AQ9" i="1" s="1"/>
  <c r="AC18" i="1"/>
  <c r="AQ8" i="1" s="1"/>
  <c r="AC17" i="1"/>
  <c r="AQ7" i="1" s="1"/>
  <c r="AC16" i="1"/>
  <c r="AQ6" i="1" s="1"/>
  <c r="AB40" i="1"/>
  <c r="AP17" i="1" s="1"/>
  <c r="AP16" i="1"/>
  <c r="AP15" i="1"/>
  <c r="AP14" i="1"/>
  <c r="AP13" i="1"/>
  <c r="AP12" i="1"/>
  <c r="AP11" i="1"/>
  <c r="AB20" i="1"/>
  <c r="AP10" i="1" s="1"/>
  <c r="AB19" i="1"/>
  <c r="AP9" i="1" s="1"/>
  <c r="AB18" i="1"/>
  <c r="AP8" i="1" s="1"/>
  <c r="AB17" i="1"/>
  <c r="AP7" i="1" s="1"/>
  <c r="AB16" i="1"/>
  <c r="AP6" i="1" s="1"/>
  <c r="AA40" i="1"/>
  <c r="AO17" i="1" s="1"/>
  <c r="AO16" i="1"/>
  <c r="AO15" i="1"/>
  <c r="AO14" i="1"/>
  <c r="AO13" i="1"/>
  <c r="AO12" i="1"/>
  <c r="AA20" i="1"/>
  <c r="AO10" i="1" s="1"/>
  <c r="AA19" i="1"/>
  <c r="AO9" i="1" s="1"/>
  <c r="AA18" i="1"/>
  <c r="AO8" i="1" s="1"/>
  <c r="AA17" i="1"/>
  <c r="AO7" i="1" s="1"/>
  <c r="AA16" i="1"/>
  <c r="AO6" i="1" s="1"/>
  <c r="N12" i="1" a="1"/>
  <c r="N12" i="1" s="1"/>
  <c r="O12" i="1" s="1"/>
  <c r="Z21" i="1" s="1"/>
  <c r="AD21" i="1" s="1"/>
  <c r="N13" i="1" a="1"/>
  <c r="N13" i="1" s="1"/>
  <c r="O13" i="1" s="1"/>
  <c r="Z24" i="1" s="1"/>
  <c r="AD24" i="1" s="1"/>
  <c r="N14" i="1" a="1"/>
  <c r="N14" i="1" s="1"/>
  <c r="O14" i="1" s="1"/>
  <c r="Z27" i="1" s="1"/>
  <c r="AD27" i="1" s="1"/>
  <c r="N15" i="1" a="1"/>
  <c r="N15" i="1" s="1"/>
  <c r="O15" i="1" s="1"/>
  <c r="Z30" i="1" s="1"/>
  <c r="AD30" i="1" s="1"/>
  <c r="N16" i="1" a="1"/>
  <c r="N16" i="1" s="1"/>
  <c r="O16" i="1" s="1"/>
  <c r="Z33" i="1" s="1"/>
  <c r="AD33" i="1" s="1"/>
  <c r="N17" i="1" a="1"/>
  <c r="N17" i="1" s="1"/>
  <c r="O17" i="1" s="1"/>
  <c r="N19" i="1" a="1"/>
  <c r="N19" i="1" s="1"/>
  <c r="O19" i="1" s="1"/>
  <c r="AN17" i="1" s="1"/>
  <c r="O11" i="1"/>
  <c r="Z20" i="1" s="1"/>
  <c r="N7" i="1" a="1"/>
  <c r="N7" i="1" s="1"/>
  <c r="O7" i="1" s="1"/>
  <c r="Z17" i="1" s="1"/>
  <c r="N8" i="1" a="1"/>
  <c r="N8" i="1" s="1"/>
  <c r="O8" i="1" s="1"/>
  <c r="Z18" i="1" s="1"/>
  <c r="N9" i="1" a="1"/>
  <c r="N9" i="1" s="1"/>
  <c r="O9" i="1" s="1"/>
  <c r="Z19" i="1" s="1"/>
  <c r="N6" i="1" a="1"/>
  <c r="N6" i="1" s="1"/>
  <c r="O6" i="1" s="1"/>
  <c r="Z16" i="1" s="1"/>
  <c r="J17" i="4" l="1"/>
  <c r="K17" i="4" s="1"/>
  <c r="L17" i="4" s="1"/>
  <c r="J20" i="4"/>
  <c r="K20" i="4" s="1"/>
  <c r="L20" i="4" s="1"/>
  <c r="J14" i="4"/>
  <c r="Z36" i="1"/>
  <c r="AD36" i="1" s="1"/>
  <c r="AS16" i="1" s="1"/>
  <c r="M28" i="4"/>
  <c r="M27" i="4"/>
  <c r="AQ23" i="1"/>
  <c r="AP23" i="1"/>
  <c r="AO23" i="1"/>
  <c r="AO24" i="1"/>
  <c r="AQ24" i="1"/>
  <c r="AP24" i="1"/>
  <c r="AN15" i="1"/>
  <c r="I20" i="4" s="1"/>
  <c r="AN13" i="1"/>
  <c r="I18" i="4" s="1"/>
  <c r="J18" i="4" s="1"/>
  <c r="K18" i="4" s="1"/>
  <c r="L18" i="4" s="1"/>
  <c r="AN11" i="1"/>
  <c r="I16" i="4" s="1"/>
  <c r="J16" i="4" s="1"/>
  <c r="K16" i="4" s="1"/>
  <c r="L16" i="4" s="1"/>
  <c r="AN9" i="1"/>
  <c r="I14" i="4" s="1"/>
  <c r="AN7" i="1"/>
  <c r="I12" i="4" s="1"/>
  <c r="AN6" i="1"/>
  <c r="I11" i="4" s="1"/>
  <c r="J11" i="4" s="1"/>
  <c r="AD40" i="1"/>
  <c r="AN14" i="1"/>
  <c r="I19" i="4" s="1"/>
  <c r="J19" i="4" s="1"/>
  <c r="K19" i="4" s="1"/>
  <c r="L19" i="4" s="1"/>
  <c r="AN12" i="1"/>
  <c r="I17" i="4" s="1"/>
  <c r="AN10" i="1"/>
  <c r="AN8" i="1"/>
  <c r="I13" i="4" s="1"/>
  <c r="J13" i="4" s="1"/>
  <c r="K13" i="4" s="1"/>
  <c r="L13" i="4" s="1"/>
  <c r="Y18" i="1"/>
  <c r="AM8" i="1" s="1"/>
  <c r="H13" i="4" s="1"/>
  <c r="Y36" i="1"/>
  <c r="AM16" i="1" s="1"/>
  <c r="H21" i="4" s="1"/>
  <c r="Y24" i="1"/>
  <c r="AM12" i="1" s="1"/>
  <c r="H17" i="4" s="1"/>
  <c r="Y19" i="1"/>
  <c r="AM9" i="1" s="1"/>
  <c r="H14" i="4" s="1"/>
  <c r="AD18" i="1"/>
  <c r="AS8" i="1" s="1"/>
  <c r="AD16" i="1"/>
  <c r="AS6" i="1" s="1"/>
  <c r="AS12" i="1"/>
  <c r="AS15" i="1"/>
  <c r="AD19" i="1"/>
  <c r="AS9" i="1" s="1"/>
  <c r="AD20" i="1"/>
  <c r="AS10" i="1" s="1"/>
  <c r="AS13" i="1"/>
  <c r="AS14" i="1"/>
  <c r="AD17" i="1"/>
  <c r="AS7" i="1" s="1"/>
  <c r="AS11" i="1"/>
  <c r="I15" i="4" l="1"/>
  <c r="I28" i="4" s="1"/>
  <c r="AN16" i="1"/>
  <c r="I21" i="4" s="1"/>
  <c r="AS23" i="1"/>
  <c r="J12" i="4"/>
  <c r="K12" i="4" s="1"/>
  <c r="L12" i="4" s="1"/>
  <c r="K14" i="4"/>
  <c r="L14" i="4" s="1"/>
  <c r="N13" i="4"/>
  <c r="AN24" i="1"/>
  <c r="AS17" i="1"/>
  <c r="Z45" i="1"/>
  <c r="AC45" i="1"/>
  <c r="J15" i="4" l="1"/>
  <c r="K15" i="4" s="1"/>
  <c r="L15" i="4" s="1"/>
  <c r="I27" i="4"/>
  <c r="J21" i="4"/>
  <c r="K21" i="4" s="1"/>
  <c r="L21" i="4" s="1"/>
  <c r="AN23" i="1"/>
  <c r="AM31" i="1"/>
  <c r="AP31" i="1" a="1"/>
  <c r="AP31" i="1" s="1"/>
  <c r="AP32" i="1" a="1"/>
  <c r="AP32" i="1" s="1"/>
  <c r="K11" i="4"/>
  <c r="L11" i="4" s="1"/>
  <c r="AG14" i="1"/>
  <c r="AG20" i="1" s="1"/>
  <c r="N21" i="4" l="1"/>
  <c r="N20" i="4"/>
  <c r="N16" i="4" l="1"/>
  <c r="N15" i="4"/>
  <c r="N17" i="4"/>
  <c r="N19" i="4"/>
  <c r="N14" i="4"/>
  <c r="N18" i="4"/>
  <c r="N12" i="4" l="1"/>
  <c r="J28" i="4" l="1"/>
  <c r="J27" i="4"/>
  <c r="N11" i="4" l="1"/>
  <c r="N28" i="4" s="1"/>
  <c r="M30" i="4" s="1"/>
  <c r="E13" i="4" s="1"/>
  <c r="B11" i="4" s="1" a="1"/>
  <c r="B11" i="4" s="1"/>
  <c r="K28" i="4"/>
  <c r="K27" i="4"/>
  <c r="N27" i="4" l="1"/>
  <c r="L27" i="4"/>
  <c r="L28" i="4"/>
  <c r="E1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<sst xmlns="http://schemas.openxmlformats.org/spreadsheetml/2006/main" count="189" uniqueCount="152">
  <si>
    <t>Noten - Oberstufe</t>
  </si>
  <si>
    <t>11 I</t>
  </si>
  <si>
    <t>11 II</t>
  </si>
  <si>
    <t>12 I</t>
  </si>
  <si>
    <t>12 II</t>
  </si>
  <si>
    <t>Kursarbeit</t>
  </si>
  <si>
    <t>"normale" Noten</t>
  </si>
  <si>
    <t>Note</t>
  </si>
  <si>
    <t>∅</t>
  </si>
  <si>
    <t>Gesamt</t>
  </si>
  <si>
    <t>Noten streichen</t>
  </si>
  <si>
    <t>Gesamt gestrichen:</t>
  </si>
  <si>
    <t>von 4</t>
  </si>
  <si>
    <t>Gesamtpunkte:</t>
  </si>
  <si>
    <t>von 600</t>
  </si>
  <si>
    <t>Aufpassen beim Noten streichen!</t>
  </si>
  <si>
    <t>es darf NUR gestrichen werden wenn:</t>
  </si>
  <si>
    <t>- NOCH NICHT 2 diesen Faches gestrichen wurden</t>
  </si>
  <si>
    <t>- dieses Fach NICHT GEPRÜFT wird</t>
  </si>
  <si>
    <t>- Kein KERNFACH oder EA</t>
  </si>
  <si>
    <t>Prüfungsfächer wählen</t>
  </si>
  <si>
    <t>Schriftlich</t>
  </si>
  <si>
    <t>Nr.</t>
  </si>
  <si>
    <t>Typ</t>
  </si>
  <si>
    <t>Fach</t>
  </si>
  <si>
    <t>mündlich</t>
  </si>
  <si>
    <t>sprachlich-literarisch-künstlerisch:</t>
  </si>
  <si>
    <t>gesellschaftswissenschaftlich:</t>
  </si>
  <si>
    <t>münd. o. Semi</t>
  </si>
  <si>
    <t>Abi-Prüfungen</t>
  </si>
  <si>
    <t>Prüfungen</t>
  </si>
  <si>
    <t>Punkte</t>
  </si>
  <si>
    <t>Punkte Habjahre:</t>
  </si>
  <si>
    <t>Punkte Prüfungen:</t>
  </si>
  <si>
    <t>von 300</t>
  </si>
  <si>
    <t>Punkte Gesamt:</t>
  </si>
  <si>
    <t>von 900</t>
  </si>
  <si>
    <t>De, En, Frz, Lat, Mu, Ku, Dg, Lat</t>
  </si>
  <si>
    <t>Ge, GeBi, Geo, Sk, WR, Eth, Reli</t>
  </si>
  <si>
    <t>Ma. Phy, Ch, Bio, Astro, If</t>
  </si>
  <si>
    <t>mathematisch-naturwissenschaftl.:</t>
  </si>
  <si>
    <t>Das hier ist das Notenberechnungsprogramm für die Oberstufe.</t>
  </si>
  <si>
    <t>Erstellt von Johan G.</t>
  </si>
  <si>
    <t>Gib ihnen einfach ganz normale Namen, das müssen keine bestimmten sein.</t>
  </si>
  <si>
    <t>und du schreibst dahinter was du gewählt hast.</t>
  </si>
  <si>
    <t>Das Funktioniert so wie auf dem Wahlbogen, vorne stehen die Wahlmöglichkeiten,</t>
  </si>
  <si>
    <t>EA:</t>
  </si>
  <si>
    <t>Kernfach EA</t>
  </si>
  <si>
    <t>EN od. FR</t>
  </si>
  <si>
    <t>DE od. MA</t>
  </si>
  <si>
    <t>PH od. BIO</t>
  </si>
  <si>
    <t>WR / Ge / Gebi</t>
  </si>
  <si>
    <t>gA</t>
  </si>
  <si>
    <t>Kernfach gA</t>
  </si>
  <si>
    <t>de od. ma</t>
  </si>
  <si>
    <t>mu / ku / dg</t>
  </si>
  <si>
    <t>et od. reli</t>
  </si>
  <si>
    <t>fr / lat / en</t>
  </si>
  <si>
    <t>ge od. wr</t>
  </si>
  <si>
    <t>Sp - Pflicht</t>
  </si>
  <si>
    <t>Sf - Pflicht</t>
  </si>
  <si>
    <t>Als Erstes musst du deine erhöhten und grundlegenden Fächer eintragen.</t>
  </si>
  <si>
    <t xml:space="preserve"> (z. B. Mathe, Mathematik, oder einfach Ma / Deutsch oder De, je nachdem was du halt hast)</t>
  </si>
  <si>
    <t xml:space="preserve">Super! Nun könntest du eigentlich schon auf die nächste Seite wechseln und ein wenig </t>
  </si>
  <si>
    <t>herumprobieren, oder ich erkläre dir wie du das Programm zu benutzen hast.</t>
  </si>
  <si>
    <t>(Am unteren Bildschirmrand steht gerade "Anleitung", daneben steht "Noten", das ist</t>
  </si>
  <si>
    <t>das eigentliche Programm)</t>
  </si>
  <si>
    <t>Notenstreichen IST PFLICHT!</t>
  </si>
  <si>
    <t>("x" unter die Note platzieren, dann wird sie gestrichen)</t>
  </si>
  <si>
    <t>Also hier eine kleine Erklärung:</t>
  </si>
  <si>
    <t xml:space="preserve"> "Noten": Eintragen der bekommenen Noten, Berechnen des Durchschnitts und der Endnote</t>
  </si>
  <si>
    <t>"Prüfungsfächer wählen": wählen der Abiprüfungsfächer</t>
  </si>
  <si>
    <t>Das Programm ist in 5 Abschnitte geteilt:</t>
  </si>
  <si>
    <t>"Noten streichen": streichen von 4 Noten, die nicht mit in das Abitur einfließen</t>
  </si>
  <si>
    <t>"Abi-Prüfungen": Eintragen der geschriebenen Noten, Berechnen des Enddurchschnitts</t>
  </si>
  <si>
    <t>"Zeugnis": Automatisches Erstellen eines Abi-Zeugnisses</t>
  </si>
  <si>
    <t>Im zweiten Abschnitt muss die Tabelle mit 5 Fächern / Prüfungen vervollständigt werden.</t>
  </si>
  <si>
    <t>Aufgepasst! Es gelten bestimmte Regeln, nach denen man die Fächer wählen darf /muss.</t>
  </si>
  <si>
    <t>Im dritten Abschnitt kannst du dann deine Noten streichen. Du bekommst in allen 4</t>
  </si>
  <si>
    <t>Halbjahren je 11 Noten, also ges. 44 Stk. Davon gehen aber nur 40 in die Abiturprüfung ein.</t>
  </si>
  <si>
    <t>Die z.B. schlechteste eines Faches kannst du "streichen", damit fällt sie aus der</t>
  </si>
  <si>
    <t>Wertung heraus.</t>
  </si>
  <si>
    <t>Aufgepasst! Auch hier gelten wieder teils verwirrende Regeln, sie stehen darüber.</t>
  </si>
  <si>
    <t>Fragen -&gt; Kontakt zu mir aufnehmen oder im Blauen Heft von Frau Svacina oder</t>
  </si>
  <si>
    <t>Frau Gregor nachschauen.</t>
  </si>
  <si>
    <t>Im 4. Abschnitt kannst du die geschriebenen Abi-Punkte eintragen, das sollte auch wieder</t>
  </si>
  <si>
    <t>selbsterklärend sein.</t>
  </si>
  <si>
    <t>Im 5. Abschnitt wird für dich ein Abi-Zeugnis errechnet.</t>
  </si>
  <si>
    <t>Es steht unter jedem Schulhalbjahr ein Durchschnitt und am Ende der finale Abischnitt.</t>
  </si>
  <si>
    <t>Abi-Zeugnis</t>
  </si>
  <si>
    <t>Schnitt</t>
  </si>
  <si>
    <t>Punkte ges.</t>
  </si>
  <si>
    <t>Ges. abz. Gestrichene</t>
  </si>
  <si>
    <t xml:space="preserve">Seminarfach steht zwar dar und wird auch Durchschnitt errechnet etc., fließt aber NICHT </t>
  </si>
  <si>
    <t>in die Bewertung auf dem Abi-Zeugnis ein.</t>
  </si>
  <si>
    <t>Note:</t>
  </si>
  <si>
    <t>von</t>
  </si>
  <si>
    <t>bis</t>
  </si>
  <si>
    <t>Prüfung</t>
  </si>
  <si>
    <t>Aufpassen beim Prüfungsfächer wählen!</t>
  </si>
  <si>
    <t>SCHRIFTLICH: Müssen aus den EA-Fächern gewählt werden!</t>
  </si>
  <si>
    <t>SCHRIFTLICH: Mathematik oder Deutsch ist Pflicht!</t>
  </si>
  <si>
    <t>MÜNDLICH: Eine kann durch das Semi-Ergebnis ersetzt werden!</t>
  </si>
  <si>
    <t>Mathematik, Deutsch, Framdsprache zu finden sein!</t>
  </si>
  <si>
    <t>Unter den Prüfungsfächern (alle 5 Stk.) müssen 2 der 3 Fächer:</t>
  </si>
  <si>
    <t>Es muss mindestens 1 Prüfungsfach aus jedem Aufgabenbereich (s.o.)</t>
  </si>
  <si>
    <t>gewählt sein!</t>
  </si>
  <si>
    <t>Absolut verwirrt? --&gt; Nachricht an mich.</t>
  </si>
  <si>
    <t>- NOCH INSGESAMT KEINE 4 Noten gestrichen sind</t>
  </si>
  <si>
    <t>Prognose Abinote vs. Wunschnote</t>
  </si>
  <si>
    <t>Wunschnote:</t>
  </si>
  <si>
    <t>Abiprüfung Worstcase:</t>
  </si>
  <si>
    <t>Wunschnote erreichbar?</t>
  </si>
  <si>
    <t>Prognose Abinote:</t>
  </si>
  <si>
    <t>Punkte.</t>
  </si>
  <si>
    <t>Aufgabenbereiche:</t>
  </si>
  <si>
    <t xml:space="preserve">Der Erste dürfte selbsterklärend sein. Hinter jedes Fach kommen die geschriebenen </t>
  </si>
  <si>
    <t>Nachlasskoeffizient:</t>
  </si>
  <si>
    <t>Halbjahresnote Worstcase:</t>
  </si>
  <si>
    <t>Punkt(e) pro Halbjahr schlechter</t>
  </si>
  <si>
    <t>notw. Gesamtpunkte:</t>
  </si>
  <si>
    <t>notw. Schnitt pro Fach:</t>
  </si>
  <si>
    <t>notw. Schnitt pro Fach pro HJ:</t>
  </si>
  <si>
    <t>Dann gibt es noch ein 2. Blatt, auf dem eine Prognose der Abi-Note aufgestellt wird.</t>
  </si>
  <si>
    <t>Du gibst deine Angaben ein (Worstcase heißt, dass das die schlechteste Note sein wird),</t>
  </si>
  <si>
    <t xml:space="preserve">das Programm prognostiziert dann deine Abi-Noten, und die Fächer und Prüfungen, </t>
  </si>
  <si>
    <t>die rot hinterlegt sind, hindern dich an deiner Abi Note.</t>
  </si>
  <si>
    <t>Sobald alle Fächer und Prüfungen Grün sind, erreichst du die Abi-Note automatisch.</t>
  </si>
  <si>
    <t>Es ist dafür gedacht, den Überblick über die Noten zu behalten, und Durschnittsrechnugen,</t>
  </si>
  <si>
    <t>etc. einfacher zu machen.</t>
  </si>
  <si>
    <t>Übrigens:</t>
  </si>
  <si>
    <t>Das Passwort lautet "Oberstufe", aber nutze es mit Bedacht!</t>
  </si>
  <si>
    <t>Sobald du etwas änderst, was eigentlich passwortgeschützt ist,</t>
  </si>
  <si>
    <t>kann die GESAMTE Rechnung FALSCH werden!</t>
  </si>
  <si>
    <t>Die bedienungsnotwendigen Felder kann man ohne Passwort</t>
  </si>
  <si>
    <t>nutzen.</t>
  </si>
  <si>
    <t>phy / ch / if</t>
  </si>
  <si>
    <t>1,0</t>
  </si>
  <si>
    <t>2,0</t>
  </si>
  <si>
    <t>3,0</t>
  </si>
  <si>
    <t>4,0</t>
  </si>
  <si>
    <t>Gesamtpunkte kompensiert:</t>
  </si>
  <si>
    <t>Gesamtpunkte kompensiert gegen Notenstreichen:</t>
  </si>
  <si>
    <t>Dieses Blatt enthält eine detaillierte Aufführung der Abiturnoten, sowie nützliche Umwandler.</t>
  </si>
  <si>
    <t>Note in Punkte umrechnen:</t>
  </si>
  <si>
    <t>Um Note</t>
  </si>
  <si>
    <t xml:space="preserve">zu erreichen, benötigst du mind. </t>
  </si>
  <si>
    <t>Punkte in Note umrechnen:</t>
  </si>
  <si>
    <t>Mit</t>
  </si>
  <si>
    <t>Punkten erreichst du Note</t>
  </si>
  <si>
    <t xml:space="preserve">und dir fehlen </t>
  </si>
  <si>
    <t>Für alle ganz einfach zu nutzen (hoffe ich!). Und Ja, ich bin ein bisschen ausgerastet.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</si>
</sst>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rgb="FFFF0000"/>
      </left>
      <right/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 style="thin">
        <color auto="1"/>
      </bottom>
      <diagonal/>
    </border>
    <border>
      <left/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/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 style="thin">
        <color auto="1"/>
      </top>
      <bottom/>
      <diagonal/>
    </border>
    <border>
      <left/>
      <right style="thick">
        <color rgb="FFFF0000"/>
      </right>
      <top style="thin">
        <color auto="1"/>
      </top>
      <bottom/>
      <diagonal/>
    </border>
    <border>
      <left style="thick">
        <color rgb="FFFF0000"/>
      </left>
      <right/>
      <top/>
      <bottom style="thin">
        <color auto="1"/>
      </bottom>
      <diagonal/>
    </border>
    <border>
      <left/>
      <right style="thick">
        <color rgb="FFFF0000"/>
      </right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27">
    <xf numFmtId="0" fontId="0" fillId="0" borderId="0" xfId="0"/>
    <xf numFmtId="0" fontId="1" fillId="0" borderId="0" xfId="0" applyFont="1" applyFill="1" applyAlignment="1" applyProtection="1"/>
    <xf numFmtId="16" fontId="0" fillId="3" borderId="0" xfId="0" applyNumberFormat="1" applyFill="1" applyProtection="1"/>
    <xf numFmtId="0" fontId="0" fillId="5" borderId="0" xfId="0" applyFill="1" applyProtection="1"/>
    <xf numFmtId="0" fontId="0" fillId="8" borderId="2" xfId="0" applyFill="1" applyBorder="1" applyProtection="1"/>
    <xf numFmtId="0" fontId="0" fillId="8" borderId="4" xfId="0" applyFill="1" applyBorder="1" applyProtection="1"/>
    <xf numFmtId="0" fontId="2" fillId="7" borderId="1" xfId="0" applyFont="1" applyFill="1" applyBorder="1" applyProtection="1"/>
    <xf numFmtId="0" fontId="0" fillId="8" borderId="2" xfId="0" applyFill="1" applyBorder="1" applyAlignment="1" applyProtection="1">
      <alignment horizontal="right"/>
    </xf>
    <xf numFmtId="0" fontId="0" fillId="8" borderId="3" xfId="0" applyFill="1" applyBorder="1" applyAlignment="1" applyProtection="1">
      <alignment horizontal="center"/>
    </xf>
    <xf numFmtId="0" fontId="0" fillId="0" borderId="1" xfId="0" applyFill="1" applyBorder="1" applyProtection="1"/>
    <xf numFmtId="0" fontId="2" fillId="0" borderId="1" xfId="0" applyFont="1" applyFill="1" applyBorder="1" applyProtection="1"/>
    <xf numFmtId="0" fontId="0" fillId="0" borderId="2" xfId="0" applyBorder="1" applyProtection="1"/>
    <xf numFmtId="0" fontId="0" fillId="0" borderId="20" xfId="0" applyBorder="1" applyProtection="1"/>
    <xf numFmtId="0" fontId="2" fillId="0" borderId="8" xfId="0" applyFont="1" applyFill="1" applyBorder="1" applyProtection="1"/>
    <xf numFmtId="0" fontId="0" fillId="0" borderId="1" xfId="0" applyBorder="1" applyAlignment="1" applyProtection="1">
      <alignment horizontal="center"/>
    </xf>
    <xf numFmtId="0" fontId="0" fillId="0" borderId="19" xfId="0" applyBorder="1" applyProtection="1"/>
    <xf numFmtId="0" fontId="0" fillId="0" borderId="1" xfId="0" applyBorder="1" applyProtection="1"/>
    <xf numFmtId="0" fontId="0" fillId="7" borderId="1" xfId="0" applyFill="1" applyBorder="1" applyProtection="1"/>
    <xf numFmtId="0" fontId="0" fillId="0" borderId="0" xfId="0" applyFill="1" applyBorder="1" applyAlignment="1" applyProtection="1">
      <alignment vertical="center"/>
    </xf>
    <xf numFmtId="0" fontId="2" fillId="7" borderId="5" xfId="0" applyFont="1" applyFill="1" applyBorder="1" applyProtection="1">
      <protection locked="0"/>
    </xf>
    <xf numFmtId="0" fontId="2" fillId="7" borderId="7" xfId="0" applyFont="1" applyFill="1" applyBorder="1" applyProtection="1">
      <protection locked="0"/>
    </xf>
    <xf numFmtId="0" fontId="2" fillId="7" borderId="1" xfId="0" applyFont="1" applyFill="1" applyBorder="1" applyProtection="1">
      <protection locked="0"/>
    </xf>
    <xf numFmtId="0" fontId="0" fillId="0" borderId="5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5" xfId="0" applyBorder="1" applyProtection="1">
      <protection locked="0"/>
    </xf>
    <xf numFmtId="0" fontId="0" fillId="7" borderId="1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0" borderId="0" xfId="0" applyProtection="1">
      <protection locked="0"/>
    </xf>
    <xf numFmtId="0" fontId="0" fillId="8" borderId="3" xfId="0" applyFill="1" applyBorder="1" applyProtection="1"/>
    <xf numFmtId="0" fontId="0" fillId="2" borderId="20" xfId="0" applyFill="1" applyBorder="1" applyProtection="1"/>
    <xf numFmtId="0" fontId="0" fillId="2" borderId="19" xfId="0" applyFill="1" applyBorder="1" applyProtection="1"/>
    <xf numFmtId="0" fontId="0" fillId="0" borderId="21" xfId="0" applyBorder="1" applyProtection="1"/>
    <xf numFmtId="0" fontId="0" fillId="0" borderId="10" xfId="0" applyBorder="1" applyProtection="1">
      <protection locked="0"/>
    </xf>
    <xf numFmtId="0" fontId="0" fillId="8" borderId="19" xfId="0" applyFill="1" applyBorder="1" applyProtection="1"/>
    <xf numFmtId="0" fontId="0" fillId="8" borderId="10" xfId="0" applyFill="1" applyBorder="1" applyProtection="1"/>
    <xf numFmtId="0" fontId="0" fillId="8" borderId="9" xfId="0" applyFill="1" applyBorder="1" applyProtection="1"/>
    <xf numFmtId="0" fontId="0" fillId="0" borderId="25" xfId="0" applyFill="1" applyBorder="1" applyProtection="1">
      <protection locked="0"/>
    </xf>
    <xf numFmtId="0" fontId="0" fillId="10" borderId="4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0" fillId="10" borderId="10" xfId="0" applyFill="1" applyBorder="1" applyProtection="1">
      <protection locked="0"/>
    </xf>
    <xf numFmtId="0" fontId="0" fillId="8" borderId="4" xfId="0" applyFill="1" applyBorder="1" applyAlignment="1" applyProtection="1"/>
    <xf numFmtId="0" fontId="0" fillId="8" borderId="6" xfId="0" applyFill="1" applyBorder="1" applyAlignment="1" applyProtection="1"/>
    <xf numFmtId="0" fontId="0" fillId="0" borderId="0" xfId="0" applyBorder="1" applyProtection="1"/>
    <xf numFmtId="0" fontId="0" fillId="8" borderId="9" xfId="0" applyFill="1" applyBorder="1" applyAlignment="1" applyProtection="1">
      <alignment horizontal="right"/>
    </xf>
    <xf numFmtId="0" fontId="0" fillId="8" borderId="9" xfId="0" applyFill="1" applyBorder="1" applyAlignment="1" applyProtection="1">
      <alignment horizontal="left"/>
    </xf>
    <xf numFmtId="0" fontId="0" fillId="8" borderId="0" xfId="0" applyFill="1" applyBorder="1" applyProtection="1"/>
    <xf numFmtId="0" fontId="0" fillId="8" borderId="0" xfId="0" applyFill="1" applyBorder="1" applyAlignment="1" applyProtection="1">
      <alignment horizontal="center"/>
    </xf>
    <xf numFmtId="0" fontId="0" fillId="0" borderId="27" xfId="0" applyFill="1" applyBorder="1" applyProtection="1"/>
    <xf numFmtId="0" fontId="0" fillId="0" borderId="0" xfId="0" applyFont="1" applyFill="1" applyBorder="1" applyAlignment="1" applyProtection="1">
      <alignment horizontal="center"/>
    </xf>
    <xf numFmtId="0" fontId="0" fillId="0" borderId="9" xfId="0" applyBorder="1" applyAlignment="1" applyProtection="1"/>
    <xf numFmtId="0" fontId="0" fillId="12" borderId="0" xfId="0" applyFill="1" applyProtection="1"/>
    <xf numFmtId="0" fontId="0" fillId="8" borderId="6" xfId="0" applyFill="1" applyBorder="1" applyProtection="1"/>
    <xf numFmtId="0" fontId="0" fillId="13" borderId="0" xfId="0" applyFill="1" applyAlignment="1" applyProtection="1">
      <alignment horizontal="right"/>
    </xf>
    <xf numFmtId="0" fontId="0" fillId="0" borderId="30" xfId="0" applyBorder="1" applyProtection="1"/>
    <xf numFmtId="0" fontId="0" fillId="0" borderId="31" xfId="0" applyBorder="1" applyProtection="1"/>
    <xf numFmtId="0" fontId="0" fillId="0" borderId="25" xfId="0" applyBorder="1" applyProtection="1"/>
    <xf numFmtId="0" fontId="0" fillId="8" borderId="31" xfId="0" applyFill="1" applyBorder="1" applyProtection="1"/>
    <xf numFmtId="0" fontId="0" fillId="0" borderId="0" xfId="0" applyFill="1" applyAlignment="1" applyProtection="1">
      <alignment horizontal="right"/>
    </xf>
    <xf numFmtId="0" fontId="0" fillId="7" borderId="25" xfId="0" applyFill="1" applyBorder="1" applyProtection="1"/>
    <xf numFmtId="0" fontId="0" fillId="7" borderId="19" xfId="0" applyFill="1" applyBorder="1" applyProtection="1"/>
    <xf numFmtId="0" fontId="0" fillId="7" borderId="9" xfId="0" applyFill="1" applyBorder="1" applyProtection="1"/>
    <xf numFmtId="0" fontId="0" fillId="7" borderId="23" xfId="0" applyFill="1" applyBorder="1" applyProtection="1"/>
    <xf numFmtId="0" fontId="0" fillId="0" borderId="32" xfId="0" applyFill="1" applyBorder="1" applyProtection="1"/>
    <xf numFmtId="0" fontId="0" fillId="0" borderId="30" xfId="0" applyFill="1" applyBorder="1" applyProtection="1"/>
    <xf numFmtId="0" fontId="0" fillId="0" borderId="33" xfId="0" applyBorder="1" applyAlignment="1" applyProtection="1"/>
    <xf numFmtId="0" fontId="0" fillId="0" borderId="0" xfId="0" applyFill="1" applyBorder="1" applyAlignment="1" applyProtection="1">
      <alignment horizontal="right"/>
    </xf>
    <xf numFmtId="0" fontId="0" fillId="4" borderId="0" xfId="0" applyFill="1" applyAlignment="1" applyProtection="1">
      <alignment horizontal="right"/>
    </xf>
    <xf numFmtId="0" fontId="0" fillId="0" borderId="0" xfId="0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0" fillId="4" borderId="0" xfId="0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13" borderId="0" xfId="0" applyFill="1" applyBorder="1" applyAlignment="1" applyProtection="1">
      <alignment horizontal="right"/>
    </xf>
    <xf numFmtId="0" fontId="0" fillId="9" borderId="4" xfId="0" applyFill="1" applyBorder="1" applyProtection="1"/>
    <xf numFmtId="0" fontId="0" fillId="9" borderId="2" xfId="0" applyFill="1" applyBorder="1" applyProtection="1"/>
    <xf numFmtId="0" fontId="0" fillId="9" borderId="5" xfId="0" applyFill="1" applyBorder="1" applyProtection="1"/>
    <xf numFmtId="0" fontId="0" fillId="9" borderId="20" xfId="0" applyFill="1" applyBorder="1" applyProtection="1"/>
    <xf numFmtId="0" fontId="0" fillId="9" borderId="10" xfId="0" applyFill="1" applyBorder="1" applyProtection="1"/>
    <xf numFmtId="0" fontId="0" fillId="9" borderId="19" xfId="0" applyFill="1" applyBorder="1" applyProtection="1"/>
    <xf numFmtId="164" fontId="0" fillId="7" borderId="8" xfId="0" applyNumberFormat="1" applyFill="1" applyBorder="1" applyProtection="1"/>
    <xf numFmtId="164" fontId="0" fillId="0" borderId="5" xfId="0" applyNumberFormat="1" applyFill="1" applyBorder="1" applyProtection="1"/>
    <xf numFmtId="2" fontId="0" fillId="0" borderId="27" xfId="0" applyNumberFormat="1" applyFill="1" applyBorder="1" applyProtection="1"/>
    <xf numFmtId="0" fontId="0" fillId="7" borderId="22" xfId="0" applyFill="1" applyBorder="1" applyProtection="1"/>
    <xf numFmtId="2" fontId="0" fillId="0" borderId="44" xfId="0" applyNumberFormat="1" applyFill="1" applyBorder="1" applyProtection="1"/>
    <xf numFmtId="1" fontId="0" fillId="7" borderId="45" xfId="0" applyNumberFormat="1" applyFill="1" applyBorder="1" applyProtection="1"/>
    <xf numFmtId="2" fontId="0" fillId="0" borderId="43" xfId="0" applyNumberFormat="1" applyFill="1" applyBorder="1" applyProtection="1"/>
    <xf numFmtId="0" fontId="0" fillId="11" borderId="0" xfId="0" applyFill="1" applyProtection="1">
      <protection locked="0"/>
    </xf>
    <xf numFmtId="0" fontId="0" fillId="10" borderId="20" xfId="0" applyFill="1" applyBorder="1" applyProtection="1"/>
    <xf numFmtId="0" fontId="0" fillId="10" borderId="1" xfId="0" applyFill="1" applyBorder="1" applyProtection="1"/>
    <xf numFmtId="164" fontId="0" fillId="0" borderId="5" xfId="0" quotePrefix="1" applyNumberFormat="1" applyBorder="1" applyAlignment="1" applyProtection="1">
      <alignment horizontal="right"/>
    </xf>
    <xf numFmtId="164" fontId="0" fillId="0" borderId="0" xfId="0" applyNumberFormat="1" applyProtection="1"/>
    <xf numFmtId="0" fontId="0" fillId="0" borderId="24" xfId="0" applyFill="1" applyBorder="1" applyProtection="1"/>
    <xf numFmtId="0" fontId="0" fillId="0" borderId="23" xfId="0" applyFill="1" applyBorder="1" applyProtection="1"/>
    <xf numFmtId="0" fontId="0" fillId="0" borderId="20" xfId="0" applyFill="1" applyBorder="1" applyProtection="1"/>
    <xf numFmtId="0" fontId="2" fillId="7" borderId="20" xfId="0" applyFont="1" applyFill="1" applyBorder="1" applyProtection="1">
      <protection locked="0"/>
    </xf>
    <xf numFmtId="0" fontId="2" fillId="7" borderId="25" xfId="0" applyFont="1" applyFill="1" applyBorder="1" applyProtection="1">
      <protection locked="0"/>
    </xf>
    <xf numFmtId="0" fontId="0" fillId="0" borderId="0" xfId="0" applyAlignment="1" applyProtection="1"/>
    <xf numFmtId="0" fontId="0" fillId="0" borderId="0" xfId="0" applyProtection="1"/>
    <xf numFmtId="0" fontId="0" fillId="0" borderId="0" xfId="0" applyFill="1" applyBorder="1" applyProtection="1"/>
    <xf numFmtId="0" fontId="0" fillId="0" borderId="0" xfId="0" applyFill="1" applyBorder="1" applyAlignment="1" applyProtection="1"/>
    <xf numFmtId="0" fontId="0" fillId="7" borderId="5" xfId="0" applyFill="1" applyBorder="1" applyProtection="1"/>
    <xf numFmtId="0" fontId="0" fillId="0" borderId="5" xfId="0" applyFill="1" applyBorder="1" applyProtection="1"/>
    <xf numFmtId="0" fontId="0" fillId="0" borderId="0" xfId="0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9" xfId="0" applyBorder="1" applyProtection="1"/>
    <xf numFmtId="0" fontId="0" fillId="0" borderId="6" xfId="0" applyFill="1" applyBorder="1" applyProtection="1"/>
    <xf numFmtId="0" fontId="0" fillId="0" borderId="21" xfId="0" applyFill="1" applyBorder="1" applyAlignment="1" applyProtection="1">
      <alignment horizontal="center" vertical="center"/>
    </xf>
    <xf numFmtId="0" fontId="0" fillId="0" borderId="5" xfId="0" applyBorder="1" applyAlignment="1" applyProtection="1">
      <alignment horizontal="right"/>
    </xf>
    <xf numFmtId="0" fontId="0" fillId="0" borderId="5" xfId="0" applyFill="1" applyBorder="1" applyAlignment="1" applyProtection="1">
      <alignment horizontal="right"/>
    </xf>
    <xf numFmtId="164" fontId="0" fillId="0" borderId="10" xfId="0" quotePrefix="1" applyNumberFormat="1" applyFill="1" applyBorder="1" applyAlignment="1" applyProtection="1">
      <alignment horizontal="right"/>
    </xf>
    <xf numFmtId="0" fontId="0" fillId="0" borderId="0" xfId="0" applyBorder="1" applyAlignment="1" applyProtection="1"/>
    <xf numFmtId="2" fontId="0" fillId="0" borderId="0" xfId="0" applyNumberFormat="1" applyProtection="1"/>
    <xf numFmtId="0" fontId="0" fillId="7" borderId="25" xfId="1" applyNumberFormat="1" applyFont="1" applyFill="1" applyBorder="1" applyProtection="1"/>
    <xf numFmtId="0" fontId="0" fillId="7" borderId="1" xfId="0" applyFill="1" applyBorder="1" applyAlignment="1" applyProtection="1">
      <alignment horizontal="right"/>
    </xf>
    <xf numFmtId="0" fontId="0" fillId="7" borderId="5" xfId="0" applyFill="1" applyBorder="1" applyAlignment="1" applyProtection="1">
      <alignment horizontal="right"/>
    </xf>
    <xf numFmtId="0" fontId="0" fillId="0" borderId="10" xfId="0" applyBorder="1" applyAlignment="1" applyProtection="1">
      <alignment horizontal="right"/>
    </xf>
    <xf numFmtId="0" fontId="0" fillId="0" borderId="1" xfId="0" applyFill="1" applyBorder="1" applyAlignment="1" applyProtection="1">
      <alignment horizontal="right"/>
    </xf>
    <xf numFmtId="164" fontId="0" fillId="0" borderId="1" xfId="0" applyNumberFormat="1" applyFill="1" applyBorder="1" applyAlignment="1" applyProtection="1">
      <alignment horizontal="right"/>
    </xf>
    <xf numFmtId="164" fontId="0" fillId="0" borderId="32" xfId="0" applyNumberFormat="1" applyFill="1" applyBorder="1" applyProtection="1"/>
    <xf numFmtId="164" fontId="0" fillId="0" borderId="30" xfId="0" applyNumberFormat="1" applyBorder="1" applyProtection="1"/>
    <xf numFmtId="164" fontId="0" fillId="0" borderId="30" xfId="0" applyNumberFormat="1" applyFill="1" applyBorder="1" applyProtection="1"/>
    <xf numFmtId="0" fontId="0" fillId="10" borderId="0" xfId="0" applyFill="1" applyAlignment="1" applyProtection="1">
      <alignment horizontal="center"/>
    </xf>
    <xf numFmtId="0" fontId="3" fillId="16" borderId="0" xfId="0" applyFont="1" applyFill="1" applyAlignment="1" applyProtection="1">
      <alignment horizontal="center"/>
    </xf>
    <xf numFmtId="0" fontId="5" fillId="11" borderId="0" xfId="0" applyFont="1" applyFill="1" applyAlignment="1" applyProtection="1"/>
    <xf numFmtId="0" fontId="0" fillId="8" borderId="0" xfId="0" applyFill="1" applyProtection="1"/>
    <xf numFmtId="0" fontId="5" fillId="0" borderId="0" xfId="0" applyFont="1" applyFill="1" applyAlignment="1" applyProtection="1"/>
    <xf numFmtId="0" fontId="0" fillId="0" borderId="0" xfId="0" applyFill="1" applyProtection="1"/>
    <xf numFmtId="0" fontId="0" fillId="8" borderId="0" xfId="0" applyFont="1" applyFill="1" applyAlignment="1" applyProtection="1">
      <alignment horizontal="left"/>
    </xf>
    <xf numFmtId="2" fontId="2" fillId="7" borderId="7" xfId="0" applyNumberFormat="1" applyFont="1" applyFill="1" applyBorder="1" applyProtection="1"/>
    <xf numFmtId="2" fontId="2" fillId="0" borderId="7" xfId="0" applyNumberFormat="1" applyFont="1" applyFill="1" applyBorder="1" applyProtection="1"/>
    <xf numFmtId="2" fontId="2" fillId="0" borderId="8" xfId="0" applyNumberFormat="1" applyFont="1" applyFill="1" applyBorder="1" applyProtection="1"/>
    <xf numFmtId="2" fontId="0" fillId="8" borderId="2" xfId="0" applyNumberFormat="1" applyFill="1" applyBorder="1" applyProtection="1"/>
    <xf numFmtId="0" fontId="0" fillId="0" borderId="1" xfId="0" applyBorder="1" applyAlignment="1" applyProtection="1">
      <alignment horizontal="center"/>
      <protection locked="0"/>
    </xf>
    <xf numFmtId="164" fontId="3" fillId="15" borderId="0" xfId="0" applyNumberFormat="1" applyFont="1" applyFill="1" applyAlignment="1" applyProtection="1">
      <alignment horizontal="center"/>
      <protection locked="0"/>
    </xf>
    <xf numFmtId="0" fontId="3" fillId="15" borderId="0" xfId="0" applyFont="1" applyFill="1" applyAlignment="1" applyProtection="1">
      <alignment horizontal="center"/>
      <protection locked="0"/>
    </xf>
    <xf numFmtId="0" fontId="0" fillId="0" borderId="0" xfId="0" applyFill="1" applyAlignment="1" applyProtection="1"/>
    <xf numFmtId="0" fontId="0" fillId="0" borderId="0" xfId="0" applyAlignment="1" applyProtection="1"/>
    <xf numFmtId="0" fontId="3" fillId="0" borderId="0" xfId="0" applyFont="1" applyFill="1" applyBorder="1" applyProtection="1"/>
    <xf numFmtId="0" fontId="0" fillId="9" borderId="19" xfId="0" applyFill="1" applyBorder="1" applyAlignment="1" applyProtection="1">
      <alignment vertical="top"/>
    </xf>
    <xf numFmtId="0" fontId="0" fillId="9" borderId="24" xfId="0" applyFill="1" applyBorder="1" applyAlignment="1" applyProtection="1">
      <alignment vertical="top"/>
    </xf>
    <xf numFmtId="0" fontId="0" fillId="9" borderId="2" xfId="0" applyFill="1" applyBorder="1" applyAlignment="1" applyProtection="1">
      <alignment vertical="top"/>
    </xf>
    <xf numFmtId="0" fontId="0" fillId="0" borderId="0" xfId="0" applyProtection="1"/>
    <xf numFmtId="0" fontId="0" fillId="0" borderId="0" xfId="0" applyFill="1" applyBorder="1" applyProtection="1"/>
    <xf numFmtId="0" fontId="0" fillId="0" borderId="0" xfId="0" applyFill="1" applyBorder="1" applyAlignment="1" applyProtection="1"/>
    <xf numFmtId="0" fontId="4" fillId="6" borderId="0" xfId="0" applyFont="1" applyFill="1" applyAlignment="1" applyProtection="1">
      <alignment horizontal="center"/>
    </xf>
    <xf numFmtId="0" fontId="0" fillId="6" borderId="0" xfId="0" applyFill="1" applyAlignment="1" applyProtection="1">
      <alignment horizontal="center"/>
    </xf>
    <xf numFmtId="0" fontId="0" fillId="0" borderId="5" xfId="0" applyBorder="1" applyProtection="1"/>
    <xf numFmtId="0" fontId="0" fillId="0" borderId="8" xfId="0" applyBorder="1" applyProtection="1"/>
    <xf numFmtId="0" fontId="0" fillId="8" borderId="6" xfId="0" applyFill="1" applyBorder="1" applyAlignment="1" applyProtection="1">
      <alignment horizontal="center"/>
    </xf>
    <xf numFmtId="0" fontId="0" fillId="7" borderId="5" xfId="0" applyFill="1" applyBorder="1" applyProtection="1"/>
    <xf numFmtId="0" fontId="0" fillId="7" borderId="8" xfId="0" applyFill="1" applyBorder="1" applyProtection="1"/>
    <xf numFmtId="0" fontId="0" fillId="0" borderId="28" xfId="0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11" borderId="5" xfId="0" applyFill="1" applyBorder="1" applyAlignment="1" applyProtection="1">
      <alignment horizontal="left"/>
      <protection locked="0"/>
    </xf>
    <xf numFmtId="0" fontId="0" fillId="11" borderId="8" xfId="0" applyFill="1" applyBorder="1" applyAlignment="1" applyProtection="1">
      <alignment horizontal="left"/>
      <protection locked="0"/>
    </xf>
    <xf numFmtId="0" fontId="0" fillId="11" borderId="5" xfId="0" applyFill="1" applyBorder="1" applyAlignment="1" applyProtection="1">
      <alignment horizontal="left" vertical="center"/>
      <protection locked="0"/>
    </xf>
    <xf numFmtId="0" fontId="0" fillId="11" borderId="8" xfId="0" applyFill="1" applyBorder="1" applyAlignment="1" applyProtection="1">
      <alignment horizontal="left" vertical="center"/>
      <protection locked="0"/>
    </xf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37" xfId="0" applyBorder="1" applyProtection="1"/>
    <xf numFmtId="0" fontId="0" fillId="0" borderId="38" xfId="0" applyBorder="1" applyProtection="1"/>
    <xf numFmtId="0" fontId="0" fillId="0" borderId="16" xfId="0" applyBorder="1" applyAlignment="1" applyProtection="1">
      <alignment horizontal="left"/>
    </xf>
    <xf numFmtId="0" fontId="0" fillId="0" borderId="17" xfId="0" applyBorder="1" applyAlignment="1" applyProtection="1">
      <alignment horizontal="left"/>
    </xf>
    <xf numFmtId="0" fontId="0" fillId="0" borderId="18" xfId="0" applyBorder="1" applyAlignment="1" applyProtection="1">
      <alignment horizontal="left"/>
    </xf>
    <xf numFmtId="0" fontId="1" fillId="6" borderId="0" xfId="0" applyFont="1" applyFill="1" applyAlignment="1" applyProtection="1">
      <alignment horizontal="center"/>
    </xf>
    <xf numFmtId="0" fontId="0" fillId="8" borderId="4" xfId="0" applyFill="1" applyBorder="1" applyAlignment="1" applyProtection="1">
      <alignment horizontal="center"/>
    </xf>
    <xf numFmtId="0" fontId="6" fillId="12" borderId="0" xfId="0" applyFont="1" applyFill="1" applyAlignment="1" applyProtection="1">
      <alignment horizontal="center"/>
    </xf>
    <xf numFmtId="0" fontId="3" fillId="12" borderId="0" xfId="0" applyFont="1" applyFill="1" applyAlignment="1" applyProtection="1">
      <alignment horizontal="center"/>
    </xf>
    <xf numFmtId="0" fontId="6" fillId="14" borderId="11" xfId="0" applyFont="1" applyFill="1" applyBorder="1" applyAlignment="1" applyProtection="1">
      <alignment horizontal="center"/>
    </xf>
    <xf numFmtId="0" fontId="6" fillId="14" borderId="12" xfId="0" applyFont="1" applyFill="1" applyBorder="1" applyAlignment="1" applyProtection="1">
      <alignment horizontal="center"/>
    </xf>
    <xf numFmtId="0" fontId="6" fillId="14" borderId="13" xfId="0" applyFont="1" applyFill="1" applyBorder="1" applyAlignment="1" applyProtection="1">
      <alignment horizontal="center"/>
    </xf>
    <xf numFmtId="164" fontId="0" fillId="14" borderId="14" xfId="0" applyNumberFormat="1" applyFill="1" applyBorder="1" applyAlignment="1" applyProtection="1">
      <alignment horizontal="center"/>
    </xf>
    <xf numFmtId="164" fontId="0" fillId="14" borderId="0" xfId="0" applyNumberFormat="1" applyFill="1" applyBorder="1" applyAlignment="1" applyProtection="1">
      <alignment horizontal="center"/>
    </xf>
    <xf numFmtId="164" fontId="0" fillId="14" borderId="15" xfId="0" applyNumberFormat="1" applyFill="1" applyBorder="1" applyAlignment="1" applyProtection="1">
      <alignment horizontal="center"/>
    </xf>
    <xf numFmtId="0" fontId="0" fillId="14" borderId="16" xfId="0" applyFill="1" applyBorder="1" applyAlignment="1" applyProtection="1">
      <alignment horizontal="center"/>
    </xf>
    <xf numFmtId="0" fontId="0" fillId="14" borderId="17" xfId="0" applyFill="1" applyBorder="1" applyAlignment="1" applyProtection="1">
      <alignment horizontal="center"/>
    </xf>
    <xf numFmtId="0" fontId="0" fillId="14" borderId="18" xfId="0" applyFill="1" applyBorder="1" applyAlignment="1" applyProtection="1">
      <alignment horizontal="center"/>
    </xf>
    <xf numFmtId="0" fontId="0" fillId="8" borderId="2" xfId="0" applyFill="1" applyBorder="1" applyAlignment="1" applyProtection="1">
      <alignment horizontal="center"/>
    </xf>
    <xf numFmtId="0" fontId="0" fillId="8" borderId="0" xfId="0" applyFill="1" applyAlignment="1" applyProtection="1">
      <alignment horizontal="center"/>
    </xf>
    <xf numFmtId="0" fontId="5" fillId="7" borderId="0" xfId="0" applyFont="1" applyFill="1" applyAlignment="1" applyProtection="1"/>
    <xf numFmtId="0" fontId="5" fillId="7" borderId="0" xfId="0" applyFont="1" applyFill="1" applyAlignment="1" applyProtection="1">
      <alignment horizontal="left"/>
    </xf>
    <xf numFmtId="0" fontId="0" fillId="0" borderId="14" xfId="0" quotePrefix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</xf>
    <xf numFmtId="0" fontId="0" fillId="0" borderId="15" xfId="0" quotePrefix="1" applyBorder="1" applyAlignment="1" applyProtection="1">
      <alignment horizontal="left"/>
    </xf>
    <xf numFmtId="0" fontId="0" fillId="0" borderId="16" xfId="0" quotePrefix="1" applyBorder="1" applyAlignment="1" applyProtection="1">
      <alignment horizontal="left"/>
    </xf>
    <xf numFmtId="0" fontId="0" fillId="0" borderId="17" xfId="0" quotePrefix="1" applyBorder="1" applyAlignment="1" applyProtection="1">
      <alignment horizontal="left"/>
    </xf>
    <xf numFmtId="0" fontId="0" fillId="0" borderId="18" xfId="0" quotePrefix="1" applyBorder="1" applyAlignment="1" applyProtection="1">
      <alignment horizontal="left"/>
    </xf>
    <xf numFmtId="0" fontId="0" fillId="0" borderId="12" xfId="0" applyFill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Fill="1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0" fillId="0" borderId="11" xfId="0" quotePrefix="1" applyBorder="1" applyAlignment="1" applyProtection="1">
      <alignment horizontal="left"/>
    </xf>
    <xf numFmtId="0" fontId="0" fillId="0" borderId="12" xfId="0" quotePrefix="1" applyBorder="1" applyAlignment="1" applyProtection="1">
      <alignment horizontal="left"/>
    </xf>
    <xf numFmtId="0" fontId="0" fillId="0" borderId="13" xfId="0" quotePrefix="1" applyBorder="1" applyAlignment="1" applyProtection="1">
      <alignment horizontal="left"/>
    </xf>
    <xf numFmtId="0" fontId="0" fillId="0" borderId="39" xfId="0" applyBorder="1" applyProtection="1"/>
    <xf numFmtId="0" fontId="0" fillId="0" borderId="9" xfId="0" applyBorder="1" applyProtection="1"/>
    <xf numFmtId="0" fontId="0" fillId="0" borderId="40" xfId="0" applyBorder="1" applyProtection="1"/>
    <xf numFmtId="0" fontId="0" fillId="0" borderId="41" xfId="0" applyFill="1" applyBorder="1" applyProtection="1"/>
    <xf numFmtId="0" fontId="0" fillId="0" borderId="6" xfId="0" applyFill="1" applyBorder="1" applyProtection="1"/>
    <xf numFmtId="0" fontId="0" fillId="0" borderId="42" xfId="0" applyFill="1" applyBorder="1" applyProtection="1"/>
    <xf numFmtId="0" fontId="0" fillId="0" borderId="21" xfId="0" applyFill="1" applyBorder="1" applyAlignment="1" applyProtection="1">
      <alignment horizontal="center" vertical="center"/>
    </xf>
    <xf numFmtId="0" fontId="0" fillId="0" borderId="23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11" borderId="10" xfId="0" applyFill="1" applyBorder="1" applyAlignment="1" applyProtection="1">
      <alignment horizontal="left"/>
      <protection locked="0"/>
    </xf>
    <xf numFmtId="0" fontId="0" fillId="11" borderId="9" xfId="0" applyFill="1" applyBorder="1" applyAlignment="1" applyProtection="1">
      <alignment horizontal="left"/>
      <protection locked="0"/>
    </xf>
    <xf numFmtId="0" fontId="0" fillId="0" borderId="34" xfId="0" applyBorder="1" applyProtection="1"/>
    <xf numFmtId="0" fontId="0" fillId="0" borderId="35" xfId="0" applyBorder="1" applyProtection="1"/>
    <xf numFmtId="0" fontId="0" fillId="0" borderId="36" xfId="0" applyBorder="1" applyProtection="1"/>
    <xf numFmtId="0" fontId="0" fillId="0" borderId="6" xfId="0" applyBorder="1" applyAlignment="1" applyProtection="1">
      <alignment horizontal="center"/>
    </xf>
    <xf numFmtId="0" fontId="5" fillId="10" borderId="0" xfId="0" applyFont="1" applyFill="1" applyAlignment="1" applyProtection="1">
      <alignment horizontal="right"/>
    </xf>
    <xf numFmtId="0" fontId="5" fillId="8" borderId="0" xfId="0" applyFont="1" applyFill="1" applyAlignment="1" applyProtection="1">
      <alignment horizontal="center"/>
    </xf>
    <xf numFmtId="0" fontId="0" fillId="8" borderId="0" xfId="0" applyFill="1" applyProtection="1"/>
    <xf numFmtId="0" fontId="0" fillId="8" borderId="0" xfId="0" applyFont="1" applyFill="1" applyAlignment="1" applyProtection="1">
      <alignment horizontal="left"/>
    </xf>
    <xf numFmtId="0" fontId="5" fillId="8" borderId="0" xfId="0" applyFont="1" applyFill="1" applyAlignment="1" applyProtection="1">
      <alignment horizontal="right"/>
    </xf>
    <xf numFmtId="1" fontId="0" fillId="8" borderId="0" xfId="0" applyNumberFormat="1" applyFont="1" applyFill="1" applyAlignment="1" applyProtection="1">
      <alignment horizontal="left"/>
    </xf>
    <xf numFmtId="0" fontId="0" fillId="11" borderId="0" xfId="0" applyFill="1" applyAlignment="1" applyProtection="1">
      <alignment horizontal="center"/>
      <protection locked="0"/>
    </xf>
    <xf numFmtId="0" fontId="0" fillId="8" borderId="0" xfId="0" applyFill="1" applyAlignment="1" applyProtection="1"/>
    <xf numFmtId="164" fontId="0" fillId="15" borderId="0" xfId="0" applyNumberFormat="1" applyFill="1" applyAlignment="1" applyProtection="1">
      <alignment horizontal="center"/>
    </xf>
    <xf numFmtId="0" fontId="0" fillId="15" borderId="0" xfId="0" applyFill="1" applyAlignment="1" applyProtection="1">
      <alignment horizontal="center"/>
    </xf>
    <xf numFmtId="0" fontId="5" fillId="11" borderId="0" xfId="0" applyFont="1" applyFill="1" applyAlignment="1" applyProtection="1">
      <alignment horizontal="center"/>
    </xf>
    <xf numFmtId="0" fontId="0" fillId="10" borderId="0" xfId="0" applyFill="1" applyAlignment="1" applyProtection="1">
      <alignment horizontal="center"/>
    </xf>
    <xf numFmtId="164" fontId="3" fillId="16" borderId="0" xfId="0" applyNumberFormat="1" applyFont="1" applyFill="1" applyAlignment="1" applyProtection="1">
      <alignment horizontal="center"/>
    </xf>
    <xf numFmtId="0" fontId="0" fillId="8" borderId="22" xfId="0" applyFill="1" applyBorder="1" applyAlignment="1" applyProtection="1">
      <alignment horizontal="center" vertical="center"/>
    </xf>
    <xf numFmtId="0" fontId="0" fillId="8" borderId="4" xfId="0" applyFill="1" applyBorder="1" applyAlignment="1" applyProtection="1">
      <alignment horizontal="center" vertical="center"/>
    </xf>
  </cellXfs>
  <cellStyles count="2">
    <cellStyle name="Standard" xfId="0" builtinId="0"/>
    <cellStyle name="Währung" xfId="1" builtinId="4"/>
  </cellStyles>
  <dxfs count="31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7C80"/>
      <color rgb="FFFF5050"/>
      <color rgb="FFFFFF99"/>
      <color rgb="FF99FF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5C3-ED00-407A-96C7-5BA8DD4F56EE}">
  <dimension ref="B2:J72"/>
  <sheetViews>
    <sheetView tabSelected="1" zoomScaleNormal="100" workbookViewId="0"/>
  </sheetViews>
  <sheetFormatPr baseColWidth="10" defaultRowHeight="14.5" x14ac:dyDescent="0.35"/>
  <cols>
    <col min="1" max="16384" width="10.90625" style="98"/>
  </cols>
  <sheetData>
    <row r="2" spans="2:10" ht="18.5" x14ac:dyDescent="0.45">
      <c r="B2" s="145" t="s">
        <v>41</v>
      </c>
      <c r="C2" s="145"/>
      <c r="D2" s="145"/>
      <c r="E2" s="145"/>
      <c r="F2" s="145"/>
      <c r="G2" s="145"/>
      <c r="H2" s="145"/>
      <c r="J2" s="98" t="s">
        <v>130</v>
      </c>
    </row>
    <row r="3" spans="2:10" x14ac:dyDescent="0.35">
      <c r="B3" s="146" t="s">
        <v>151</v>
      </c>
      <c r="C3" s="146"/>
      <c r="D3" s="146"/>
      <c r="E3" s="146"/>
      <c r="F3" s="146"/>
      <c r="G3" s="146"/>
      <c r="H3" s="146"/>
      <c r="J3" s="98" t="s">
        <v>131</v>
      </c>
    </row>
    <row r="4" spans="2:10" x14ac:dyDescent="0.35">
      <c r="B4" s="146" t="s">
        <v>42</v>
      </c>
      <c r="C4" s="146"/>
      <c r="D4" s="146"/>
      <c r="E4" s="146"/>
      <c r="F4" s="146"/>
      <c r="G4" s="146"/>
      <c r="H4" s="146"/>
      <c r="J4" s="98" t="s">
        <v>132</v>
      </c>
    </row>
    <row r="5" spans="2:10" x14ac:dyDescent="0.35">
      <c r="B5" s="142"/>
      <c r="C5" s="142"/>
      <c r="D5" s="142"/>
      <c r="E5" s="142"/>
      <c r="F5" s="142"/>
      <c r="G5" s="142"/>
      <c r="H5" s="142"/>
      <c r="J5" s="98" t="s">
        <v>133</v>
      </c>
    </row>
    <row r="6" spans="2:10" x14ac:dyDescent="0.35">
      <c r="B6" s="142" t="s">
        <v>128</v>
      </c>
      <c r="C6" s="142"/>
      <c r="D6" s="142"/>
      <c r="E6" s="142"/>
      <c r="F6" s="142"/>
      <c r="G6" s="142"/>
      <c r="H6" s="142"/>
      <c r="J6" s="98" t="s">
        <v>134</v>
      </c>
    </row>
    <row r="7" spans="2:10" x14ac:dyDescent="0.35">
      <c r="B7" s="142" t="s">
        <v>129</v>
      </c>
      <c r="C7" s="142"/>
      <c r="D7" s="142"/>
      <c r="E7" s="142"/>
      <c r="F7" s="142"/>
      <c r="G7" s="142"/>
      <c r="H7" s="142"/>
      <c r="J7" s="98" t="s">
        <v>135</v>
      </c>
    </row>
    <row r="8" spans="2:10" x14ac:dyDescent="0.35">
      <c r="B8" s="142"/>
      <c r="C8" s="142"/>
      <c r="D8" s="142"/>
      <c r="E8" s="142"/>
      <c r="F8" s="142"/>
      <c r="G8" s="142"/>
      <c r="H8" s="142"/>
    </row>
    <row r="9" spans="2:10" x14ac:dyDescent="0.35">
      <c r="B9" s="142" t="s">
        <v>61</v>
      </c>
      <c r="C9" s="142"/>
      <c r="D9" s="142"/>
      <c r="E9" s="142"/>
      <c r="F9" s="142"/>
      <c r="G9" s="142"/>
      <c r="H9" s="142"/>
    </row>
    <row r="10" spans="2:10" x14ac:dyDescent="0.35">
      <c r="B10" s="142" t="s">
        <v>43</v>
      </c>
      <c r="C10" s="142"/>
      <c r="D10" s="142"/>
      <c r="E10" s="142"/>
      <c r="F10" s="142"/>
      <c r="G10" s="142"/>
      <c r="H10" s="142"/>
    </row>
    <row r="11" spans="2:10" x14ac:dyDescent="0.35">
      <c r="B11" s="142" t="s">
        <v>45</v>
      </c>
      <c r="C11" s="142"/>
      <c r="D11" s="142"/>
      <c r="E11" s="142"/>
      <c r="F11" s="142"/>
      <c r="G11" s="142"/>
      <c r="H11" s="142"/>
    </row>
    <row r="12" spans="2:10" x14ac:dyDescent="0.35">
      <c r="B12" s="142" t="s">
        <v>44</v>
      </c>
      <c r="C12" s="142"/>
      <c r="D12" s="142"/>
      <c r="E12" s="142"/>
      <c r="F12" s="142"/>
      <c r="G12" s="142"/>
      <c r="H12" s="142"/>
    </row>
    <row r="13" spans="2:10" x14ac:dyDescent="0.35">
      <c r="B13" s="142" t="s">
        <v>62</v>
      </c>
      <c r="C13" s="142"/>
      <c r="D13" s="142"/>
      <c r="E13" s="142"/>
      <c r="F13" s="142"/>
      <c r="G13" s="142"/>
      <c r="H13" s="142"/>
    </row>
    <row r="14" spans="2:10" x14ac:dyDescent="0.35">
      <c r="B14" s="142"/>
      <c r="C14" s="142"/>
      <c r="D14" s="142"/>
      <c r="E14" s="142"/>
      <c r="F14" s="142"/>
      <c r="G14" s="142"/>
      <c r="H14" s="142"/>
    </row>
    <row r="15" spans="2:10" x14ac:dyDescent="0.35">
      <c r="B15" s="75" t="s">
        <v>47</v>
      </c>
      <c r="C15" s="74" t="s">
        <v>49</v>
      </c>
      <c r="D15" s="75"/>
      <c r="E15" s="39"/>
    </row>
    <row r="16" spans="2:10" x14ac:dyDescent="0.35">
      <c r="B16" s="139" t="s">
        <v>46</v>
      </c>
      <c r="C16" s="76" t="s">
        <v>48</v>
      </c>
      <c r="D16" s="77"/>
      <c r="E16" s="40"/>
    </row>
    <row r="17" spans="2:8" x14ac:dyDescent="0.35">
      <c r="B17" s="140"/>
      <c r="C17" s="76" t="s">
        <v>50</v>
      </c>
      <c r="D17" s="77"/>
      <c r="E17" s="40"/>
    </row>
    <row r="18" spans="2:8" x14ac:dyDescent="0.35">
      <c r="B18" s="141"/>
      <c r="C18" s="76" t="s">
        <v>51</v>
      </c>
      <c r="D18" s="77"/>
      <c r="E18" s="40"/>
    </row>
    <row r="19" spans="2:8" x14ac:dyDescent="0.35">
      <c r="B19" s="77" t="s">
        <v>53</v>
      </c>
      <c r="C19" s="76" t="s">
        <v>54</v>
      </c>
      <c r="D19" s="77"/>
      <c r="E19" s="40"/>
    </row>
    <row r="20" spans="2:8" x14ac:dyDescent="0.35">
      <c r="B20" s="139" t="s">
        <v>52</v>
      </c>
      <c r="C20" s="76" t="s">
        <v>55</v>
      </c>
      <c r="D20" s="77"/>
      <c r="E20" s="40"/>
    </row>
    <row r="21" spans="2:8" x14ac:dyDescent="0.35">
      <c r="B21" s="140"/>
      <c r="C21" s="76" t="s">
        <v>56</v>
      </c>
      <c r="D21" s="77"/>
      <c r="E21" s="40"/>
    </row>
    <row r="22" spans="2:8" x14ac:dyDescent="0.35">
      <c r="B22" s="140"/>
      <c r="C22" s="76" t="s">
        <v>57</v>
      </c>
      <c r="D22" s="77"/>
      <c r="E22" s="40"/>
    </row>
    <row r="23" spans="2:8" x14ac:dyDescent="0.35">
      <c r="B23" s="140"/>
      <c r="C23" s="76" t="s">
        <v>136</v>
      </c>
      <c r="D23" s="77"/>
      <c r="E23" s="40"/>
    </row>
    <row r="24" spans="2:8" x14ac:dyDescent="0.35">
      <c r="B24" s="140"/>
      <c r="C24" s="76" t="s">
        <v>58</v>
      </c>
      <c r="D24" s="77"/>
      <c r="E24" s="40"/>
    </row>
    <row r="25" spans="2:8" x14ac:dyDescent="0.35">
      <c r="B25" s="140"/>
      <c r="C25" s="76" t="s">
        <v>59</v>
      </c>
      <c r="D25" s="77"/>
      <c r="E25" s="40"/>
    </row>
    <row r="26" spans="2:8" x14ac:dyDescent="0.35">
      <c r="B26" s="140"/>
      <c r="C26" s="78" t="s">
        <v>60</v>
      </c>
      <c r="D26" s="79"/>
      <c r="E26" s="41"/>
    </row>
    <row r="27" spans="2:8" x14ac:dyDescent="0.35">
      <c r="B27" s="142"/>
      <c r="C27" s="142"/>
      <c r="D27" s="142"/>
      <c r="E27" s="142"/>
      <c r="F27" s="142"/>
      <c r="G27" s="142"/>
      <c r="H27" s="142"/>
    </row>
    <row r="28" spans="2:8" x14ac:dyDescent="0.35">
      <c r="B28" s="142"/>
      <c r="C28" s="142"/>
      <c r="D28" s="142"/>
      <c r="E28" s="142"/>
      <c r="F28" s="142"/>
      <c r="G28" s="142"/>
      <c r="H28" s="142"/>
    </row>
    <row r="29" spans="2:8" x14ac:dyDescent="0.35">
      <c r="B29" s="142" t="s">
        <v>63</v>
      </c>
      <c r="C29" s="142"/>
      <c r="D29" s="142"/>
      <c r="E29" s="142"/>
      <c r="F29" s="142"/>
      <c r="G29" s="142"/>
      <c r="H29" s="142"/>
    </row>
    <row r="30" spans="2:8" x14ac:dyDescent="0.35">
      <c r="B30" s="142" t="s">
        <v>64</v>
      </c>
      <c r="C30" s="142"/>
      <c r="D30" s="142"/>
      <c r="E30" s="142"/>
      <c r="F30" s="142"/>
      <c r="G30" s="142"/>
      <c r="H30" s="142"/>
    </row>
    <row r="31" spans="2:8" x14ac:dyDescent="0.35">
      <c r="B31" s="142" t="s">
        <v>65</v>
      </c>
      <c r="C31" s="142"/>
      <c r="D31" s="142"/>
      <c r="E31" s="142"/>
      <c r="F31" s="142"/>
      <c r="G31" s="142"/>
      <c r="H31" s="142"/>
    </row>
    <row r="32" spans="2:8" x14ac:dyDescent="0.35">
      <c r="B32" s="142" t="s">
        <v>66</v>
      </c>
      <c r="C32" s="142"/>
      <c r="D32" s="142"/>
      <c r="E32" s="142"/>
      <c r="F32" s="142"/>
      <c r="G32" s="142"/>
      <c r="H32" s="142"/>
    </row>
    <row r="33" spans="2:9" x14ac:dyDescent="0.35">
      <c r="B33" s="142"/>
      <c r="C33" s="142"/>
      <c r="D33" s="142"/>
      <c r="E33" s="142"/>
      <c r="F33" s="142"/>
      <c r="G33" s="142"/>
      <c r="H33" s="142"/>
    </row>
    <row r="34" spans="2:9" x14ac:dyDescent="0.35">
      <c r="B34" s="142" t="s">
        <v>69</v>
      </c>
      <c r="C34" s="142"/>
      <c r="D34" s="142"/>
      <c r="E34" s="142"/>
      <c r="F34" s="142"/>
      <c r="G34" s="142"/>
      <c r="H34" s="142"/>
    </row>
    <row r="35" spans="2:9" x14ac:dyDescent="0.35">
      <c r="B35" s="142" t="s">
        <v>72</v>
      </c>
      <c r="C35" s="142"/>
      <c r="D35" s="142"/>
      <c r="E35" s="142"/>
      <c r="F35" s="142"/>
      <c r="G35" s="142"/>
      <c r="H35" s="142"/>
    </row>
    <row r="36" spans="2:9" x14ac:dyDescent="0.35">
      <c r="B36" s="144" t="s">
        <v>70</v>
      </c>
      <c r="C36" s="144"/>
      <c r="D36" s="144"/>
      <c r="E36" s="144"/>
      <c r="F36" s="144"/>
      <c r="G36" s="144"/>
      <c r="H36" s="144"/>
      <c r="I36" s="100"/>
    </row>
    <row r="37" spans="2:9" x14ac:dyDescent="0.35">
      <c r="B37" s="143" t="s">
        <v>71</v>
      </c>
      <c r="C37" s="143"/>
      <c r="D37" s="143"/>
      <c r="E37" s="143"/>
      <c r="F37" s="143"/>
      <c r="G37" s="143"/>
      <c r="H37" s="143"/>
    </row>
    <row r="38" spans="2:9" x14ac:dyDescent="0.35">
      <c r="B38" s="143" t="s">
        <v>73</v>
      </c>
      <c r="C38" s="143"/>
      <c r="D38" s="143"/>
      <c r="E38" s="143"/>
      <c r="F38" s="143"/>
      <c r="G38" s="143"/>
      <c r="H38" s="143"/>
    </row>
    <row r="39" spans="2:9" x14ac:dyDescent="0.35">
      <c r="B39" s="143" t="s">
        <v>74</v>
      </c>
      <c r="C39" s="143"/>
      <c r="D39" s="143"/>
      <c r="E39" s="143"/>
      <c r="F39" s="143"/>
      <c r="G39" s="143"/>
      <c r="H39" s="143"/>
    </row>
    <row r="40" spans="2:9" x14ac:dyDescent="0.35">
      <c r="B40" s="143" t="s">
        <v>75</v>
      </c>
      <c r="C40" s="143"/>
      <c r="D40" s="143"/>
      <c r="E40" s="143"/>
      <c r="F40" s="143"/>
      <c r="G40" s="143"/>
      <c r="H40" s="143"/>
    </row>
    <row r="41" spans="2:9" x14ac:dyDescent="0.35">
      <c r="B41" s="142"/>
      <c r="C41" s="142"/>
      <c r="D41" s="142"/>
      <c r="E41" s="142"/>
      <c r="F41" s="142"/>
      <c r="G41" s="142"/>
      <c r="H41" s="142"/>
    </row>
    <row r="42" spans="2:9" x14ac:dyDescent="0.35">
      <c r="B42" s="143" t="s">
        <v>116</v>
      </c>
      <c r="C42" s="143"/>
      <c r="D42" s="143"/>
      <c r="E42" s="143"/>
      <c r="F42" s="143"/>
      <c r="G42" s="143"/>
      <c r="H42" s="143"/>
    </row>
    <row r="43" spans="2:9" x14ac:dyDescent="0.35">
      <c r="B43" s="143" t="s">
        <v>114</v>
      </c>
      <c r="C43" s="143"/>
      <c r="D43" s="143"/>
      <c r="E43" s="143"/>
      <c r="F43" s="143"/>
      <c r="G43" s="143"/>
      <c r="H43" s="143"/>
    </row>
    <row r="44" spans="2:9" x14ac:dyDescent="0.35">
      <c r="B44" s="142"/>
      <c r="C44" s="142"/>
      <c r="D44" s="142"/>
      <c r="E44" s="142"/>
      <c r="F44" s="142"/>
      <c r="G44" s="142"/>
      <c r="H44" s="142"/>
    </row>
    <row r="45" spans="2:9" x14ac:dyDescent="0.35">
      <c r="B45" s="143" t="s">
        <v>76</v>
      </c>
      <c r="C45" s="143"/>
      <c r="D45" s="143"/>
      <c r="E45" s="143"/>
      <c r="F45" s="143"/>
      <c r="G45" s="143"/>
      <c r="H45" s="143"/>
    </row>
    <row r="46" spans="2:9" x14ac:dyDescent="0.35">
      <c r="B46" s="143" t="s">
        <v>77</v>
      </c>
      <c r="C46" s="143"/>
      <c r="D46" s="143"/>
      <c r="E46" s="143"/>
      <c r="F46" s="143"/>
      <c r="G46" s="143"/>
      <c r="H46" s="143"/>
    </row>
    <row r="47" spans="2:9" x14ac:dyDescent="0.35">
      <c r="B47" s="142"/>
      <c r="C47" s="142"/>
      <c r="D47" s="142"/>
      <c r="E47" s="142"/>
      <c r="F47" s="142"/>
      <c r="G47" s="142"/>
      <c r="H47" s="142"/>
    </row>
    <row r="48" spans="2:9" x14ac:dyDescent="0.35">
      <c r="B48" s="143" t="s">
        <v>78</v>
      </c>
      <c r="C48" s="143"/>
      <c r="D48" s="143"/>
      <c r="E48" s="143"/>
      <c r="F48" s="143"/>
      <c r="G48" s="143"/>
      <c r="H48" s="143"/>
    </row>
    <row r="49" spans="2:8" x14ac:dyDescent="0.35">
      <c r="B49" s="143" t="s">
        <v>79</v>
      </c>
      <c r="C49" s="143"/>
      <c r="D49" s="143"/>
      <c r="E49" s="143"/>
      <c r="F49" s="143"/>
      <c r="G49" s="143"/>
      <c r="H49" s="143"/>
    </row>
    <row r="50" spans="2:8" x14ac:dyDescent="0.35">
      <c r="B50" s="143" t="s">
        <v>80</v>
      </c>
      <c r="C50" s="143"/>
      <c r="D50" s="143"/>
      <c r="E50" s="143"/>
      <c r="F50" s="143"/>
      <c r="G50" s="143"/>
      <c r="H50" s="143"/>
    </row>
    <row r="51" spans="2:8" x14ac:dyDescent="0.35">
      <c r="B51" s="143" t="s">
        <v>81</v>
      </c>
      <c r="C51" s="143"/>
      <c r="D51" s="143"/>
      <c r="E51" s="143"/>
      <c r="F51" s="143"/>
      <c r="G51" s="143"/>
      <c r="H51" s="143"/>
    </row>
    <row r="52" spans="2:8" x14ac:dyDescent="0.35">
      <c r="B52" s="143" t="s">
        <v>82</v>
      </c>
      <c r="C52" s="143"/>
      <c r="D52" s="143"/>
      <c r="E52" s="143"/>
      <c r="F52" s="143"/>
      <c r="G52" s="143"/>
      <c r="H52" s="143"/>
    </row>
    <row r="53" spans="2:8" x14ac:dyDescent="0.35">
      <c r="B53" s="143" t="s">
        <v>83</v>
      </c>
      <c r="C53" s="143"/>
      <c r="D53" s="143"/>
      <c r="E53" s="143"/>
      <c r="F53" s="143"/>
      <c r="G53" s="143"/>
      <c r="H53" s="143"/>
    </row>
    <row r="54" spans="2:8" x14ac:dyDescent="0.35">
      <c r="B54" s="142" t="s">
        <v>84</v>
      </c>
      <c r="C54" s="142"/>
      <c r="D54" s="142"/>
      <c r="E54" s="142"/>
      <c r="F54" s="142"/>
      <c r="G54" s="142"/>
      <c r="H54" s="142"/>
    </row>
    <row r="55" spans="2:8" x14ac:dyDescent="0.35">
      <c r="B55" s="142"/>
      <c r="C55" s="142"/>
      <c r="D55" s="142"/>
      <c r="E55" s="142"/>
      <c r="F55" s="142"/>
      <c r="G55" s="142"/>
      <c r="H55" s="142"/>
    </row>
    <row r="56" spans="2:8" x14ac:dyDescent="0.35">
      <c r="B56" s="143" t="s">
        <v>85</v>
      </c>
      <c r="C56" s="143"/>
      <c r="D56" s="143"/>
      <c r="E56" s="143"/>
      <c r="F56" s="143"/>
      <c r="G56" s="143"/>
      <c r="H56" s="143"/>
    </row>
    <row r="57" spans="2:8" x14ac:dyDescent="0.35">
      <c r="B57" s="143" t="s">
        <v>86</v>
      </c>
      <c r="C57" s="143"/>
      <c r="D57" s="143"/>
      <c r="E57" s="143"/>
      <c r="F57" s="143"/>
      <c r="G57" s="143"/>
      <c r="H57" s="143"/>
    </row>
    <row r="58" spans="2:8" x14ac:dyDescent="0.35">
      <c r="B58" s="142"/>
      <c r="C58" s="142"/>
      <c r="D58" s="142"/>
      <c r="E58" s="142"/>
      <c r="F58" s="142"/>
      <c r="G58" s="142"/>
      <c r="H58" s="142"/>
    </row>
    <row r="59" spans="2:8" x14ac:dyDescent="0.35">
      <c r="B59" s="143" t="s">
        <v>87</v>
      </c>
      <c r="C59" s="143"/>
      <c r="D59" s="143"/>
      <c r="E59" s="143"/>
      <c r="F59" s="143"/>
      <c r="G59" s="143"/>
      <c r="H59" s="143"/>
    </row>
    <row r="60" spans="2:8" x14ac:dyDescent="0.35">
      <c r="B60" s="143" t="s">
        <v>88</v>
      </c>
      <c r="C60" s="143"/>
      <c r="D60" s="143"/>
      <c r="E60" s="143"/>
      <c r="F60" s="143"/>
      <c r="G60" s="143"/>
      <c r="H60" s="143"/>
    </row>
    <row r="61" spans="2:8" x14ac:dyDescent="0.35">
      <c r="B61" s="142"/>
      <c r="C61" s="142"/>
      <c r="D61" s="142"/>
      <c r="E61" s="142"/>
      <c r="F61" s="142"/>
      <c r="G61" s="142"/>
      <c r="H61" s="142"/>
    </row>
    <row r="62" spans="2:8" x14ac:dyDescent="0.35">
      <c r="B62" s="143" t="s">
        <v>93</v>
      </c>
      <c r="C62" s="143"/>
      <c r="D62" s="143"/>
      <c r="E62" s="143"/>
      <c r="F62" s="143"/>
      <c r="G62" s="143"/>
      <c r="H62" s="143"/>
    </row>
    <row r="63" spans="2:8" x14ac:dyDescent="0.35">
      <c r="B63" s="143" t="s">
        <v>94</v>
      </c>
      <c r="C63" s="143"/>
      <c r="D63" s="143"/>
      <c r="E63" s="143"/>
      <c r="F63" s="143"/>
      <c r="G63" s="143"/>
      <c r="H63" s="143"/>
    </row>
    <row r="64" spans="2:8" x14ac:dyDescent="0.35">
      <c r="B64" s="142"/>
      <c r="C64" s="142"/>
      <c r="D64" s="142"/>
      <c r="E64" s="142"/>
      <c r="F64" s="142"/>
      <c r="G64" s="142"/>
      <c r="H64" s="142"/>
    </row>
    <row r="65" spans="2:8" x14ac:dyDescent="0.35">
      <c r="B65" s="142"/>
      <c r="C65" s="142"/>
      <c r="D65" s="142"/>
      <c r="E65" s="142"/>
      <c r="F65" s="142"/>
      <c r="G65" s="142"/>
      <c r="H65" s="142"/>
    </row>
    <row r="66" spans="2:8" x14ac:dyDescent="0.35">
      <c r="B66" s="137" t="s">
        <v>123</v>
      </c>
      <c r="C66" s="137"/>
      <c r="D66" s="137"/>
      <c r="E66" s="137"/>
      <c r="F66" s="137"/>
      <c r="G66" s="137"/>
      <c r="H66" s="137"/>
    </row>
    <row r="67" spans="2:8" x14ac:dyDescent="0.35">
      <c r="B67" s="137" t="s">
        <v>124</v>
      </c>
      <c r="C67" s="137"/>
      <c r="D67" s="137"/>
      <c r="E67" s="137"/>
      <c r="F67" s="137"/>
      <c r="G67" s="137"/>
      <c r="H67" s="137"/>
    </row>
    <row r="68" spans="2:8" x14ac:dyDescent="0.35">
      <c r="B68" s="137" t="s">
        <v>125</v>
      </c>
      <c r="C68" s="137"/>
      <c r="D68" s="137"/>
      <c r="E68" s="137"/>
      <c r="F68" s="137"/>
      <c r="G68" s="137"/>
      <c r="H68" s="137"/>
    </row>
    <row r="69" spans="2:8" x14ac:dyDescent="0.35">
      <c r="B69" s="137" t="s">
        <v>126</v>
      </c>
      <c r="C69" s="137"/>
      <c r="D69" s="137"/>
      <c r="E69" s="137"/>
      <c r="F69" s="137"/>
      <c r="G69" s="137"/>
      <c r="H69" s="137"/>
    </row>
    <row r="70" spans="2:8" x14ac:dyDescent="0.35">
      <c r="B70" s="137" t="s">
        <v>127</v>
      </c>
      <c r="C70" s="137"/>
      <c r="D70" s="137"/>
      <c r="E70" s="137"/>
      <c r="F70" s="137"/>
      <c r="G70" s="137"/>
      <c r="H70" s="137"/>
    </row>
    <row r="71" spans="2:8" x14ac:dyDescent="0.35">
      <c r="B71" s="137"/>
      <c r="C71" s="137"/>
      <c r="D71" s="137"/>
      <c r="E71" s="137"/>
      <c r="F71" s="137"/>
      <c r="G71" s="137"/>
      <c r="H71" s="137"/>
    </row>
    <row r="72" spans="2:8" x14ac:dyDescent="0.35">
      <c r="B72" s="138" t="s">
        <v>107</v>
      </c>
      <c r="C72" s="138"/>
      <c r="D72" s="138"/>
      <c r="E72" s="138"/>
      <c r="F72" s="138"/>
      <c r="G72" s="138"/>
      <c r="H72" s="138"/>
    </row>
  </sheetData>
  <sheetProtection algorithmName="SHA-512" hashValue="5ObrXr/1Xh3aG9hsFb0CqC98aOeqCcsIthK/reSl7fy4+fE3k89xCEkYPCR2eTD3p3pEwgWR52tzVFRu+4MoBA==" saltValue="UwjdZgr+44/bioDCvsbIlA==" spinCount="100000" sheet="1" objects="1" scenarios="1"/>
  <mergeCells count="61">
    <mergeCell ref="B7:H7"/>
    <mergeCell ref="B2:H2"/>
    <mergeCell ref="B3:H3"/>
    <mergeCell ref="B4:H4"/>
    <mergeCell ref="B5:H5"/>
    <mergeCell ref="B6:H6"/>
    <mergeCell ref="B48:H48"/>
    <mergeCell ref="B49:H49"/>
    <mergeCell ref="B50:H50"/>
    <mergeCell ref="B40:H40"/>
    <mergeCell ref="B29:H29"/>
    <mergeCell ref="B31:H31"/>
    <mergeCell ref="B32:H32"/>
    <mergeCell ref="B34:H34"/>
    <mergeCell ref="B35:H35"/>
    <mergeCell ref="B33:H33"/>
    <mergeCell ref="B45:H45"/>
    <mergeCell ref="B46:H46"/>
    <mergeCell ref="B47:H47"/>
    <mergeCell ref="B36:H36"/>
    <mergeCell ref="B37:H37"/>
    <mergeCell ref="B38:H38"/>
    <mergeCell ref="B39:H39"/>
    <mergeCell ref="B42:H42"/>
    <mergeCell ref="B12:H12"/>
    <mergeCell ref="B13:H13"/>
    <mergeCell ref="B8:H8"/>
    <mergeCell ref="B27:H27"/>
    <mergeCell ref="B9:H9"/>
    <mergeCell ref="B10:H10"/>
    <mergeCell ref="B11:H11"/>
    <mergeCell ref="B28:H28"/>
    <mergeCell ref="B14:H14"/>
    <mergeCell ref="B63:H63"/>
    <mergeCell ref="B51:H51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52:H52"/>
    <mergeCell ref="B70:H70"/>
    <mergeCell ref="B71:H71"/>
    <mergeCell ref="B72:H72"/>
    <mergeCell ref="B16:B18"/>
    <mergeCell ref="B20:B26"/>
    <mergeCell ref="B41:H41"/>
    <mergeCell ref="B62:H62"/>
    <mergeCell ref="B68:H68"/>
    <mergeCell ref="B30:H30"/>
    <mergeCell ref="B64:H64"/>
    <mergeCell ref="B65:H65"/>
    <mergeCell ref="B66:H66"/>
    <mergeCell ref="B67:H67"/>
    <mergeCell ref="B69:H69"/>
    <mergeCell ref="B43:H43"/>
    <mergeCell ref="B44:H4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BB95-4188-4BBE-9B17-3066C982BA68}">
  <dimension ref="B2:AU82"/>
  <sheetViews>
    <sheetView zoomScaleNormal="100" workbookViewId="0"/>
  </sheetViews>
  <sheetFormatPr baseColWidth="10" defaultRowHeight="14.5" x14ac:dyDescent="0.35"/>
  <cols>
    <col min="1" max="13" width="10.90625" style="98"/>
    <col min="14" max="14" width="11.1796875" style="98" bestFit="1" customWidth="1"/>
    <col min="15" max="18" width="10.90625" style="98"/>
    <col min="19" max="19" width="16.36328125" style="98" bestFit="1" customWidth="1"/>
    <col min="20" max="33" width="10.90625" style="98"/>
    <col min="34" max="34" width="19.6328125" style="98" bestFit="1" customWidth="1"/>
    <col min="35" max="16384" width="10.90625" style="98"/>
  </cols>
  <sheetData>
    <row r="2" spans="2:47" ht="18.5" x14ac:dyDescent="0.45">
      <c r="B2" s="167" t="s">
        <v>0</v>
      </c>
      <c r="C2" s="167"/>
      <c r="F2" s="97"/>
      <c r="G2" s="97"/>
      <c r="H2" s="97"/>
      <c r="R2" s="167" t="s">
        <v>20</v>
      </c>
      <c r="S2" s="167"/>
      <c r="T2" s="1"/>
      <c r="Y2" s="167" t="s">
        <v>10</v>
      </c>
      <c r="Z2" s="167"/>
      <c r="AG2" s="167" t="s">
        <v>29</v>
      </c>
      <c r="AH2" s="167"/>
      <c r="AM2" s="167" t="s">
        <v>89</v>
      </c>
      <c r="AN2" s="167"/>
    </row>
    <row r="5" spans="2:47" x14ac:dyDescent="0.35">
      <c r="B5" s="2" t="s">
        <v>1</v>
      </c>
      <c r="C5" s="3" t="s">
        <v>5</v>
      </c>
      <c r="D5" s="211" t="s">
        <v>6</v>
      </c>
      <c r="E5" s="211"/>
      <c r="F5" s="211"/>
      <c r="G5" s="211"/>
      <c r="H5" s="211"/>
      <c r="I5" s="211"/>
      <c r="J5" s="211"/>
      <c r="K5" s="211"/>
      <c r="L5" s="211"/>
      <c r="M5" s="211"/>
      <c r="N5" s="4" t="s">
        <v>8</v>
      </c>
      <c r="O5" s="5" t="s">
        <v>7</v>
      </c>
      <c r="R5" s="181" t="s">
        <v>115</v>
      </c>
      <c r="S5" s="181"/>
      <c r="T5" s="181"/>
      <c r="Y5" s="192" t="s">
        <v>15</v>
      </c>
      <c r="Z5" s="192"/>
      <c r="AA5" s="192"/>
      <c r="AB5" s="192"/>
      <c r="AG5" s="4" t="s">
        <v>30</v>
      </c>
      <c r="AH5" s="30" t="s">
        <v>24</v>
      </c>
      <c r="AI5" s="5" t="s">
        <v>31</v>
      </c>
      <c r="AN5" s="4" t="s">
        <v>1</v>
      </c>
      <c r="AO5" s="30" t="s">
        <v>2</v>
      </c>
      <c r="AP5" s="30" t="s">
        <v>3</v>
      </c>
      <c r="AQ5" s="5" t="s">
        <v>4</v>
      </c>
      <c r="AR5" s="58" t="s">
        <v>98</v>
      </c>
      <c r="AS5" s="47" t="s">
        <v>92</v>
      </c>
      <c r="AT5" s="47"/>
    </row>
    <row r="6" spans="2:47" ht="15" thickBot="1" x14ac:dyDescent="0.4">
      <c r="B6" s="68">
        <f xml:space="preserve"> Anleitung!$E$15</f>
        <v>0</v>
      </c>
      <c r="C6" s="19"/>
      <c r="D6" s="20"/>
      <c r="E6" s="21"/>
      <c r="F6" s="21"/>
      <c r="G6" s="21"/>
      <c r="H6" s="21"/>
      <c r="I6" s="21"/>
      <c r="J6" s="21"/>
      <c r="K6" s="21"/>
      <c r="L6" s="21"/>
      <c r="M6" s="19"/>
      <c r="N6" s="129" cm="1">
        <f t="array" ref="N6" xml:space="preserve"> _xlfn.IFS( AND(ISBLANK(C6),COUNTIF(D6:M6, "") = 10), 0, ISBLANK(C6), AVERAGE(D6:M6), COUNTIF(D6:M6, "") = 10, C6, AND(NOT(ISBLANK(C6)), COUNTIF(D6:M6, "") &gt; 0), (2* AVERAGE(D6:M6) + 1*C6)/3)</f>
        <v>0</v>
      </c>
      <c r="O6" s="6">
        <f>ROUND(N6,0)</f>
        <v>0</v>
      </c>
      <c r="R6" s="182" t="s">
        <v>26</v>
      </c>
      <c r="S6" s="182"/>
      <c r="T6" s="182"/>
      <c r="V6" s="100"/>
      <c r="Y6" s="193" t="s">
        <v>16</v>
      </c>
      <c r="Z6" s="193"/>
      <c r="AA6" s="193"/>
      <c r="AB6" s="193"/>
      <c r="AG6" s="31">
        <v>1</v>
      </c>
      <c r="AH6" s="16">
        <f xml:space="preserve"> T25</f>
        <v>0</v>
      </c>
      <c r="AI6" s="26"/>
      <c r="AM6" s="68">
        <f t="shared" ref="AM6:AQ11" si="0">Y16</f>
        <v>0</v>
      </c>
      <c r="AN6" s="114">
        <f t="shared" si="0"/>
        <v>0</v>
      </c>
      <c r="AO6" s="114">
        <f t="shared" si="0"/>
        <v>0</v>
      </c>
      <c r="AP6" s="114">
        <f t="shared" si="0"/>
        <v>0</v>
      </c>
      <c r="AQ6" s="115">
        <f t="shared" si="0"/>
        <v>0</v>
      </c>
      <c r="AR6" s="64"/>
      <c r="AS6" s="150">
        <f t="shared" ref="AS6:AS11" si="1">AD16</f>
        <v>0</v>
      </c>
      <c r="AT6" s="151"/>
    </row>
    <row r="7" spans="2:47" ht="15" thickTop="1" x14ac:dyDescent="0.35">
      <c r="B7" s="68">
        <f>Anleitung!$E$16</f>
        <v>0</v>
      </c>
      <c r="C7" s="38"/>
      <c r="D7" s="23"/>
      <c r="E7" s="24"/>
      <c r="F7" s="24"/>
      <c r="G7" s="24"/>
      <c r="H7" s="24"/>
      <c r="I7" s="24"/>
      <c r="J7" s="24"/>
      <c r="K7" s="24"/>
      <c r="L7" s="24"/>
      <c r="M7" s="22"/>
      <c r="N7" s="130" cm="1">
        <f t="array" ref="N7" xml:space="preserve"> _xlfn.IFS( AND(ISBLANK(C7),COUNTIF(D7:M7, "") = 10), 0, ISBLANK(C7), AVERAGE(D7:M7), COUNTIF(D7:M7, "") = 10, C7, AND(NOT(ISBLANK(C7)), COUNTIF(D7:M7, "") &gt; 0), (2* AVERAGE(D7:M7) + 1*C7)/3)</f>
        <v>0</v>
      </c>
      <c r="O7" s="10">
        <f>ROUND(N7,0)</f>
        <v>0</v>
      </c>
      <c r="R7" s="137" t="s">
        <v>37</v>
      </c>
      <c r="S7" s="137"/>
      <c r="T7" s="137"/>
      <c r="V7" s="100"/>
      <c r="Y7" s="194" t="s">
        <v>17</v>
      </c>
      <c r="Z7" s="195"/>
      <c r="AA7" s="195"/>
      <c r="AB7" s="195"/>
      <c r="AC7" s="196"/>
      <c r="AG7" s="31">
        <v>2</v>
      </c>
      <c r="AH7" s="16">
        <f xml:space="preserve"> T26</f>
        <v>0</v>
      </c>
      <c r="AI7" s="26"/>
      <c r="AM7" s="68">
        <f t="shared" si="0"/>
        <v>0</v>
      </c>
      <c r="AN7" s="117">
        <f t="shared" si="0"/>
        <v>0</v>
      </c>
      <c r="AO7" s="117">
        <f t="shared" si="0"/>
        <v>0</v>
      </c>
      <c r="AP7" s="117">
        <f t="shared" si="0"/>
        <v>0</v>
      </c>
      <c r="AQ7" s="109">
        <f t="shared" si="0"/>
        <v>0</v>
      </c>
      <c r="AR7" s="55"/>
      <c r="AS7" s="147">
        <f t="shared" si="1"/>
        <v>0</v>
      </c>
      <c r="AT7" s="148"/>
    </row>
    <row r="8" spans="2:47" x14ac:dyDescent="0.35">
      <c r="B8" s="68">
        <f>Anleitung!$E$17</f>
        <v>0</v>
      </c>
      <c r="C8" s="19"/>
      <c r="D8" s="20"/>
      <c r="E8" s="21"/>
      <c r="F8" s="21"/>
      <c r="G8" s="21"/>
      <c r="H8" s="21"/>
      <c r="I8" s="21"/>
      <c r="J8" s="21"/>
      <c r="K8" s="21"/>
      <c r="L8" s="21"/>
      <c r="M8" s="19"/>
      <c r="N8" s="129" cm="1">
        <f t="array" ref="N8" xml:space="preserve"> _xlfn.IFS( AND(ISBLANK(C8),COUNTIF(D8:M8, "") = 10), 0, ISBLANK(C8), AVERAGE(D8:M8), COUNTIF(D8:M8, "") = 10, C8, AND(NOT(ISBLANK(C8)), COUNTIF(D8:M8, "") &gt; 0), (2* AVERAGE(D8:M8) + 1*C8)/3)</f>
        <v>0</v>
      </c>
      <c r="O8" s="6">
        <f>ROUND(N8,0)</f>
        <v>0</v>
      </c>
      <c r="R8" s="183" t="s">
        <v>27</v>
      </c>
      <c r="S8" s="183"/>
      <c r="T8" s="183"/>
      <c r="V8" s="18"/>
      <c r="Y8" s="184" t="s">
        <v>18</v>
      </c>
      <c r="Z8" s="185"/>
      <c r="AA8" s="185"/>
      <c r="AB8" s="185"/>
      <c r="AC8" s="186"/>
      <c r="AG8" s="31">
        <v>3</v>
      </c>
      <c r="AH8" s="16">
        <f xml:space="preserve"> T27</f>
        <v>0</v>
      </c>
      <c r="AI8" s="26"/>
      <c r="AM8" s="68">
        <f t="shared" si="0"/>
        <v>0</v>
      </c>
      <c r="AN8" s="114">
        <f t="shared" si="0"/>
        <v>0</v>
      </c>
      <c r="AO8" s="114">
        <f t="shared" si="0"/>
        <v>0</v>
      </c>
      <c r="AP8" s="114">
        <f t="shared" si="0"/>
        <v>0</v>
      </c>
      <c r="AQ8" s="115">
        <f t="shared" si="0"/>
        <v>0</v>
      </c>
      <c r="AR8" s="65"/>
      <c r="AS8" s="150">
        <f t="shared" si="1"/>
        <v>0</v>
      </c>
      <c r="AT8" s="151"/>
    </row>
    <row r="9" spans="2:47" x14ac:dyDescent="0.35">
      <c r="B9" s="68">
        <f>Anleitung!$E$18</f>
        <v>0</v>
      </c>
      <c r="C9" s="22"/>
      <c r="D9" s="23"/>
      <c r="E9" s="24"/>
      <c r="F9" s="24"/>
      <c r="G9" s="24"/>
      <c r="H9" s="24"/>
      <c r="I9" s="24"/>
      <c r="J9" s="24"/>
      <c r="K9" s="24"/>
      <c r="L9" s="24"/>
      <c r="M9" s="22"/>
      <c r="N9" s="130" cm="1">
        <f t="array" ref="N9" xml:space="preserve"> _xlfn.IFS( AND(ISBLANK(C9),COUNTIF(D9:M9, "") = 10), 0, ISBLANK(C9), AVERAGE(D9:M9), COUNTIF(D9:M9, "") = 10, C9, AND(NOT(ISBLANK(C9)), COUNTIF(D9:M9, "") &gt; 0), (2* AVERAGE(D9:M9) + 1*C9)/3)</f>
        <v>0</v>
      </c>
      <c r="O9" s="10">
        <f>ROUND(N9,0)</f>
        <v>0</v>
      </c>
      <c r="R9" s="137" t="s">
        <v>38</v>
      </c>
      <c r="S9" s="137"/>
      <c r="T9" s="137"/>
      <c r="V9" s="18"/>
      <c r="Y9" s="184" t="s">
        <v>108</v>
      </c>
      <c r="Z9" s="185"/>
      <c r="AA9" s="185"/>
      <c r="AB9" s="185"/>
      <c r="AC9" s="186"/>
      <c r="AG9" s="31">
        <v>4</v>
      </c>
      <c r="AH9" s="16">
        <f xml:space="preserve"> T28</f>
        <v>0</v>
      </c>
      <c r="AI9" s="26"/>
      <c r="AM9" s="68">
        <f t="shared" si="0"/>
        <v>0</v>
      </c>
      <c r="AN9" s="117">
        <f t="shared" si="0"/>
        <v>0</v>
      </c>
      <c r="AO9" s="117">
        <f t="shared" si="0"/>
        <v>0</v>
      </c>
      <c r="AP9" s="117">
        <f t="shared" si="0"/>
        <v>0</v>
      </c>
      <c r="AQ9" s="109">
        <f t="shared" si="0"/>
        <v>0</v>
      </c>
      <c r="AR9" s="55"/>
      <c r="AS9" s="147">
        <f t="shared" si="1"/>
        <v>0</v>
      </c>
      <c r="AT9" s="148"/>
    </row>
    <row r="10" spans="2:47" ht="15" thickBot="1" x14ac:dyDescent="0.4">
      <c r="B10" s="69"/>
      <c r="N10" s="131"/>
      <c r="O10" s="13"/>
      <c r="R10" s="183" t="s">
        <v>40</v>
      </c>
      <c r="S10" s="183"/>
      <c r="T10" s="183"/>
      <c r="V10" s="100"/>
      <c r="Y10" s="187" t="s">
        <v>19</v>
      </c>
      <c r="Z10" s="188"/>
      <c r="AA10" s="188"/>
      <c r="AB10" s="188"/>
      <c r="AC10" s="189"/>
      <c r="AG10" s="32">
        <v>5</v>
      </c>
      <c r="AH10" s="33">
        <f xml:space="preserve"> T29</f>
        <v>0</v>
      </c>
      <c r="AI10" s="34"/>
      <c r="AM10" s="70">
        <f t="shared" si="0"/>
        <v>0</v>
      </c>
      <c r="AN10" s="114">
        <f t="shared" si="0"/>
        <v>0</v>
      </c>
      <c r="AO10" s="114">
        <f t="shared" si="0"/>
        <v>0</v>
      </c>
      <c r="AP10" s="114">
        <f t="shared" si="0"/>
        <v>0</v>
      </c>
      <c r="AQ10" s="115">
        <f t="shared" si="0"/>
        <v>0</v>
      </c>
      <c r="AR10" s="65"/>
      <c r="AS10" s="150">
        <f t="shared" si="1"/>
        <v>0</v>
      </c>
      <c r="AT10" s="151"/>
    </row>
    <row r="11" spans="2:47" ht="15" thickTop="1" x14ac:dyDescent="0.35">
      <c r="B11" s="70">
        <f>Anleitung!$E$19</f>
        <v>0</v>
      </c>
      <c r="C11" s="96"/>
      <c r="D11" s="95"/>
      <c r="E11" s="21"/>
      <c r="F11" s="21"/>
      <c r="G11" s="21"/>
      <c r="H11" s="21"/>
      <c r="I11" s="21"/>
      <c r="J11" s="21"/>
      <c r="K11" s="21"/>
      <c r="L11" s="21"/>
      <c r="M11" s="19"/>
      <c r="N11" s="129" cm="1">
        <f t="array" ref="N11" xml:space="preserve"> _xlfn.IFS( AND(ISBLANK(C11),COUNTIF(D11:M11, "") = 10), 0, ISBLANK(C11), AVERAGE(D11:M11), COUNTIF(D11:M11, "") = 10, C11, AND(NOT(ISBLANK(C11)), COUNTIF(D11:M11, "") &gt; 0), (2* AVERAGE(D11:M11) + 1*C11)/3)</f>
        <v>0</v>
      </c>
      <c r="O11" s="6">
        <f t="shared" ref="O11:O17" si="2">ROUND(N11,0)</f>
        <v>0</v>
      </c>
      <c r="R11" s="137" t="s">
        <v>39</v>
      </c>
      <c r="S11" s="137"/>
      <c r="T11" s="137"/>
      <c r="V11" s="100"/>
      <c r="Y11" s="190" t="s">
        <v>67</v>
      </c>
      <c r="Z11" s="190"/>
      <c r="AA11" s="190"/>
      <c r="AB11" s="190"/>
      <c r="AC11" s="190"/>
      <c r="AH11" s="44"/>
      <c r="AI11" s="99"/>
      <c r="AM11" s="70">
        <f t="shared" si="0"/>
        <v>0</v>
      </c>
      <c r="AN11" s="117">
        <f t="shared" si="0"/>
        <v>0</v>
      </c>
      <c r="AO11" s="117">
        <f>AA21</f>
        <v>0</v>
      </c>
      <c r="AP11" s="117">
        <f t="shared" si="0"/>
        <v>0</v>
      </c>
      <c r="AQ11" s="109">
        <f t="shared" si="0"/>
        <v>0</v>
      </c>
      <c r="AR11" s="55"/>
      <c r="AS11" s="147">
        <f t="shared" si="1"/>
        <v>0</v>
      </c>
      <c r="AT11" s="148"/>
    </row>
    <row r="12" spans="2:47" x14ac:dyDescent="0.35">
      <c r="B12" s="70">
        <f>Anleitung!$E$20</f>
        <v>0</v>
      </c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130" cm="1">
        <f t="array" ref="N12" xml:space="preserve"> _xlfn.IFS(COUNTIF(D12:M12, "") = 10, 0,  COUNTIF(D12:M12, "") &gt; 0, AVERAGE(D12:M12))</f>
        <v>0</v>
      </c>
      <c r="O12" s="10">
        <f t="shared" si="2"/>
        <v>0</v>
      </c>
      <c r="AM12" s="70">
        <f>Y24</f>
        <v>0</v>
      </c>
      <c r="AN12" s="114">
        <f>Z24</f>
        <v>0</v>
      </c>
      <c r="AO12" s="114">
        <f>AA24</f>
        <v>0</v>
      </c>
      <c r="AP12" s="114">
        <f>AB24</f>
        <v>0</v>
      </c>
      <c r="AQ12" s="115">
        <f>AC24</f>
        <v>0</v>
      </c>
      <c r="AR12" s="65"/>
      <c r="AS12" s="150">
        <f>AD24</f>
        <v>0</v>
      </c>
      <c r="AT12" s="151"/>
    </row>
    <row r="13" spans="2:47" x14ac:dyDescent="0.35">
      <c r="B13" s="70">
        <f>Anleitung!$E$21</f>
        <v>0</v>
      </c>
      <c r="D13" s="21"/>
      <c r="E13" s="21"/>
      <c r="F13" s="21"/>
      <c r="G13" s="21"/>
      <c r="H13" s="21"/>
      <c r="I13" s="21"/>
      <c r="J13" s="21"/>
      <c r="K13" s="21"/>
      <c r="L13" s="21"/>
      <c r="M13" s="19"/>
      <c r="N13" s="129" cm="1">
        <f t="array" ref="N13" xml:space="preserve"> _xlfn.IFS(COUNTIF(D13:M13, "") = 10, 0,  COUNTIF(D13:M13, "") &gt; 0, AVERAGE(D13:M13))</f>
        <v>0</v>
      </c>
      <c r="O13" s="6">
        <f t="shared" si="2"/>
        <v>0</v>
      </c>
      <c r="Y13" s="191" t="s">
        <v>68</v>
      </c>
      <c r="Z13" s="191"/>
      <c r="AA13" s="191"/>
      <c r="AB13" s="191"/>
      <c r="AC13" s="191"/>
      <c r="AD13" s="191"/>
      <c r="AG13" s="149" t="s">
        <v>32</v>
      </c>
      <c r="AH13" s="180"/>
      <c r="AI13" s="168" t="s">
        <v>33</v>
      </c>
      <c r="AJ13" s="149"/>
      <c r="AM13" s="70">
        <f>Y27</f>
        <v>0</v>
      </c>
      <c r="AN13" s="117">
        <f>Z27</f>
        <v>0</v>
      </c>
      <c r="AO13" s="117">
        <f>AA27</f>
        <v>0</v>
      </c>
      <c r="AP13" s="117">
        <f>AB27</f>
        <v>0</v>
      </c>
      <c r="AQ13" s="109">
        <f>AC27</f>
        <v>0</v>
      </c>
      <c r="AR13" s="55"/>
      <c r="AS13" s="160">
        <f>AD27</f>
        <v>0</v>
      </c>
      <c r="AT13" s="161"/>
    </row>
    <row r="14" spans="2:47" ht="15" thickBot="1" x14ac:dyDescent="0.4">
      <c r="B14" s="70">
        <f>Anleitung!$E$22</f>
        <v>0</v>
      </c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130" cm="1">
        <f t="array" ref="N14" xml:space="preserve"> _xlfn.IFS(COUNTIF(D14:M14, "") = 10, 0,  COUNTIF(D14:M14, "") &gt; 0, AVERAGE(D14:M14))</f>
        <v>0</v>
      </c>
      <c r="O14" s="10">
        <f t="shared" si="2"/>
        <v>0</v>
      </c>
      <c r="R14" s="142" t="s">
        <v>99</v>
      </c>
      <c r="S14" s="142"/>
      <c r="T14" s="142"/>
      <c r="U14" s="142"/>
      <c r="AG14" s="37">
        <f>AC45</f>
        <v>0</v>
      </c>
      <c r="AH14" s="35" t="s">
        <v>14</v>
      </c>
      <c r="AI14" s="36">
        <f xml:space="preserve"> SUM(AI6:AI10) * 4</f>
        <v>0</v>
      </c>
      <c r="AJ14" s="37" t="s">
        <v>34</v>
      </c>
      <c r="AM14" s="70">
        <f>Y30</f>
        <v>0</v>
      </c>
      <c r="AN14" s="114">
        <f>Z30</f>
        <v>0</v>
      </c>
      <c r="AO14" s="114">
        <f>AA30</f>
        <v>0</v>
      </c>
      <c r="AP14" s="114">
        <f>AB30</f>
        <v>0</v>
      </c>
      <c r="AQ14" s="115">
        <f>AC30</f>
        <v>0</v>
      </c>
      <c r="AR14" s="65"/>
      <c r="AS14" s="150">
        <f>AD30</f>
        <v>0</v>
      </c>
      <c r="AT14" s="151"/>
    </row>
    <row r="15" spans="2:47" ht="15" thickTop="1" x14ac:dyDescent="0.35">
      <c r="B15" s="70">
        <f>Anleitung!$E$23</f>
        <v>0</v>
      </c>
      <c r="D15" s="21"/>
      <c r="E15" s="21"/>
      <c r="F15" s="21"/>
      <c r="G15" s="21"/>
      <c r="H15" s="21"/>
      <c r="I15" s="21"/>
      <c r="J15" s="21"/>
      <c r="K15" s="21"/>
      <c r="L15" s="21"/>
      <c r="M15" s="19"/>
      <c r="N15" s="129" cm="1">
        <f t="array" ref="N15" xml:space="preserve"> _xlfn.IFS(COUNTIF(D15:M15, "") = 10, 0,  COUNTIF(D15:M15, "") &gt; 0, AVERAGE(D15:M15))</f>
        <v>0</v>
      </c>
      <c r="O15" s="6">
        <f t="shared" si="2"/>
        <v>0</v>
      </c>
      <c r="R15" s="208" t="s">
        <v>100</v>
      </c>
      <c r="S15" s="209"/>
      <c r="T15" s="209"/>
      <c r="U15" s="209"/>
      <c r="V15" s="210"/>
      <c r="Z15" s="4" t="s">
        <v>1</v>
      </c>
      <c r="AA15" s="30" t="s">
        <v>2</v>
      </c>
      <c r="AB15" s="30" t="s">
        <v>3</v>
      </c>
      <c r="AC15" s="5" t="s">
        <v>4</v>
      </c>
      <c r="AD15" s="5" t="s">
        <v>9</v>
      </c>
      <c r="AM15" s="70">
        <f>Y33</f>
        <v>0</v>
      </c>
      <c r="AN15" s="117">
        <f>Z33</f>
        <v>0</v>
      </c>
      <c r="AO15" s="117">
        <f>AA33</f>
        <v>0</v>
      </c>
      <c r="AP15" s="117">
        <f>AB33</f>
        <v>0</v>
      </c>
      <c r="AQ15" s="109">
        <f>AC33</f>
        <v>0</v>
      </c>
      <c r="AR15" s="55"/>
      <c r="AS15" s="147">
        <f>AD33</f>
        <v>0</v>
      </c>
      <c r="AT15" s="148"/>
    </row>
    <row r="16" spans="2:47" x14ac:dyDescent="0.35">
      <c r="B16" s="70">
        <f>Anleitung!$E$24</f>
        <v>0</v>
      </c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130" cm="1">
        <f t="array" ref="N16" xml:space="preserve"> _xlfn.IFS(COUNTIF(D16:M16, "") = 10, 0,  COUNTIF(D16:M16, "") &gt; 0, AVERAGE(D16:M16))</f>
        <v>0</v>
      </c>
      <c r="O16" s="10">
        <f t="shared" si="2"/>
        <v>0</v>
      </c>
      <c r="R16" s="162" t="s">
        <v>101</v>
      </c>
      <c r="S16" s="148"/>
      <c r="T16" s="148"/>
      <c r="U16" s="148"/>
      <c r="V16" s="163"/>
      <c r="Y16" s="68">
        <f>B6</f>
        <v>0</v>
      </c>
      <c r="Z16" s="9">
        <f>O6</f>
        <v>0</v>
      </c>
      <c r="AA16" s="9">
        <f>O24</f>
        <v>0</v>
      </c>
      <c r="AB16" s="9">
        <f>O42</f>
        <v>0</v>
      </c>
      <c r="AC16" s="102">
        <f>O60</f>
        <v>0</v>
      </c>
      <c r="AD16" s="9">
        <f xml:space="preserve"> SUM(Z16:AC16)</f>
        <v>0</v>
      </c>
      <c r="AM16" s="70">
        <f>Y36</f>
        <v>0</v>
      </c>
      <c r="AN16" s="114">
        <f>Z36</f>
        <v>0</v>
      </c>
      <c r="AO16" s="114">
        <f>AA36</f>
        <v>0</v>
      </c>
      <c r="AP16" s="114">
        <f>AB36</f>
        <v>0</v>
      </c>
      <c r="AQ16" s="115">
        <f>AC36</f>
        <v>0</v>
      </c>
      <c r="AR16" s="65"/>
      <c r="AS16" s="150">
        <f>AD36</f>
        <v>0</v>
      </c>
      <c r="AT16" s="151"/>
      <c r="AU16" s="44"/>
    </row>
    <row r="17" spans="2:47" x14ac:dyDescent="0.35">
      <c r="B17" s="70">
        <f>Anleitung!$E$25</f>
        <v>0</v>
      </c>
      <c r="D17" s="21"/>
      <c r="E17" s="21"/>
      <c r="F17" s="21"/>
      <c r="G17" s="21"/>
      <c r="H17" s="21"/>
      <c r="I17" s="21"/>
      <c r="J17" s="21"/>
      <c r="K17" s="21"/>
      <c r="L17" s="21"/>
      <c r="M17" s="19"/>
      <c r="N17" s="129" cm="1">
        <f t="array" ref="N17" xml:space="preserve"> _xlfn.IFS(COUNTIF(D17:M17, "") = 10, 0,  COUNTIF(D17:M17, "") &gt; 0, AVERAGE(D17:M17))</f>
        <v>0</v>
      </c>
      <c r="O17" s="6">
        <f t="shared" si="2"/>
        <v>0</v>
      </c>
      <c r="R17" s="162" t="s">
        <v>102</v>
      </c>
      <c r="S17" s="148"/>
      <c r="T17" s="148"/>
      <c r="U17" s="148"/>
      <c r="V17" s="163"/>
      <c r="Y17" s="68">
        <f t="shared" ref="Y17:Y19" si="3">B7</f>
        <v>0</v>
      </c>
      <c r="Z17" s="17">
        <f>O7</f>
        <v>0</v>
      </c>
      <c r="AA17" s="17">
        <f>O25</f>
        <v>0</v>
      </c>
      <c r="AB17" s="17">
        <f>O43</f>
        <v>0</v>
      </c>
      <c r="AC17" s="101">
        <f>O61</f>
        <v>0</v>
      </c>
      <c r="AD17" s="17">
        <f t="shared" ref="AD17:AD20" si="4" xml:space="preserve"> SUM(Z17:AC17)</f>
        <v>0</v>
      </c>
      <c r="AM17" s="70">
        <f>Y40</f>
        <v>0</v>
      </c>
      <c r="AN17" s="117">
        <f>Z40</f>
        <v>0</v>
      </c>
      <c r="AO17" s="117">
        <f>AA40</f>
        <v>0</v>
      </c>
      <c r="AP17" s="117">
        <f>AB40</f>
        <v>0</v>
      </c>
      <c r="AQ17" s="117">
        <f>AC40</f>
        <v>0</v>
      </c>
      <c r="AR17" s="56"/>
      <c r="AS17" s="147">
        <f>AD40</f>
        <v>0</v>
      </c>
      <c r="AT17" s="148"/>
      <c r="AU17" s="44"/>
    </row>
    <row r="18" spans="2:47" x14ac:dyDescent="0.35">
      <c r="B18" s="69"/>
      <c r="N18" s="131"/>
      <c r="O18" s="13"/>
      <c r="R18" s="197" t="s">
        <v>104</v>
      </c>
      <c r="S18" s="198"/>
      <c r="T18" s="198"/>
      <c r="U18" s="198"/>
      <c r="V18" s="199"/>
      <c r="Y18" s="68">
        <f t="shared" si="3"/>
        <v>0</v>
      </c>
      <c r="Z18" s="9">
        <f>O8</f>
        <v>0</v>
      </c>
      <c r="AA18" s="9">
        <f>O26</f>
        <v>0</v>
      </c>
      <c r="AB18" s="9">
        <f>O44</f>
        <v>0</v>
      </c>
      <c r="AC18" s="102">
        <f>O62</f>
        <v>0</v>
      </c>
      <c r="AD18" s="9">
        <f t="shared" si="4"/>
        <v>0</v>
      </c>
      <c r="AL18" s="59"/>
      <c r="AM18" s="54">
        <f xml:space="preserve"> T25</f>
        <v>0</v>
      </c>
      <c r="AR18" s="60">
        <f>AI6*4</f>
        <v>0</v>
      </c>
      <c r="AT18" s="51"/>
      <c r="AU18" s="111"/>
    </row>
    <row r="19" spans="2:47" x14ac:dyDescent="0.35">
      <c r="B19" s="70">
        <f>Anleitung!$E$26</f>
        <v>0</v>
      </c>
      <c r="D19" s="27"/>
      <c r="E19" s="27"/>
      <c r="F19" s="27"/>
      <c r="G19" s="27"/>
      <c r="H19" s="27"/>
      <c r="I19" s="27"/>
      <c r="J19" s="27"/>
      <c r="K19" s="27"/>
      <c r="L19" s="27"/>
      <c r="M19" s="28"/>
      <c r="N19" s="129" cm="1">
        <f t="array" ref="N19" xml:space="preserve"> _xlfn.IFS(COUNTIF(D19:M19, "") = 10, 0,  COUNTIF(D19:M19, "") &gt; 0, AVERAGE(D19:M19))</f>
        <v>0</v>
      </c>
      <c r="O19" s="6">
        <f>ROUND(N19,0)</f>
        <v>0</v>
      </c>
      <c r="R19" s="200" t="s">
        <v>103</v>
      </c>
      <c r="S19" s="201"/>
      <c r="T19" s="201"/>
      <c r="U19" s="201"/>
      <c r="V19" s="202"/>
      <c r="Y19" s="68">
        <f t="shared" si="3"/>
        <v>0</v>
      </c>
      <c r="Z19" s="17">
        <f>O9</f>
        <v>0</v>
      </c>
      <c r="AA19" s="17">
        <f>O27</f>
        <v>0</v>
      </c>
      <c r="AB19" s="17">
        <f>O45</f>
        <v>0</v>
      </c>
      <c r="AC19" s="101">
        <f>O63</f>
        <v>0</v>
      </c>
      <c r="AD19" s="17">
        <f t="shared" si="4"/>
        <v>0</v>
      </c>
      <c r="AG19" s="149" t="s">
        <v>35</v>
      </c>
      <c r="AH19" s="149"/>
      <c r="AI19" s="104"/>
      <c r="AJ19" s="50"/>
      <c r="AL19" s="59"/>
      <c r="AM19" s="54">
        <f t="shared" ref="AM19:AM22" si="5" xml:space="preserve"> T26</f>
        <v>0</v>
      </c>
      <c r="AR19" s="57">
        <f>AI7*4</f>
        <v>0</v>
      </c>
      <c r="AT19" s="97"/>
      <c r="AU19" s="111"/>
    </row>
    <row r="20" spans="2:47" x14ac:dyDescent="0.35">
      <c r="N20" s="112"/>
      <c r="R20" s="197" t="s">
        <v>105</v>
      </c>
      <c r="S20" s="198"/>
      <c r="T20" s="198"/>
      <c r="U20" s="198"/>
      <c r="V20" s="199"/>
      <c r="Y20" s="70">
        <f>B11</f>
        <v>0</v>
      </c>
      <c r="Z20" s="9">
        <f>O11</f>
        <v>0</v>
      </c>
      <c r="AA20" s="9">
        <f>O29</f>
        <v>0</v>
      </c>
      <c r="AB20" s="9">
        <f>O47</f>
        <v>0</v>
      </c>
      <c r="AC20" s="102">
        <f>O65</f>
        <v>0</v>
      </c>
      <c r="AD20" s="9">
        <f t="shared" si="4"/>
        <v>0</v>
      </c>
      <c r="AG20" s="45">
        <f xml:space="preserve"> SUM(AG14,AI14)</f>
        <v>0</v>
      </c>
      <c r="AH20" s="46" t="s">
        <v>36</v>
      </c>
      <c r="AI20" s="104"/>
      <c r="AJ20" s="50"/>
      <c r="AL20" s="59"/>
      <c r="AM20" s="54">
        <f t="shared" si="5"/>
        <v>0</v>
      </c>
      <c r="AR20" s="60">
        <f>AI8*4</f>
        <v>0</v>
      </c>
      <c r="AT20" s="97"/>
      <c r="AU20" s="97"/>
    </row>
    <row r="21" spans="2:47" ht="15" thickBot="1" x14ac:dyDescent="0.4">
      <c r="N21" s="112"/>
      <c r="R21" s="164" t="s">
        <v>106</v>
      </c>
      <c r="S21" s="165"/>
      <c r="T21" s="165"/>
      <c r="U21" s="165"/>
      <c r="V21" s="166"/>
      <c r="Y21" s="70">
        <f>B12</f>
        <v>0</v>
      </c>
      <c r="Z21" s="114">
        <f>IF(Z22="x","x", O12)</f>
        <v>0</v>
      </c>
      <c r="AA21" s="114">
        <f>IF(AA22="x","x", O30)</f>
        <v>0</v>
      </c>
      <c r="AB21" s="114">
        <f>IF(AB22="x","x", O48)</f>
        <v>0</v>
      </c>
      <c r="AC21" s="115">
        <f>IF(AC22="x","x", O66)</f>
        <v>0</v>
      </c>
      <c r="AD21" s="114">
        <f xml:space="preserve"> SUM(Z21:AC21)</f>
        <v>0</v>
      </c>
      <c r="AL21" s="59"/>
      <c r="AM21" s="54">
        <f t="shared" si="5"/>
        <v>0</v>
      </c>
      <c r="AR21" s="57">
        <f>AI9*4</f>
        <v>0</v>
      </c>
      <c r="AT21" s="97"/>
      <c r="AU21" s="97"/>
    </row>
    <row r="22" spans="2:47" ht="15.5" thickTop="1" thickBot="1" x14ac:dyDescent="0.4">
      <c r="N22" s="112"/>
      <c r="Y22" s="69"/>
      <c r="Z22" s="133"/>
      <c r="AA22" s="133"/>
      <c r="AB22" s="133"/>
      <c r="AC22" s="133"/>
      <c r="AD22" s="116"/>
      <c r="AL22" s="59"/>
      <c r="AM22" s="54">
        <f t="shared" si="5"/>
        <v>0</v>
      </c>
      <c r="AR22" s="113">
        <f>AI10*4</f>
        <v>0</v>
      </c>
      <c r="AT22" s="66"/>
      <c r="AU22" s="111"/>
    </row>
    <row r="23" spans="2:47" ht="15" thickTop="1" x14ac:dyDescent="0.35">
      <c r="B23" s="2" t="s">
        <v>2</v>
      </c>
      <c r="C23" s="3" t="s">
        <v>5</v>
      </c>
      <c r="D23" s="211" t="s">
        <v>6</v>
      </c>
      <c r="E23" s="211"/>
      <c r="F23" s="211"/>
      <c r="G23" s="211"/>
      <c r="H23" s="211"/>
      <c r="I23" s="211"/>
      <c r="J23" s="211"/>
      <c r="K23" s="211"/>
      <c r="L23" s="211"/>
      <c r="M23" s="211"/>
      <c r="N23" s="132" t="s">
        <v>8</v>
      </c>
      <c r="O23" s="5" t="s">
        <v>7</v>
      </c>
      <c r="Y23" s="69"/>
      <c r="Z23" s="69"/>
      <c r="AA23" s="69"/>
      <c r="AB23" s="69"/>
      <c r="AC23" s="69"/>
      <c r="AD23" s="69"/>
      <c r="AJ23" s="99"/>
      <c r="AK23" s="99"/>
      <c r="AL23" s="99"/>
      <c r="AM23" s="48" t="s">
        <v>90</v>
      </c>
      <c r="AN23" s="49" t="e">
        <f>SUM(AN6:AN16)/(11-COUNTIF(AN6:AN16,0))</f>
        <v>#DIV/0!</v>
      </c>
      <c r="AO23" s="49" t="e">
        <f t="shared" ref="AO23:AQ23" si="6">SUM(AO6:AO16)/(11-COUNTIF(AO6:AO16,0))</f>
        <v>#DIV/0!</v>
      </c>
      <c r="AP23" s="49" t="e">
        <f t="shared" si="6"/>
        <v>#DIV/0!</v>
      </c>
      <c r="AQ23" s="49" t="e">
        <f t="shared" si="6"/>
        <v>#DIV/0!</v>
      </c>
      <c r="AR23" s="49" t="e">
        <f>SUM(AR18:AR22)/(5-COUNTIF(AR18:AR22,0))/4</f>
        <v>#DIV/0!</v>
      </c>
      <c r="AS23" s="152">
        <f>SUM(AS6:AT16)+AR24</f>
        <v>0</v>
      </c>
      <c r="AT23" s="153"/>
      <c r="AU23" s="44"/>
    </row>
    <row r="24" spans="2:47" x14ac:dyDescent="0.35">
      <c r="B24" s="68">
        <f xml:space="preserve"> Anleitung!$E$15</f>
        <v>0</v>
      </c>
      <c r="C24" s="19"/>
      <c r="D24" s="20"/>
      <c r="E24" s="21"/>
      <c r="F24" s="21"/>
      <c r="G24" s="21"/>
      <c r="H24" s="21"/>
      <c r="I24" s="21"/>
      <c r="J24" s="21"/>
      <c r="K24" s="21"/>
      <c r="L24" s="21"/>
      <c r="M24" s="19"/>
      <c r="N24" s="129" cm="1">
        <f t="array" ref="N24" xml:space="preserve"> _xlfn.IFS( AND(ISBLANK(C24),COUNTIF(D24:M24, "") = 10), 0, ISBLANK(C24), AVERAGE(D24:M24), COUNTIF(D24:M24, "") = 10, C24, AND(NOT(ISBLANK(C24)), COUNTIF(D24:M24, "") &gt; 0), (2* AVERAGE(D24:M24) + 1*C24)/3)</f>
        <v>0</v>
      </c>
      <c r="O24" s="6">
        <f>ROUND(N24,0)</f>
        <v>0</v>
      </c>
      <c r="R24" s="7" t="s">
        <v>22</v>
      </c>
      <c r="S24" s="8" t="s">
        <v>23</v>
      </c>
      <c r="T24" s="42" t="s">
        <v>24</v>
      </c>
      <c r="U24" s="43"/>
      <c r="Y24" s="70">
        <f>B13</f>
        <v>0</v>
      </c>
      <c r="Z24" s="114">
        <f>IF(Z25="x","x", O13)</f>
        <v>0</v>
      </c>
      <c r="AA24" s="114">
        <f>IF(AA25="x","x", O31)</f>
        <v>0</v>
      </c>
      <c r="AB24" s="114">
        <f>IF(AB25="x","x", O49)</f>
        <v>0</v>
      </c>
      <c r="AC24" s="115">
        <f>IF(AC25="x","x", O67)</f>
        <v>0</v>
      </c>
      <c r="AD24" s="114">
        <f xml:space="preserve"> SUM(Z24:AC24)</f>
        <v>0</v>
      </c>
      <c r="AJ24" s="99"/>
      <c r="AK24" s="99"/>
      <c r="AL24" s="99"/>
      <c r="AM24" s="47" t="s">
        <v>91</v>
      </c>
      <c r="AN24" s="61">
        <f xml:space="preserve"> SUM(AN6:AN16)</f>
        <v>0</v>
      </c>
      <c r="AO24" s="61">
        <f xml:space="preserve"> SUM(AO6:AO16)</f>
        <v>0</v>
      </c>
      <c r="AP24" s="61">
        <f xml:space="preserve"> SUM(AP6:AP16)</f>
        <v>0</v>
      </c>
      <c r="AQ24" s="62">
        <f xml:space="preserve"> SUM(AQ6:AQ16)</f>
        <v>0</v>
      </c>
      <c r="AR24" s="63">
        <f>SUM(AR18:AR22)</f>
        <v>0</v>
      </c>
      <c r="AS24" s="154"/>
      <c r="AT24" s="155"/>
    </row>
    <row r="25" spans="2:47" x14ac:dyDescent="0.35">
      <c r="B25" s="68">
        <f>Anleitung!$E$16</f>
        <v>0</v>
      </c>
      <c r="C25" s="38"/>
      <c r="D25" s="23"/>
      <c r="E25" s="24"/>
      <c r="F25" s="24"/>
      <c r="G25" s="24"/>
      <c r="H25" s="24"/>
      <c r="I25" s="24"/>
      <c r="J25" s="24"/>
      <c r="K25" s="24"/>
      <c r="L25" s="24"/>
      <c r="M25" s="22"/>
      <c r="N25" s="130" cm="1">
        <f t="array" ref="N25" xml:space="preserve"> _xlfn.IFS( AND(ISBLANK(C25),COUNTIF(D25:M25, "") = 10), 0, ISBLANK(C25), AVERAGE(D25:M25), COUNTIF(D25:M25, "") = 10, C25, AND(NOT(ISBLANK(C25)), COUNTIF(D25:M25, "") &gt; 0), (2* AVERAGE(D25:M25) + 1*C25)/3)</f>
        <v>0</v>
      </c>
      <c r="O25" s="10">
        <f>ROUND(N25,0)</f>
        <v>0</v>
      </c>
      <c r="R25" s="11">
        <v>1</v>
      </c>
      <c r="S25" s="203" t="s">
        <v>21</v>
      </c>
      <c r="T25" s="156"/>
      <c r="U25" s="157"/>
      <c r="Y25" s="69"/>
      <c r="Z25" s="133"/>
      <c r="AA25" s="133"/>
      <c r="AB25" s="133"/>
      <c r="AC25" s="133"/>
      <c r="AD25" s="116"/>
      <c r="AJ25" s="99"/>
      <c r="AK25" s="99"/>
      <c r="AL25" s="99"/>
    </row>
    <row r="26" spans="2:47" x14ac:dyDescent="0.35">
      <c r="B26" s="68">
        <f>Anleitung!$E$17</f>
        <v>0</v>
      </c>
      <c r="C26" s="19"/>
      <c r="D26" s="20"/>
      <c r="E26" s="21"/>
      <c r="F26" s="21"/>
      <c r="G26" s="21"/>
      <c r="H26" s="21"/>
      <c r="I26" s="21"/>
      <c r="J26" s="21"/>
      <c r="K26" s="21"/>
      <c r="L26" s="21"/>
      <c r="M26" s="19"/>
      <c r="N26" s="129" cm="1">
        <f t="array" ref="N26" xml:space="preserve"> _xlfn.IFS( AND(ISBLANK(C26),COUNTIF(D26:M26, "") = 10), 0, ISBLANK(C26), AVERAGE(D26:M26), COUNTIF(D26:M26, "") = 10, C26, AND(NOT(ISBLANK(C26)), COUNTIF(D26:M26, "") &gt; 0), (2* AVERAGE(D26:M26) + 1*C26)/3)</f>
        <v>0</v>
      </c>
      <c r="O26" s="6">
        <f>ROUND(N26,0)</f>
        <v>0</v>
      </c>
      <c r="R26" s="12">
        <v>2</v>
      </c>
      <c r="S26" s="204"/>
      <c r="T26" s="158"/>
      <c r="U26" s="159"/>
      <c r="Y26" s="69"/>
      <c r="Z26" s="69"/>
      <c r="AA26" s="69"/>
      <c r="AB26" s="69"/>
      <c r="AC26" s="69"/>
      <c r="AD26" s="69"/>
      <c r="AJ26" s="99"/>
      <c r="AK26" s="99"/>
      <c r="AL26" s="99"/>
    </row>
    <row r="27" spans="2:47" x14ac:dyDescent="0.35">
      <c r="B27" s="68">
        <f>Anleitung!$E$18</f>
        <v>0</v>
      </c>
      <c r="C27" s="22"/>
      <c r="D27" s="23"/>
      <c r="E27" s="24"/>
      <c r="F27" s="24"/>
      <c r="G27" s="24"/>
      <c r="H27" s="24"/>
      <c r="I27" s="24"/>
      <c r="J27" s="24"/>
      <c r="K27" s="24"/>
      <c r="L27" s="24"/>
      <c r="M27" s="22"/>
      <c r="N27" s="130" cm="1">
        <f t="array" ref="N27" xml:space="preserve"> _xlfn.IFS( AND(ISBLANK(C27),COUNTIF(D27:M27, "") = 10), 0, ISBLANK(C27), AVERAGE(D27:M27), COUNTIF(D27:M27, "") = 10, C27, AND(NOT(ISBLANK(C27)), COUNTIF(D27:M27, "") &gt; 0), (2* AVERAGE(D27:M27) + 1*C27)/3)</f>
        <v>0</v>
      </c>
      <c r="O27" s="10">
        <f>ROUND(N27,0)</f>
        <v>0</v>
      </c>
      <c r="R27" s="12">
        <v>3</v>
      </c>
      <c r="S27" s="205"/>
      <c r="T27" s="158"/>
      <c r="U27" s="159"/>
      <c r="Y27" s="70">
        <f>B14</f>
        <v>0</v>
      </c>
      <c r="Z27" s="114">
        <f>IF(Z28="x","x", O14)</f>
        <v>0</v>
      </c>
      <c r="AA27" s="114">
        <f>IF(AA28="x","x", O32)</f>
        <v>0</v>
      </c>
      <c r="AB27" s="114">
        <f>IF(AB28="x","x", O50)</f>
        <v>0</v>
      </c>
      <c r="AC27" s="115">
        <f>IF(AC28="x","x", O68)</f>
        <v>0</v>
      </c>
      <c r="AD27" s="114">
        <f xml:space="preserve"> SUM(Z27:AC27)</f>
        <v>0</v>
      </c>
      <c r="AJ27" s="99"/>
      <c r="AK27" s="99"/>
      <c r="AL27" s="99"/>
    </row>
    <row r="28" spans="2:47" x14ac:dyDescent="0.35">
      <c r="B28" s="69"/>
      <c r="N28" s="131"/>
      <c r="O28" s="13"/>
      <c r="R28" s="12">
        <v>4</v>
      </c>
      <c r="S28" s="14" t="s">
        <v>25</v>
      </c>
      <c r="T28" s="156"/>
      <c r="U28" s="157"/>
      <c r="Y28" s="69"/>
      <c r="Z28" s="133"/>
      <c r="AA28" s="133"/>
      <c r="AB28" s="133"/>
      <c r="AC28" s="133"/>
      <c r="AD28" s="116"/>
      <c r="AJ28" s="99"/>
      <c r="AK28" s="67"/>
      <c r="AL28" s="99"/>
    </row>
    <row r="29" spans="2:47" ht="15" thickBot="1" x14ac:dyDescent="0.4">
      <c r="B29" s="70">
        <f>Anleitung!$E$19</f>
        <v>0</v>
      </c>
      <c r="C29" s="96"/>
      <c r="D29" s="95"/>
      <c r="E29" s="21"/>
      <c r="F29" s="21"/>
      <c r="G29" s="21"/>
      <c r="H29" s="21"/>
      <c r="I29" s="21"/>
      <c r="J29" s="21"/>
      <c r="K29" s="21"/>
      <c r="L29" s="21"/>
      <c r="M29" s="19"/>
      <c r="N29" s="129" cm="1">
        <f t="array" ref="N29" xml:space="preserve"> _xlfn.IFS( AND(ISBLANK(C29),COUNTIF(D29:M29, "") = 10), 0, ISBLANK(C29), AVERAGE(D29:M29), COUNTIF(D29:M29, "") = 10, C29, AND(NOT(ISBLANK(C29)), COUNTIF(D29:M29, "") &gt; 0), (2* AVERAGE(D29:M29) + 1*C29)/3)</f>
        <v>0</v>
      </c>
      <c r="O29" s="6">
        <f t="shared" ref="O29:O35" si="7">ROUND(N29,0)</f>
        <v>0</v>
      </c>
      <c r="R29" s="15">
        <v>5</v>
      </c>
      <c r="S29" s="107" t="s">
        <v>28</v>
      </c>
      <c r="T29" s="206"/>
      <c r="U29" s="207"/>
      <c r="Y29" s="69"/>
      <c r="Z29" s="69"/>
      <c r="AA29" s="69"/>
      <c r="AB29" s="69"/>
      <c r="AC29" s="69"/>
      <c r="AD29" s="69"/>
    </row>
    <row r="30" spans="2:47" ht="15" thickTop="1" x14ac:dyDescent="0.35">
      <c r="B30" s="70">
        <f>Anleitung!$E$20</f>
        <v>0</v>
      </c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130" cm="1">
        <f t="array" ref="N30" xml:space="preserve"> _xlfn.IFS(COUNTIF(D30:M30, "") = 10, 0,  COUNTIF(D30:M30, "") &gt; 0, AVERAGE(D30:M30))</f>
        <v>0</v>
      </c>
      <c r="O30" s="10">
        <f t="shared" si="7"/>
        <v>0</v>
      </c>
      <c r="Y30" s="70">
        <f>B15</f>
        <v>0</v>
      </c>
      <c r="Z30" s="114">
        <f>IF(Z31="x","x", O15)</f>
        <v>0</v>
      </c>
      <c r="AA30" s="114">
        <f>IF(AA31="x","x", O33)</f>
        <v>0</v>
      </c>
      <c r="AB30" s="114">
        <f>IF(AB31="x","x", O51)</f>
        <v>0</v>
      </c>
      <c r="AC30" s="115">
        <f>IF(AC31="x","x", O69)</f>
        <v>0</v>
      </c>
      <c r="AD30" s="114">
        <f xml:space="preserve"> SUM(Z30:AC30)</f>
        <v>0</v>
      </c>
      <c r="AM30" s="169" t="s">
        <v>35</v>
      </c>
      <c r="AN30" s="170"/>
      <c r="AP30" s="171" t="s">
        <v>95</v>
      </c>
      <c r="AQ30" s="172"/>
      <c r="AR30" s="172"/>
      <c r="AS30" s="173"/>
    </row>
    <row r="31" spans="2:47" x14ac:dyDescent="0.35">
      <c r="B31" s="70">
        <f>Anleitung!$E$21</f>
        <v>0</v>
      </c>
      <c r="D31" s="21"/>
      <c r="E31" s="21"/>
      <c r="F31" s="21"/>
      <c r="G31" s="21"/>
      <c r="H31" s="21"/>
      <c r="I31" s="21"/>
      <c r="J31" s="21"/>
      <c r="K31" s="21"/>
      <c r="L31" s="21"/>
      <c r="M31" s="19"/>
      <c r="N31" s="129" cm="1">
        <f t="array" ref="N31" xml:space="preserve"> _xlfn.IFS(COUNTIF(D31:M31, "") = 10, 0,  COUNTIF(D31:M31, "") &gt; 0, AVERAGE(D31:M31))</f>
        <v>0</v>
      </c>
      <c r="O31" s="6">
        <f t="shared" si="7"/>
        <v>0</v>
      </c>
      <c r="Y31" s="69"/>
      <c r="Z31" s="133"/>
      <c r="AA31" s="133"/>
      <c r="AB31" s="133"/>
      <c r="AC31" s="133"/>
      <c r="AD31" s="116"/>
      <c r="AM31" s="52">
        <f>AS23</f>
        <v>0</v>
      </c>
      <c r="AN31" s="52" t="s">
        <v>36</v>
      </c>
      <c r="AP31" s="174" t="str" cm="1">
        <f t="array" ref="AP31">CONCATENATE("aktuell: ",_xlfn.IFS(AS23&gt;823,1, AS23&lt;300, "schlechter als 4,0", AND(AS23&lt;=823,AS23&gt;=300), ROUNDUP((1003-AS23)/180,1)))</f>
        <v>aktuell: schlechter als 4,0</v>
      </c>
      <c r="AQ31" s="175"/>
      <c r="AR31" s="175"/>
      <c r="AS31" s="176"/>
    </row>
    <row r="32" spans="2:47" ht="15" thickBot="1" x14ac:dyDescent="0.4">
      <c r="B32" s="70">
        <f>Anleitung!$E$22</f>
        <v>0</v>
      </c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130" cm="1">
        <f t="array" ref="N32" xml:space="preserve"> _xlfn.IFS(COUNTIF(D32:M32, "") = 10, 0,  COUNTIF(D32:M32, "") &gt; 0, AVERAGE(D32:M32))</f>
        <v>0</v>
      </c>
      <c r="O32" s="10">
        <f t="shared" si="7"/>
        <v>0</v>
      </c>
      <c r="Y32" s="69"/>
      <c r="Z32" s="69"/>
      <c r="AA32" s="69"/>
      <c r="AB32" s="69"/>
      <c r="AC32" s="69"/>
      <c r="AD32" s="69"/>
      <c r="AP32" s="177" t="str" cm="1">
        <f t="array" ref="AP32">CONCATENATE("Noch ", (_xlfn.IFS(((_xlfn.IFS(AS23&gt;823,1, AS23&lt;300, 4.1, AND(AS23&lt;=823,AS23&gt;=300), ROUNDUP((1003-AS23)/180,1))) - 0.1)&lt;1,900,((_xlfn.IFS(AS23&gt;823,1, AS23&lt;300, 4.1, AND(AS23&lt;=823,AS23&gt;=300), ROUNDUP((1003-AS23)/180,1))) - 0.1)&gt;=4, 300, AND(((_xlfn.IFS(AS23&gt;823,1, AS23&lt;300, 4.1, AND(AS23&lt;=823,AS23&gt;=300), ROUNDUP((1003-AS23)/180,1))) - 0.1)&gt;=1, ((_xlfn.IFS(AS23&gt;823,1, AS23&lt;300, 4.1, AND(AS23&lt;=823,AS23&gt;=300), ROUNDUP((1003-AS23)/180,1))) - 0.1)&lt;4),-1*(180*((_xlfn.IFS(AS23&gt;823,1, AS23&lt;300, 4.1, AND(AS23&lt;=823,AS23&gt;=300), ROUNDUP((1003-AS23)/180,1))) - 0.1)-1003)))-AS23," Punkt(e) bis zur ", IF((_xlfn.IFS(AS23&gt;823,1, AS23&lt;300, 4.1, AND(AS23&lt;=823,AS23&gt;=300), ROUNDUP((1003-AS23)/180,1))) - 0.1&lt;1,"superglatten 1,0",(_xlfn.IFS(AS23&gt;823,1, AS23&lt;300, 4.1, AND(AS23&lt;=823,AS23&gt;=300), ROUNDUP((1003-AS23)/180,1))) - 0.1),".")</f>
        <v>Noch 300 Punkt(e) bis zur 4.</v>
      </c>
      <c r="AQ32" s="178"/>
      <c r="AR32" s="178"/>
      <c r="AS32" s="179"/>
    </row>
    <row r="33" spans="2:41" ht="15" thickTop="1" x14ac:dyDescent="0.35">
      <c r="B33" s="70">
        <f>Anleitung!$E$23</f>
        <v>0</v>
      </c>
      <c r="D33" s="21"/>
      <c r="E33" s="21"/>
      <c r="F33" s="21"/>
      <c r="G33" s="21"/>
      <c r="H33" s="21"/>
      <c r="I33" s="21"/>
      <c r="J33" s="21"/>
      <c r="K33" s="21"/>
      <c r="L33" s="21"/>
      <c r="M33" s="19"/>
      <c r="N33" s="129" cm="1">
        <f t="array" ref="N33" xml:space="preserve"> _xlfn.IFS(COUNTIF(D33:M33, "") = 10, 0,  COUNTIF(D33:M33, "") &gt; 0, AVERAGE(D33:M33))</f>
        <v>0</v>
      </c>
      <c r="O33" s="6">
        <f t="shared" si="7"/>
        <v>0</v>
      </c>
      <c r="Y33" s="70">
        <f>B16</f>
        <v>0</v>
      </c>
      <c r="Z33" s="114">
        <f>IF(Z34="x","x", O16)</f>
        <v>0</v>
      </c>
      <c r="AA33" s="114">
        <f>IF(AA34="x","x", O34)</f>
        <v>0</v>
      </c>
      <c r="AB33" s="114">
        <f>IF(AB34="x","x", O52)</f>
        <v>0</v>
      </c>
      <c r="AC33" s="115">
        <f>IF(AC34="x","x", O70)</f>
        <v>0</v>
      </c>
      <c r="AD33" s="114">
        <f xml:space="preserve"> SUM(Z33:AC33)</f>
        <v>0</v>
      </c>
    </row>
    <row r="34" spans="2:41" x14ac:dyDescent="0.35">
      <c r="B34" s="70">
        <f>Anleitung!$E$24</f>
        <v>0</v>
      </c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130" cm="1">
        <f t="array" ref="N34" xml:space="preserve"> _xlfn.IFS(COUNTIF(D34:M34, "") = 10, 0,  COUNTIF(D34:M34, "") &gt; 0, AVERAGE(D34:M34))</f>
        <v>0</v>
      </c>
      <c r="O34" s="10">
        <f t="shared" si="7"/>
        <v>0</v>
      </c>
      <c r="Y34" s="69"/>
      <c r="Z34" s="133"/>
      <c r="AA34" s="133"/>
      <c r="AB34" s="133"/>
      <c r="AC34" s="133"/>
      <c r="AD34" s="116"/>
    </row>
    <row r="35" spans="2:41" x14ac:dyDescent="0.35">
      <c r="B35" s="70">
        <f>Anleitung!$E$25</f>
        <v>0</v>
      </c>
      <c r="D35" s="21"/>
      <c r="E35" s="21"/>
      <c r="F35" s="21"/>
      <c r="G35" s="21"/>
      <c r="H35" s="21"/>
      <c r="I35" s="21"/>
      <c r="J35" s="21"/>
      <c r="K35" s="21"/>
      <c r="L35" s="21"/>
      <c r="M35" s="19"/>
      <c r="N35" s="129" cm="1">
        <f t="array" ref="N35" xml:space="preserve"> _xlfn.IFS(COUNTIF(D35:M35, "") = 10, 0,  COUNTIF(D35:M35, "") &gt; 0, AVERAGE(D35:M35))</f>
        <v>0</v>
      </c>
      <c r="O35" s="6">
        <f t="shared" si="7"/>
        <v>0</v>
      </c>
      <c r="Y35" s="69"/>
      <c r="Z35" s="69"/>
      <c r="AA35" s="69"/>
      <c r="AB35" s="69"/>
      <c r="AC35" s="69"/>
      <c r="AD35" s="69"/>
    </row>
    <row r="36" spans="2:41" x14ac:dyDescent="0.35">
      <c r="B36" s="69"/>
      <c r="N36" s="131"/>
      <c r="O36" s="13"/>
      <c r="Y36" s="70">
        <f>B17</f>
        <v>0</v>
      </c>
      <c r="Z36" s="114">
        <f>IF(Z37="x","x", O17)</f>
        <v>0</v>
      </c>
      <c r="AA36" s="114">
        <f>IF(AA37="x","x", O35)</f>
        <v>0</v>
      </c>
      <c r="AB36" s="114">
        <f>IF(AB37="x","x", O53)</f>
        <v>0</v>
      </c>
      <c r="AC36" s="115">
        <f>IF(AC37="x","x", O71)</f>
        <v>0</v>
      </c>
      <c r="AD36" s="114">
        <f xml:space="preserve"> SUM(Z36:AC36)</f>
        <v>0</v>
      </c>
    </row>
    <row r="37" spans="2:41" x14ac:dyDescent="0.35">
      <c r="B37" s="70">
        <f>Anleitung!$E$26</f>
        <v>0</v>
      </c>
      <c r="D37" s="27"/>
      <c r="E37" s="27"/>
      <c r="F37" s="27"/>
      <c r="G37" s="27"/>
      <c r="H37" s="27"/>
      <c r="I37" s="27"/>
      <c r="J37" s="27"/>
      <c r="K37" s="27"/>
      <c r="L37" s="27"/>
      <c r="M37" s="28"/>
      <c r="N37" s="129" cm="1">
        <f t="array" ref="N37" xml:space="preserve"> _xlfn.IFS(COUNTIF(D37:M37, "") = 10, 0,  COUNTIF(D37:M37, "") &gt; 0, AVERAGE(D37:M37))</f>
        <v>0</v>
      </c>
      <c r="O37" s="6">
        <f>ROUND(N37,0)</f>
        <v>0</v>
      </c>
      <c r="Y37" s="69"/>
      <c r="Z37" s="133"/>
      <c r="AA37" s="133"/>
      <c r="AB37" s="133"/>
      <c r="AC37" s="133"/>
      <c r="AD37" s="116"/>
    </row>
    <row r="38" spans="2:41" x14ac:dyDescent="0.35">
      <c r="N38" s="112"/>
      <c r="Y38" s="69"/>
    </row>
    <row r="39" spans="2:41" x14ac:dyDescent="0.35">
      <c r="N39" s="112"/>
      <c r="Y39" s="69"/>
      <c r="Z39" s="106"/>
      <c r="AA39" s="106"/>
      <c r="AB39" s="106"/>
      <c r="AC39" s="106"/>
      <c r="AO39" s="91"/>
    </row>
    <row r="40" spans="2:41" x14ac:dyDescent="0.35">
      <c r="N40" s="112"/>
      <c r="Y40" s="70">
        <f>B19</f>
        <v>0</v>
      </c>
      <c r="Z40" s="17">
        <f>O19</f>
        <v>0</v>
      </c>
      <c r="AA40" s="17">
        <f>O37</f>
        <v>0</v>
      </c>
      <c r="AB40" s="17">
        <f>O55</f>
        <v>0</v>
      </c>
      <c r="AC40" s="101">
        <f>O73</f>
        <v>0</v>
      </c>
      <c r="AD40" s="17">
        <f xml:space="preserve"> SUM(Z40:AC40)</f>
        <v>0</v>
      </c>
    </row>
    <row r="41" spans="2:41" x14ac:dyDescent="0.35">
      <c r="B41" s="2" t="s">
        <v>3</v>
      </c>
      <c r="C41" s="3" t="s">
        <v>5</v>
      </c>
      <c r="D41" s="211" t="s">
        <v>6</v>
      </c>
      <c r="E41" s="211"/>
      <c r="F41" s="211"/>
      <c r="G41" s="211"/>
      <c r="H41" s="211"/>
      <c r="I41" s="211"/>
      <c r="J41" s="211"/>
      <c r="K41" s="211"/>
      <c r="L41" s="211"/>
      <c r="M41" s="211"/>
      <c r="N41" s="132" t="s">
        <v>8</v>
      </c>
      <c r="O41" s="5" t="s">
        <v>7</v>
      </c>
      <c r="Z41" s="105"/>
      <c r="AA41" s="105"/>
      <c r="AB41" s="105"/>
      <c r="AC41" s="105"/>
      <c r="AD41" s="105"/>
    </row>
    <row r="42" spans="2:41" x14ac:dyDescent="0.35">
      <c r="B42" s="68">
        <f xml:space="preserve"> Anleitung!$E$15</f>
        <v>0</v>
      </c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19"/>
      <c r="N42" s="129" cm="1">
        <f t="array" ref="N42" xml:space="preserve"> _xlfn.IFS( AND(ISBLANK(C42),COUNTIF(D42:M42, "") = 10), 0, ISBLANK(C42), AVERAGE(D42:M42), COUNTIF(D42:M42, "") = 10, C42, AND(NOT(ISBLANK(C42)), COUNTIF(D42:M42, "") &gt; 0), (2* AVERAGE(D42:M42) + 1*C42)/3)</f>
        <v>0</v>
      </c>
      <c r="O42" s="6">
        <f>ROUND(N42,0)</f>
        <v>0</v>
      </c>
      <c r="AN42" s="100"/>
    </row>
    <row r="43" spans="2:41" x14ac:dyDescent="0.35">
      <c r="B43" s="68">
        <f>Anleitung!$E$16</f>
        <v>0</v>
      </c>
      <c r="C43" s="38"/>
      <c r="D43" s="23"/>
      <c r="E43" s="24"/>
      <c r="F43" s="24"/>
      <c r="G43" s="24"/>
      <c r="H43" s="24"/>
      <c r="I43" s="24"/>
      <c r="J43" s="24"/>
      <c r="K43" s="24"/>
      <c r="L43" s="24"/>
      <c r="M43" s="22"/>
      <c r="N43" s="130" cm="1">
        <f t="array" ref="N43" xml:space="preserve"> _xlfn.IFS( AND(ISBLANK(C43),COUNTIF(D43:M43, "") = 10), 0, ISBLANK(C43), AVERAGE(D43:M43), COUNTIF(D43:M43, "") = 10, C43, AND(NOT(ISBLANK(C43)), COUNTIF(D43:M43, "") &gt; 0), (2* AVERAGE(D43:M43) + 1*C43)/3)</f>
        <v>0</v>
      </c>
      <c r="O43" s="10">
        <f>ROUND(N43,0)</f>
        <v>0</v>
      </c>
      <c r="AN43" s="99"/>
    </row>
    <row r="44" spans="2:41" x14ac:dyDescent="0.35">
      <c r="B44" s="68">
        <f>Anleitung!$E$17</f>
        <v>0</v>
      </c>
      <c r="C44" s="19"/>
      <c r="D44" s="20"/>
      <c r="E44" s="21"/>
      <c r="F44" s="21"/>
      <c r="G44" s="21"/>
      <c r="H44" s="21"/>
      <c r="I44" s="21"/>
      <c r="J44" s="21"/>
      <c r="K44" s="21"/>
      <c r="L44" s="21"/>
      <c r="M44" s="19"/>
      <c r="N44" s="129" cm="1">
        <f t="array" ref="N44" xml:space="preserve"> _xlfn.IFS( AND(ISBLANK(C44),COUNTIF(D44:M44, "") = 10), 0, ISBLANK(C44), AVERAGE(D44:M44), COUNTIF(D44:M44, "") = 10, C44, AND(NOT(ISBLANK(C44)), COUNTIF(D44:M44, "") &gt; 0), (2* AVERAGE(D44:M44) + 1*C44)/3)</f>
        <v>0</v>
      </c>
      <c r="O44" s="6">
        <f>ROUND(N44,0)</f>
        <v>0</v>
      </c>
      <c r="Z44" s="149" t="s">
        <v>11</v>
      </c>
      <c r="AA44" s="149"/>
      <c r="AC44" s="149" t="s">
        <v>13</v>
      </c>
      <c r="AD44" s="149"/>
    </row>
    <row r="45" spans="2:41" x14ac:dyDescent="0.35">
      <c r="B45" s="68">
        <f>Anleitung!$E$18</f>
        <v>0</v>
      </c>
      <c r="C45" s="22"/>
      <c r="D45" s="23"/>
      <c r="E45" s="24"/>
      <c r="F45" s="24"/>
      <c r="G45" s="24"/>
      <c r="H45" s="24"/>
      <c r="I45" s="24"/>
      <c r="J45" s="24"/>
      <c r="K45" s="24"/>
      <c r="L45" s="24"/>
      <c r="M45" s="22"/>
      <c r="N45" s="130" cm="1">
        <f t="array" ref="N45" xml:space="preserve"> _xlfn.IFS( AND(ISBLANK(C45),COUNTIF(D45:M45, "") = 10), 0, ISBLANK(C45), AVERAGE(D45:M45), COUNTIF(D45:M45, "") = 10, C45, AND(NOT(ISBLANK(C45)), COUNTIF(D45:M45, "") &gt; 0), (2* AVERAGE(D45:M45) + 1*C45)/3)</f>
        <v>0</v>
      </c>
      <c r="O45" s="10">
        <f>ROUND(N45,0)</f>
        <v>0</v>
      </c>
      <c r="Z45" s="37">
        <f xml:space="preserve"> COUNTIF(Z22:AD22:Z25:AD25:Z28:AD28:Z31:AD31:Z34:AD34:Z37:AD37, "x")</f>
        <v>0</v>
      </c>
      <c r="AA45" s="37" t="s">
        <v>12</v>
      </c>
      <c r="AC45" s="37">
        <f xml:space="preserve"> SUM(AD16,AD17,AD19,AD18,AD20,AD21,AD24,AD27,AD30,AD33,AD36)</f>
        <v>0</v>
      </c>
      <c r="AD45" s="37" t="s">
        <v>14</v>
      </c>
    </row>
    <row r="46" spans="2:41" x14ac:dyDescent="0.35">
      <c r="B46" s="69"/>
      <c r="N46" s="131"/>
      <c r="O46" s="13"/>
    </row>
    <row r="47" spans="2:41" x14ac:dyDescent="0.35">
      <c r="B47" s="70">
        <f>Anleitung!$E$19</f>
        <v>0</v>
      </c>
      <c r="C47" s="96"/>
      <c r="D47" s="95"/>
      <c r="E47" s="21"/>
      <c r="F47" s="21"/>
      <c r="G47" s="21"/>
      <c r="H47" s="21"/>
      <c r="I47" s="21"/>
      <c r="J47" s="21"/>
      <c r="K47" s="21"/>
      <c r="L47" s="21"/>
      <c r="M47" s="19"/>
      <c r="N47" s="129" cm="1">
        <f t="array" ref="N47" xml:space="preserve"> _xlfn.IFS( AND(ISBLANK(C47),COUNTIF(D47:M47, "") = 10), 0, ISBLANK(C47), AVERAGE(D47:M47), COUNTIF(D47:M47, "") = 10, C47, AND(NOT(ISBLANK(C47)), COUNTIF(D47:M47, "") &gt; 0), (2* AVERAGE(D47:M47) + 1*C47)/3)</f>
        <v>0</v>
      </c>
      <c r="O47" s="6">
        <f t="shared" ref="O47:O53" si="8">ROUND(N47,0)</f>
        <v>0</v>
      </c>
    </row>
    <row r="48" spans="2:41" x14ac:dyDescent="0.35">
      <c r="B48" s="70">
        <f>Anleitung!$E$20</f>
        <v>0</v>
      </c>
      <c r="D48" s="25"/>
      <c r="E48" s="25"/>
      <c r="F48" s="25"/>
      <c r="G48" s="25"/>
      <c r="H48" s="25"/>
      <c r="I48" s="25"/>
      <c r="J48" s="25"/>
      <c r="K48" s="25"/>
      <c r="L48" s="25"/>
      <c r="M48" s="26"/>
      <c r="N48" s="130" cm="1">
        <f t="array" ref="N48" xml:space="preserve"> _xlfn.IFS(COUNTIF(D48:M48, "") = 10, 0,  COUNTIF(D48:M48, "") &gt; 0, AVERAGE(D48:M48))</f>
        <v>0</v>
      </c>
      <c r="O48" s="10">
        <f t="shared" si="8"/>
        <v>0</v>
      </c>
    </row>
    <row r="49" spans="2:44" x14ac:dyDescent="0.35">
      <c r="B49" s="70">
        <f>Anleitung!$E$21</f>
        <v>0</v>
      </c>
      <c r="D49" s="21"/>
      <c r="E49" s="21"/>
      <c r="F49" s="21"/>
      <c r="G49" s="21"/>
      <c r="H49" s="21"/>
      <c r="I49" s="21"/>
      <c r="J49" s="21"/>
      <c r="K49" s="21"/>
      <c r="L49" s="21"/>
      <c r="M49" s="19"/>
      <c r="N49" s="129" cm="1">
        <f t="array" ref="N49" xml:space="preserve"> _xlfn.IFS(COUNTIF(D49:M49, "") = 10, 0,  COUNTIF(D49:M49, "") &gt; 0, AVERAGE(D49:M49))</f>
        <v>0</v>
      </c>
      <c r="O49" s="6">
        <f t="shared" si="8"/>
        <v>0</v>
      </c>
    </row>
    <row r="50" spans="2:44" x14ac:dyDescent="0.35">
      <c r="B50" s="70">
        <f>Anleitung!$E$22</f>
        <v>0</v>
      </c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130" cm="1">
        <f t="array" ref="N50" xml:space="preserve"> _xlfn.IFS(COUNTIF(D50:M50, "") = 10, 0,  COUNTIF(D50:M50, "") &gt; 0, AVERAGE(D50:M50))</f>
        <v>0</v>
      </c>
      <c r="O50" s="10">
        <f t="shared" si="8"/>
        <v>0</v>
      </c>
    </row>
    <row r="51" spans="2:44" x14ac:dyDescent="0.35">
      <c r="B51" s="70">
        <f>Anleitung!$E$23</f>
        <v>0</v>
      </c>
      <c r="D51" s="21"/>
      <c r="E51" s="21"/>
      <c r="F51" s="21"/>
      <c r="G51" s="21"/>
      <c r="H51" s="21"/>
      <c r="I51" s="21"/>
      <c r="J51" s="21"/>
      <c r="K51" s="21"/>
      <c r="L51" s="21"/>
      <c r="M51" s="19"/>
      <c r="N51" s="129" cm="1">
        <f t="array" ref="N51" xml:space="preserve"> _xlfn.IFS(COUNTIF(D51:M51, "") = 10, 0,  COUNTIF(D51:M51, "") &gt; 0, AVERAGE(D51:M51))</f>
        <v>0</v>
      </c>
      <c r="O51" s="6">
        <f t="shared" si="8"/>
        <v>0</v>
      </c>
      <c r="AR51" s="103"/>
    </row>
    <row r="52" spans="2:44" x14ac:dyDescent="0.35">
      <c r="B52" s="70">
        <f>Anleitung!$E$24</f>
        <v>0</v>
      </c>
      <c r="D52" s="25"/>
      <c r="E52" s="25"/>
      <c r="F52" s="25"/>
      <c r="G52" s="25"/>
      <c r="H52" s="25"/>
      <c r="I52" s="25"/>
      <c r="J52" s="25"/>
      <c r="K52" s="25"/>
      <c r="L52" s="25"/>
      <c r="M52" s="26"/>
      <c r="N52" s="130" cm="1">
        <f t="array" ref="N52" xml:space="preserve"> _xlfn.IFS(COUNTIF(D52:M52, "") = 10, 0,  COUNTIF(D52:M52, "") &gt; 0, AVERAGE(D52:M52))</f>
        <v>0</v>
      </c>
      <c r="O52" s="10">
        <f t="shared" si="8"/>
        <v>0</v>
      </c>
      <c r="AR52" s="99"/>
    </row>
    <row r="53" spans="2:44" x14ac:dyDescent="0.35">
      <c r="B53" s="70">
        <f>Anleitung!$E$25</f>
        <v>0</v>
      </c>
      <c r="D53" s="21"/>
      <c r="E53" s="21"/>
      <c r="F53" s="21"/>
      <c r="G53" s="21"/>
      <c r="H53" s="21"/>
      <c r="I53" s="21"/>
      <c r="J53" s="21"/>
      <c r="K53" s="21"/>
      <c r="L53" s="21"/>
      <c r="M53" s="19"/>
      <c r="N53" s="129" cm="1">
        <f t="array" ref="N53" xml:space="preserve"> _xlfn.IFS(COUNTIF(D53:M53, "") = 10, 0,  COUNTIF(D53:M53, "") &gt; 0, AVERAGE(D53:M53))</f>
        <v>0</v>
      </c>
      <c r="O53" s="6">
        <f t="shared" si="8"/>
        <v>0</v>
      </c>
    </row>
    <row r="54" spans="2:44" x14ac:dyDescent="0.35">
      <c r="B54" s="69"/>
      <c r="N54" s="131"/>
      <c r="O54" s="13"/>
    </row>
    <row r="55" spans="2:44" x14ac:dyDescent="0.35">
      <c r="B55" s="70">
        <f>Anleitung!$E$26</f>
        <v>0</v>
      </c>
      <c r="D55" s="27"/>
      <c r="E55" s="27"/>
      <c r="F55" s="27"/>
      <c r="G55" s="27"/>
      <c r="H55" s="27"/>
      <c r="I55" s="27"/>
      <c r="J55" s="27"/>
      <c r="K55" s="27"/>
      <c r="L55" s="27"/>
      <c r="M55" s="28"/>
      <c r="N55" s="129" cm="1">
        <f t="array" ref="N55" xml:space="preserve"> _xlfn.IFS(COUNTIF(D55:M55, "") = 10, 0,  COUNTIF(D55:M55, "") &gt; 0, AVERAGE(D55:M55))</f>
        <v>0</v>
      </c>
      <c r="O55" s="6">
        <f>ROUND(N55,0)</f>
        <v>0</v>
      </c>
      <c r="AO55" s="99"/>
    </row>
    <row r="56" spans="2:44" x14ac:dyDescent="0.35">
      <c r="N56" s="112"/>
    </row>
    <row r="57" spans="2:44" x14ac:dyDescent="0.35">
      <c r="N57" s="112"/>
      <c r="AO57" s="100"/>
      <c r="AP57" s="99"/>
    </row>
    <row r="58" spans="2:44" x14ac:dyDescent="0.35">
      <c r="N58" s="112"/>
      <c r="AO58" s="100"/>
    </row>
    <row r="59" spans="2:44" x14ac:dyDescent="0.35">
      <c r="B59" s="2" t="s">
        <v>4</v>
      </c>
      <c r="C59" s="3" t="s">
        <v>5</v>
      </c>
      <c r="D59" s="211" t="s">
        <v>6</v>
      </c>
      <c r="E59" s="211"/>
      <c r="F59" s="211"/>
      <c r="G59" s="211"/>
      <c r="H59" s="211"/>
      <c r="I59" s="211"/>
      <c r="J59" s="211"/>
      <c r="K59" s="211"/>
      <c r="L59" s="211"/>
      <c r="M59" s="211"/>
      <c r="N59" s="132" t="s">
        <v>8</v>
      </c>
      <c r="O59" s="5" t="s">
        <v>7</v>
      </c>
      <c r="AO59" s="100"/>
    </row>
    <row r="60" spans="2:44" x14ac:dyDescent="0.35">
      <c r="B60" s="68">
        <f xml:space="preserve"> Anleitung!$E$15</f>
        <v>0</v>
      </c>
      <c r="C60" s="19"/>
      <c r="D60" s="20"/>
      <c r="E60" s="21"/>
      <c r="F60" s="21"/>
      <c r="G60" s="21"/>
      <c r="H60" s="21"/>
      <c r="I60" s="21"/>
      <c r="J60" s="21"/>
      <c r="K60" s="21"/>
      <c r="L60" s="21"/>
      <c r="M60" s="19"/>
      <c r="N60" s="129" cm="1">
        <f t="array" ref="N60" xml:space="preserve"> _xlfn.IFS( AND(ISBLANK(C60),COUNTIF(D60:M60, "") = 10), 0, ISBLANK(C60), AVERAGE(D60:M60), COUNTIF(D60:M60, "") = 10, C60, AND(NOT(ISBLANK(C60)), COUNTIF(D60:M60, "") &gt; 0), (2* AVERAGE(D60:M60) + 1*C60)/3)</f>
        <v>0</v>
      </c>
      <c r="O60" s="6">
        <f>ROUND(N60,0)</f>
        <v>0</v>
      </c>
      <c r="AO60" s="100"/>
    </row>
    <row r="61" spans="2:44" x14ac:dyDescent="0.35">
      <c r="B61" s="68">
        <f>Anleitung!$E$16</f>
        <v>0</v>
      </c>
      <c r="C61" s="38"/>
      <c r="D61" s="23"/>
      <c r="E61" s="24"/>
      <c r="F61" s="24"/>
      <c r="G61" s="24"/>
      <c r="H61" s="24"/>
      <c r="I61" s="24"/>
      <c r="J61" s="24"/>
      <c r="K61" s="24"/>
      <c r="L61" s="24"/>
      <c r="M61" s="22"/>
      <c r="N61" s="130" cm="1">
        <f t="array" ref="N61" xml:space="preserve"> _xlfn.IFS( AND(ISBLANK(C61),COUNTIF(D61:M61, "") = 10), 0, ISBLANK(C61), AVERAGE(D61:M61), COUNTIF(D61:M61, "") = 10, C61, AND(NOT(ISBLANK(C61)), COUNTIF(D61:M61, "") &gt; 0), (2* AVERAGE(D61:M61) + 1*C61)/3)</f>
        <v>0</v>
      </c>
      <c r="O61" s="10">
        <f>ROUND(N61,0)</f>
        <v>0</v>
      </c>
      <c r="AQ61" s="91"/>
    </row>
    <row r="62" spans="2:44" x14ac:dyDescent="0.35">
      <c r="B62" s="68">
        <f>Anleitung!$E$17</f>
        <v>0</v>
      </c>
      <c r="C62" s="19"/>
      <c r="D62" s="20"/>
      <c r="E62" s="21"/>
      <c r="F62" s="21"/>
      <c r="G62" s="21"/>
      <c r="H62" s="21"/>
      <c r="I62" s="21"/>
      <c r="J62" s="21"/>
      <c r="K62" s="21"/>
      <c r="L62" s="21"/>
      <c r="M62" s="19"/>
      <c r="N62" s="129" cm="1">
        <f t="array" ref="N62" xml:space="preserve"> _xlfn.IFS( AND(ISBLANK(C62),COUNTIF(D62:M62, "") = 10), 0, ISBLANK(C62), AVERAGE(D62:M62), COUNTIF(D62:M62, "") = 10, C62, AND(NOT(ISBLANK(C62)), COUNTIF(D62:M62, "") &gt; 0), (2* AVERAGE(D62:M62) + 1*C62)/3)</f>
        <v>0</v>
      </c>
      <c r="O62" s="6">
        <f>ROUND(N62,0)</f>
        <v>0</v>
      </c>
    </row>
    <row r="63" spans="2:44" x14ac:dyDescent="0.35">
      <c r="B63" s="68">
        <f>Anleitung!$E$18</f>
        <v>0</v>
      </c>
      <c r="C63" s="22"/>
      <c r="D63" s="23"/>
      <c r="E63" s="24"/>
      <c r="F63" s="24"/>
      <c r="G63" s="24"/>
      <c r="H63" s="24"/>
      <c r="I63" s="24"/>
      <c r="J63" s="24"/>
      <c r="K63" s="24"/>
      <c r="L63" s="24"/>
      <c r="M63" s="22"/>
      <c r="N63" s="130" cm="1">
        <f t="array" ref="N63" xml:space="preserve"> _xlfn.IFS( AND(ISBLANK(C63),COUNTIF(D63:M63, "") = 10), 0, ISBLANK(C63), AVERAGE(D63:M63), COUNTIF(D63:M63, "") = 10, C63, AND(NOT(ISBLANK(C63)), COUNTIF(D63:M63, "") &gt; 0), (2* AVERAGE(D63:M63) + 1*C63)/3)</f>
        <v>0</v>
      </c>
      <c r="O63" s="10">
        <f>ROUND(N63,0)</f>
        <v>0</v>
      </c>
    </row>
    <row r="64" spans="2:44" x14ac:dyDescent="0.35">
      <c r="B64" s="69"/>
      <c r="N64" s="131"/>
      <c r="O64" s="13"/>
    </row>
    <row r="65" spans="2:15" x14ac:dyDescent="0.35">
      <c r="B65" s="70">
        <f>Anleitung!$E$19</f>
        <v>0</v>
      </c>
      <c r="C65" s="96"/>
      <c r="D65" s="95"/>
      <c r="E65" s="21"/>
      <c r="F65" s="21"/>
      <c r="G65" s="21"/>
      <c r="H65" s="21"/>
      <c r="I65" s="21"/>
      <c r="J65" s="21"/>
      <c r="K65" s="21"/>
      <c r="L65" s="21"/>
      <c r="M65" s="19"/>
      <c r="N65" s="129" cm="1">
        <f t="array" ref="N65" xml:space="preserve"> _xlfn.IFS( AND(ISBLANK(C65),COUNTIF(D65:M65, "") = 10), 0, ISBLANK(C65), AVERAGE(D65:M65), COUNTIF(D65:M65, "") = 10, C65, AND(NOT(ISBLANK(C65)), COUNTIF(D65:M65, "") &gt; 0), (2* AVERAGE(D65:M65) + 1*C65)/3)</f>
        <v>0</v>
      </c>
      <c r="O65" s="6">
        <f t="shared" ref="O65:O71" si="9">ROUND(N65,0)</f>
        <v>0</v>
      </c>
    </row>
    <row r="66" spans="2:15" x14ac:dyDescent="0.35">
      <c r="B66" s="70">
        <f>Anleitung!$E$20</f>
        <v>0</v>
      </c>
      <c r="D66" s="25"/>
      <c r="E66" s="25"/>
      <c r="F66" s="25"/>
      <c r="G66" s="25"/>
      <c r="H66" s="25"/>
      <c r="I66" s="25"/>
      <c r="J66" s="25"/>
      <c r="K66" s="25"/>
      <c r="L66" s="25"/>
      <c r="M66" s="26"/>
      <c r="N66" s="130" cm="1">
        <f t="array" ref="N66" xml:space="preserve"> _xlfn.IFS(COUNTIF(D66:M66, "") = 10, 0,  COUNTIF(D66:M66, "") &gt; 0, AVERAGE(D66:M66))</f>
        <v>0</v>
      </c>
      <c r="O66" s="10">
        <f t="shared" si="9"/>
        <v>0</v>
      </c>
    </row>
    <row r="67" spans="2:15" x14ac:dyDescent="0.35">
      <c r="B67" s="70">
        <f>Anleitung!$E$21</f>
        <v>0</v>
      </c>
      <c r="D67" s="21"/>
      <c r="E67" s="21"/>
      <c r="F67" s="21"/>
      <c r="G67" s="21"/>
      <c r="H67" s="21"/>
      <c r="I67" s="21"/>
      <c r="J67" s="21"/>
      <c r="K67" s="21"/>
      <c r="L67" s="21"/>
      <c r="M67" s="19"/>
      <c r="N67" s="129" cm="1">
        <f t="array" ref="N67" xml:space="preserve"> _xlfn.IFS(COUNTIF(D67:M67, "") = 10, 0,  COUNTIF(D67:M67, "") &gt; 0, AVERAGE(D67:M67))</f>
        <v>0</v>
      </c>
      <c r="O67" s="6">
        <f t="shared" si="9"/>
        <v>0</v>
      </c>
    </row>
    <row r="68" spans="2:15" x14ac:dyDescent="0.35">
      <c r="B68" s="70">
        <f>Anleitung!$E$22</f>
        <v>0</v>
      </c>
      <c r="D68" s="25"/>
      <c r="E68" s="25"/>
      <c r="F68" s="25"/>
      <c r="G68" s="25"/>
      <c r="H68" s="25"/>
      <c r="I68" s="25"/>
      <c r="J68" s="25"/>
      <c r="K68" s="25"/>
      <c r="L68" s="25"/>
      <c r="M68" s="26"/>
      <c r="N68" s="130" cm="1">
        <f t="array" ref="N68" xml:space="preserve"> _xlfn.IFS(COUNTIF(D68:M68, "") = 10, 0,  COUNTIF(D68:M68, "") &gt; 0, AVERAGE(D68:M68))</f>
        <v>0</v>
      </c>
      <c r="O68" s="10">
        <f t="shared" si="9"/>
        <v>0</v>
      </c>
    </row>
    <row r="69" spans="2:15" x14ac:dyDescent="0.35">
      <c r="B69" s="70">
        <f>Anleitung!$E$23</f>
        <v>0</v>
      </c>
      <c r="D69" s="21"/>
      <c r="E69" s="21"/>
      <c r="F69" s="21"/>
      <c r="G69" s="21"/>
      <c r="H69" s="21"/>
      <c r="I69" s="21"/>
      <c r="J69" s="21"/>
      <c r="K69" s="21"/>
      <c r="L69" s="21"/>
      <c r="M69" s="19"/>
      <c r="N69" s="129" cm="1">
        <f t="array" ref="N69" xml:space="preserve"> _xlfn.IFS(COUNTIF(D69:M69, "") = 10, 0,  COUNTIF(D69:M69, "") &gt; 0, AVERAGE(D69:M69))</f>
        <v>0</v>
      </c>
      <c r="O69" s="6">
        <f t="shared" si="9"/>
        <v>0</v>
      </c>
    </row>
    <row r="70" spans="2:15" x14ac:dyDescent="0.35">
      <c r="B70" s="70">
        <f>Anleitung!$E$24</f>
        <v>0</v>
      </c>
      <c r="D70" s="25"/>
      <c r="E70" s="25"/>
      <c r="F70" s="25"/>
      <c r="G70" s="25"/>
      <c r="H70" s="25"/>
      <c r="I70" s="25"/>
      <c r="J70" s="25"/>
      <c r="K70" s="25"/>
      <c r="L70" s="25"/>
      <c r="M70" s="26"/>
      <c r="N70" s="130" cm="1">
        <f t="array" ref="N70" xml:space="preserve"> _xlfn.IFS(COUNTIF(D70:M70, "") = 10, 0,  COUNTIF(D70:M70, "") &gt; 0, AVERAGE(D70:M70))</f>
        <v>0</v>
      </c>
      <c r="O70" s="10">
        <f t="shared" si="9"/>
        <v>0</v>
      </c>
    </row>
    <row r="71" spans="2:15" x14ac:dyDescent="0.35">
      <c r="B71" s="70">
        <f>Anleitung!$E$25</f>
        <v>0</v>
      </c>
      <c r="D71" s="21"/>
      <c r="E71" s="21"/>
      <c r="F71" s="21"/>
      <c r="G71" s="21"/>
      <c r="H71" s="21"/>
      <c r="I71" s="21"/>
      <c r="J71" s="21"/>
      <c r="K71" s="21"/>
      <c r="L71" s="21"/>
      <c r="M71" s="19"/>
      <c r="N71" s="129" cm="1">
        <f t="array" ref="N71" xml:space="preserve"> _xlfn.IFS(COUNTIF(D71:M71, "") = 10, 0,  COUNTIF(D71:M71, "") &gt; 0, AVERAGE(D71:M71))</f>
        <v>0</v>
      </c>
      <c r="O71" s="6">
        <f t="shared" si="9"/>
        <v>0</v>
      </c>
    </row>
    <row r="72" spans="2:15" x14ac:dyDescent="0.35">
      <c r="B72" s="69"/>
      <c r="N72" s="131"/>
      <c r="O72" s="13"/>
    </row>
    <row r="73" spans="2:15" x14ac:dyDescent="0.35">
      <c r="B73" s="70">
        <f>Anleitung!$E$26</f>
        <v>0</v>
      </c>
      <c r="D73" s="27"/>
      <c r="E73" s="27"/>
      <c r="F73" s="27"/>
      <c r="G73" s="27"/>
      <c r="H73" s="27"/>
      <c r="I73" s="27"/>
      <c r="J73" s="27"/>
      <c r="K73" s="27"/>
      <c r="L73" s="27"/>
      <c r="M73" s="28"/>
      <c r="N73" s="129" cm="1">
        <f t="array" ref="N73" xml:space="preserve"> _xlfn.IFS(COUNTIF(D73:M73, "") = 10, 0,  COUNTIF(D73:M73, "") &gt; 0, AVERAGE(D73:M73))</f>
        <v>0</v>
      </c>
      <c r="O73" s="6">
        <f>ROUND(N73,0)</f>
        <v>0</v>
      </c>
    </row>
    <row r="74" spans="2:15" x14ac:dyDescent="0.35">
      <c r="N74" s="112"/>
    </row>
    <row r="75" spans="2:15" x14ac:dyDescent="0.35">
      <c r="N75" s="112"/>
    </row>
    <row r="82" spans="12:12" x14ac:dyDescent="0.35">
      <c r="L82" s="29"/>
    </row>
  </sheetData>
  <sheetProtection algorithmName="SHA-512" hashValue="lP03qRFuEcPEdI8Tyjf5yxl+Q8WzDIV8MZs98biIb18MiNN17pIa27ELXV+fCLZD6ssvbauml86/QlQpXBABEQ==" saltValue="illIU3Wequ+2j07UXYeh3A==" spinCount="100000" sheet="1" objects="1" scenarios="1"/>
  <mergeCells count="60">
    <mergeCell ref="B2:C2"/>
    <mergeCell ref="D59:M59"/>
    <mergeCell ref="D41:M41"/>
    <mergeCell ref="D23:M23"/>
    <mergeCell ref="D5:M5"/>
    <mergeCell ref="Z44:AA44"/>
    <mergeCell ref="AC44:AD44"/>
    <mergeCell ref="Y13:AD13"/>
    <mergeCell ref="Y5:AB5"/>
    <mergeCell ref="R2:S2"/>
    <mergeCell ref="Y6:AB6"/>
    <mergeCell ref="Y2:Z2"/>
    <mergeCell ref="Y7:AC7"/>
    <mergeCell ref="R18:V18"/>
    <mergeCell ref="R19:V19"/>
    <mergeCell ref="R20:V20"/>
    <mergeCell ref="S25:S27"/>
    <mergeCell ref="T28:U28"/>
    <mergeCell ref="T29:U29"/>
    <mergeCell ref="R14:U14"/>
    <mergeCell ref="R15:V15"/>
    <mergeCell ref="AP32:AS32"/>
    <mergeCell ref="AG2:AH2"/>
    <mergeCell ref="AG13:AH13"/>
    <mergeCell ref="R5:T5"/>
    <mergeCell ref="R6:T6"/>
    <mergeCell ref="R7:T7"/>
    <mergeCell ref="R8:T8"/>
    <mergeCell ref="R9:T9"/>
    <mergeCell ref="R10:T10"/>
    <mergeCell ref="R11:T11"/>
    <mergeCell ref="Y8:AC8"/>
    <mergeCell ref="Y9:AC9"/>
    <mergeCell ref="Y10:AC10"/>
    <mergeCell ref="Y11:AC11"/>
    <mergeCell ref="AM2:AN2"/>
    <mergeCell ref="AI13:AJ13"/>
    <mergeCell ref="AM30:AN30"/>
    <mergeCell ref="AP30:AS30"/>
    <mergeCell ref="AP31:AS31"/>
    <mergeCell ref="AS23:AT24"/>
    <mergeCell ref="T25:U25"/>
    <mergeCell ref="T26:U26"/>
    <mergeCell ref="T27:U27"/>
    <mergeCell ref="AS12:AT12"/>
    <mergeCell ref="AS13:AT13"/>
    <mergeCell ref="AS14:AT14"/>
    <mergeCell ref="AS15:AT15"/>
    <mergeCell ref="AS16:AT16"/>
    <mergeCell ref="R17:V17"/>
    <mergeCell ref="R21:V21"/>
    <mergeCell ref="R16:V16"/>
    <mergeCell ref="AS11:AT11"/>
    <mergeCell ref="AG19:AH19"/>
    <mergeCell ref="AS6:AT6"/>
    <mergeCell ref="AS7:AT7"/>
    <mergeCell ref="AS8:AT8"/>
    <mergeCell ref="AS9:AT9"/>
    <mergeCell ref="AS10:AT10"/>
    <mergeCell ref="AS17:AT17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D0B9-BE38-41F1-85A1-CFF7EF240527}">
  <dimension ref="B2:T32"/>
  <sheetViews>
    <sheetView zoomScaleNormal="100" workbookViewId="0"/>
  </sheetViews>
  <sheetFormatPr baseColWidth="10" defaultRowHeight="14.5" x14ac:dyDescent="0.35"/>
  <cols>
    <col min="1" max="16384" width="10.90625" style="98"/>
  </cols>
  <sheetData>
    <row r="2" spans="2:20" ht="18.5" x14ac:dyDescent="0.45">
      <c r="B2" s="167" t="s">
        <v>109</v>
      </c>
      <c r="C2" s="167"/>
      <c r="D2" s="167"/>
      <c r="E2" s="167"/>
    </row>
    <row r="4" spans="2:20" x14ac:dyDescent="0.35">
      <c r="B4" s="213" t="s">
        <v>110</v>
      </c>
      <c r="C4" s="181"/>
      <c r="E4" s="181" t="s">
        <v>111</v>
      </c>
      <c r="F4" s="181"/>
      <c r="H4" s="213" t="s">
        <v>118</v>
      </c>
      <c r="I4" s="213"/>
      <c r="J4" s="213"/>
    </row>
    <row r="5" spans="2:20" x14ac:dyDescent="0.35">
      <c r="B5" s="218"/>
      <c r="C5" s="218"/>
      <c r="E5" s="87"/>
      <c r="F5" s="125" t="s">
        <v>31</v>
      </c>
      <c r="H5" s="87"/>
      <c r="I5" s="214" t="s">
        <v>31</v>
      </c>
      <c r="J5" s="214"/>
    </row>
    <row r="7" spans="2:20" x14ac:dyDescent="0.35">
      <c r="B7" s="213" t="s">
        <v>117</v>
      </c>
      <c r="C7" s="213"/>
      <c r="D7" s="87"/>
      <c r="E7" s="219" t="s">
        <v>119</v>
      </c>
      <c r="F7" s="219"/>
      <c r="G7" s="219"/>
    </row>
    <row r="8" spans="2:20" x14ac:dyDescent="0.35">
      <c r="H8" s="126"/>
      <c r="I8" s="126"/>
      <c r="J8" s="127"/>
    </row>
    <row r="9" spans="2:20" x14ac:dyDescent="0.35">
      <c r="H9" s="136"/>
      <c r="I9" s="136"/>
      <c r="J9" s="100"/>
      <c r="K9" s="100"/>
      <c r="M9" s="99"/>
      <c r="N9" s="99"/>
      <c r="O9" s="99"/>
      <c r="P9" s="99"/>
      <c r="Q9" s="99"/>
      <c r="R9" s="99"/>
    </row>
    <row r="10" spans="2:20" x14ac:dyDescent="0.35">
      <c r="B10" s="213" t="s">
        <v>113</v>
      </c>
      <c r="C10" s="213"/>
      <c r="E10" s="213" t="s">
        <v>112</v>
      </c>
      <c r="F10" s="213"/>
      <c r="H10" s="44"/>
      <c r="I10" s="4" t="s">
        <v>1</v>
      </c>
      <c r="J10" s="30" t="s">
        <v>2</v>
      </c>
      <c r="K10" s="30" t="s">
        <v>3</v>
      </c>
      <c r="L10" s="5" t="s">
        <v>4</v>
      </c>
      <c r="M10" s="58" t="s">
        <v>98</v>
      </c>
      <c r="N10" s="53" t="s">
        <v>9</v>
      </c>
      <c r="R10" s="99"/>
    </row>
    <row r="11" spans="2:20" x14ac:dyDescent="0.35">
      <c r="B11" s="220" t="str" cm="1">
        <f t="array" ref="B11">_xlfn.IFS(E13&gt;823,1, E13&lt;300,"schlechter als 4,0", AND(E13&lt;=823,E13&gt;=300), ROUNDUP((1003-E13)/180,1))</f>
        <v>schlechter als 4,0</v>
      </c>
      <c r="C11" s="220"/>
      <c r="E11" s="221" t="str">
        <f>IF(B11&gt;B5,"Nein.","Ja.")</f>
        <v>Nein.</v>
      </c>
      <c r="F11" s="221"/>
      <c r="H11" s="71">
        <f>Noten!AM6</f>
        <v>0</v>
      </c>
      <c r="I11" s="118">
        <f xml:space="preserve"> IF(Noten!AN6 = 0,  $H$5,  Noten!AN6)</f>
        <v>0</v>
      </c>
      <c r="J11" s="118">
        <f>IF(Noten!AO6 = 0, IF(AVERAGE(I11)-$D$7 &gt;= 0, AVERAGE(I11)-$D$7, 0), Noten!AO6)</f>
        <v>0</v>
      </c>
      <c r="K11" s="118">
        <f>IF(Noten!AP6 = 0, IF(AVERAGE(I11:J11)-$D$7 &gt;= 0, AVERAGE(I11:J11)-$D$7, 0), Noten!AP6)</f>
        <v>0</v>
      </c>
      <c r="L11" s="118">
        <f>IF(Noten!AQ6 = 0, IF(AVERAGE(I11:K11)-$D$7 &gt;= 0, AVERAGE(I11:K11)-$D$7, 0), Noten!AQ6)</f>
        <v>0</v>
      </c>
      <c r="M11" s="119"/>
      <c r="N11" s="80">
        <f>SUM(I11:L11)</f>
        <v>0</v>
      </c>
      <c r="R11" s="99"/>
    </row>
    <row r="12" spans="2:20" x14ac:dyDescent="0.35">
      <c r="H12" s="71">
        <f>Noten!AM7</f>
        <v>0</v>
      </c>
      <c r="I12" s="118">
        <f xml:space="preserve"> IF(Noten!AN7 = 0,  $H$5,  Noten!AN7)</f>
        <v>0</v>
      </c>
      <c r="J12" s="118">
        <f>IF(Noten!AO7 = 0, IF(AVERAGE(I12)-$D$7 &gt;= 0, AVERAGE(I12)-$D$7, 0), Noten!AO7)</f>
        <v>0</v>
      </c>
      <c r="K12" s="118">
        <f>IF(Noten!AP7 = 0, IF(AVERAGE(I12:J12)-$D$7 &gt;= 0, AVERAGE(I12:J12)-$D$7, 0), Noten!AP7)</f>
        <v>0</v>
      </c>
      <c r="L12" s="118">
        <f>IF(Noten!AQ7 = 0, IF(AVERAGE(I12:K12)-$D$7 &gt;= 0, AVERAGE(I12:K12)-$D$7, 0), Noten!AQ7)</f>
        <v>0</v>
      </c>
      <c r="M12" s="120"/>
      <c r="N12" s="81">
        <f t="shared" ref="N12:N20" si="0">SUM(I12:L12)</f>
        <v>0</v>
      </c>
      <c r="R12" s="99"/>
    </row>
    <row r="13" spans="2:20" x14ac:dyDescent="0.35">
      <c r="B13" s="216" t="s">
        <v>141</v>
      </c>
      <c r="C13" s="216"/>
      <c r="D13" s="216"/>
      <c r="E13" s="217">
        <f>M30</f>
        <v>0</v>
      </c>
      <c r="F13" s="217"/>
      <c r="H13" s="71">
        <f>Noten!AM8</f>
        <v>0</v>
      </c>
      <c r="I13" s="118">
        <f xml:space="preserve"> IF(Noten!AN8 = 0,  $H$5,  Noten!AN8)</f>
        <v>0</v>
      </c>
      <c r="J13" s="118">
        <f>IF(Noten!AO8 = 0, IF(AVERAGE(I13)-$D$7 &gt;= 0, AVERAGE(I13)-$D$7, 0), Noten!AO8)</f>
        <v>0</v>
      </c>
      <c r="K13" s="118">
        <f>IF(Noten!AP8 = 0, IF(AVERAGE(I13:J13)-$D$7 &gt;= 0, AVERAGE(I13:J13)-$D$7, 0), Noten!AP8)</f>
        <v>0</v>
      </c>
      <c r="L13" s="118">
        <f>IF(Noten!AQ8 = 0, IF(AVERAGE(I13:K13)-$D$7 &gt;= 0, AVERAGE(I13:K13)-$D$7, 0), Noten!AQ8)</f>
        <v>0</v>
      </c>
      <c r="M13" s="121"/>
      <c r="N13" s="80">
        <f t="shared" si="0"/>
        <v>0</v>
      </c>
      <c r="R13" s="99"/>
      <c r="S13" s="99"/>
      <c r="T13" s="99"/>
    </row>
    <row r="14" spans="2:20" x14ac:dyDescent="0.35">
      <c r="B14" s="216" t="s">
        <v>120</v>
      </c>
      <c r="C14" s="216"/>
      <c r="D14" s="216"/>
      <c r="E14" s="215">
        <f>IF(B5&lt;1,900,-1*(180*B5-1003))</f>
        <v>900</v>
      </c>
      <c r="F14" s="215"/>
      <c r="H14" s="71">
        <f>Noten!AM9</f>
        <v>0</v>
      </c>
      <c r="I14" s="118">
        <f xml:space="preserve"> IF(Noten!AN9 = 0,  $H$5,  Noten!AN9)</f>
        <v>0</v>
      </c>
      <c r="J14" s="118">
        <f>IF(Noten!AO9 = 0, IF(AVERAGE(I14)-$D$7 &gt;= 0, AVERAGE(I14)-$D$7, 0), Noten!AO9)</f>
        <v>0</v>
      </c>
      <c r="K14" s="118">
        <f>IF(Noten!AP9 = 0, IF(AVERAGE(I14:J14)-$D$7 &gt;= 0, AVERAGE(I14:J14)-$D$7, 0), Noten!AP9)</f>
        <v>0</v>
      </c>
      <c r="L14" s="118">
        <f>IF(Noten!AQ9 = 0, IF(AVERAGE(I14:K14)-$D$7 &gt;= 0, AVERAGE(I14:K14)-$D$7, 0), Noten!AQ9)</f>
        <v>0</v>
      </c>
      <c r="M14" s="120"/>
      <c r="N14" s="81">
        <f t="shared" si="0"/>
        <v>0</v>
      </c>
      <c r="R14" s="99"/>
      <c r="S14" s="100"/>
      <c r="T14" s="100"/>
    </row>
    <row r="15" spans="2:20" x14ac:dyDescent="0.35">
      <c r="B15" s="216" t="s">
        <v>121</v>
      </c>
      <c r="C15" s="216"/>
      <c r="D15" s="216"/>
      <c r="E15" s="215">
        <f>(E14-(4*E5*5))/10</f>
        <v>90</v>
      </c>
      <c r="F15" s="215"/>
      <c r="H15" s="72">
        <f>Noten!AM10</f>
        <v>0</v>
      </c>
      <c r="I15" s="118">
        <f xml:space="preserve"> IF(Noten!AN10 = 0,  $H$5,  Noten!AN10)</f>
        <v>0</v>
      </c>
      <c r="J15" s="118">
        <f>IF(Noten!AO10 = 0, IF(AVERAGE(I15)-$D$7 &gt;= 0, AVERAGE(I15)-$D$7, 0), Noten!AO10)</f>
        <v>0</v>
      </c>
      <c r="K15" s="118">
        <f>IF(Noten!AP10 = 0, IF(AVERAGE(I15:J15)-$D$7 &gt;= 0, AVERAGE(I15:J15)-$D$7, 0), Noten!AP10)</f>
        <v>0</v>
      </c>
      <c r="L15" s="118">
        <f>IF(Noten!AQ10 = 0, IF(AVERAGE(I15:K15)-$D$7 &gt;= 0, AVERAGE(I15:K15)-$D$7, 0), Noten!AQ10)</f>
        <v>0</v>
      </c>
      <c r="M15" s="121"/>
      <c r="N15" s="80">
        <f t="shared" si="0"/>
        <v>0</v>
      </c>
      <c r="R15" s="99"/>
      <c r="S15" s="100"/>
      <c r="T15" s="100"/>
    </row>
    <row r="16" spans="2:20" x14ac:dyDescent="0.35">
      <c r="B16" s="216" t="s">
        <v>122</v>
      </c>
      <c r="C16" s="216"/>
      <c r="D16" s="216"/>
      <c r="E16" s="215">
        <f>E15/4</f>
        <v>22.5</v>
      </c>
      <c r="F16" s="215"/>
      <c r="H16" s="72">
        <f>Noten!AM11</f>
        <v>0</v>
      </c>
      <c r="I16" s="118">
        <f xml:space="preserve"> IF(Noten!AN11 = 0,  $H$5,  Noten!AN11)</f>
        <v>0</v>
      </c>
      <c r="J16" s="118">
        <f>IF(Noten!AO11 = 0,IF(I16="x",$H$5, IF(AVERAGE(I16)-$D$7 &gt;= 0, AVERAGE(I16)-$D$7, 0)),Noten!AO11)</f>
        <v>0</v>
      </c>
      <c r="K16" s="118">
        <f>IF(Noten!AP11 = 0,IF(J16="x",$H$5, IF(AVERAGE(J16)-$D$7 &gt;= 0, AVERAGE(J16)-$D$7, 0)),Noten!AP11)</f>
        <v>0</v>
      </c>
      <c r="L16" s="118">
        <f>IF(Noten!AQ11 = 0,IF(K16="x",$H$5, IF(AVERAGE(K16)-$D$7 &gt;= 0, AVERAGE(K16)-$D$7, 0)),Noten!AQ11)</f>
        <v>0</v>
      </c>
      <c r="M16" s="120"/>
      <c r="N16" s="81">
        <f t="shared" si="0"/>
        <v>0</v>
      </c>
      <c r="R16" s="99"/>
      <c r="S16" s="100"/>
      <c r="T16" s="100"/>
    </row>
    <row r="17" spans="8:20" x14ac:dyDescent="0.35">
      <c r="H17" s="72">
        <f>Noten!AM12</f>
        <v>0</v>
      </c>
      <c r="I17" s="118">
        <f xml:space="preserve"> IF(Noten!AN12 = 0,  $H$5,  Noten!AN12)</f>
        <v>0</v>
      </c>
      <c r="J17" s="118">
        <f>IF(Noten!AO12 = 0,IF(I17="x",$H$5, IF(AVERAGE(I17)-$D$7 &gt;= 0, AVERAGE(I17)-$D$7, 0)),Noten!AO12)</f>
        <v>0</v>
      </c>
      <c r="K17" s="118">
        <f>IF(Noten!AP12 = 0,IF(J17="x",$H$5, IF(AVERAGE(J17)-$D$7 &gt;= 0, AVERAGE(J17)-$D$7, 0)),Noten!AP12)</f>
        <v>0</v>
      </c>
      <c r="L17" s="118">
        <f>IF(Noten!AQ12 = 0,IF(K17="x",$H$5, IF(AVERAGE(K17)-$D$7 &gt;= 0, AVERAGE(K17)-$D$7, 0)),Noten!AQ12)</f>
        <v>0</v>
      </c>
      <c r="M17" s="121"/>
      <c r="N17" s="80">
        <f t="shared" si="0"/>
        <v>0</v>
      </c>
      <c r="R17" s="99"/>
      <c r="S17" s="100"/>
      <c r="T17" s="100"/>
    </row>
    <row r="18" spans="8:20" x14ac:dyDescent="0.35">
      <c r="H18" s="72">
        <f>Noten!AM13</f>
        <v>0</v>
      </c>
      <c r="I18" s="118">
        <f xml:space="preserve"> IF(Noten!AN13 = 0,  $H$5,  Noten!AN13)</f>
        <v>0</v>
      </c>
      <c r="J18" s="118">
        <f>IF(Noten!AO13 = 0,IF(I18="x",$H$5, IF(AVERAGE(I18)-$D$7 &gt;= 0, AVERAGE(I18)-$D$7, 0)),Noten!AO13)</f>
        <v>0</v>
      </c>
      <c r="K18" s="118">
        <f>IF(Noten!AP13 = 0,IF(J18="x",$H$5, IF(AVERAGE(J18)-$D$7 &gt;= 0, AVERAGE(J18)-$D$7, 0)),Noten!AP13)</f>
        <v>0</v>
      </c>
      <c r="L18" s="118">
        <f>IF(Noten!AQ13 = 0,IF(K18="x",$H$5, IF(AVERAGE(K18)-$D$7 &gt;= 0, AVERAGE(K18)-$D$7, 0)),Noten!AQ13)</f>
        <v>0</v>
      </c>
      <c r="M18" s="120"/>
      <c r="N18" s="81">
        <f t="shared" si="0"/>
        <v>0</v>
      </c>
      <c r="R18" s="99"/>
      <c r="S18" s="100"/>
      <c r="T18" s="100"/>
    </row>
    <row r="19" spans="8:20" x14ac:dyDescent="0.35">
      <c r="H19" s="72">
        <f>Noten!AM14</f>
        <v>0</v>
      </c>
      <c r="I19" s="118">
        <f xml:space="preserve"> IF(Noten!AN14 = 0,  $H$5,  Noten!AN14)</f>
        <v>0</v>
      </c>
      <c r="J19" s="118">
        <f>IF(Noten!AO14 = 0,IF(I19="x",$H$5, IF(AVERAGE(I19)-$D$7 &gt;= 0, AVERAGE(I19)-$D$7, 0)),Noten!AO14)</f>
        <v>0</v>
      </c>
      <c r="K19" s="118">
        <f>IF(Noten!AP14 = 0,IF(J19="x",$H$5, IF(AVERAGE(J19)-$D$7 &gt;= 0, AVERAGE(J19)-$D$7, 0)),Noten!AP14)</f>
        <v>0</v>
      </c>
      <c r="L19" s="118">
        <f>IF(Noten!AQ14 = 0,IF(K19="x",$H$5, IF(AVERAGE(K19)-$D$7 &gt;= 0, AVERAGE(K19)-$D$7, 0)),Noten!AQ14)</f>
        <v>0</v>
      </c>
      <c r="M19" s="121"/>
      <c r="N19" s="80">
        <f t="shared" si="0"/>
        <v>0</v>
      </c>
      <c r="S19" s="100"/>
      <c r="T19" s="100"/>
    </row>
    <row r="20" spans="8:20" x14ac:dyDescent="0.35">
      <c r="H20" s="72">
        <f>Noten!AM15</f>
        <v>0</v>
      </c>
      <c r="I20" s="118">
        <f xml:space="preserve"> IF(Noten!AN15 = 0,  $H$5,  Noten!AN15)</f>
        <v>0</v>
      </c>
      <c r="J20" s="118">
        <f>IF(Noten!AO15 = 0,IF(I20="x",$H$5, IF(AVERAGE(I20)-$D$7 &gt;= 0, AVERAGE(I20)-$D$7, 0)),Noten!AO15)</f>
        <v>0</v>
      </c>
      <c r="K20" s="118">
        <f>IF(Noten!AP15 = 0,IF(J20="x",$H$5, IF(AVERAGE(J20)-$D$7 &gt;= 0, AVERAGE(J20)-$D$7, 0)),Noten!AP15)</f>
        <v>0</v>
      </c>
      <c r="L20" s="118">
        <f>IF(Noten!AQ15 = 0,IF(K20="x",$H$5, IF(AVERAGE(K20)-$D$7 &gt;= 0, AVERAGE(K20)-$D$7, 0)),Noten!AQ15)</f>
        <v>0</v>
      </c>
      <c r="M20" s="120"/>
      <c r="N20" s="81">
        <f t="shared" si="0"/>
        <v>0</v>
      </c>
      <c r="S20" s="100"/>
      <c r="T20" s="100"/>
    </row>
    <row r="21" spans="8:20" x14ac:dyDescent="0.35">
      <c r="H21" s="72">
        <f>Noten!AM16</f>
        <v>0</v>
      </c>
      <c r="I21" s="118">
        <f xml:space="preserve"> IF(Noten!AN16 = 0,  $H$5,  Noten!AN16)</f>
        <v>0</v>
      </c>
      <c r="J21" s="118">
        <f>IF(Noten!AO16 = 0,IF(I21="x",$H$5, IF(AVERAGE(I21)-$D$7 &gt;= 0, AVERAGE(I21)-$D$7, 0)),Noten!AO16)</f>
        <v>0</v>
      </c>
      <c r="K21" s="118">
        <f>IF(Noten!AP16 = 0,IF(J21="x",$H$5, IF(AVERAGE(J21)-$D$7 &gt;= 0, AVERAGE(J21)-$D$7, 0)),Noten!AP16)</f>
        <v>0</v>
      </c>
      <c r="L21" s="118">
        <f>IF(Noten!AQ16 = 0,IF(K21="x",$H$5, IF(AVERAGE(K21)-$D$7 &gt;= 0, AVERAGE(K21)-$D$7, 0)),Noten!AQ16)</f>
        <v>0</v>
      </c>
      <c r="M21" s="121"/>
      <c r="N21" s="80">
        <f>SUM(I21:L21)</f>
        <v>0</v>
      </c>
      <c r="S21" s="100"/>
      <c r="T21" s="100"/>
    </row>
    <row r="22" spans="8:20" x14ac:dyDescent="0.35">
      <c r="H22" s="73">
        <f>Noten!AM18</f>
        <v>0</v>
      </c>
      <c r="I22" s="44"/>
      <c r="J22" s="44"/>
      <c r="K22" s="44"/>
      <c r="L22" s="44"/>
      <c r="M22" s="60">
        <f>IF(Noten!AR18 = 0, $E$5, Noten!AR18)</f>
        <v>0</v>
      </c>
      <c r="N22" s="44"/>
      <c r="S22" s="100"/>
      <c r="T22" s="100"/>
    </row>
    <row r="23" spans="8:20" x14ac:dyDescent="0.35">
      <c r="H23" s="73">
        <f>Noten!AM19</f>
        <v>0</v>
      </c>
      <c r="I23" s="44"/>
      <c r="J23" s="44"/>
      <c r="K23" s="44"/>
      <c r="L23" s="44"/>
      <c r="M23" s="60">
        <f>IF(Noten!AR19 = 0, $E$5, Noten!AR19)</f>
        <v>0</v>
      </c>
      <c r="N23" s="44"/>
      <c r="S23" s="100"/>
      <c r="T23" s="100"/>
    </row>
    <row r="24" spans="8:20" x14ac:dyDescent="0.35">
      <c r="H24" s="73">
        <f>Noten!AM20</f>
        <v>0</v>
      </c>
      <c r="I24" s="44"/>
      <c r="J24" s="44"/>
      <c r="K24" s="44"/>
      <c r="L24" s="44"/>
      <c r="M24" s="60">
        <f>IF(Noten!AR20 = 0, $E$5, Noten!AR20)</f>
        <v>0</v>
      </c>
      <c r="N24" s="44"/>
      <c r="S24" s="100"/>
      <c r="T24" s="100"/>
    </row>
    <row r="25" spans="8:20" x14ac:dyDescent="0.35">
      <c r="H25" s="73">
        <f>Noten!AM21</f>
        <v>0</v>
      </c>
      <c r="I25" s="44"/>
      <c r="J25" s="44"/>
      <c r="K25" s="44"/>
      <c r="L25" s="44"/>
      <c r="M25" s="60">
        <f>IF(Noten!AR21 = 0, $E$5, Noten!AR21)</f>
        <v>0</v>
      </c>
      <c r="N25" s="44"/>
      <c r="S25" s="100"/>
      <c r="T25" s="100"/>
    </row>
    <row r="26" spans="8:20" ht="15" thickBot="1" x14ac:dyDescent="0.4">
      <c r="H26" s="73">
        <f>Noten!AM22</f>
        <v>0</v>
      </c>
      <c r="I26" s="44"/>
      <c r="J26" s="44"/>
      <c r="K26" s="44"/>
      <c r="L26" s="44"/>
      <c r="M26" s="60">
        <f>IF(Noten!AR22 = 0, $E$5, Noten!AR22)</f>
        <v>0</v>
      </c>
      <c r="N26" s="44"/>
      <c r="S26" s="100"/>
      <c r="T26" s="100"/>
    </row>
    <row r="27" spans="8:20" ht="15" thickTop="1" x14ac:dyDescent="0.35">
      <c r="H27" s="48" t="s">
        <v>90</v>
      </c>
      <c r="I27" s="82">
        <f>AVERAGE(I11:I21)</f>
        <v>0</v>
      </c>
      <c r="J27" s="82">
        <f>AVERAGE(J11:J21)</f>
        <v>0</v>
      </c>
      <c r="K27" s="82">
        <f>AVERAGE(K11:K21)</f>
        <v>0</v>
      </c>
      <c r="L27" s="82">
        <f>AVERAGE(L11:L21)</f>
        <v>0</v>
      </c>
      <c r="M27" s="86">
        <f>AVERAGE(M22:M26)</f>
        <v>0</v>
      </c>
      <c r="N27" s="84">
        <f>AVERAGE(N11:N21)/4</f>
        <v>0</v>
      </c>
      <c r="S27" s="100"/>
      <c r="T27" s="100"/>
    </row>
    <row r="28" spans="8:20" x14ac:dyDescent="0.35">
      <c r="H28" s="47" t="s">
        <v>91</v>
      </c>
      <c r="I28" s="61">
        <f>SUM(I11:I21)</f>
        <v>0</v>
      </c>
      <c r="J28" s="61">
        <f>SUM(J11:J21)</f>
        <v>0</v>
      </c>
      <c r="K28" s="61">
        <f>SUM(K11:K21)</f>
        <v>0</v>
      </c>
      <c r="L28" s="61">
        <f>SUM(L11:L21)</f>
        <v>0</v>
      </c>
      <c r="M28" s="83">
        <f>SUM(M22:M26)*4</f>
        <v>0</v>
      </c>
      <c r="N28" s="85">
        <f>SUM(N11:N21) + M28</f>
        <v>0</v>
      </c>
      <c r="S28" s="100"/>
      <c r="T28" s="100"/>
    </row>
    <row r="29" spans="8:20" x14ac:dyDescent="0.35">
      <c r="S29" s="100"/>
      <c r="T29" s="100"/>
    </row>
    <row r="30" spans="8:20" x14ac:dyDescent="0.35">
      <c r="H30" s="212" t="s">
        <v>142</v>
      </c>
      <c r="I30" s="212"/>
      <c r="J30" s="212"/>
      <c r="K30" s="212"/>
      <c r="L30" s="212"/>
      <c r="M30" s="128">
        <f>ROUND(N28/(44-(COUNTIF(I16:L21,"x")))*40,0)</f>
        <v>0</v>
      </c>
      <c r="R30" s="99"/>
      <c r="S30" s="100"/>
      <c r="T30" s="100"/>
    </row>
    <row r="31" spans="8:20" x14ac:dyDescent="0.35">
      <c r="S31" s="18"/>
      <c r="T31" s="18"/>
    </row>
    <row r="32" spans="8:20" x14ac:dyDescent="0.35">
      <c r="S32" s="18"/>
      <c r="T32" s="18"/>
    </row>
  </sheetData>
  <sheetProtection algorithmName="SHA-512" hashValue="Yd6jTYEc82K9Qhqie6Ch325CkBZQofrTXFXixrRsHOR1CiGzsI/MoRFe0Bw+sCPWqHFQC2KQ5ppALdBMixr9vw==" saltValue="fDCakG88ugRqZOSSOJOunA==" spinCount="100000" sheet="1" objects="1" scenarios="1"/>
  <mergeCells count="21">
    <mergeCell ref="B2:E2"/>
    <mergeCell ref="B4:C4"/>
    <mergeCell ref="B5:C5"/>
    <mergeCell ref="E4:F4"/>
    <mergeCell ref="E10:F10"/>
    <mergeCell ref="E7:G7"/>
    <mergeCell ref="B10:C10"/>
    <mergeCell ref="H30:L30"/>
    <mergeCell ref="H4:J4"/>
    <mergeCell ref="I5:J5"/>
    <mergeCell ref="B7:C7"/>
    <mergeCell ref="E14:F14"/>
    <mergeCell ref="B14:D14"/>
    <mergeCell ref="B13:D13"/>
    <mergeCell ref="E13:F13"/>
    <mergeCell ref="B15:D15"/>
    <mergeCell ref="B16:D16"/>
    <mergeCell ref="B11:C11"/>
    <mergeCell ref="E11:F11"/>
    <mergeCell ref="E15:F15"/>
    <mergeCell ref="E16:F16"/>
  </mergeCells>
  <conditionalFormatting sqref="M9:P9">
    <cfRule type="expression" dxfId="30" priority="35">
      <formula>IF(M9 = TRUE, TRUE)</formula>
    </cfRule>
  </conditionalFormatting>
  <conditionalFormatting sqref="M22:M26">
    <cfRule type="expression" dxfId="29" priority="25">
      <formula>IF(M22:M26 &lt; $E$5, TRUE, FALSE)</formula>
    </cfRule>
    <cfRule type="expression" dxfId="28" priority="26">
      <formula>IF(M22:M26&gt;= $E$5, TRUE, FALSE)</formula>
    </cfRule>
  </conditionalFormatting>
  <conditionalFormatting sqref="I11:L21">
    <cfRule type="expression" dxfId="27" priority="68">
      <formula>IF(I11:L21 &gt;=$E$16, TRUE, FALSE)</formula>
    </cfRule>
    <cfRule type="expression" dxfId="26" priority="69">
      <formula>IF(I11:L21 &lt; $E$16, TRUE, FALSE)</formula>
    </cfRule>
  </conditionalFormatting>
  <conditionalFormatting sqref="N11:N21">
    <cfRule type="expression" dxfId="25" priority="70">
      <formula>IF(N11:N21 &lt; $E$15, TRUE, FALSE)</formula>
    </cfRule>
    <cfRule type="expression" dxfId="24" priority="71">
      <formula>IF(N11:N21 &gt;=$E$15, TRUE, FALSE)</formula>
    </cfRule>
  </conditionalFormatting>
  <conditionalFormatting sqref="I16">
    <cfRule type="expression" dxfId="23" priority="24">
      <formula>IF($I$16="x",TRUE,FALSE)</formula>
    </cfRule>
  </conditionalFormatting>
  <conditionalFormatting sqref="J16">
    <cfRule type="expression" dxfId="22" priority="23">
      <formula>IF($J$16="x",TRUE,FALSE)</formula>
    </cfRule>
  </conditionalFormatting>
  <conditionalFormatting sqref="K16">
    <cfRule type="expression" dxfId="21" priority="22">
      <formula>IF($K$16="x",TRUE,FALSE)</formula>
    </cfRule>
  </conditionalFormatting>
  <conditionalFormatting sqref="L16">
    <cfRule type="expression" dxfId="20" priority="21">
      <formula>IF($L$16="x",TRUE,FALSE)</formula>
    </cfRule>
  </conditionalFormatting>
  <conditionalFormatting sqref="I17">
    <cfRule type="expression" dxfId="19" priority="20">
      <formula>IF($I$17="x",TRUE,FALSE)</formula>
    </cfRule>
  </conditionalFormatting>
  <conditionalFormatting sqref="J17">
    <cfRule type="expression" dxfId="18" priority="19">
      <formula>IF($J$17="x",TRUE,FALSE)</formula>
    </cfRule>
  </conditionalFormatting>
  <conditionalFormatting sqref="K17">
    <cfRule type="expression" dxfId="17" priority="18">
      <formula>IF($K$17="x",TRUE,FALSE)</formula>
    </cfRule>
  </conditionalFormatting>
  <conditionalFormatting sqref="L17">
    <cfRule type="expression" dxfId="16" priority="17">
      <formula>IF($L$17="x",TRUE,FALSE)</formula>
    </cfRule>
  </conditionalFormatting>
  <conditionalFormatting sqref="I18">
    <cfRule type="expression" dxfId="15" priority="16">
      <formula>IF($I$18="x",TRUE,FALSE)</formula>
    </cfRule>
  </conditionalFormatting>
  <conditionalFormatting sqref="J18">
    <cfRule type="expression" dxfId="14" priority="15">
      <formula>IF($J$18="x",TRUE,FALSE)</formula>
    </cfRule>
  </conditionalFormatting>
  <conditionalFormatting sqref="K18">
    <cfRule type="expression" dxfId="13" priority="14">
      <formula>IF($K$18="x",TRUE,FALSE)</formula>
    </cfRule>
  </conditionalFormatting>
  <conditionalFormatting sqref="L18">
    <cfRule type="expression" dxfId="12" priority="13">
      <formula>IF($L$18="x",TRUE,FALSE)</formula>
    </cfRule>
  </conditionalFormatting>
  <conditionalFormatting sqref="I19">
    <cfRule type="expression" dxfId="11" priority="12">
      <formula>IF($I$19="x",TRUE,FALSE)</formula>
    </cfRule>
  </conditionalFormatting>
  <conditionalFormatting sqref="J19">
    <cfRule type="expression" dxfId="10" priority="11">
      <formula>IF($J$19="x",TRUE,FALSE)</formula>
    </cfRule>
  </conditionalFormatting>
  <conditionalFormatting sqref="K19">
    <cfRule type="expression" dxfId="9" priority="10">
      <formula>IF($K$19="x",TRUE,FALSE)</formula>
    </cfRule>
  </conditionalFormatting>
  <conditionalFormatting sqref="L19">
    <cfRule type="expression" dxfId="8" priority="9">
      <formula>IF($L$19="x",TRUE,FALSE)</formula>
    </cfRule>
  </conditionalFormatting>
  <conditionalFormatting sqref="I20">
    <cfRule type="expression" dxfId="7" priority="8">
      <formula>IF($I$20="x",TRUE,FALSE)</formula>
    </cfRule>
  </conditionalFormatting>
  <conditionalFormatting sqref="J20">
    <cfRule type="expression" dxfId="6" priority="7">
      <formula>IF($J$20="x",TRUE,FALSE)</formula>
    </cfRule>
  </conditionalFormatting>
  <conditionalFormatting sqref="K20">
    <cfRule type="expression" dxfId="5" priority="6">
      <formula>IF($K$20="x",TRUE,FALSE)</formula>
    </cfRule>
  </conditionalFormatting>
  <conditionalFormatting sqref="L20">
    <cfRule type="expression" dxfId="4" priority="5">
      <formula>IF($L$20="x",TRUE,FALSE)</formula>
    </cfRule>
  </conditionalFormatting>
  <conditionalFormatting sqref="I21">
    <cfRule type="expression" dxfId="3" priority="4">
      <formula>IF($I$21="x",TRUE,FALSE)</formula>
    </cfRule>
  </conditionalFormatting>
  <conditionalFormatting sqref="J21">
    <cfRule type="expression" dxfId="2" priority="3">
      <formula>IF($J$21="x",TRUE,FALSE)</formula>
    </cfRule>
  </conditionalFormatting>
  <conditionalFormatting sqref="K21">
    <cfRule type="expression" dxfId="1" priority="2">
      <formula>IF($K$21="x",TRUE,FALSE)</formula>
    </cfRule>
  </conditionalFormatting>
  <conditionalFormatting sqref="L21">
    <cfRule type="expression" dxfId="0" priority="1">
      <formula>IF($L$21="x",TRUE,FALSE)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7E1D-1429-4BD1-87E0-D799E20667FC}">
  <dimension ref="B2:R38"/>
  <sheetViews>
    <sheetView zoomScaleNormal="100" workbookViewId="0"/>
  </sheetViews>
  <sheetFormatPr baseColWidth="10" defaultRowHeight="14.5" x14ac:dyDescent="0.35"/>
  <cols>
    <col min="1" max="16384" width="10.90625" style="98"/>
  </cols>
  <sheetData>
    <row r="2" spans="2:18" ht="18.5" x14ac:dyDescent="0.45">
      <c r="B2" s="167" t="s">
        <v>143</v>
      </c>
      <c r="C2" s="167"/>
      <c r="D2" s="167"/>
      <c r="E2" s="167"/>
      <c r="F2" s="167"/>
      <c r="G2" s="167"/>
      <c r="H2" s="167"/>
      <c r="I2" s="167"/>
      <c r="J2" s="167"/>
      <c r="K2" s="167"/>
    </row>
    <row r="5" spans="2:18" x14ac:dyDescent="0.35">
      <c r="B5" s="149" t="s">
        <v>31</v>
      </c>
      <c r="C5" s="180"/>
      <c r="D5" s="225" t="s">
        <v>7</v>
      </c>
      <c r="F5" s="222" t="s">
        <v>144</v>
      </c>
      <c r="G5" s="222"/>
      <c r="H5" s="222"/>
      <c r="I5" s="222"/>
      <c r="J5" s="222"/>
      <c r="K5" s="222"/>
      <c r="L5" s="222"/>
    </row>
    <row r="6" spans="2:18" x14ac:dyDescent="0.35">
      <c r="B6" s="88" t="s">
        <v>96</v>
      </c>
      <c r="C6" s="89" t="s">
        <v>97</v>
      </c>
      <c r="D6" s="226"/>
      <c r="F6" s="122" t="s">
        <v>145</v>
      </c>
      <c r="G6" s="134"/>
      <c r="H6" s="223" t="s">
        <v>146</v>
      </c>
      <c r="I6" s="223"/>
      <c r="J6" s="223"/>
      <c r="K6" s="123">
        <f>IF(G6&lt;1,900,-1*(180*G6-1003))</f>
        <v>900</v>
      </c>
      <c r="L6" s="122" t="s">
        <v>114</v>
      </c>
    </row>
    <row r="7" spans="2:18" x14ac:dyDescent="0.35">
      <c r="B7" s="12">
        <v>900</v>
      </c>
      <c r="C7" s="16">
        <v>823</v>
      </c>
      <c r="D7" s="90" t="s">
        <v>137</v>
      </c>
    </row>
    <row r="8" spans="2:18" x14ac:dyDescent="0.35">
      <c r="B8" s="12">
        <v>822</v>
      </c>
      <c r="C8" s="16">
        <v>805</v>
      </c>
      <c r="D8" s="108">
        <v>1.1000000000000001</v>
      </c>
      <c r="F8" s="222" t="s">
        <v>147</v>
      </c>
      <c r="G8" s="222"/>
      <c r="H8" s="222"/>
      <c r="I8" s="222"/>
      <c r="J8" s="222"/>
      <c r="K8" s="222"/>
      <c r="L8" s="222"/>
      <c r="M8" s="124"/>
      <c r="N8" s="124"/>
      <c r="O8" s="124"/>
      <c r="P8" s="124"/>
      <c r="Q8" s="124"/>
      <c r="R8" s="124"/>
    </row>
    <row r="9" spans="2:18" x14ac:dyDescent="0.35">
      <c r="B9" s="12">
        <v>804</v>
      </c>
      <c r="C9" s="16">
        <v>787</v>
      </c>
      <c r="D9" s="108">
        <v>1.2</v>
      </c>
      <c r="F9" s="122" t="s">
        <v>148</v>
      </c>
      <c r="G9" s="135"/>
      <c r="H9" s="223" t="s">
        <v>149</v>
      </c>
      <c r="I9" s="223"/>
      <c r="J9" s="223"/>
      <c r="K9" s="224" t="str" cm="1">
        <f t="array" ref="K9">_xlfn.IFS(G9&gt;823,1, G9&lt;300,"schlechter als 4,0", AND(G9&lt;=823,G9&gt;=300), ROUNDUP((1003-G9)/180,1))</f>
        <v>schlechter als 4,0</v>
      </c>
      <c r="L9" s="224"/>
      <c r="M9" s="223" t="s">
        <v>150</v>
      </c>
      <c r="N9" s="223"/>
      <c r="O9" s="224" t="str" cm="1">
        <f t="array" ref="O9">CONCATENATE("noch ", (_xlfn.IFS(((_xlfn.IFS(G9&gt;823,1, G9&lt;300, 4.1, AND(G9&lt;=823,G9&gt;=300), ROUNDUP((1003-G9)/180,1))) - 0.1)&lt;1,900,((_xlfn.IFS(G9&gt;823,1, G9&lt;300, 4.1, AND(G9&lt;=823,G9&gt;=300), ROUNDUP((1003-G9)/180,1))) - 0.1)&gt;=4, 300, AND(((_xlfn.IFS(G9&gt;823,1, G9&lt;300, 4.1, AND(G9&lt;=823,G9&gt;=300), ROUNDUP((1003-G9)/180,1))) - 0.1)&gt;=1, ((_xlfn.IFS(G9&gt;823,1, G9&lt;300, 4.1, AND(G9&lt;=823,G9&gt;=300), ROUNDUP((1003-G9)/180,1))) - 0.1)&lt;4),-1*(180*((_xlfn.IFS(G9&gt;823,1, G9&lt;300, 4.1, AND(G9&lt;=823,G9&gt;=300), ROUNDUP((1003-G9)/180,1))) - 0.1)-1003)))-G9," Punkt(e) bis zur ", IF((_xlfn.IFS(G9&gt;823,1, G9&lt;300, 4.1, AND(G9&lt;=823,G9&gt;=300), ROUNDUP((1003-G9)/180,1))) - 0.1&lt;1,"superglatten 1,0",(_xlfn.IFS(G9&gt;823,1, G9&lt;300, 4.1, AND(G9&lt;=823,G9&gt;=300), ROUNDUP((1003-G9)/180,1))) - 0.1),".")</f>
        <v>noch 300 Punkt(e) bis zur 4.</v>
      </c>
      <c r="P9" s="224"/>
      <c r="Q9" s="224"/>
      <c r="R9" s="224"/>
    </row>
    <row r="10" spans="2:18" x14ac:dyDescent="0.35">
      <c r="B10" s="12">
        <v>786</v>
      </c>
      <c r="C10" s="16">
        <v>769</v>
      </c>
      <c r="D10" s="108">
        <v>1.3</v>
      </c>
    </row>
    <row r="11" spans="2:18" x14ac:dyDescent="0.35">
      <c r="B11" s="92">
        <v>768</v>
      </c>
      <c r="C11" s="93">
        <v>751</v>
      </c>
      <c r="D11" s="108">
        <v>1.4</v>
      </c>
    </row>
    <row r="12" spans="2:18" x14ac:dyDescent="0.35">
      <c r="B12" s="12">
        <v>750</v>
      </c>
      <c r="C12" s="16">
        <v>733</v>
      </c>
      <c r="D12" s="108">
        <v>1.5</v>
      </c>
    </row>
    <row r="13" spans="2:18" x14ac:dyDescent="0.35">
      <c r="B13" s="12">
        <v>732</v>
      </c>
      <c r="C13" s="16">
        <v>715</v>
      </c>
      <c r="D13" s="108">
        <v>1.6</v>
      </c>
    </row>
    <row r="14" spans="2:18" x14ac:dyDescent="0.35">
      <c r="B14" s="12">
        <v>714</v>
      </c>
      <c r="C14" s="16">
        <v>697</v>
      </c>
      <c r="D14" s="108">
        <v>1.7</v>
      </c>
    </row>
    <row r="15" spans="2:18" x14ac:dyDescent="0.35">
      <c r="B15" s="12">
        <v>696</v>
      </c>
      <c r="C15" s="93">
        <v>679</v>
      </c>
      <c r="D15" s="108">
        <v>1.8</v>
      </c>
    </row>
    <row r="16" spans="2:18" x14ac:dyDescent="0.35">
      <c r="B16" s="12">
        <v>678</v>
      </c>
      <c r="C16" s="16">
        <v>661</v>
      </c>
      <c r="D16" s="108">
        <v>1.9</v>
      </c>
    </row>
    <row r="17" spans="2:10" x14ac:dyDescent="0.35">
      <c r="B17" s="12">
        <v>660</v>
      </c>
      <c r="C17" s="16">
        <v>643</v>
      </c>
      <c r="D17" s="90" t="s">
        <v>138</v>
      </c>
    </row>
    <row r="18" spans="2:10" x14ac:dyDescent="0.35">
      <c r="B18" s="12">
        <v>642</v>
      </c>
      <c r="C18" s="16">
        <v>625</v>
      </c>
      <c r="D18" s="108">
        <v>2.1</v>
      </c>
    </row>
    <row r="19" spans="2:10" x14ac:dyDescent="0.35">
      <c r="B19" s="12">
        <v>624</v>
      </c>
      <c r="C19" s="16">
        <v>607</v>
      </c>
      <c r="D19" s="108">
        <v>2.2000000000000002</v>
      </c>
    </row>
    <row r="20" spans="2:10" x14ac:dyDescent="0.35">
      <c r="B20" s="12">
        <v>606</v>
      </c>
      <c r="C20" s="16">
        <v>589</v>
      </c>
      <c r="D20" s="108">
        <v>2.2999999999999998</v>
      </c>
    </row>
    <row r="21" spans="2:10" x14ac:dyDescent="0.35">
      <c r="B21" s="94">
        <v>588</v>
      </c>
      <c r="C21" s="9">
        <v>571</v>
      </c>
      <c r="D21" s="109">
        <v>2.4</v>
      </c>
    </row>
    <row r="22" spans="2:10" x14ac:dyDescent="0.35">
      <c r="B22" s="12">
        <v>570</v>
      </c>
      <c r="C22" s="16">
        <v>553</v>
      </c>
      <c r="D22" s="108">
        <v>2.5</v>
      </c>
    </row>
    <row r="23" spans="2:10" x14ac:dyDescent="0.35">
      <c r="B23" s="12">
        <v>552</v>
      </c>
      <c r="C23" s="16">
        <v>535</v>
      </c>
      <c r="D23" s="108">
        <v>2.6</v>
      </c>
    </row>
    <row r="24" spans="2:10" x14ac:dyDescent="0.35">
      <c r="B24" s="12">
        <v>534</v>
      </c>
      <c r="C24" s="16">
        <v>517</v>
      </c>
      <c r="D24" s="108">
        <v>2.7</v>
      </c>
    </row>
    <row r="25" spans="2:10" x14ac:dyDescent="0.35">
      <c r="B25" s="12">
        <v>516</v>
      </c>
      <c r="C25" s="16">
        <v>499</v>
      </c>
      <c r="D25" s="108">
        <v>2.8</v>
      </c>
    </row>
    <row r="26" spans="2:10" x14ac:dyDescent="0.35">
      <c r="B26" s="12">
        <v>498</v>
      </c>
      <c r="C26" s="16">
        <v>481</v>
      </c>
      <c r="D26" s="108">
        <v>2.9</v>
      </c>
    </row>
    <row r="27" spans="2:10" x14ac:dyDescent="0.35">
      <c r="B27" s="12">
        <v>480</v>
      </c>
      <c r="C27" s="16">
        <v>463</v>
      </c>
      <c r="D27" s="90" t="s">
        <v>139</v>
      </c>
    </row>
    <row r="28" spans="2:10" x14ac:dyDescent="0.35">
      <c r="B28" s="12">
        <v>462</v>
      </c>
      <c r="C28" s="16">
        <v>445</v>
      </c>
      <c r="D28" s="108">
        <v>3.1</v>
      </c>
    </row>
    <row r="29" spans="2:10" x14ac:dyDescent="0.35">
      <c r="B29" s="12">
        <v>444</v>
      </c>
      <c r="C29" s="16">
        <v>427</v>
      </c>
      <c r="D29" s="109">
        <v>3.2</v>
      </c>
    </row>
    <row r="30" spans="2:10" x14ac:dyDescent="0.35">
      <c r="B30" s="12">
        <v>426</v>
      </c>
      <c r="C30" s="16">
        <v>409</v>
      </c>
      <c r="D30" s="109">
        <v>3.3</v>
      </c>
    </row>
    <row r="31" spans="2:10" x14ac:dyDescent="0.35">
      <c r="B31" s="12">
        <v>408</v>
      </c>
      <c r="C31" s="16">
        <v>391</v>
      </c>
      <c r="D31" s="109">
        <v>3.4</v>
      </c>
    </row>
    <row r="32" spans="2:10" x14ac:dyDescent="0.35">
      <c r="B32" s="12">
        <v>390</v>
      </c>
      <c r="C32" s="16">
        <v>373</v>
      </c>
      <c r="D32" s="109">
        <v>3.5</v>
      </c>
      <c r="J32" s="99"/>
    </row>
    <row r="33" spans="2:12" x14ac:dyDescent="0.35">
      <c r="B33" s="12">
        <v>372</v>
      </c>
      <c r="C33" s="16">
        <v>355</v>
      </c>
      <c r="D33" s="109">
        <v>3.6</v>
      </c>
    </row>
    <row r="34" spans="2:12" x14ac:dyDescent="0.35">
      <c r="B34" s="12">
        <v>354</v>
      </c>
      <c r="C34" s="16">
        <v>337</v>
      </c>
      <c r="D34" s="109">
        <v>3.7</v>
      </c>
      <c r="J34" s="100"/>
      <c r="K34" s="99"/>
    </row>
    <row r="35" spans="2:12" x14ac:dyDescent="0.35">
      <c r="B35" s="12">
        <v>336</v>
      </c>
      <c r="C35" s="16">
        <v>319</v>
      </c>
      <c r="D35" s="109">
        <v>3.8</v>
      </c>
      <c r="J35" s="100"/>
    </row>
    <row r="36" spans="2:12" x14ac:dyDescent="0.35">
      <c r="B36" s="12">
        <v>318</v>
      </c>
      <c r="C36" s="16">
        <v>301</v>
      </c>
      <c r="D36" s="109">
        <v>3.9</v>
      </c>
      <c r="J36" s="100"/>
    </row>
    <row r="37" spans="2:12" x14ac:dyDescent="0.35">
      <c r="B37" s="15">
        <v>300</v>
      </c>
      <c r="C37" s="33">
        <v>300</v>
      </c>
      <c r="D37" s="110" t="s">
        <v>140</v>
      </c>
      <c r="J37" s="100"/>
    </row>
    <row r="38" spans="2:12" x14ac:dyDescent="0.35">
      <c r="L38" s="91"/>
    </row>
  </sheetData>
  <sheetProtection algorithmName="SHA-512" hashValue="gJZNQ5vMyGLyfNJm9Lxx/Fvf8V3mH5Jh9N6dwzxeeiCaW9nQi9mrMzPQsGrNdOxey1wIcEEL7jtZLholMijYxA==" saltValue="/JzKsO5hT6D4QRWB8QhJcw==" spinCount="100000" sheet="1" objects="1" scenarios="1"/>
  <mergeCells count="10">
    <mergeCell ref="D5:D6"/>
    <mergeCell ref="B5:C5"/>
    <mergeCell ref="B2:K2"/>
    <mergeCell ref="H6:J6"/>
    <mergeCell ref="F5:L5"/>
    <mergeCell ref="F8:L8"/>
    <mergeCell ref="H9:J9"/>
    <mergeCell ref="K9:L9"/>
    <mergeCell ref="M9:N9"/>
    <mergeCell ref="O9:R9"/>
  </mergeCells>
  <pageMargins left="0.7" right="0.7" top="0.78740157499999996" bottom="0.78740157499999996" header="0.3" footer="0.3"/>
  <ignoredErrors>
    <ignoredError sqref="D7 D17 D27 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Anleitung</vt:lpstr>
      <vt:lpstr>Noten</vt:lpstr>
      <vt:lpstr>Prognose</vt:lpstr>
      <vt:lpstr>Abiturbewertung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2021-09-16T12:13:10Z</dcterms:created>
  <dcterms:modified xsi:type="dcterms:W3CDTF">2022-02-20T19:33:37Z</dcterms:modified>
</cp:coreProperties>
</file>