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D:\repos\johanlindfors\samm\Supporting Resources\v2.0\toolbox\"/>
    </mc:Choice>
  </mc:AlternateContent>
  <xr:revisionPtr revIDLastSave="0" documentId="13_ncr:1_{9FDA05D5-B79D-4B15-8EAA-65D41015E873}" xr6:coauthVersionLast="46" xr6:coauthVersionMax="46" xr10:uidLastSave="{00000000-0000-0000-0000-000000000000}"/>
  <bookViews>
    <workbookView xWindow="6165" yWindow="2940" windowWidth="38700" windowHeight="15330"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6" i="13" l="1"/>
  <c r="F97" i="13"/>
  <c r="J97" i="13" s="1"/>
  <c r="N97" i="13" s="1"/>
  <c r="R97" i="13" s="1"/>
  <c r="V97" i="13" s="1"/>
  <c r="V98" i="13"/>
  <c r="V96" i="13"/>
  <c r="V93" i="13"/>
  <c r="V94" i="13"/>
  <c r="V92" i="13"/>
  <c r="V88" i="13"/>
  <c r="V89" i="13"/>
  <c r="V87" i="13"/>
  <c r="V84" i="13"/>
  <c r="V85" i="13"/>
  <c r="V83" i="13"/>
  <c r="V79" i="13"/>
  <c r="V80" i="13"/>
  <c r="V78" i="13"/>
  <c r="V75" i="13"/>
  <c r="V76" i="13"/>
  <c r="V74" i="13"/>
  <c r="R98" i="13"/>
  <c r="R96" i="13"/>
  <c r="R93" i="13"/>
  <c r="R94" i="13"/>
  <c r="R92" i="13"/>
  <c r="R88" i="13"/>
  <c r="R89" i="13"/>
  <c r="R87" i="13"/>
  <c r="R84" i="13"/>
  <c r="R85" i="13"/>
  <c r="R83" i="13"/>
  <c r="R79" i="13"/>
  <c r="R80" i="13"/>
  <c r="R78" i="13"/>
  <c r="R75" i="13"/>
  <c r="R76" i="13"/>
  <c r="R74" i="13"/>
  <c r="N98" i="13"/>
  <c r="N96" i="13"/>
  <c r="N93" i="13"/>
  <c r="N94" i="13"/>
  <c r="N92" i="13"/>
  <c r="N88" i="13"/>
  <c r="N89" i="13"/>
  <c r="N87" i="13"/>
  <c r="N84" i="13"/>
  <c r="N85" i="13"/>
  <c r="N83" i="13"/>
  <c r="N79" i="13"/>
  <c r="N80" i="13"/>
  <c r="N78" i="13"/>
  <c r="N75" i="13"/>
  <c r="N76" i="13"/>
  <c r="N74" i="13"/>
  <c r="J98" i="13"/>
  <c r="J96" i="13"/>
  <c r="J93" i="13"/>
  <c r="J94" i="13"/>
  <c r="J92" i="13"/>
  <c r="J88" i="13"/>
  <c r="J89" i="13"/>
  <c r="J87" i="13"/>
  <c r="J84" i="13"/>
  <c r="J85" i="13"/>
  <c r="J83" i="13"/>
  <c r="J79" i="13"/>
  <c r="J80" i="13"/>
  <c r="J78" i="13"/>
  <c r="J75" i="13"/>
  <c r="J76" i="13"/>
  <c r="J74" i="13"/>
  <c r="F74" i="13"/>
  <c r="J64" i="13"/>
  <c r="W136" i="13"/>
  <c r="W135" i="13"/>
  <c r="W134" i="13"/>
  <c r="S136" i="13"/>
  <c r="S135" i="13"/>
  <c r="S134" i="13"/>
  <c r="O136" i="13"/>
  <c r="O135" i="13"/>
  <c r="O134" i="13"/>
  <c r="K136" i="13"/>
  <c r="K135" i="13"/>
  <c r="K134" i="13"/>
  <c r="G136" i="13"/>
  <c r="G135" i="13"/>
  <c r="G134" i="13"/>
  <c r="H139" i="13"/>
  <c r="H140" i="13"/>
  <c r="H141" i="13"/>
  <c r="N46" i="13" l="1"/>
  <c r="R46" i="13"/>
  <c r="V42" i="13"/>
  <c r="V41" i="13"/>
  <c r="V38" i="13"/>
  <c r="V37" i="13"/>
  <c r="V36" i="13"/>
  <c r="V33" i="13"/>
  <c r="V32" i="13"/>
  <c r="V31" i="13"/>
  <c r="V29" i="13"/>
  <c r="V28" i="13"/>
  <c r="V27" i="13"/>
  <c r="V24" i="13"/>
  <c r="V23" i="13"/>
  <c r="V22" i="13"/>
  <c r="V20" i="13"/>
  <c r="V18" i="13"/>
  <c r="R42" i="13"/>
  <c r="R41" i="13"/>
  <c r="R38" i="13"/>
  <c r="R37" i="13"/>
  <c r="R36" i="13"/>
  <c r="R33" i="13"/>
  <c r="R32" i="13"/>
  <c r="R31" i="13"/>
  <c r="R29" i="13"/>
  <c r="R28" i="13"/>
  <c r="R27" i="13"/>
  <c r="R24" i="13"/>
  <c r="R23" i="13"/>
  <c r="R22" i="13"/>
  <c r="R20" i="13"/>
  <c r="R18" i="13"/>
  <c r="N42" i="13"/>
  <c r="N41" i="13"/>
  <c r="N38" i="13"/>
  <c r="N37" i="13"/>
  <c r="N36" i="13"/>
  <c r="N33" i="13"/>
  <c r="N32" i="13"/>
  <c r="N31" i="13"/>
  <c r="N29" i="13"/>
  <c r="N28" i="13"/>
  <c r="N27" i="13"/>
  <c r="O27" i="13" s="1"/>
  <c r="N24" i="13"/>
  <c r="N23" i="13"/>
  <c r="N22" i="13"/>
  <c r="N20" i="13"/>
  <c r="N18" i="13"/>
  <c r="V70" i="13"/>
  <c r="V69" i="13"/>
  <c r="V68" i="13"/>
  <c r="V66" i="13"/>
  <c r="V65" i="13"/>
  <c r="V61" i="13"/>
  <c r="V60" i="13"/>
  <c r="V59" i="13"/>
  <c r="V57" i="13"/>
  <c r="V56" i="13"/>
  <c r="V55" i="13"/>
  <c r="V52" i="13"/>
  <c r="V50" i="13"/>
  <c r="V48" i="13"/>
  <c r="R70" i="13"/>
  <c r="R69" i="13"/>
  <c r="R68" i="13"/>
  <c r="R66" i="13"/>
  <c r="R65" i="13"/>
  <c r="R61" i="13"/>
  <c r="R60" i="13"/>
  <c r="R59" i="13"/>
  <c r="R57" i="13"/>
  <c r="R56" i="13"/>
  <c r="R55" i="13"/>
  <c r="R52" i="13"/>
  <c r="R50" i="13"/>
  <c r="R48" i="13"/>
  <c r="V46" i="13"/>
  <c r="N70" i="13"/>
  <c r="N69" i="13"/>
  <c r="N68" i="13"/>
  <c r="N66" i="13"/>
  <c r="N65" i="13"/>
  <c r="N64" i="13"/>
  <c r="R64" i="13" s="1"/>
  <c r="V64" i="13" s="1"/>
  <c r="N61" i="13"/>
  <c r="N60" i="13"/>
  <c r="N59" i="13"/>
  <c r="N57" i="13"/>
  <c r="N56" i="13"/>
  <c r="N55" i="13"/>
  <c r="N52" i="13"/>
  <c r="N50" i="13"/>
  <c r="N48" i="13"/>
  <c r="J46" i="13"/>
  <c r="J48" i="13"/>
  <c r="K48" i="13" s="1"/>
  <c r="J50" i="13"/>
  <c r="K50" i="13" s="1"/>
  <c r="J52" i="13"/>
  <c r="J55" i="13"/>
  <c r="J56" i="13"/>
  <c r="J57" i="13"/>
  <c r="J59" i="13"/>
  <c r="J60" i="13"/>
  <c r="J61" i="13"/>
  <c r="J65" i="13"/>
  <c r="J66" i="13"/>
  <c r="J68" i="13"/>
  <c r="J69" i="13"/>
  <c r="J70" i="13"/>
  <c r="K70" i="13" s="1"/>
  <c r="K57" i="13"/>
  <c r="K56" i="13"/>
  <c r="K55" i="13"/>
  <c r="V126" i="13"/>
  <c r="V125" i="13"/>
  <c r="V124" i="13"/>
  <c r="V122" i="13"/>
  <c r="V121" i="13"/>
  <c r="V120" i="13"/>
  <c r="V117" i="13"/>
  <c r="V115" i="13"/>
  <c r="V113" i="13"/>
  <c r="V112" i="13"/>
  <c r="V111" i="13"/>
  <c r="V108" i="13"/>
  <c r="V107" i="13"/>
  <c r="V106" i="13"/>
  <c r="V104" i="13"/>
  <c r="V103" i="13"/>
  <c r="V102" i="13"/>
  <c r="R126" i="13"/>
  <c r="R125" i="13"/>
  <c r="R124" i="13"/>
  <c r="R122" i="13"/>
  <c r="R121" i="13"/>
  <c r="R120" i="13"/>
  <c r="R117" i="13"/>
  <c r="R115" i="13"/>
  <c r="R113" i="13"/>
  <c r="R112" i="13"/>
  <c r="R111" i="13"/>
  <c r="R108" i="13"/>
  <c r="R107" i="13"/>
  <c r="R106" i="13"/>
  <c r="R104" i="13"/>
  <c r="R103" i="13"/>
  <c r="R102" i="13"/>
  <c r="N126" i="13"/>
  <c r="N125" i="13"/>
  <c r="N124" i="13"/>
  <c r="N122" i="13"/>
  <c r="N121" i="13"/>
  <c r="N120" i="13"/>
  <c r="N117" i="13"/>
  <c r="O117" i="13" s="1"/>
  <c r="N115" i="13"/>
  <c r="O115" i="13" s="1"/>
  <c r="N113" i="13"/>
  <c r="O113" i="13" s="1"/>
  <c r="N112" i="13"/>
  <c r="O112" i="13" s="1"/>
  <c r="N111" i="13"/>
  <c r="O111" i="13" s="1"/>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O145" i="13" s="1"/>
  <c r="N144" i="13"/>
  <c r="O144" i="13" s="1"/>
  <c r="N143" i="13"/>
  <c r="O143" i="13" s="1"/>
  <c r="N141" i="13"/>
  <c r="O141" i="13" s="1"/>
  <c r="N140" i="13"/>
  <c r="O140" i="13" s="1"/>
  <c r="N139" i="13"/>
  <c r="O139" i="13" s="1"/>
  <c r="N136" i="13"/>
  <c r="N135" i="13"/>
  <c r="N134" i="13"/>
  <c r="N132" i="13"/>
  <c r="N131" i="13"/>
  <c r="N130" i="13"/>
  <c r="O154" i="13"/>
  <c r="O153" i="13"/>
  <c r="O152" i="13"/>
  <c r="O150" i="13"/>
  <c r="O149" i="13"/>
  <c r="O148" i="13"/>
  <c r="O132" i="13"/>
  <c r="O131" i="13"/>
  <c r="O130" i="13"/>
  <c r="K154" i="13"/>
  <c r="K153" i="13"/>
  <c r="K152" i="13"/>
  <c r="K150" i="13"/>
  <c r="K149" i="13"/>
  <c r="K148" i="13"/>
  <c r="K145" i="13"/>
  <c r="K144" i="13"/>
  <c r="K143" i="13"/>
  <c r="K141" i="13"/>
  <c r="K140" i="13"/>
  <c r="K139" i="13"/>
  <c r="K132" i="13"/>
  <c r="K131" i="13"/>
  <c r="K130" i="13"/>
  <c r="O126" i="13"/>
  <c r="O125" i="13"/>
  <c r="O124" i="13"/>
  <c r="O122" i="13"/>
  <c r="O121" i="13"/>
  <c r="O120" i="13"/>
  <c r="O108" i="13"/>
  <c r="O107" i="13"/>
  <c r="O106" i="13"/>
  <c r="O104" i="13"/>
  <c r="O103" i="13"/>
  <c r="O102" i="13"/>
  <c r="K126" i="13"/>
  <c r="K125" i="13"/>
  <c r="K124" i="13"/>
  <c r="K122" i="13"/>
  <c r="K121" i="13"/>
  <c r="K120" i="13"/>
  <c r="K117" i="13"/>
  <c r="K115" i="13"/>
  <c r="K113" i="13"/>
  <c r="K112" i="13"/>
  <c r="K111" i="13"/>
  <c r="K108" i="13"/>
  <c r="K107" i="13"/>
  <c r="K106" i="13"/>
  <c r="K104" i="13"/>
  <c r="K103" i="13"/>
  <c r="K102" i="13"/>
  <c r="K98" i="13"/>
  <c r="K97" i="13"/>
  <c r="K96" i="13"/>
  <c r="K94" i="13"/>
  <c r="K93" i="13"/>
  <c r="K92" i="13"/>
  <c r="K89" i="13"/>
  <c r="K88" i="13"/>
  <c r="K87" i="13"/>
  <c r="K85" i="13"/>
  <c r="K84" i="13"/>
  <c r="K83" i="13"/>
  <c r="K80" i="13"/>
  <c r="K79" i="13"/>
  <c r="K78" i="13"/>
  <c r="K76" i="13"/>
  <c r="K75" i="13"/>
  <c r="K74"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48" i="13"/>
  <c r="G132" i="13"/>
  <c r="G131" i="13"/>
  <c r="G130" i="13"/>
  <c r="G126" i="13"/>
  <c r="G125" i="13"/>
  <c r="G124" i="13"/>
  <c r="G122" i="13"/>
  <c r="G121" i="13"/>
  <c r="G120" i="13"/>
  <c r="G117" i="13"/>
  <c r="G116" i="13"/>
  <c r="G115" i="13"/>
  <c r="G113" i="13"/>
  <c r="G108" i="13"/>
  <c r="G107" i="13"/>
  <c r="G106" i="13"/>
  <c r="G104" i="13"/>
  <c r="G103" i="13"/>
  <c r="G102" i="13"/>
  <c r="G98" i="13"/>
  <c r="G97" i="13"/>
  <c r="G96" i="13"/>
  <c r="G94" i="13"/>
  <c r="G93" i="13"/>
  <c r="G92" i="13"/>
  <c r="G89" i="13"/>
  <c r="G88" i="13"/>
  <c r="G87" i="13"/>
  <c r="G85" i="13"/>
  <c r="G84" i="13"/>
  <c r="G83" i="13"/>
  <c r="G80" i="13"/>
  <c r="G79" i="13"/>
  <c r="G78" i="13"/>
  <c r="G76" i="13"/>
  <c r="G75" i="13"/>
  <c r="G74"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R19" i="13"/>
  <c r="V19" i="13" s="1"/>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5" i="13"/>
  <c r="F113" i="13"/>
  <c r="F112" i="13"/>
  <c r="F111" i="13"/>
  <c r="F108" i="13"/>
  <c r="F107" i="13"/>
  <c r="F106" i="13"/>
  <c r="F104" i="13"/>
  <c r="F103" i="13"/>
  <c r="F102" i="13"/>
  <c r="F98" i="13"/>
  <c r="F96" i="13"/>
  <c r="F94" i="13"/>
  <c r="F93" i="13"/>
  <c r="F92" i="13"/>
  <c r="F89" i="13"/>
  <c r="F88" i="13"/>
  <c r="F87" i="13"/>
  <c r="F85" i="13"/>
  <c r="F84" i="13"/>
  <c r="F83" i="13"/>
  <c r="F80" i="13"/>
  <c r="F79" i="13"/>
  <c r="F78" i="13"/>
  <c r="F76" i="13"/>
  <c r="F75"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51" i="13" l="1"/>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96" i="13"/>
  <c r="O93" i="13"/>
  <c r="O59" i="13"/>
  <c r="J40" i="13"/>
  <c r="J41" i="13"/>
  <c r="J38" i="13"/>
  <c r="J36" i="13"/>
  <c r="J27" i="13"/>
  <c r="J28" i="13"/>
  <c r="J29" i="13"/>
  <c r="E113" i="13"/>
  <c r="E46" i="13"/>
  <c r="E124" i="13"/>
  <c r="E20" i="13"/>
  <c r="C32" i="13"/>
  <c r="O88" i="13"/>
  <c r="O56" i="13"/>
  <c r="O7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K116" i="13" l="1"/>
  <c r="N116" i="13"/>
  <c r="K51" i="13"/>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74" i="13"/>
  <c r="O75" i="13"/>
  <c r="O48" i="13"/>
  <c r="S152" i="13"/>
  <c r="S150" i="13"/>
  <c r="S149" i="13"/>
  <c r="S145" i="13"/>
  <c r="S140" i="13"/>
  <c r="S132" i="13"/>
  <c r="S126" i="13"/>
  <c r="S124" i="13"/>
  <c r="S121" i="13"/>
  <c r="S115" i="13"/>
  <c r="S113" i="13"/>
  <c r="S112" i="13"/>
  <c r="S111" i="13"/>
  <c r="S108" i="13"/>
  <c r="S103" i="13"/>
  <c r="S102" i="13"/>
  <c r="S96" i="13"/>
  <c r="O94" i="13"/>
  <c r="S93" i="13"/>
  <c r="S88" i="13"/>
  <c r="O85" i="13"/>
  <c r="O84" i="13"/>
  <c r="O83" i="13"/>
  <c r="S78" i="13"/>
  <c r="S69" i="13"/>
  <c r="O66" i="13"/>
  <c r="O65" i="13"/>
  <c r="O60" i="13"/>
  <c r="S59" i="13"/>
  <c r="S56" i="13"/>
  <c r="O55" i="13"/>
  <c r="S52" i="13"/>
  <c r="O50" i="13"/>
  <c r="S36" i="13"/>
  <c r="S23" i="13"/>
  <c r="S76" i="13"/>
  <c r="O116" i="13" l="1"/>
  <c r="R116" i="13"/>
  <c r="O47" i="13"/>
  <c r="O51" i="13"/>
  <c r="O40" i="13"/>
  <c r="R40" i="13"/>
  <c r="V40" i="13" s="1"/>
  <c r="S68" i="13"/>
  <c r="S130" i="13"/>
  <c r="S46" i="13"/>
  <c r="S107" i="13"/>
  <c r="S153" i="13"/>
  <c r="S64" i="13"/>
  <c r="S92" i="13"/>
  <c r="S98" i="13"/>
  <c r="S57" i="13"/>
  <c r="S51" i="13"/>
  <c r="S40" i="13"/>
  <c r="S38" i="13"/>
  <c r="S148"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W132" i="13"/>
  <c r="W126" i="13"/>
  <c r="W124" i="13"/>
  <c r="S122" i="13"/>
  <c r="W121" i="13"/>
  <c r="W115" i="13"/>
  <c r="W113" i="13"/>
  <c r="W112" i="13"/>
  <c r="W111" i="13"/>
  <c r="W108" i="13"/>
  <c r="W106" i="13"/>
  <c r="S104" i="13"/>
  <c r="W103" i="13"/>
  <c r="W102" i="13"/>
  <c r="W96" i="13"/>
  <c r="S94" i="13"/>
  <c r="W93" i="13"/>
  <c r="W88" i="13"/>
  <c r="S85" i="13"/>
  <c r="S84" i="13"/>
  <c r="S83" i="13"/>
  <c r="W78" i="13"/>
  <c r="W69" i="13"/>
  <c r="W68" i="13"/>
  <c r="S66" i="13"/>
  <c r="S65" i="13"/>
  <c r="W64" i="13"/>
  <c r="S60" i="13"/>
  <c r="W59" i="13"/>
  <c r="W56" i="13"/>
  <c r="S55" i="13"/>
  <c r="W52" i="13"/>
  <c r="S50" i="13"/>
  <c r="S47" i="13"/>
  <c r="W46" i="13"/>
  <c r="S42" i="13"/>
  <c r="W38" i="13"/>
  <c r="S37" i="13"/>
  <c r="W36" i="13"/>
  <c r="S31" i="13"/>
  <c r="W23" i="13"/>
  <c r="S20" i="13"/>
  <c r="S19" i="13"/>
  <c r="W76"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V116" i="13" l="1"/>
  <c r="W116" i="13" s="1"/>
  <c r="S116" i="13"/>
  <c r="W40" i="13"/>
  <c r="W27" i="13"/>
  <c r="S27" i="13"/>
  <c r="W28" i="13"/>
  <c r="S28" i="13"/>
  <c r="W24" i="13"/>
  <c r="S24" i="13"/>
  <c r="W51" i="13"/>
  <c r="W70" i="13"/>
  <c r="S70" i="13"/>
  <c r="W87" i="13"/>
  <c r="S87" i="13"/>
  <c r="W98" i="13"/>
  <c r="W74" i="13"/>
  <c r="S74" i="13"/>
  <c r="W92" i="13"/>
  <c r="W89" i="13"/>
  <c r="S89" i="13"/>
  <c r="W80" i="13"/>
  <c r="S80" i="13"/>
  <c r="W117" i="13"/>
  <c r="S117" i="13"/>
  <c r="W107" i="13"/>
  <c r="W148" i="13"/>
  <c r="W130" i="13"/>
  <c r="W153" i="13"/>
  <c r="W75" i="13"/>
  <c r="W120" i="13"/>
  <c r="W97" i="13"/>
  <c r="W79" i="13"/>
  <c r="W57" i="13"/>
  <c r="W48" i="13"/>
  <c r="W131" i="13"/>
  <c r="W125" i="13"/>
  <c r="W61" i="13"/>
  <c r="W41" i="13"/>
  <c r="W22" i="13"/>
  <c r="W29" i="13"/>
  <c r="W18" i="13"/>
  <c r="W32" i="13"/>
  <c r="W33" i="13"/>
  <c r="W154" i="13"/>
  <c r="W144" i="13"/>
  <c r="W143" i="13"/>
  <c r="W141" i="13"/>
  <c r="W139"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68" i="2"/>
  <c r="G177" i="2"/>
  <c r="G163" i="2"/>
  <c r="G161" i="2"/>
  <c r="G46" i="2"/>
  <c r="G61" i="2"/>
  <c r="G175" i="2"/>
  <c r="G46" i="13"/>
  <c r="G112" i="13"/>
  <c r="G36" i="13"/>
  <c r="G111" i="13"/>
  <c r="G50" i="13"/>
  <c r="G75" i="2"/>
  <c r="G89" i="2"/>
  <c r="G64" i="13"/>
  <c r="G5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74" i="13"/>
  <c r="D40"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<sst xmlns="http://schemas.openxmlformats.org/spreadsheetml/2006/main" count="1245" uniqueCount="533">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</sst>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32" fillId="0" borderId="72" xfId="0" applyNumberFormat="1" applyFont="1" applyFill="1" applyBorder="1" applyAlignment="1">
      <alignment horizontal="left" vertical="center"/>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1"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4" fillId="13" borderId="1"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2" xfId="0" applyFont="1" applyFill="1" applyBorder="1" applyAlignment="1">
      <alignment horizontal="center" wrapText="1"/>
    </xf>
    <xf numFmtId="0" fontId="30" fillId="25" borderId="93" xfId="0" applyFont="1" applyFill="1" applyBorder="1" applyAlignment="1">
      <alignment horizontal="center" wrapText="1"/>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8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sv-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sv-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sv-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sv-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sv-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sv-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sv-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sv-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sv-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3951552"/>
        <c:crosses val="autoZero"/>
        <c:crossBetween val="between"/>
      </c:valAx>
      <c:spPr>
        <a:noFill/>
        <a:ln>
          <a:noFill/>
        </a:ln>
        <a:effectLst/>
      </c:spPr>
    </c:plotArea>
    <c:plotVisOnly val="1"/>
    <c:dispBlanksAs val="gap"/>
    <c:showDLblsOverMax val="0"/>
  </c:chart>
  <c:txPr>
    <a:bodyPr/>
    <a:lstStyle/>
    <a:p>
      <a:pPr>
        <a:defRPr/>
      </a:pPr>
      <a:endParaRPr lang="sv-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3951552"/>
        <c:crosses val="autoZero"/>
        <c:crossBetween val="between"/>
      </c:valAx>
      <c:spPr>
        <a:noFill/>
        <a:ln>
          <a:noFill/>
        </a:ln>
        <a:effectLst/>
      </c:spPr>
    </c:plotArea>
    <c:plotVisOnly val="1"/>
    <c:dispBlanksAs val="gap"/>
    <c:showDLblsOverMax val="0"/>
  </c:chart>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3951552"/>
        <c:crosses val="autoZero"/>
        <c:crossBetween val="between"/>
      </c:valAx>
      <c:spPr>
        <a:noFill/>
        <a:ln>
          <a:noFill/>
        </a:ln>
        <a:effectLst/>
      </c:spPr>
    </c:plotArea>
    <c:plotVisOnly val="1"/>
    <c:dispBlanksAs val="gap"/>
    <c:showDLblsOverMax val="0"/>
  </c:chart>
  <c:txPr>
    <a:bodyPr/>
    <a:lstStyle/>
    <a:p>
      <a:pPr>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3951552"/>
        <c:crosses val="autoZero"/>
        <c:crossBetween val="between"/>
      </c:valAx>
      <c:spPr>
        <a:noFill/>
        <a:ln>
          <a:noFill/>
        </a:ln>
        <a:effectLst/>
      </c:spPr>
    </c:plotArea>
    <c:plotVisOnly val="1"/>
    <c:dispBlanksAs val="gap"/>
    <c:showDLblsOverMax val="0"/>
  </c:chart>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sv-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sv-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sv-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tabSelected="1" workbookViewId="0">
      <selection activeCell="C16" sqref="C16"/>
    </sheetView>
  </sheetViews>
  <sheetFormatPr defaultColWidth="8.85546875" defaultRowHeight="15" x14ac:dyDescent="0.3"/>
  <cols>
    <col min="1" max="1" width="22.85546875" style="61" bestFit="1" customWidth="1"/>
    <col min="2" max="2" width="100.42578125" style="61" customWidth="1"/>
    <col min="3" max="16384" width="8.85546875" style="61"/>
  </cols>
  <sheetData>
    <row r="1" spans="1:2" s="59" customFormat="1" ht="27.75" x14ac:dyDescent="0.45">
      <c r="A1" s="58" t="s">
        <v>430</v>
      </c>
      <c r="B1" s="58"/>
    </row>
    <row r="2" spans="1:2" x14ac:dyDescent="0.3">
      <c r="A2" s="60"/>
      <c r="B2" s="60"/>
    </row>
    <row r="3" spans="1:2" x14ac:dyDescent="0.3">
      <c r="A3" s="60" t="s">
        <v>6</v>
      </c>
      <c r="B3" s="309" t="s">
        <v>437</v>
      </c>
    </row>
    <row r="4" spans="1:2" x14ac:dyDescent="0.3">
      <c r="A4" s="60"/>
      <c r="B4" s="60"/>
    </row>
    <row r="5" spans="1:2" ht="45" x14ac:dyDescent="0.3">
      <c r="A5" s="60" t="s">
        <v>7</v>
      </c>
      <c r="B5" s="62" t="s">
        <v>431</v>
      </c>
    </row>
    <row r="7" spans="1:2" x14ac:dyDescent="0.3">
      <c r="A7" s="60" t="s">
        <v>9</v>
      </c>
      <c r="B7" s="60" t="s">
        <v>435</v>
      </c>
    </row>
    <row r="8" spans="1:2" ht="45" x14ac:dyDescent="0.3">
      <c r="A8" s="60"/>
      <c r="B8" s="62" t="s">
        <v>10</v>
      </c>
    </row>
    <row r="35" spans="1:2" x14ac:dyDescent="0.3">
      <c r="A35" s="60" t="s">
        <v>100</v>
      </c>
      <c r="B35" s="60" t="s">
        <v>436</v>
      </c>
    </row>
    <row r="36" spans="1:2" x14ac:dyDescent="0.3">
      <c r="A36" s="60" t="s">
        <v>29</v>
      </c>
      <c r="B36" s="60" t="s">
        <v>432</v>
      </c>
    </row>
    <row r="37" spans="1:2" x14ac:dyDescent="0.3">
      <c r="A37" s="60" t="s">
        <v>8</v>
      </c>
      <c r="B37" s="60" t="s">
        <v>438</v>
      </c>
    </row>
    <row r="39" spans="1:2" x14ac:dyDescent="0.3">
      <c r="A39" s="60" t="s">
        <v>100</v>
      </c>
      <c r="B39" s="60" t="s">
        <v>104</v>
      </c>
    </row>
    <row r="40" spans="1:2" x14ac:dyDescent="0.3">
      <c r="A40" s="60" t="s">
        <v>29</v>
      </c>
      <c r="B40" s="60" t="s">
        <v>105</v>
      </c>
    </row>
    <row r="41" spans="1:2" x14ac:dyDescent="0.3">
      <c r="A41" s="60"/>
      <c r="B41" s="60"/>
    </row>
    <row r="42" spans="1:2" x14ac:dyDescent="0.3">
      <c r="A42" s="60" t="s">
        <v>100</v>
      </c>
      <c r="B42" s="60" t="s">
        <v>106</v>
      </c>
    </row>
    <row r="43" spans="1:2" x14ac:dyDescent="0.3">
      <c r="A43" s="60" t="s">
        <v>52</v>
      </c>
      <c r="B43" s="60" t="s">
        <v>101</v>
      </c>
    </row>
    <row r="44" spans="1:2" x14ac:dyDescent="0.3">
      <c r="A44" s="60" t="s">
        <v>8</v>
      </c>
      <c r="B44" s="60" t="s">
        <v>53</v>
      </c>
    </row>
    <row r="45" spans="1:2" x14ac:dyDescent="0.3">
      <c r="A45" s="60"/>
      <c r="B45" s="60"/>
    </row>
    <row r="46" spans="1:2" x14ac:dyDescent="0.3">
      <c r="A46" s="60" t="s">
        <v>100</v>
      </c>
      <c r="B46" s="60" t="s">
        <v>107</v>
      </c>
    </row>
    <row r="47" spans="1:2" x14ac:dyDescent="0.3">
      <c r="A47" s="60" t="s">
        <v>102</v>
      </c>
      <c r="B47" s="60" t="s">
        <v>103</v>
      </c>
    </row>
    <row r="48" spans="1:2" x14ac:dyDescent="0.3">
      <c r="A48" s="60" t="s">
        <v>8</v>
      </c>
      <c r="B48" s="60"/>
    </row>
    <row r="49" spans="1:3" x14ac:dyDescent="0.3">
      <c r="A49" s="60"/>
      <c r="B49" s="60"/>
    </row>
    <row r="50" spans="1:3" ht="30" x14ac:dyDescent="0.3">
      <c r="A50" s="63" t="s">
        <v>54</v>
      </c>
      <c r="B50" s="64" t="s">
        <v>55</v>
      </c>
      <c r="C50" s="65"/>
    </row>
    <row r="51" spans="1:3" x14ac:dyDescent="0.3">
      <c r="A51" s="63"/>
      <c r="B51" s="63" t="s">
        <v>434</v>
      </c>
      <c r="C51" s="65"/>
    </row>
    <row r="52" spans="1:3" x14ac:dyDescent="0.3">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 zoomScale="120" zoomScaleNormal="120" workbookViewId="0">
      <selection activeCell="J18" sqref="J18:J19"/>
    </sheetView>
  </sheetViews>
  <sheetFormatPr defaultColWidth="8.85546875" defaultRowHeight="15" x14ac:dyDescent="0.25"/>
  <cols>
    <col min="1" max="1" width="10.28515625" style="23" hidden="1" customWidth="1"/>
    <col min="2" max="2" width="13.42578125" customWidth="1"/>
    <col min="3" max="3" width="7.28515625" style="146" customWidth="1"/>
    <col min="4" max="4" width="107.85546875" style="143" customWidth="1"/>
    <col min="5" max="5" width="5.140625" style="166" hidden="1" customWidth="1"/>
    <col min="6" max="6" width="33.28515625" style="27" customWidth="1"/>
    <col min="7" max="7" width="8.7109375" style="23" hidden="1" customWidth="1"/>
    <col min="8" max="8" width="8.7109375" style="124" hidden="1" customWidth="1"/>
    <col min="9" max="9" width="33.28515625" customWidth="1"/>
    <col min="10" max="10" width="15" style="12"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1:26" ht="18" x14ac:dyDescent="0.25">
      <c r="A1"/>
      <c r="B1" s="357" t="str">
        <f>CONCATENATE("SAMM Assessment Interview: ",D11," For ",D10)</f>
        <v xml:space="preserve">SAMM Assessment Interview:  For </v>
      </c>
      <c r="C1" s="357"/>
      <c r="D1" s="357"/>
      <c r="E1" s="357"/>
      <c r="F1" s="357"/>
      <c r="G1" s="357"/>
      <c r="H1" s="357"/>
      <c r="I1" s="357"/>
      <c r="J1" s="10"/>
      <c r="K1" s="1"/>
      <c r="L1" s="129"/>
      <c r="M1" s="1"/>
      <c r="N1" s="1"/>
      <c r="O1" s="1"/>
      <c r="P1" s="1"/>
      <c r="Q1" s="1"/>
      <c r="R1" s="1"/>
      <c r="S1" s="1"/>
      <c r="T1" s="1"/>
      <c r="U1" s="1"/>
      <c r="V1" s="1"/>
      <c r="W1" s="1"/>
      <c r="X1" s="1"/>
      <c r="Y1" s="1"/>
      <c r="Z1" s="1"/>
    </row>
    <row r="2" spans="1:26" ht="15.75" thickBot="1" x14ac:dyDescent="0.3">
      <c r="A2"/>
      <c r="B2" s="1"/>
      <c r="C2" s="145"/>
      <c r="D2" s="156"/>
      <c r="E2" s="20"/>
      <c r="F2" s="24"/>
      <c r="G2" s="20"/>
      <c r="H2" s="113"/>
      <c r="I2" s="9"/>
      <c r="J2" s="10"/>
      <c r="K2" s="1"/>
      <c r="L2" s="129"/>
      <c r="M2" s="1"/>
      <c r="N2" s="1"/>
      <c r="O2" s="1"/>
      <c r="P2" s="1"/>
      <c r="Q2" s="1"/>
      <c r="R2" s="1"/>
      <c r="S2" s="1"/>
      <c r="T2" s="1"/>
      <c r="U2" s="1"/>
      <c r="V2" s="1"/>
      <c r="W2" s="1"/>
      <c r="X2" s="1"/>
      <c r="Y2" s="1"/>
      <c r="Z2" s="1"/>
    </row>
    <row r="3" spans="1:26" x14ac:dyDescent="0.25">
      <c r="A3"/>
      <c r="B3" s="358" t="s">
        <v>11</v>
      </c>
      <c r="C3" s="359"/>
      <c r="D3" s="359"/>
      <c r="E3" s="359"/>
      <c r="F3" s="359"/>
      <c r="G3" s="359"/>
      <c r="H3" s="359"/>
      <c r="I3" s="360"/>
      <c r="J3" s="10"/>
      <c r="K3" s="1"/>
      <c r="L3" s="129"/>
      <c r="M3" s="1"/>
      <c r="N3" s="1"/>
      <c r="O3" s="1"/>
      <c r="P3" s="1"/>
      <c r="Q3" s="1"/>
      <c r="R3" s="1"/>
      <c r="S3" s="1"/>
      <c r="T3" s="1"/>
      <c r="U3" s="1"/>
      <c r="V3" s="1"/>
      <c r="W3" s="1"/>
      <c r="X3" s="1"/>
      <c r="Y3" s="1"/>
      <c r="Z3" s="1"/>
    </row>
    <row r="4" spans="1:26" x14ac:dyDescent="0.25">
      <c r="A4"/>
      <c r="B4" s="361" t="s">
        <v>12</v>
      </c>
      <c r="C4" s="362"/>
      <c r="D4" s="362"/>
      <c r="E4" s="362"/>
      <c r="F4" s="362"/>
      <c r="G4" s="362"/>
      <c r="H4" s="362"/>
      <c r="I4" s="363"/>
      <c r="J4" s="10"/>
      <c r="K4" s="1"/>
      <c r="L4" s="129"/>
      <c r="M4" s="1"/>
      <c r="N4" s="1"/>
      <c r="O4" s="1"/>
      <c r="P4" s="1"/>
      <c r="Q4" s="1"/>
      <c r="R4" s="1"/>
      <c r="S4" s="1"/>
      <c r="T4" s="1"/>
      <c r="U4" s="1"/>
      <c r="V4" s="1"/>
      <c r="W4" s="1"/>
      <c r="X4" s="1"/>
      <c r="Y4" s="1"/>
      <c r="Z4" s="1"/>
    </row>
    <row r="5" spans="1:26" x14ac:dyDescent="0.25">
      <c r="A5"/>
      <c r="B5" s="364" t="s">
        <v>97</v>
      </c>
      <c r="C5" s="365"/>
      <c r="D5" s="365"/>
      <c r="E5" s="365"/>
      <c r="F5" s="365"/>
      <c r="G5" s="365"/>
      <c r="H5" s="365"/>
      <c r="I5" s="366"/>
      <c r="J5" s="10"/>
      <c r="K5" s="1"/>
      <c r="L5" s="129"/>
      <c r="M5" s="1"/>
      <c r="N5" s="1"/>
      <c r="O5" s="1"/>
      <c r="P5" s="1"/>
      <c r="Q5" s="1"/>
      <c r="R5" s="1"/>
      <c r="S5" s="1"/>
      <c r="T5" s="1"/>
      <c r="U5" s="1"/>
      <c r="V5" s="1"/>
      <c r="W5" s="1"/>
      <c r="X5" s="1"/>
      <c r="Y5" s="1"/>
      <c r="Z5" s="1"/>
    </row>
    <row r="6" spans="1:26" x14ac:dyDescent="0.25">
      <c r="A6"/>
      <c r="B6" s="364" t="s">
        <v>13</v>
      </c>
      <c r="C6" s="365"/>
      <c r="D6" s="365"/>
      <c r="E6" s="365"/>
      <c r="F6" s="365"/>
      <c r="G6" s="365"/>
      <c r="H6" s="365"/>
      <c r="I6" s="366"/>
      <c r="J6" s="10"/>
      <c r="K6" s="1"/>
      <c r="L6" s="129"/>
      <c r="M6" s="1"/>
      <c r="N6" s="1"/>
      <c r="O6" s="1"/>
      <c r="P6" s="1"/>
      <c r="Q6" s="1"/>
      <c r="R6" s="1"/>
      <c r="S6" s="1"/>
      <c r="T6" s="1"/>
      <c r="U6" s="1"/>
      <c r="V6" s="1"/>
      <c r="W6" s="1"/>
      <c r="X6" s="1"/>
      <c r="Y6" s="1"/>
      <c r="Z6" s="1"/>
    </row>
    <row r="7" spans="1:26" x14ac:dyDescent="0.25">
      <c r="A7"/>
      <c r="B7" s="364" t="s">
        <v>98</v>
      </c>
      <c r="C7" s="365"/>
      <c r="D7" s="365"/>
      <c r="E7" s="365"/>
      <c r="F7" s="365"/>
      <c r="G7" s="365"/>
      <c r="H7" s="365"/>
      <c r="I7" s="366"/>
      <c r="J7" s="10"/>
      <c r="K7" s="1"/>
      <c r="L7" s="129"/>
      <c r="M7" s="1"/>
      <c r="N7" s="1"/>
      <c r="O7" s="1"/>
      <c r="P7" s="1"/>
      <c r="Q7" s="1"/>
      <c r="R7" s="1"/>
      <c r="S7" s="1"/>
      <c r="T7" s="1"/>
      <c r="U7" s="1"/>
      <c r="V7" s="1"/>
      <c r="W7" s="1"/>
      <c r="X7" s="1"/>
      <c r="Y7" s="1"/>
      <c r="Z7" s="1"/>
    </row>
    <row r="8" spans="1:26" ht="15.75" thickBot="1" x14ac:dyDescent="0.3">
      <c r="A8"/>
      <c r="B8" s="372" t="s">
        <v>14</v>
      </c>
      <c r="C8" s="373"/>
      <c r="D8" s="373"/>
      <c r="E8" s="373"/>
      <c r="F8" s="373"/>
      <c r="G8" s="373"/>
      <c r="H8" s="373"/>
      <c r="I8" s="374"/>
      <c r="J8" s="10"/>
      <c r="K8" s="1"/>
      <c r="L8" s="129"/>
      <c r="M8" s="1"/>
      <c r="N8" s="1"/>
      <c r="O8" s="1"/>
      <c r="P8" s="1"/>
      <c r="Q8" s="1"/>
      <c r="R8" s="1"/>
      <c r="S8" s="1"/>
      <c r="T8" s="1"/>
      <c r="U8" s="1"/>
      <c r="V8" s="1"/>
      <c r="W8" s="1"/>
      <c r="X8" s="1"/>
      <c r="Y8" s="1"/>
      <c r="Z8" s="1"/>
    </row>
    <row r="9" spans="1:26" ht="15.75" thickBot="1" x14ac:dyDescent="0.3">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25">
      <c r="A10"/>
      <c r="B10" s="375" t="s">
        <v>15</v>
      </c>
      <c r="C10" s="376"/>
      <c r="D10" s="14"/>
      <c r="E10" s="20"/>
      <c r="F10" s="24"/>
      <c r="G10" s="20"/>
      <c r="H10" s="113"/>
      <c r="I10" s="9"/>
      <c r="J10" s="10"/>
      <c r="K10" s="1"/>
      <c r="L10" s="129"/>
      <c r="M10" s="1"/>
      <c r="N10" s="1"/>
      <c r="O10" s="1"/>
      <c r="P10" s="1"/>
      <c r="Q10" s="1"/>
      <c r="R10" s="1"/>
      <c r="S10" s="1"/>
      <c r="T10" s="1"/>
      <c r="U10" s="1"/>
      <c r="V10" s="1"/>
      <c r="W10" s="1"/>
      <c r="X10" s="1"/>
      <c r="Y10" s="1"/>
      <c r="Z10" s="1"/>
    </row>
    <row r="11" spans="1:26" x14ac:dyDescent="0.25">
      <c r="A11"/>
      <c r="B11" s="367" t="s">
        <v>311</v>
      </c>
      <c r="C11" s="368"/>
      <c r="D11" s="15"/>
      <c r="E11" s="20"/>
      <c r="F11" s="24"/>
      <c r="G11" s="20"/>
      <c r="H11" s="113"/>
      <c r="I11" s="9"/>
      <c r="J11" s="10"/>
      <c r="K11" s="1"/>
      <c r="L11" s="129"/>
      <c r="M11" s="1"/>
      <c r="N11" s="1"/>
      <c r="O11" s="1"/>
      <c r="P11" s="1"/>
      <c r="Q11" s="1"/>
      <c r="R11" s="1"/>
      <c r="S11" s="1"/>
      <c r="T11" s="1"/>
      <c r="U11" s="1"/>
      <c r="V11" s="1"/>
      <c r="W11" s="1"/>
      <c r="X11" s="1"/>
      <c r="Y11" s="1"/>
      <c r="Z11" s="1"/>
    </row>
    <row r="12" spans="1:26" x14ac:dyDescent="0.25">
      <c r="A12"/>
      <c r="B12" s="367" t="s">
        <v>16</v>
      </c>
      <c r="C12" s="368"/>
      <c r="D12" s="16"/>
      <c r="E12" s="162"/>
      <c r="F12" s="24"/>
      <c r="G12" s="20"/>
      <c r="H12" s="113"/>
      <c r="I12" s="9"/>
      <c r="J12" s="10"/>
      <c r="K12" s="1"/>
      <c r="L12" s="129"/>
      <c r="M12" s="1"/>
      <c r="N12" s="1"/>
      <c r="O12" s="1"/>
      <c r="P12" s="1"/>
      <c r="Q12" s="1"/>
      <c r="R12" s="1"/>
      <c r="S12" s="1"/>
      <c r="T12" s="1"/>
      <c r="U12" s="1"/>
      <c r="V12" s="1"/>
      <c r="W12" s="1"/>
      <c r="X12" s="1"/>
      <c r="Y12" s="1"/>
      <c r="Z12" s="1"/>
    </row>
    <row r="13" spans="1:26" x14ac:dyDescent="0.25">
      <c r="A13"/>
      <c r="B13" s="367" t="s">
        <v>312</v>
      </c>
      <c r="C13" s="36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4">
      <c r="A14" s="187"/>
      <c r="B14" s="370" t="s">
        <v>8</v>
      </c>
      <c r="C14" s="371"/>
      <c r="D14" s="17"/>
      <c r="E14" s="20"/>
      <c r="F14" s="24"/>
      <c r="G14" s="20"/>
      <c r="H14" s="113"/>
      <c r="I14" s="9"/>
      <c r="J14" s="10"/>
      <c r="K14" s="1"/>
      <c r="L14" s="129"/>
      <c r="M14" s="1"/>
      <c r="N14" s="1"/>
      <c r="O14" s="1"/>
      <c r="P14" s="1"/>
      <c r="Q14" s="1"/>
      <c r="R14" s="1"/>
      <c r="S14" s="1"/>
      <c r="T14" s="1"/>
      <c r="U14" s="1"/>
      <c r="V14" s="1"/>
      <c r="W14" s="1"/>
      <c r="X14" s="1"/>
      <c r="Y14" s="1"/>
      <c r="Z14" s="1"/>
    </row>
    <row r="15" spans="1:26" x14ac:dyDescent="0.2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2.75" x14ac:dyDescent="0.2">
      <c r="A16"/>
      <c r="B16" s="377" t="s">
        <v>17</v>
      </c>
      <c r="C16" s="377"/>
      <c r="D16" s="377"/>
      <c r="E16" s="377"/>
      <c r="F16" s="377"/>
      <c r="G16" s="377"/>
      <c r="H16" s="377"/>
      <c r="I16" s="377"/>
      <c r="J16" s="377"/>
      <c r="K16" s="1"/>
      <c r="Q16" s="1"/>
      <c r="R16" s="1"/>
      <c r="S16" s="1"/>
      <c r="T16" s="1"/>
      <c r="U16" s="1"/>
      <c r="V16" s="1"/>
      <c r="W16" s="1"/>
      <c r="X16" s="1"/>
      <c r="Y16" s="1"/>
      <c r="Z16" s="1"/>
    </row>
    <row r="17" spans="1:26" ht="12.75" x14ac:dyDescent="0.2">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ht="12.75" x14ac:dyDescent="0.2">
      <c r="A18" s="161" t="s">
        <v>156</v>
      </c>
      <c r="B18" s="335"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44"/>
      <c r="J18" s="342">
        <f>SUM(H18,H20,H22)</f>
        <v>0</v>
      </c>
      <c r="K18" s="1"/>
      <c r="L18" s="131"/>
      <c r="M18" s="131"/>
      <c r="N18" s="131"/>
      <c r="O18" s="131"/>
      <c r="P18" s="131"/>
      <c r="Q18" s="1"/>
      <c r="R18" s="1"/>
      <c r="S18" s="1"/>
      <c r="T18" s="1"/>
      <c r="U18" s="1"/>
      <c r="V18" s="1"/>
      <c r="W18" s="1"/>
      <c r="X18" s="1"/>
      <c r="Y18" s="1"/>
      <c r="Z18" s="1"/>
    </row>
    <row r="19" spans="1:26" ht="59.1" customHeight="1" x14ac:dyDescent="0.2">
      <c r="B19" s="336"/>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45"/>
      <c r="J19" s="343"/>
      <c r="K19" s="1"/>
      <c r="L19" s="131"/>
      <c r="M19" s="131"/>
      <c r="N19" s="131"/>
      <c r="O19" s="131"/>
      <c r="P19" s="131"/>
      <c r="Q19" s="1"/>
      <c r="R19" s="1"/>
      <c r="S19" s="1"/>
      <c r="T19" s="1"/>
      <c r="U19" s="1"/>
      <c r="V19" s="1"/>
      <c r="W19" s="1"/>
      <c r="X19" s="1"/>
      <c r="Y19" s="1"/>
      <c r="Z19" s="1"/>
    </row>
    <row r="20" spans="1:26" x14ac:dyDescent="0.25">
      <c r="A20" s="161" t="s">
        <v>158</v>
      </c>
      <c r="B20" s="336"/>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44"/>
      <c r="J20" s="11"/>
      <c r="K20" s="198"/>
      <c r="L20" s="131"/>
      <c r="M20" s="131"/>
      <c r="N20" s="131"/>
      <c r="O20" s="131"/>
      <c r="P20" s="131"/>
      <c r="Q20" s="198"/>
      <c r="R20" s="198"/>
      <c r="S20" s="198"/>
      <c r="T20" s="198"/>
      <c r="U20" s="198"/>
      <c r="V20" s="198"/>
      <c r="W20" s="198"/>
      <c r="X20" s="198"/>
      <c r="Y20" s="198"/>
      <c r="Z20" s="198"/>
    </row>
    <row r="21" spans="1:26" ht="72" customHeight="1" x14ac:dyDescent="0.25">
      <c r="B21" s="336"/>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346"/>
      <c r="J21" s="11"/>
      <c r="K21" s="198"/>
      <c r="L21" s="131"/>
      <c r="M21" s="131"/>
      <c r="N21" s="131"/>
      <c r="O21" s="131"/>
      <c r="P21" s="131"/>
      <c r="Q21" s="198"/>
      <c r="R21" s="198"/>
      <c r="S21" s="198"/>
      <c r="T21" s="198"/>
      <c r="U21" s="198"/>
      <c r="V21" s="198"/>
      <c r="W21" s="198"/>
      <c r="X21" s="198"/>
      <c r="Y21" s="198"/>
      <c r="Z21" s="198"/>
    </row>
    <row r="22" spans="1:26" x14ac:dyDescent="0.25">
      <c r="A22" s="161" t="s">
        <v>159</v>
      </c>
      <c r="B22" s="336"/>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44"/>
      <c r="J22" s="11"/>
      <c r="K22" s="1"/>
      <c r="L22" s="131"/>
      <c r="M22" s="131"/>
      <c r="N22" s="131"/>
      <c r="O22" s="131"/>
      <c r="P22" s="131"/>
      <c r="Q22" s="1"/>
      <c r="R22" s="1"/>
      <c r="S22" s="1"/>
      <c r="T22" s="1"/>
      <c r="U22" s="1"/>
      <c r="V22" s="1"/>
      <c r="W22" s="1"/>
      <c r="X22" s="1"/>
      <c r="Y22" s="1"/>
      <c r="Z22" s="1"/>
    </row>
    <row r="23" spans="1:26" ht="60" customHeight="1" x14ac:dyDescent="0.25">
      <c r="B23" s="337"/>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346"/>
      <c r="J23" s="11"/>
      <c r="K23" s="1"/>
      <c r="L23" s="131"/>
      <c r="M23" s="131"/>
      <c r="N23" s="131"/>
      <c r="O23" s="131"/>
      <c r="P23" s="131"/>
      <c r="Q23" s="1"/>
      <c r="R23" s="1"/>
      <c r="S23" s="1"/>
      <c r="T23" s="1"/>
      <c r="U23" s="1"/>
      <c r="V23" s="1"/>
      <c r="W23" s="1"/>
      <c r="X23" s="1"/>
      <c r="Y23" s="1"/>
      <c r="Z23" s="1"/>
    </row>
    <row r="24" spans="1:26" x14ac:dyDescent="0.2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5.5" x14ac:dyDescent="0.25">
      <c r="A25" s="161" t="s">
        <v>161</v>
      </c>
      <c r="B25" s="335"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44"/>
      <c r="J25" s="11"/>
      <c r="K25" s="1"/>
      <c r="L25" s="131"/>
      <c r="M25" s="131"/>
      <c r="N25" s="131"/>
      <c r="O25" s="131"/>
      <c r="P25" s="131"/>
      <c r="Q25" s="1"/>
      <c r="R25" s="1"/>
      <c r="S25" s="1"/>
      <c r="T25" s="1"/>
      <c r="U25" s="1"/>
      <c r="V25" s="1"/>
      <c r="W25" s="1"/>
      <c r="X25" s="1"/>
      <c r="Y25" s="1"/>
      <c r="Z25" s="1"/>
    </row>
    <row r="26" spans="1:26" ht="71.099999999999994" customHeight="1" x14ac:dyDescent="0.25">
      <c r="B26" s="336"/>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45"/>
      <c r="J26" s="11"/>
      <c r="K26" s="1"/>
      <c r="L26" s="131"/>
      <c r="M26" s="131"/>
      <c r="N26" s="131"/>
      <c r="O26" s="131"/>
      <c r="P26" s="131"/>
      <c r="Q26" s="1"/>
      <c r="R26" s="1"/>
      <c r="S26" s="1"/>
      <c r="T26" s="1"/>
      <c r="U26" s="1"/>
      <c r="V26" s="1"/>
      <c r="W26" s="1"/>
      <c r="X26" s="1"/>
      <c r="Y26" s="1"/>
      <c r="Z26" s="1"/>
    </row>
    <row r="27" spans="1:26" x14ac:dyDescent="0.25">
      <c r="A27" s="161" t="s">
        <v>163</v>
      </c>
      <c r="B27" s="336"/>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44"/>
      <c r="J27" s="11"/>
      <c r="K27" s="198"/>
      <c r="L27" s="131"/>
      <c r="M27" s="131"/>
      <c r="N27" s="131"/>
      <c r="O27" s="131"/>
      <c r="P27" s="131"/>
      <c r="Q27" s="198"/>
      <c r="R27" s="198"/>
      <c r="S27" s="198"/>
      <c r="T27" s="198"/>
      <c r="U27" s="198"/>
      <c r="V27" s="198"/>
      <c r="W27" s="198"/>
      <c r="X27" s="198"/>
      <c r="Y27" s="198"/>
      <c r="Z27" s="198"/>
    </row>
    <row r="28" spans="1:26" ht="60" customHeight="1" x14ac:dyDescent="0.25">
      <c r="B28" s="336"/>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45"/>
      <c r="J28" s="11"/>
      <c r="K28" s="198"/>
      <c r="L28" s="131"/>
      <c r="M28" s="131"/>
      <c r="N28" s="131"/>
      <c r="O28" s="131"/>
      <c r="P28" s="131"/>
      <c r="Q28" s="198"/>
      <c r="R28" s="198"/>
      <c r="S28" s="198"/>
      <c r="T28" s="198"/>
      <c r="U28" s="198"/>
      <c r="V28" s="198"/>
      <c r="W28" s="198"/>
      <c r="X28" s="198"/>
      <c r="Y28" s="198"/>
      <c r="Z28" s="198"/>
    </row>
    <row r="29" spans="1:26" x14ac:dyDescent="0.25">
      <c r="A29" s="161" t="s">
        <v>165</v>
      </c>
      <c r="B29" s="336"/>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44"/>
      <c r="J29" s="11"/>
      <c r="K29" s="1"/>
      <c r="L29" s="131"/>
      <c r="M29" s="131"/>
      <c r="N29" s="131"/>
      <c r="O29" s="131"/>
      <c r="P29" s="131"/>
      <c r="Q29" s="1"/>
      <c r="R29" s="1"/>
      <c r="S29" s="1"/>
      <c r="T29" s="1"/>
      <c r="U29" s="1"/>
      <c r="V29" s="1"/>
      <c r="W29" s="1"/>
      <c r="X29" s="1"/>
      <c r="Y29" s="1"/>
      <c r="Z29" s="1"/>
    </row>
    <row r="30" spans="1:26" ht="38.1" customHeight="1" x14ac:dyDescent="0.25">
      <c r="B30" s="337"/>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45"/>
      <c r="J30" s="11"/>
      <c r="K30" s="1"/>
      <c r="L30" s="131"/>
      <c r="M30" s="131"/>
      <c r="N30" s="131"/>
      <c r="O30" s="131"/>
      <c r="P30" s="131"/>
      <c r="Q30" s="1"/>
      <c r="R30" s="1"/>
      <c r="S30" s="1"/>
      <c r="T30" s="1"/>
      <c r="U30" s="1"/>
      <c r="V30" s="1"/>
      <c r="W30" s="1"/>
      <c r="X30" s="1"/>
      <c r="Y30" s="1"/>
      <c r="Z30" s="1"/>
    </row>
    <row r="31" spans="1:26" ht="12.75" x14ac:dyDescent="0.2">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ht="12.75" x14ac:dyDescent="0.2">
      <c r="A32" s="161" t="s">
        <v>305</v>
      </c>
      <c r="B32" s="335"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44"/>
      <c r="J32" s="342">
        <f>SUM(H32,H34,H36)</f>
        <v>0</v>
      </c>
      <c r="K32" s="198"/>
      <c r="L32" s="131"/>
      <c r="M32" s="131"/>
      <c r="N32" s="131"/>
      <c r="O32" s="131"/>
      <c r="P32" s="131"/>
      <c r="Q32" s="198"/>
      <c r="R32" s="198"/>
      <c r="S32" s="198"/>
      <c r="T32" s="198"/>
      <c r="U32" s="198"/>
      <c r="V32" s="198"/>
      <c r="W32" s="198"/>
      <c r="X32" s="198"/>
      <c r="Y32" s="198"/>
      <c r="Z32" s="198"/>
    </row>
    <row r="33" spans="1:26" ht="36" customHeight="1" x14ac:dyDescent="0.2">
      <c r="B33" s="336"/>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45"/>
      <c r="J33" s="343"/>
      <c r="K33" s="198"/>
      <c r="L33" s="131"/>
      <c r="M33" s="131"/>
      <c r="N33" s="131"/>
      <c r="O33" s="131"/>
      <c r="P33" s="131"/>
      <c r="Q33" s="198"/>
      <c r="R33" s="198"/>
      <c r="S33" s="198"/>
      <c r="T33" s="198"/>
      <c r="U33" s="198"/>
      <c r="V33" s="198"/>
      <c r="W33" s="198"/>
      <c r="X33" s="198"/>
      <c r="Y33" s="198"/>
      <c r="Z33" s="198"/>
    </row>
    <row r="34" spans="1:26" ht="25.5" x14ac:dyDescent="0.25">
      <c r="A34" s="161" t="s">
        <v>306</v>
      </c>
      <c r="B34" s="336"/>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44"/>
      <c r="J34" s="11"/>
      <c r="K34" s="198"/>
      <c r="L34" s="131"/>
      <c r="M34" s="131"/>
      <c r="N34" s="131"/>
      <c r="O34" s="131"/>
      <c r="P34" s="131"/>
      <c r="Q34" s="198"/>
      <c r="R34" s="198"/>
      <c r="S34" s="198"/>
      <c r="T34" s="198"/>
      <c r="U34" s="198"/>
      <c r="V34" s="198"/>
      <c r="W34" s="198"/>
      <c r="X34" s="198"/>
      <c r="Y34" s="198"/>
      <c r="Z34" s="198"/>
    </row>
    <row r="35" spans="1:26" ht="42.95" customHeight="1" x14ac:dyDescent="0.25">
      <c r="B35" s="336"/>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346"/>
      <c r="J35" s="11"/>
      <c r="K35" s="198"/>
      <c r="L35" s="131"/>
      <c r="M35" s="131"/>
      <c r="N35" s="131"/>
      <c r="O35" s="131"/>
      <c r="P35" s="131"/>
      <c r="Q35" s="198"/>
      <c r="R35" s="198"/>
      <c r="S35" s="198"/>
      <c r="T35" s="198"/>
      <c r="U35" s="198"/>
      <c r="V35" s="198"/>
      <c r="W35" s="198"/>
      <c r="X35" s="198"/>
      <c r="Y35" s="198"/>
      <c r="Z35" s="198"/>
    </row>
    <row r="36" spans="1:26" ht="25.5" x14ac:dyDescent="0.25">
      <c r="A36" s="161" t="s">
        <v>307</v>
      </c>
      <c r="B36" s="336"/>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44"/>
      <c r="J36" s="11"/>
      <c r="K36" s="198"/>
      <c r="L36" s="131"/>
      <c r="M36" s="131"/>
      <c r="N36" s="131"/>
      <c r="O36" s="131"/>
      <c r="P36" s="131"/>
      <c r="Q36" s="198"/>
      <c r="R36" s="198"/>
      <c r="S36" s="198"/>
      <c r="T36" s="198"/>
      <c r="U36" s="198"/>
      <c r="V36" s="198"/>
      <c r="W36" s="198"/>
      <c r="X36" s="198"/>
      <c r="Y36" s="198"/>
      <c r="Z36" s="198"/>
    </row>
    <row r="37" spans="1:26" ht="47.1" customHeight="1" x14ac:dyDescent="0.25">
      <c r="B37" s="337"/>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346"/>
      <c r="J37" s="11"/>
      <c r="K37" s="198"/>
      <c r="L37" s="131"/>
      <c r="M37" s="131"/>
      <c r="N37" s="131"/>
      <c r="O37" s="131"/>
      <c r="P37" s="131"/>
      <c r="Q37" s="198"/>
      <c r="R37" s="198"/>
      <c r="S37" s="198"/>
      <c r="T37" s="198"/>
      <c r="U37" s="198"/>
      <c r="V37" s="198"/>
      <c r="W37" s="198"/>
      <c r="X37" s="198"/>
      <c r="Y37" s="198"/>
      <c r="Z37" s="198"/>
    </row>
    <row r="38" spans="1:26" x14ac:dyDescent="0.2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25">
      <c r="A39" s="161" t="s">
        <v>308</v>
      </c>
      <c r="B39" s="335"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333"/>
      <c r="J39" s="11"/>
      <c r="K39" s="1"/>
      <c r="L39" s="131"/>
      <c r="M39" s="131"/>
      <c r="N39" s="131"/>
      <c r="O39" s="131"/>
      <c r="P39" s="131"/>
      <c r="Q39" s="1"/>
      <c r="R39" s="1"/>
      <c r="S39" s="1"/>
      <c r="T39" s="1"/>
      <c r="U39" s="1"/>
      <c r="V39" s="1"/>
      <c r="W39" s="1"/>
      <c r="X39" s="1"/>
      <c r="Y39" s="1"/>
      <c r="Z39" s="1"/>
    </row>
    <row r="40" spans="1:26" ht="36.950000000000003" customHeight="1" x14ac:dyDescent="0.25">
      <c r="B40" s="336"/>
      <c r="C40" s="144"/>
      <c r="D40" s="186" t="str">
        <f>VLOOKUP(A39,'imp-questions'!A:H,7,FALSE)</f>
        <v>You have identified all sources of external compliance obligations
You have captured and reconciled compliance obligations from all sources</v>
      </c>
      <c r="E40" s="168"/>
      <c r="F40" s="26"/>
      <c r="G40" s="22"/>
      <c r="H40" s="115"/>
      <c r="I40" s="334"/>
      <c r="J40" s="11"/>
      <c r="K40" s="1"/>
      <c r="L40" s="131"/>
      <c r="M40" s="131"/>
      <c r="N40" s="131"/>
      <c r="O40" s="131"/>
      <c r="P40" s="131"/>
      <c r="Q40" s="1"/>
      <c r="R40" s="1"/>
      <c r="S40" s="1"/>
      <c r="T40" s="1"/>
      <c r="U40" s="1"/>
      <c r="V40" s="1"/>
      <c r="W40" s="1"/>
      <c r="X40" s="1"/>
      <c r="Y40" s="1"/>
      <c r="Z40" s="1"/>
    </row>
    <row r="41" spans="1:26" ht="25.5" x14ac:dyDescent="0.25">
      <c r="A41" s="161" t="s">
        <v>309</v>
      </c>
      <c r="B41" s="336"/>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44"/>
      <c r="J41" s="11"/>
      <c r="K41" s="198"/>
      <c r="L41" s="131"/>
      <c r="M41" s="131"/>
      <c r="N41" s="131"/>
      <c r="O41" s="131"/>
      <c r="P41" s="131"/>
      <c r="Q41" s="198"/>
      <c r="R41" s="198"/>
      <c r="S41" s="198"/>
      <c r="T41" s="198"/>
      <c r="U41" s="198"/>
      <c r="V41" s="198"/>
      <c r="W41" s="198"/>
      <c r="X41" s="198"/>
      <c r="Y41" s="198"/>
      <c r="Z41" s="198"/>
    </row>
    <row r="42" spans="1:26" ht="38.1" customHeight="1" x14ac:dyDescent="0.25">
      <c r="B42" s="336"/>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34"/>
      <c r="J42" s="11"/>
      <c r="K42" s="198"/>
      <c r="L42" s="131"/>
      <c r="M42" s="131"/>
      <c r="N42" s="131"/>
      <c r="O42" s="131"/>
      <c r="P42" s="131"/>
      <c r="Q42" s="198"/>
      <c r="R42" s="198"/>
      <c r="S42" s="198"/>
      <c r="T42" s="198"/>
      <c r="U42" s="198"/>
      <c r="V42" s="198"/>
      <c r="W42" s="198"/>
      <c r="X42" s="198"/>
      <c r="Y42" s="198"/>
      <c r="Z42" s="198"/>
    </row>
    <row r="43" spans="1:26" ht="25.5" x14ac:dyDescent="0.25">
      <c r="A43" s="161" t="s">
        <v>310</v>
      </c>
      <c r="B43" s="336"/>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44"/>
      <c r="J43" s="11"/>
      <c r="K43" s="1"/>
      <c r="L43" s="131"/>
      <c r="M43" s="131"/>
      <c r="N43" s="131"/>
      <c r="O43" s="131"/>
      <c r="P43" s="131"/>
      <c r="Q43" s="1"/>
      <c r="R43" s="1"/>
      <c r="S43" s="1"/>
      <c r="T43" s="1"/>
      <c r="U43" s="1"/>
      <c r="V43" s="1"/>
      <c r="W43" s="1"/>
      <c r="X43" s="1"/>
      <c r="Y43" s="1"/>
      <c r="Z43" s="1"/>
    </row>
    <row r="44" spans="1:26" ht="45" customHeight="1" x14ac:dyDescent="0.25">
      <c r="B44" s="337"/>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34"/>
      <c r="J44" s="11"/>
      <c r="K44" s="1"/>
      <c r="L44" s="131"/>
      <c r="M44" s="131"/>
      <c r="N44" s="131"/>
      <c r="O44" s="131"/>
      <c r="P44" s="131"/>
      <c r="Q44" s="1"/>
      <c r="R44" s="1"/>
      <c r="S44" s="1"/>
      <c r="T44" s="1"/>
      <c r="U44" s="1"/>
      <c r="V44" s="1"/>
      <c r="W44" s="1"/>
      <c r="X44" s="1"/>
      <c r="Y44" s="1"/>
      <c r="Z44" s="1"/>
    </row>
    <row r="45" spans="1:26" ht="12.75" x14ac:dyDescent="0.2">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ht="12.75" x14ac:dyDescent="0.2">
      <c r="A46" s="159" t="s">
        <v>166</v>
      </c>
      <c r="B46" s="335"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38"/>
      <c r="J46" s="408">
        <f>SUM(H46,H48,H50)</f>
        <v>0</v>
      </c>
      <c r="K46" s="1"/>
      <c r="L46" s="131"/>
      <c r="M46" s="131"/>
      <c r="N46" s="131"/>
      <c r="O46" s="131"/>
      <c r="P46" s="131"/>
      <c r="Q46" s="1"/>
      <c r="R46" s="1"/>
      <c r="S46" s="1"/>
      <c r="T46" s="1"/>
      <c r="U46" s="1"/>
      <c r="V46" s="1"/>
      <c r="W46" s="1"/>
      <c r="X46" s="1"/>
      <c r="Y46" s="1"/>
      <c r="Z46" s="1"/>
    </row>
    <row r="47" spans="1:26" ht="84" customHeight="1" x14ac:dyDescent="0.2">
      <c r="B47" s="336"/>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39"/>
      <c r="J47" s="409"/>
      <c r="K47" s="1"/>
      <c r="L47" s="131"/>
      <c r="M47" s="131"/>
      <c r="N47" s="131"/>
      <c r="O47" s="131"/>
      <c r="P47" s="131"/>
      <c r="Q47" s="1"/>
      <c r="R47" s="1"/>
      <c r="S47" s="1"/>
      <c r="T47" s="1"/>
      <c r="U47" s="1"/>
      <c r="V47" s="1"/>
      <c r="W47" s="1"/>
      <c r="X47" s="1"/>
      <c r="Y47" s="1"/>
      <c r="Z47" s="1"/>
    </row>
    <row r="48" spans="1:26" x14ac:dyDescent="0.25">
      <c r="A48" s="159" t="s">
        <v>169</v>
      </c>
      <c r="B48" s="336"/>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31"/>
      <c r="J48" s="207"/>
      <c r="K48" s="198"/>
      <c r="L48" s="131"/>
      <c r="M48" s="131"/>
      <c r="N48" s="131"/>
      <c r="O48" s="131"/>
      <c r="P48" s="131"/>
      <c r="Q48" s="198"/>
      <c r="R48" s="198"/>
      <c r="S48" s="198"/>
      <c r="T48" s="198"/>
      <c r="U48" s="198"/>
      <c r="V48" s="198"/>
      <c r="W48" s="198"/>
      <c r="X48" s="198"/>
      <c r="Y48" s="198"/>
      <c r="Z48" s="198"/>
    </row>
    <row r="49" spans="1:26" ht="72.95" customHeight="1" x14ac:dyDescent="0.25">
      <c r="B49" s="336"/>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2"/>
      <c r="J49" s="207"/>
      <c r="K49" s="198"/>
      <c r="L49" s="131"/>
      <c r="M49" s="131"/>
      <c r="N49" s="131"/>
      <c r="O49" s="131"/>
      <c r="P49" s="131"/>
      <c r="Q49" s="198"/>
      <c r="R49" s="198"/>
      <c r="S49" s="198"/>
      <c r="T49" s="198"/>
      <c r="U49" s="198"/>
      <c r="V49" s="198"/>
      <c r="W49" s="198"/>
      <c r="X49" s="198"/>
      <c r="Y49" s="198"/>
      <c r="Z49" s="198"/>
    </row>
    <row r="50" spans="1:26" ht="25.5" x14ac:dyDescent="0.25">
      <c r="A50" s="159" t="s">
        <v>170</v>
      </c>
      <c r="B50" s="336"/>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40"/>
      <c r="J50" s="207"/>
      <c r="K50" s="1"/>
      <c r="L50" s="131"/>
      <c r="M50" s="131"/>
      <c r="N50" s="131"/>
      <c r="O50" s="131"/>
      <c r="P50" s="131"/>
      <c r="Q50" s="1"/>
      <c r="R50" s="1"/>
      <c r="S50" s="1"/>
      <c r="T50" s="1"/>
      <c r="U50" s="1"/>
      <c r="V50" s="1"/>
      <c r="W50" s="1"/>
      <c r="X50" s="1"/>
      <c r="Y50" s="1"/>
      <c r="Z50" s="1"/>
    </row>
    <row r="51" spans="1:26" ht="47.1" customHeight="1" x14ac:dyDescent="0.25">
      <c r="B51" s="337"/>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2"/>
      <c r="J51" s="207"/>
      <c r="K51" s="1"/>
      <c r="L51" s="131"/>
      <c r="M51" s="131"/>
      <c r="N51" s="131"/>
      <c r="O51" s="131"/>
      <c r="P51" s="131"/>
      <c r="Q51" s="1"/>
      <c r="R51" s="1"/>
      <c r="S51" s="1"/>
      <c r="T51" s="1"/>
      <c r="U51" s="1"/>
      <c r="V51" s="1"/>
      <c r="W51" s="1"/>
      <c r="X51" s="1"/>
      <c r="Y51" s="1"/>
      <c r="Z51" s="1"/>
    </row>
    <row r="52" spans="1:26" x14ac:dyDescent="0.2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25">
      <c r="A53" s="159" t="s">
        <v>171</v>
      </c>
      <c r="B53" s="335"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44"/>
      <c r="J53" s="11"/>
      <c r="K53" s="1"/>
      <c r="L53" s="131"/>
      <c r="M53" s="131"/>
      <c r="N53" s="131"/>
      <c r="O53" s="131"/>
      <c r="P53" s="131"/>
      <c r="Q53" s="1"/>
      <c r="R53" s="1"/>
      <c r="S53" s="1"/>
      <c r="T53" s="1"/>
      <c r="U53" s="1"/>
      <c r="V53" s="1"/>
      <c r="W53" s="1"/>
      <c r="X53" s="1"/>
      <c r="Y53" s="1"/>
      <c r="Z53" s="1"/>
    </row>
    <row r="54" spans="1:26" ht="69.95" customHeight="1" x14ac:dyDescent="0.25">
      <c r="B54" s="336"/>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45"/>
      <c r="J54" s="11"/>
      <c r="K54" s="1"/>
      <c r="L54" s="131"/>
      <c r="M54" s="131"/>
      <c r="N54" s="131"/>
      <c r="O54" s="131"/>
      <c r="P54" s="131"/>
      <c r="Q54" s="1"/>
      <c r="R54" s="1"/>
      <c r="S54" s="1"/>
      <c r="T54" s="1"/>
      <c r="U54" s="1"/>
      <c r="V54" s="1"/>
      <c r="W54" s="1"/>
      <c r="X54" s="1"/>
      <c r="Y54" s="1"/>
      <c r="Z54" s="1"/>
    </row>
    <row r="55" spans="1:26" x14ac:dyDescent="0.25">
      <c r="A55" s="159" t="s">
        <v>173</v>
      </c>
      <c r="B55" s="336"/>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44"/>
      <c r="J55" s="11"/>
      <c r="K55" s="198"/>
      <c r="L55" s="131"/>
      <c r="M55" s="131"/>
      <c r="N55" s="131"/>
      <c r="O55" s="131"/>
      <c r="P55" s="131"/>
      <c r="Q55" s="198"/>
      <c r="R55" s="198"/>
      <c r="S55" s="198"/>
      <c r="T55" s="198"/>
      <c r="U55" s="198"/>
      <c r="V55" s="198"/>
      <c r="W55" s="198"/>
      <c r="X55" s="198"/>
      <c r="Y55" s="198"/>
      <c r="Z55" s="198"/>
    </row>
    <row r="56" spans="1:26" ht="60" customHeight="1" x14ac:dyDescent="0.25">
      <c r="B56" s="336"/>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346"/>
      <c r="J56" s="11"/>
      <c r="K56" s="198"/>
      <c r="L56" s="131"/>
      <c r="M56" s="131"/>
      <c r="N56" s="131"/>
      <c r="O56" s="131"/>
      <c r="P56" s="131"/>
      <c r="Q56" s="198"/>
      <c r="R56" s="198"/>
      <c r="S56" s="198"/>
      <c r="T56" s="198"/>
      <c r="U56" s="198"/>
      <c r="V56" s="198"/>
      <c r="W56" s="198"/>
      <c r="X56" s="198"/>
      <c r="Y56" s="198"/>
      <c r="Z56" s="198"/>
    </row>
    <row r="57" spans="1:26" ht="25.5" x14ac:dyDescent="0.25">
      <c r="A57" s="159" t="s">
        <v>175</v>
      </c>
      <c r="B57" s="336"/>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44"/>
      <c r="J57" s="11"/>
      <c r="K57" s="1"/>
      <c r="L57" s="131"/>
      <c r="M57" s="131"/>
      <c r="N57" s="131"/>
      <c r="O57" s="131"/>
      <c r="P57" s="131"/>
      <c r="Q57" s="1"/>
      <c r="R57" s="1"/>
      <c r="S57" s="1"/>
      <c r="T57" s="1"/>
      <c r="U57" s="1"/>
      <c r="V57" s="1"/>
      <c r="W57" s="1"/>
      <c r="X57" s="1"/>
      <c r="Y57" s="1"/>
      <c r="Z57" s="1"/>
    </row>
    <row r="58" spans="1:26" ht="105.95" customHeight="1" x14ac:dyDescent="0.25">
      <c r="B58" s="337"/>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346"/>
      <c r="J58" s="11"/>
      <c r="K58" s="1"/>
      <c r="L58" s="131"/>
      <c r="M58" s="131"/>
      <c r="N58" s="131"/>
      <c r="O58" s="131"/>
      <c r="P58" s="131"/>
      <c r="Q58" s="1"/>
      <c r="R58" s="1"/>
      <c r="S58" s="1"/>
      <c r="T58" s="1"/>
      <c r="U58" s="1"/>
      <c r="V58" s="1"/>
      <c r="W58" s="1"/>
      <c r="X58" s="1"/>
      <c r="Y58" s="1"/>
      <c r="Z58" s="1"/>
    </row>
    <row r="59" spans="1:26" ht="12.75" x14ac:dyDescent="0.2">
      <c r="B59" s="341" t="s">
        <v>178</v>
      </c>
      <c r="C59" s="341"/>
      <c r="D59" s="341"/>
      <c r="E59" s="341"/>
      <c r="F59" s="341"/>
      <c r="G59" s="341"/>
      <c r="H59" s="341"/>
      <c r="I59" s="341"/>
      <c r="J59" s="341"/>
      <c r="K59" s="1"/>
      <c r="L59" s="131"/>
      <c r="M59" s="131"/>
      <c r="N59" s="131"/>
      <c r="O59" s="131"/>
      <c r="P59" s="131"/>
      <c r="Q59" s="1"/>
      <c r="R59" s="1"/>
      <c r="S59" s="1"/>
      <c r="T59" s="1"/>
      <c r="U59" s="1"/>
      <c r="V59" s="1"/>
      <c r="W59" s="1"/>
      <c r="X59" s="1"/>
      <c r="Y59" s="1"/>
      <c r="Z59" s="1"/>
    </row>
    <row r="60" spans="1:26" ht="12.75" x14ac:dyDescent="0.2">
      <c r="B60" s="416" t="s">
        <v>22</v>
      </c>
      <c r="C60" s="417"/>
      <c r="D60" s="418"/>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ht="12.75" x14ac:dyDescent="0.2">
      <c r="A61" s="159" t="s">
        <v>177</v>
      </c>
      <c r="B61" s="34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38"/>
      <c r="J61" s="396">
        <f>SUM(H61,H63,H65)</f>
        <v>0</v>
      </c>
      <c r="K61" s="1"/>
      <c r="L61" s="131"/>
      <c r="M61" s="131"/>
      <c r="N61" s="131"/>
      <c r="O61" s="131"/>
      <c r="P61" s="131"/>
      <c r="Q61" s="1"/>
      <c r="R61" s="1"/>
      <c r="S61" s="1"/>
      <c r="T61" s="1"/>
      <c r="U61" s="1"/>
      <c r="V61" s="1"/>
      <c r="W61" s="1"/>
      <c r="X61" s="1"/>
      <c r="Y61" s="1"/>
      <c r="Z61" s="1"/>
    </row>
    <row r="62" spans="1:26" ht="51" x14ac:dyDescent="0.2">
      <c r="B62" s="348"/>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39"/>
      <c r="J62" s="397"/>
      <c r="K62" s="1"/>
      <c r="L62" s="131"/>
      <c r="M62" s="131"/>
      <c r="N62" s="131"/>
      <c r="O62" s="131"/>
      <c r="P62" s="131"/>
      <c r="Q62" s="1"/>
      <c r="R62" s="1"/>
      <c r="S62" s="1"/>
      <c r="T62" s="1"/>
      <c r="U62" s="1"/>
      <c r="V62" s="1"/>
      <c r="W62" s="1"/>
      <c r="X62" s="1"/>
      <c r="Y62" s="1"/>
      <c r="Z62" s="1"/>
    </row>
    <row r="63" spans="1:26" x14ac:dyDescent="0.25">
      <c r="A63" s="159" t="s">
        <v>180</v>
      </c>
      <c r="B63" s="348"/>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31"/>
      <c r="J63" s="207"/>
      <c r="K63" s="198"/>
      <c r="L63" s="131"/>
      <c r="M63" s="131"/>
      <c r="N63" s="131"/>
      <c r="O63" s="131"/>
      <c r="P63" s="131"/>
      <c r="Q63" s="198"/>
      <c r="R63" s="198"/>
      <c r="S63" s="198"/>
      <c r="T63" s="198"/>
      <c r="U63" s="198"/>
      <c r="V63" s="198"/>
      <c r="W63" s="198"/>
      <c r="X63" s="198"/>
      <c r="Y63" s="198"/>
      <c r="Z63" s="198"/>
    </row>
    <row r="64" spans="1:26" ht="51" x14ac:dyDescent="0.25">
      <c r="A64"/>
      <c r="B64" s="34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2"/>
      <c r="J64" s="207"/>
      <c r="K64" s="198"/>
      <c r="L64" s="131"/>
      <c r="M64" s="131"/>
      <c r="N64" s="131"/>
      <c r="O64" s="131"/>
      <c r="P64" s="131"/>
      <c r="Q64" s="198"/>
      <c r="R64" s="198"/>
      <c r="S64" s="198"/>
      <c r="T64" s="198"/>
      <c r="U64" s="198"/>
      <c r="V64" s="198"/>
      <c r="W64" s="198"/>
      <c r="X64" s="198"/>
      <c r="Y64" s="198"/>
      <c r="Z64" s="198"/>
    </row>
    <row r="65" spans="1:26" x14ac:dyDescent="0.25">
      <c r="A65" s="159" t="s">
        <v>181</v>
      </c>
      <c r="B65" s="348"/>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40"/>
      <c r="J65" s="207"/>
      <c r="K65" s="1"/>
      <c r="L65" s="131"/>
      <c r="M65" s="131"/>
      <c r="N65" s="131"/>
      <c r="O65" s="131"/>
      <c r="P65" s="131"/>
      <c r="Q65" s="1"/>
      <c r="R65" s="1"/>
      <c r="S65" s="1"/>
      <c r="T65" s="1"/>
      <c r="U65" s="1"/>
      <c r="V65" s="1"/>
      <c r="W65" s="1"/>
      <c r="X65" s="1"/>
      <c r="Y65" s="1"/>
      <c r="Z65" s="1"/>
    </row>
    <row r="66" spans="1:26" ht="25.5" x14ac:dyDescent="0.25">
      <c r="A66"/>
      <c r="B66" s="34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2"/>
      <c r="J66" s="207"/>
      <c r="K66" s="1"/>
      <c r="L66" s="131"/>
      <c r="M66" s="131"/>
      <c r="N66" s="131"/>
      <c r="O66" s="131"/>
      <c r="P66" s="131"/>
      <c r="Q66" s="1"/>
      <c r="R66" s="1"/>
      <c r="S66" s="1"/>
      <c r="T66" s="1"/>
      <c r="U66" s="1"/>
      <c r="V66" s="1"/>
      <c r="W66" s="1"/>
      <c r="X66" s="1"/>
      <c r="Y66" s="1"/>
      <c r="Z66" s="1"/>
    </row>
    <row r="67" spans="1:26" x14ac:dyDescent="0.2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25">
      <c r="A68" s="159" t="s">
        <v>183</v>
      </c>
      <c r="B68" s="347"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53"/>
      <c r="J68" s="11"/>
      <c r="K68" s="1"/>
      <c r="L68" s="131"/>
      <c r="M68" s="131"/>
      <c r="N68" s="131"/>
      <c r="O68" s="131"/>
      <c r="P68" s="131"/>
      <c r="Q68" s="1"/>
      <c r="R68" s="1"/>
      <c r="S68" s="1"/>
      <c r="T68" s="1"/>
      <c r="U68" s="1"/>
      <c r="V68" s="1"/>
      <c r="W68" s="1"/>
      <c r="X68" s="1"/>
      <c r="Y68" s="1"/>
      <c r="Z68" s="1"/>
    </row>
    <row r="69" spans="1:26" ht="38.25" x14ac:dyDescent="0.25">
      <c r="B69" s="348"/>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34"/>
      <c r="J69" s="11"/>
      <c r="K69" s="1"/>
      <c r="L69" s="131"/>
      <c r="M69" s="131"/>
      <c r="N69" s="131"/>
      <c r="O69" s="131"/>
      <c r="P69" s="131"/>
      <c r="Q69" s="1"/>
      <c r="R69" s="1"/>
      <c r="S69" s="1"/>
      <c r="T69" s="1"/>
      <c r="U69" s="1"/>
      <c r="V69" s="1"/>
      <c r="W69" s="1"/>
      <c r="X69" s="1"/>
      <c r="Y69" s="1"/>
      <c r="Z69" s="1"/>
    </row>
    <row r="70" spans="1:26" x14ac:dyDescent="0.25">
      <c r="A70" s="159" t="s">
        <v>185</v>
      </c>
      <c r="B70" s="348"/>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53"/>
      <c r="J70" s="11"/>
      <c r="K70" s="198"/>
      <c r="L70" s="131"/>
      <c r="M70" s="131"/>
      <c r="N70" s="131"/>
      <c r="O70" s="131"/>
      <c r="P70" s="131"/>
      <c r="Q70" s="198"/>
      <c r="R70" s="198"/>
      <c r="S70" s="198"/>
      <c r="T70" s="198"/>
      <c r="U70" s="198"/>
      <c r="V70" s="198"/>
      <c r="W70" s="198"/>
      <c r="X70" s="198"/>
      <c r="Y70" s="198"/>
      <c r="Z70" s="198"/>
    </row>
    <row r="71" spans="1:26" ht="63.75" x14ac:dyDescent="0.25">
      <c r="A71"/>
      <c r="B71" s="348"/>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34"/>
      <c r="J71" s="11"/>
      <c r="K71" s="198"/>
      <c r="L71" s="131"/>
      <c r="M71" s="131"/>
      <c r="N71" s="131"/>
      <c r="O71" s="131"/>
      <c r="P71" s="131"/>
      <c r="Q71" s="198"/>
      <c r="R71" s="198"/>
      <c r="S71" s="198"/>
      <c r="T71" s="198"/>
      <c r="U71" s="198"/>
      <c r="V71" s="198"/>
      <c r="W71" s="198"/>
      <c r="X71" s="198"/>
      <c r="Y71" s="198"/>
      <c r="Z71" s="198"/>
    </row>
    <row r="72" spans="1:26" x14ac:dyDescent="0.25">
      <c r="A72" s="159" t="s">
        <v>186</v>
      </c>
      <c r="B72" s="348"/>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53"/>
      <c r="J72" s="11"/>
      <c r="K72" s="1"/>
      <c r="L72" s="131"/>
      <c r="M72" s="131"/>
      <c r="N72" s="131"/>
      <c r="O72" s="131"/>
      <c r="P72" s="131"/>
      <c r="Q72" s="1"/>
      <c r="R72" s="1"/>
      <c r="S72" s="1"/>
      <c r="T72" s="1"/>
      <c r="U72" s="1"/>
      <c r="V72" s="1"/>
      <c r="W72" s="1"/>
      <c r="X72" s="1"/>
      <c r="Y72" s="1"/>
      <c r="Z72" s="1"/>
    </row>
    <row r="73" spans="1:26" ht="38.25" x14ac:dyDescent="0.25">
      <c r="A73"/>
      <c r="B73" s="349"/>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34"/>
      <c r="J73" s="11"/>
      <c r="K73" s="1"/>
      <c r="L73" s="131"/>
      <c r="M73" s="131"/>
      <c r="N73" s="131"/>
      <c r="O73" s="131"/>
      <c r="P73" s="131"/>
      <c r="Q73" s="1"/>
      <c r="R73" s="1"/>
      <c r="S73" s="1"/>
      <c r="T73" s="1"/>
      <c r="U73" s="1"/>
      <c r="V73" s="1"/>
      <c r="W73" s="1"/>
      <c r="X73" s="1"/>
      <c r="Y73" s="1"/>
      <c r="Z73" s="1"/>
    </row>
    <row r="74" spans="1:26" ht="12.75" x14ac:dyDescent="0.2">
      <c r="A74"/>
      <c r="B74" s="413" t="s">
        <v>23</v>
      </c>
      <c r="C74" s="414"/>
      <c r="D74" s="415"/>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1" customHeight="1" x14ac:dyDescent="0.2">
      <c r="A75" s="159" t="s">
        <v>187</v>
      </c>
      <c r="B75" s="34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38"/>
      <c r="J75" s="396">
        <f>SUM(H75,H77,H79)</f>
        <v>0</v>
      </c>
      <c r="K75" s="1"/>
      <c r="L75" s="131"/>
      <c r="M75" s="131"/>
      <c r="N75" s="131"/>
      <c r="O75" s="131"/>
      <c r="P75" s="131"/>
      <c r="Q75" s="1"/>
      <c r="R75" s="1"/>
      <c r="S75" s="1"/>
      <c r="T75" s="1"/>
      <c r="U75" s="1"/>
      <c r="V75" s="1"/>
      <c r="W75" s="1"/>
      <c r="X75" s="1"/>
      <c r="Y75" s="1"/>
      <c r="Z75" s="1"/>
    </row>
    <row r="76" spans="1:26" ht="38.25" x14ac:dyDescent="0.2">
      <c r="A76"/>
      <c r="B76" s="348"/>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39"/>
      <c r="J76" s="397"/>
      <c r="K76" s="1"/>
      <c r="L76" s="131"/>
      <c r="M76" s="131"/>
      <c r="N76" s="131"/>
      <c r="O76" s="131"/>
      <c r="P76" s="131"/>
      <c r="Q76" s="1"/>
      <c r="R76" s="1"/>
      <c r="S76" s="1"/>
      <c r="T76" s="1"/>
      <c r="U76" s="1"/>
      <c r="V76" s="1"/>
      <c r="W76" s="1"/>
      <c r="X76" s="1"/>
      <c r="Y76" s="1"/>
      <c r="Z76" s="1"/>
    </row>
    <row r="77" spans="1:26" x14ac:dyDescent="0.25">
      <c r="A77" s="159" t="s">
        <v>189</v>
      </c>
      <c r="B77" s="348"/>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31"/>
      <c r="J77" s="207"/>
      <c r="K77" s="198"/>
      <c r="L77" s="131"/>
      <c r="M77" s="131"/>
      <c r="N77" s="131"/>
      <c r="O77" s="131"/>
      <c r="P77" s="131"/>
      <c r="Q77" s="198"/>
      <c r="R77" s="198"/>
      <c r="S77" s="198"/>
      <c r="T77" s="198"/>
      <c r="U77" s="198"/>
      <c r="V77" s="198"/>
      <c r="W77" s="198"/>
      <c r="X77" s="198"/>
      <c r="Y77" s="198"/>
      <c r="Z77" s="198"/>
    </row>
    <row r="78" spans="1:26" ht="63.75" x14ac:dyDescent="0.25">
      <c r="A78"/>
      <c r="B78" s="348"/>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2"/>
      <c r="J78" s="207"/>
      <c r="K78" s="198"/>
      <c r="L78" s="131"/>
      <c r="M78" s="131"/>
      <c r="N78" s="131"/>
      <c r="O78" s="131"/>
      <c r="P78" s="131"/>
      <c r="Q78" s="198"/>
      <c r="R78" s="198"/>
      <c r="S78" s="198"/>
      <c r="T78" s="198"/>
      <c r="U78" s="198"/>
      <c r="V78" s="198"/>
      <c r="W78" s="198"/>
      <c r="X78" s="198"/>
      <c r="Y78" s="198"/>
      <c r="Z78" s="198"/>
    </row>
    <row r="79" spans="1:26" x14ac:dyDescent="0.25">
      <c r="A79" s="159" t="s">
        <v>190</v>
      </c>
      <c r="B79" s="348"/>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40"/>
      <c r="J79" s="207"/>
      <c r="K79" s="1"/>
      <c r="L79" s="131"/>
      <c r="M79" s="131"/>
      <c r="N79" s="131"/>
      <c r="O79" s="131"/>
      <c r="P79" s="131"/>
      <c r="Q79" s="1"/>
      <c r="R79" s="1"/>
      <c r="S79" s="1"/>
      <c r="T79" s="1"/>
      <c r="U79" s="1"/>
      <c r="V79" s="1"/>
      <c r="W79" s="1"/>
      <c r="X79" s="1"/>
      <c r="Y79" s="1"/>
      <c r="Z79" s="1"/>
    </row>
    <row r="80" spans="1:26" ht="51" x14ac:dyDescent="0.25">
      <c r="A80"/>
      <c r="B80" s="34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2"/>
      <c r="J80" s="207"/>
      <c r="K80" s="1"/>
      <c r="L80" s="131"/>
      <c r="M80" s="131"/>
      <c r="N80" s="131"/>
      <c r="O80" s="131"/>
      <c r="P80" s="131"/>
      <c r="Q80" s="1"/>
      <c r="R80" s="1"/>
      <c r="S80" s="1"/>
      <c r="T80" s="1"/>
      <c r="U80" s="1"/>
      <c r="V80" s="1"/>
      <c r="W80" s="1"/>
      <c r="X80" s="1"/>
      <c r="Y80" s="1"/>
      <c r="Z80" s="1"/>
    </row>
    <row r="81" spans="1:26" x14ac:dyDescent="0.2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25">
      <c r="A82" s="159" t="s">
        <v>191</v>
      </c>
      <c r="B82" s="34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44"/>
      <c r="J82" s="11"/>
      <c r="K82" s="1"/>
      <c r="L82" s="131"/>
      <c r="M82" s="131"/>
      <c r="N82" s="131"/>
      <c r="O82" s="131"/>
      <c r="P82" s="131"/>
      <c r="Q82" s="1"/>
      <c r="R82" s="1"/>
      <c r="S82" s="1"/>
      <c r="T82" s="1"/>
      <c r="U82" s="1"/>
      <c r="V82" s="1"/>
      <c r="W82" s="1"/>
      <c r="X82" s="1"/>
      <c r="Y82" s="1"/>
      <c r="Z82" s="1"/>
    </row>
    <row r="83" spans="1:26" ht="32.1" customHeight="1" x14ac:dyDescent="0.25">
      <c r="A83"/>
      <c r="B83" s="34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34"/>
      <c r="J83" s="11"/>
      <c r="K83" s="1"/>
      <c r="L83" s="131"/>
      <c r="M83" s="131"/>
      <c r="N83" s="131"/>
      <c r="O83" s="131"/>
      <c r="P83" s="131"/>
      <c r="Q83" s="1"/>
      <c r="R83" s="1"/>
      <c r="S83" s="1"/>
      <c r="T83" s="1"/>
      <c r="U83" s="1"/>
      <c r="V83" s="1"/>
      <c r="W83" s="1"/>
      <c r="X83" s="1"/>
      <c r="Y83" s="1"/>
      <c r="Z83" s="1"/>
    </row>
    <row r="84" spans="1:26" ht="25.5" x14ac:dyDescent="0.25">
      <c r="A84" s="159" t="s">
        <v>194</v>
      </c>
      <c r="B84" s="348"/>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44"/>
      <c r="J84" s="11"/>
      <c r="K84" s="198"/>
      <c r="L84" s="131"/>
      <c r="M84" s="131"/>
      <c r="N84" s="131"/>
      <c r="O84" s="131"/>
      <c r="P84" s="131"/>
      <c r="Q84" s="198"/>
      <c r="R84" s="198"/>
      <c r="S84" s="198"/>
      <c r="T84" s="198"/>
      <c r="U84" s="198"/>
      <c r="V84" s="198"/>
      <c r="W84" s="198"/>
      <c r="X84" s="198"/>
      <c r="Y84" s="198"/>
      <c r="Z84" s="198"/>
    </row>
    <row r="85" spans="1:26" ht="74.099999999999994" customHeight="1" x14ac:dyDescent="0.25">
      <c r="A85"/>
      <c r="B85" s="348"/>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34"/>
      <c r="J85" s="11"/>
      <c r="K85" s="198"/>
      <c r="L85" s="131"/>
      <c r="M85" s="131"/>
      <c r="N85" s="131"/>
      <c r="O85" s="131"/>
      <c r="P85" s="131"/>
      <c r="Q85" s="198"/>
      <c r="R85" s="198"/>
      <c r="S85" s="198"/>
      <c r="T85" s="198"/>
      <c r="U85" s="198"/>
      <c r="V85" s="198"/>
      <c r="W85" s="198"/>
      <c r="X85" s="198"/>
      <c r="Y85" s="198"/>
      <c r="Z85" s="198"/>
    </row>
    <row r="86" spans="1:26" ht="25.5" x14ac:dyDescent="0.25">
      <c r="A86" s="159" t="s">
        <v>195</v>
      </c>
      <c r="B86" s="34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44"/>
      <c r="J86" s="11"/>
      <c r="K86" s="1"/>
      <c r="L86" s="131"/>
      <c r="M86" s="131"/>
      <c r="N86" s="131"/>
      <c r="O86" s="131"/>
      <c r="P86" s="131"/>
      <c r="Q86" s="1"/>
      <c r="R86" s="1"/>
      <c r="S86" s="1"/>
      <c r="T86" s="1"/>
      <c r="U86" s="1"/>
      <c r="V86" s="1"/>
      <c r="W86" s="1"/>
      <c r="X86" s="1"/>
      <c r="Y86" s="1"/>
      <c r="Z86" s="1"/>
    </row>
    <row r="87" spans="1:26" ht="72" customHeight="1" x14ac:dyDescent="0.25">
      <c r="A87"/>
      <c r="B87" s="34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34"/>
      <c r="J87" s="11"/>
      <c r="K87" s="1"/>
      <c r="L87" s="131"/>
      <c r="M87" s="131"/>
      <c r="N87" s="131"/>
      <c r="O87" s="131"/>
      <c r="P87" s="131"/>
      <c r="Q87" s="1"/>
      <c r="R87" s="1"/>
      <c r="S87" s="1"/>
      <c r="T87" s="1"/>
      <c r="U87" s="1"/>
      <c r="V87" s="1"/>
      <c r="W87" s="1"/>
      <c r="X87" s="1"/>
      <c r="Y87" s="1"/>
      <c r="Z87" s="1"/>
    </row>
    <row r="88" spans="1:26" ht="12.75" x14ac:dyDescent="0.2">
      <c r="A88"/>
      <c r="B88" s="413" t="s">
        <v>24</v>
      </c>
      <c r="C88" s="414"/>
      <c r="D88" s="415"/>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1" customHeight="1" x14ac:dyDescent="0.2">
      <c r="A89" s="159" t="s">
        <v>197</v>
      </c>
      <c r="B89" s="34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38"/>
      <c r="J89" s="396">
        <f>SUM(H89,H91,H93)</f>
        <v>0</v>
      </c>
      <c r="K89" s="1"/>
      <c r="L89" s="131"/>
      <c r="M89" s="131"/>
      <c r="N89" s="131"/>
      <c r="O89" s="131"/>
      <c r="P89" s="131"/>
      <c r="Q89" s="1"/>
      <c r="R89" s="1"/>
      <c r="S89" s="1"/>
      <c r="T89" s="1"/>
      <c r="U89" s="1"/>
      <c r="V89" s="1"/>
      <c r="W89" s="1"/>
      <c r="X89" s="1"/>
      <c r="Y89" s="1"/>
      <c r="Z89" s="1"/>
    </row>
    <row r="90" spans="1:26" ht="38.25" x14ac:dyDescent="0.2">
      <c r="A90"/>
      <c r="B90" s="34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39"/>
      <c r="J90" s="397"/>
      <c r="K90" s="1"/>
      <c r="L90" s="131"/>
      <c r="M90" s="131"/>
      <c r="N90" s="131"/>
      <c r="O90" s="131"/>
      <c r="P90" s="131"/>
      <c r="Q90" s="1"/>
      <c r="R90" s="1"/>
      <c r="S90" s="1"/>
      <c r="T90" s="1"/>
      <c r="U90" s="1"/>
      <c r="V90" s="1"/>
      <c r="W90" s="1"/>
      <c r="X90" s="1"/>
      <c r="Y90" s="1"/>
      <c r="Z90" s="1"/>
    </row>
    <row r="91" spans="1:26" x14ac:dyDescent="0.25">
      <c r="A91" s="159" t="s">
        <v>201</v>
      </c>
      <c r="B91" s="348"/>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31"/>
      <c r="J91" s="207"/>
      <c r="K91" s="198"/>
      <c r="L91" s="131"/>
      <c r="M91" s="131"/>
      <c r="N91" s="131"/>
      <c r="O91" s="131"/>
      <c r="P91" s="131"/>
      <c r="Q91" s="198"/>
      <c r="R91" s="198"/>
      <c r="S91" s="198"/>
      <c r="T91" s="198"/>
      <c r="U91" s="198"/>
      <c r="V91" s="198"/>
      <c r="W91" s="198"/>
      <c r="X91" s="198"/>
      <c r="Y91" s="198"/>
      <c r="Z91" s="198"/>
    </row>
    <row r="92" spans="1:26" ht="38.25" x14ac:dyDescent="0.25">
      <c r="A92"/>
      <c r="B92" s="34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2"/>
      <c r="J92" s="207"/>
      <c r="K92" s="198"/>
      <c r="L92" s="131"/>
      <c r="M92" s="131"/>
      <c r="N92" s="131"/>
      <c r="O92" s="131"/>
      <c r="P92" s="131"/>
      <c r="Q92" s="198"/>
      <c r="R92" s="198"/>
      <c r="S92" s="198"/>
      <c r="T92" s="198"/>
      <c r="U92" s="198"/>
      <c r="V92" s="198"/>
      <c r="W92" s="198"/>
      <c r="X92" s="198"/>
      <c r="Y92" s="198"/>
      <c r="Z92" s="198"/>
    </row>
    <row r="93" spans="1:26" x14ac:dyDescent="0.25">
      <c r="A93" s="159" t="s">
        <v>202</v>
      </c>
      <c r="B93" s="348"/>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40"/>
      <c r="J93" s="207"/>
      <c r="K93" s="1"/>
      <c r="L93" s="131"/>
      <c r="M93" s="131"/>
      <c r="N93" s="131"/>
      <c r="O93" s="131"/>
      <c r="P93" s="131"/>
      <c r="Q93" s="1"/>
      <c r="R93" s="1"/>
      <c r="S93" s="1"/>
      <c r="T93" s="1"/>
      <c r="U93" s="1"/>
      <c r="V93" s="1"/>
      <c r="W93" s="1"/>
      <c r="X93" s="1"/>
      <c r="Y93" s="1"/>
      <c r="Z93" s="1"/>
    </row>
    <row r="94" spans="1:26" ht="38.25" x14ac:dyDescent="0.25">
      <c r="A94"/>
      <c r="B94" s="34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2"/>
      <c r="J94" s="207"/>
      <c r="K94" s="1"/>
      <c r="L94" s="131"/>
      <c r="M94" s="131"/>
      <c r="N94" s="131"/>
      <c r="O94" s="131"/>
      <c r="P94" s="131"/>
      <c r="Q94" s="1"/>
      <c r="R94" s="1"/>
      <c r="S94" s="1"/>
      <c r="T94" s="1"/>
      <c r="U94" s="1"/>
      <c r="V94" s="1"/>
      <c r="W94" s="1"/>
      <c r="X94" s="1"/>
      <c r="Y94" s="1"/>
      <c r="Z94" s="1"/>
    </row>
    <row r="95" spans="1:26" x14ac:dyDescent="0.2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25">
      <c r="A96" s="159" t="s">
        <v>204</v>
      </c>
      <c r="B96" s="34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44"/>
      <c r="J96" s="11"/>
      <c r="K96" s="1"/>
      <c r="L96" s="131"/>
      <c r="M96" s="131"/>
      <c r="N96" s="131"/>
      <c r="O96" s="131"/>
      <c r="P96" s="131"/>
      <c r="Q96" s="1"/>
      <c r="R96" s="1"/>
      <c r="S96" s="1"/>
      <c r="T96" s="1"/>
      <c r="U96" s="1"/>
      <c r="V96" s="1"/>
      <c r="W96" s="1"/>
      <c r="X96" s="1"/>
      <c r="Y96" s="1"/>
      <c r="Z96" s="1"/>
    </row>
    <row r="97" spans="1:26" ht="38.25" x14ac:dyDescent="0.25">
      <c r="A97"/>
      <c r="B97" s="34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34"/>
      <c r="J97" s="11"/>
      <c r="K97" s="1"/>
      <c r="L97" s="131"/>
      <c r="M97" s="131"/>
      <c r="N97" s="131"/>
      <c r="O97" s="131"/>
      <c r="P97" s="131"/>
      <c r="Q97" s="1"/>
      <c r="R97" s="1"/>
      <c r="S97" s="1"/>
      <c r="T97" s="1"/>
      <c r="U97" s="1"/>
      <c r="V97" s="1"/>
      <c r="W97" s="1"/>
      <c r="X97" s="1"/>
      <c r="Y97" s="1"/>
      <c r="Z97" s="1"/>
    </row>
    <row r="98" spans="1:26" x14ac:dyDescent="0.25">
      <c r="A98" s="159" t="s">
        <v>206</v>
      </c>
      <c r="B98" s="348"/>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44"/>
      <c r="J98" s="11"/>
      <c r="K98" s="198"/>
      <c r="L98" s="131"/>
      <c r="M98" s="131"/>
      <c r="N98" s="131"/>
      <c r="O98" s="131"/>
      <c r="P98" s="131"/>
      <c r="Q98" s="198"/>
      <c r="R98" s="198"/>
      <c r="S98" s="198"/>
      <c r="T98" s="198"/>
      <c r="U98" s="198"/>
      <c r="V98" s="198"/>
      <c r="W98" s="198"/>
      <c r="X98" s="198"/>
      <c r="Y98" s="198"/>
      <c r="Z98" s="198"/>
    </row>
    <row r="99" spans="1:26" ht="51" x14ac:dyDescent="0.25">
      <c r="A99"/>
      <c r="B99" s="34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34"/>
      <c r="J99" s="11"/>
      <c r="K99" s="198"/>
      <c r="L99" s="131"/>
      <c r="M99" s="131"/>
      <c r="N99" s="131"/>
      <c r="O99" s="131"/>
      <c r="P99" s="131"/>
      <c r="Q99" s="198"/>
      <c r="R99" s="198"/>
      <c r="S99" s="198"/>
      <c r="T99" s="198"/>
      <c r="U99" s="198"/>
      <c r="V99" s="198"/>
      <c r="W99" s="198"/>
      <c r="X99" s="198"/>
      <c r="Y99" s="198"/>
      <c r="Z99" s="198"/>
    </row>
    <row r="100" spans="1:26" x14ac:dyDescent="0.25">
      <c r="A100" s="159" t="s">
        <v>207</v>
      </c>
      <c r="B100" s="348"/>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44"/>
      <c r="J100" s="11"/>
      <c r="K100" s="1"/>
      <c r="L100" s="131"/>
      <c r="M100" s="131"/>
      <c r="N100" s="131"/>
      <c r="O100" s="131"/>
      <c r="P100" s="131"/>
      <c r="Q100" s="1"/>
      <c r="R100" s="1"/>
      <c r="S100" s="1"/>
      <c r="T100" s="1"/>
      <c r="U100" s="1"/>
      <c r="V100" s="1"/>
      <c r="W100" s="1"/>
      <c r="X100" s="1"/>
      <c r="Y100" s="1"/>
      <c r="Z100" s="1"/>
    </row>
    <row r="101" spans="1:26" ht="38.25" x14ac:dyDescent="0.25">
      <c r="A101"/>
      <c r="B101" s="34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34"/>
      <c r="J101" s="11"/>
      <c r="K101" s="1"/>
      <c r="L101" s="131"/>
      <c r="M101" s="131"/>
      <c r="N101" s="131"/>
      <c r="O101" s="131"/>
      <c r="P101" s="131"/>
      <c r="Q101" s="1"/>
      <c r="R101" s="1"/>
      <c r="S101" s="1"/>
      <c r="T101" s="1"/>
      <c r="U101" s="1"/>
      <c r="V101" s="1"/>
      <c r="W101" s="1"/>
      <c r="X101" s="1"/>
      <c r="Y101" s="1"/>
      <c r="Z101" s="1"/>
    </row>
    <row r="102" spans="1:26" ht="12.75" x14ac:dyDescent="0.2">
      <c r="A102"/>
      <c r="B102" s="419" t="s">
        <v>209</v>
      </c>
      <c r="C102" s="419"/>
      <c r="D102" s="419"/>
      <c r="E102" s="419"/>
      <c r="F102" s="419"/>
      <c r="G102" s="419"/>
      <c r="H102" s="419"/>
      <c r="I102" s="419"/>
      <c r="J102" s="419"/>
      <c r="K102" s="156"/>
      <c r="L102" s="131"/>
      <c r="M102" s="131"/>
      <c r="N102" s="131"/>
      <c r="O102" s="131"/>
      <c r="P102" s="131"/>
      <c r="Q102" s="156"/>
      <c r="R102" s="156"/>
      <c r="S102" s="156"/>
      <c r="T102" s="156"/>
      <c r="U102" s="156"/>
      <c r="V102" s="156"/>
      <c r="W102" s="156"/>
      <c r="X102" s="156"/>
      <c r="Y102" s="156"/>
      <c r="Z102" s="156"/>
    </row>
    <row r="103" spans="1:26" ht="12.75" x14ac:dyDescent="0.2">
      <c r="A103"/>
      <c r="B103" s="420" t="s">
        <v>210</v>
      </c>
      <c r="C103" s="421"/>
      <c r="D103" s="422"/>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ht="12.75" x14ac:dyDescent="0.2">
      <c r="A104" s="159" t="s">
        <v>208</v>
      </c>
      <c r="B104" s="350"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38"/>
      <c r="J104" s="394">
        <f>SUM(H104,H106,H108)</f>
        <v>0</v>
      </c>
      <c r="K104" s="156"/>
      <c r="L104" s="131"/>
      <c r="M104" s="131"/>
      <c r="N104" s="131"/>
      <c r="O104" s="131"/>
      <c r="P104" s="131"/>
      <c r="Q104" s="156"/>
      <c r="R104" s="156"/>
      <c r="S104" s="156"/>
      <c r="T104" s="156"/>
      <c r="U104" s="156"/>
      <c r="V104" s="156"/>
      <c r="W104" s="156"/>
      <c r="X104" s="156"/>
      <c r="Y104" s="156"/>
      <c r="Z104" s="156"/>
    </row>
    <row r="105" spans="1:26" ht="63.75" x14ac:dyDescent="0.2">
      <c r="A105"/>
      <c r="B105" s="351"/>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39"/>
      <c r="J105" s="395"/>
      <c r="K105" s="156"/>
      <c r="L105" s="131"/>
      <c r="M105" s="131"/>
      <c r="N105" s="131"/>
      <c r="O105" s="131"/>
      <c r="P105" s="131"/>
      <c r="Q105" s="156"/>
      <c r="R105" s="156"/>
      <c r="S105" s="156"/>
      <c r="T105" s="156"/>
      <c r="U105" s="156"/>
      <c r="V105" s="156"/>
      <c r="W105" s="156"/>
      <c r="X105" s="156"/>
      <c r="Y105" s="156"/>
      <c r="Z105" s="156"/>
    </row>
    <row r="106" spans="1:26" x14ac:dyDescent="0.25">
      <c r="A106" s="159" t="s">
        <v>212</v>
      </c>
      <c r="B106" s="351"/>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31"/>
      <c r="J106" s="207"/>
      <c r="K106" s="198"/>
      <c r="L106" s="131"/>
      <c r="M106" s="131"/>
      <c r="N106" s="131"/>
      <c r="O106" s="131"/>
      <c r="P106" s="131"/>
      <c r="Q106" s="198"/>
      <c r="R106" s="198"/>
      <c r="S106" s="198"/>
      <c r="T106" s="198"/>
      <c r="U106" s="198"/>
      <c r="V106" s="198"/>
      <c r="W106" s="198"/>
      <c r="X106" s="198"/>
      <c r="Y106" s="198"/>
      <c r="Z106" s="198"/>
    </row>
    <row r="107" spans="1:26" ht="38.25" x14ac:dyDescent="0.25">
      <c r="A107"/>
      <c r="B107" s="351"/>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2"/>
      <c r="J107" s="207"/>
      <c r="K107" s="198"/>
      <c r="L107" s="131"/>
      <c r="M107" s="131"/>
      <c r="N107" s="131"/>
      <c r="O107" s="131"/>
      <c r="P107" s="131"/>
      <c r="Q107" s="198"/>
      <c r="R107" s="198"/>
      <c r="S107" s="198"/>
      <c r="T107" s="198"/>
      <c r="U107" s="198"/>
      <c r="V107" s="198"/>
      <c r="W107" s="198"/>
      <c r="X107" s="198"/>
      <c r="Y107" s="198"/>
      <c r="Z107" s="198"/>
    </row>
    <row r="108" spans="1:26" x14ac:dyDescent="0.25">
      <c r="A108" s="159" t="s">
        <v>213</v>
      </c>
      <c r="B108" s="351"/>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40"/>
      <c r="J108" s="207"/>
      <c r="K108" s="156"/>
      <c r="L108" s="131"/>
      <c r="M108" s="131"/>
      <c r="N108" s="131"/>
      <c r="O108" s="131"/>
      <c r="P108" s="131"/>
      <c r="Q108" s="156"/>
      <c r="R108" s="156"/>
      <c r="S108" s="156"/>
      <c r="T108" s="156"/>
      <c r="U108" s="156"/>
      <c r="V108" s="156"/>
      <c r="W108" s="156"/>
      <c r="X108" s="156"/>
      <c r="Y108" s="156"/>
      <c r="Z108" s="156"/>
    </row>
    <row r="109" spans="1:26" ht="51" x14ac:dyDescent="0.25">
      <c r="A109"/>
      <c r="B109" s="352"/>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2"/>
      <c r="J109" s="207"/>
      <c r="K109" s="156"/>
      <c r="L109" s="131"/>
      <c r="M109" s="131"/>
      <c r="N109" s="131"/>
      <c r="O109" s="131"/>
      <c r="P109" s="131"/>
      <c r="Q109" s="156"/>
      <c r="R109" s="156"/>
      <c r="S109" s="156"/>
      <c r="T109" s="156"/>
      <c r="U109" s="156"/>
      <c r="V109" s="156"/>
      <c r="W109" s="156"/>
      <c r="X109" s="156"/>
      <c r="Y109" s="156"/>
      <c r="Z109" s="156"/>
    </row>
    <row r="110" spans="1:26" x14ac:dyDescent="0.2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25">
      <c r="A111" s="159" t="s">
        <v>214</v>
      </c>
      <c r="B111" s="350"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53"/>
      <c r="J111" s="11"/>
      <c r="K111" s="156"/>
      <c r="L111" s="131"/>
      <c r="M111" s="131"/>
      <c r="N111" s="131"/>
      <c r="O111" s="131"/>
      <c r="P111" s="131"/>
      <c r="Q111" s="156"/>
      <c r="R111" s="156"/>
      <c r="S111" s="156"/>
      <c r="T111" s="156"/>
      <c r="U111" s="156"/>
      <c r="V111" s="156"/>
      <c r="W111" s="156"/>
      <c r="X111" s="156"/>
      <c r="Y111" s="156"/>
      <c r="Z111" s="156"/>
    </row>
    <row r="112" spans="1:26" ht="38.25" x14ac:dyDescent="0.25">
      <c r="A112"/>
      <c r="B112" s="351"/>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34"/>
      <c r="J112" s="11"/>
      <c r="K112" s="156"/>
      <c r="L112" s="131"/>
      <c r="M112" s="131"/>
      <c r="N112" s="131"/>
      <c r="O112" s="131"/>
      <c r="P112" s="131"/>
      <c r="Q112" s="156"/>
      <c r="R112" s="156"/>
      <c r="S112" s="156"/>
      <c r="T112" s="156"/>
      <c r="U112" s="156"/>
      <c r="V112" s="156"/>
      <c r="W112" s="156"/>
      <c r="X112" s="156"/>
      <c r="Y112" s="156"/>
      <c r="Z112" s="156"/>
    </row>
    <row r="113" spans="1:26" x14ac:dyDescent="0.25">
      <c r="A113" s="159" t="s">
        <v>216</v>
      </c>
      <c r="B113" s="351"/>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53"/>
      <c r="J113" s="11"/>
      <c r="K113" s="198"/>
      <c r="L113" s="131"/>
      <c r="M113" s="131"/>
      <c r="N113" s="131"/>
      <c r="O113" s="131"/>
      <c r="P113" s="131"/>
      <c r="Q113" s="198"/>
      <c r="R113" s="198"/>
      <c r="S113" s="198"/>
      <c r="T113" s="198"/>
      <c r="U113" s="198"/>
      <c r="V113" s="198"/>
      <c r="W113" s="198"/>
      <c r="X113" s="198"/>
      <c r="Y113" s="198"/>
      <c r="Z113" s="198"/>
    </row>
    <row r="114" spans="1:26" ht="63.75" x14ac:dyDescent="0.25">
      <c r="A114"/>
      <c r="B114" s="351"/>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34"/>
      <c r="J114" s="11"/>
      <c r="K114" s="198"/>
      <c r="L114" s="131"/>
      <c r="M114" s="131"/>
      <c r="N114" s="131"/>
      <c r="O114" s="131"/>
      <c r="P114" s="131"/>
      <c r="Q114" s="198"/>
      <c r="R114" s="198"/>
      <c r="S114" s="198"/>
      <c r="T114" s="198"/>
      <c r="U114" s="198"/>
      <c r="V114" s="198"/>
      <c r="W114" s="198"/>
      <c r="X114" s="198"/>
      <c r="Y114" s="198"/>
      <c r="Z114" s="198"/>
    </row>
    <row r="115" spans="1:26" x14ac:dyDescent="0.25">
      <c r="A115" s="159" t="s">
        <v>217</v>
      </c>
      <c r="B115" s="351"/>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53"/>
      <c r="J115" s="11"/>
      <c r="K115" s="156"/>
      <c r="L115" s="131"/>
      <c r="M115" s="131"/>
      <c r="N115" s="131"/>
      <c r="O115" s="131"/>
      <c r="P115" s="131"/>
      <c r="Q115" s="156"/>
      <c r="R115" s="156"/>
      <c r="S115" s="156"/>
      <c r="T115" s="156"/>
      <c r="U115" s="156"/>
      <c r="V115" s="156"/>
      <c r="W115" s="156"/>
      <c r="X115" s="156"/>
      <c r="Y115" s="156"/>
      <c r="Z115" s="156"/>
    </row>
    <row r="116" spans="1:26" ht="63.75" x14ac:dyDescent="0.25">
      <c r="A116"/>
      <c r="B116" s="352"/>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34"/>
      <c r="J116" s="11"/>
      <c r="K116" s="156"/>
      <c r="L116" s="131"/>
      <c r="M116" s="131"/>
      <c r="N116" s="131"/>
      <c r="O116" s="131"/>
      <c r="P116" s="131"/>
      <c r="Q116" s="156"/>
      <c r="R116" s="156"/>
      <c r="S116" s="156"/>
      <c r="T116" s="156"/>
      <c r="U116" s="156"/>
      <c r="V116" s="156"/>
      <c r="W116" s="156"/>
      <c r="X116" s="156"/>
      <c r="Y116" s="156"/>
      <c r="Z116" s="156"/>
    </row>
    <row r="117" spans="1:26" ht="12.75" x14ac:dyDescent="0.2">
      <c r="A117"/>
      <c r="B117" s="399" t="s">
        <v>220</v>
      </c>
      <c r="C117" s="400"/>
      <c r="D117" s="401"/>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1" customHeight="1" x14ac:dyDescent="0.2">
      <c r="A118" s="159" t="s">
        <v>219</v>
      </c>
      <c r="B118" s="350"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38"/>
      <c r="J118" s="394">
        <f>SUM(H118,H120,H122)</f>
        <v>0</v>
      </c>
      <c r="K118" s="156"/>
      <c r="L118" s="131"/>
      <c r="M118" s="131"/>
      <c r="N118" s="131"/>
      <c r="O118" s="131"/>
      <c r="P118" s="131"/>
      <c r="Q118" s="156"/>
      <c r="R118" s="156"/>
      <c r="S118" s="156"/>
      <c r="T118" s="156"/>
      <c r="U118" s="156"/>
      <c r="V118" s="156"/>
      <c r="W118" s="156"/>
      <c r="X118" s="156"/>
      <c r="Y118" s="156"/>
      <c r="Z118" s="156"/>
    </row>
    <row r="119" spans="1:26" ht="63.75" x14ac:dyDescent="0.2">
      <c r="A119"/>
      <c r="B119" s="351"/>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39"/>
      <c r="J119" s="395"/>
      <c r="K119" s="156"/>
      <c r="L119" s="131"/>
      <c r="M119" s="131"/>
      <c r="N119" s="131"/>
      <c r="O119" s="131"/>
      <c r="P119" s="131"/>
      <c r="Q119" s="156"/>
      <c r="R119" s="156"/>
      <c r="S119" s="156"/>
      <c r="T119" s="156"/>
      <c r="U119" s="156"/>
      <c r="V119" s="156"/>
      <c r="W119" s="156"/>
      <c r="X119" s="156"/>
      <c r="Y119" s="156"/>
      <c r="Z119" s="156"/>
    </row>
    <row r="120" spans="1:26" x14ac:dyDescent="0.25">
      <c r="A120" s="159" t="s">
        <v>223</v>
      </c>
      <c r="B120" s="351"/>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31"/>
      <c r="J120" s="207"/>
      <c r="K120" s="198"/>
      <c r="L120" s="131"/>
      <c r="M120" s="131"/>
      <c r="N120" s="131"/>
      <c r="O120" s="131"/>
      <c r="P120" s="131"/>
      <c r="Q120" s="198"/>
      <c r="R120" s="198"/>
      <c r="S120" s="198"/>
      <c r="T120" s="198"/>
      <c r="U120" s="198"/>
      <c r="V120" s="198"/>
      <c r="W120" s="198"/>
      <c r="X120" s="198"/>
      <c r="Y120" s="198"/>
      <c r="Z120" s="198"/>
    </row>
    <row r="121" spans="1:26" ht="51" x14ac:dyDescent="0.25">
      <c r="A121"/>
      <c r="B121" s="351"/>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2"/>
      <c r="J121" s="207"/>
      <c r="K121" s="198"/>
      <c r="L121" s="131"/>
      <c r="M121" s="131"/>
      <c r="N121" s="131"/>
      <c r="O121" s="131"/>
      <c r="P121" s="131"/>
      <c r="Q121" s="198"/>
      <c r="R121" s="198"/>
      <c r="S121" s="198"/>
      <c r="T121" s="198"/>
      <c r="U121" s="198"/>
      <c r="V121" s="198"/>
      <c r="W121" s="198"/>
      <c r="X121" s="198"/>
      <c r="Y121" s="198"/>
      <c r="Z121" s="198"/>
    </row>
    <row r="122" spans="1:26" x14ac:dyDescent="0.25">
      <c r="A122" s="159" t="s">
        <v>224</v>
      </c>
      <c r="B122" s="351"/>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40"/>
      <c r="J122" s="207"/>
      <c r="K122" s="156"/>
      <c r="L122" s="131"/>
      <c r="M122" s="131"/>
      <c r="N122" s="131"/>
      <c r="O122" s="131"/>
      <c r="P122" s="131"/>
      <c r="Q122" s="156"/>
      <c r="R122" s="156"/>
      <c r="S122" s="156"/>
      <c r="T122" s="156"/>
      <c r="U122" s="156"/>
      <c r="V122" s="156"/>
      <c r="W122" s="156"/>
      <c r="X122" s="156"/>
      <c r="Y122" s="156"/>
      <c r="Z122" s="156"/>
    </row>
    <row r="123" spans="1:26" ht="38.25" x14ac:dyDescent="0.25">
      <c r="A123"/>
      <c r="B123" s="352"/>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2"/>
      <c r="J123" s="207"/>
      <c r="K123" s="156"/>
      <c r="L123" s="131"/>
      <c r="M123" s="131"/>
      <c r="N123" s="131"/>
      <c r="O123" s="131"/>
      <c r="P123" s="131"/>
      <c r="Q123" s="156"/>
      <c r="R123" s="156"/>
      <c r="S123" s="156"/>
      <c r="T123" s="156"/>
      <c r="U123" s="156"/>
      <c r="V123" s="156"/>
      <c r="W123" s="156"/>
      <c r="X123" s="156"/>
      <c r="Y123" s="156"/>
      <c r="Z123" s="156"/>
    </row>
    <row r="124" spans="1:26" x14ac:dyDescent="0.2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25">
      <c r="A125" s="159" t="s">
        <v>226</v>
      </c>
      <c r="B125" s="350"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53"/>
      <c r="J125" s="11"/>
      <c r="K125" s="156"/>
      <c r="L125" s="131"/>
      <c r="M125" s="131"/>
      <c r="N125" s="131"/>
      <c r="O125" s="131"/>
      <c r="P125" s="131"/>
      <c r="Q125" s="156"/>
      <c r="R125" s="156"/>
      <c r="S125" s="156"/>
      <c r="T125" s="156"/>
      <c r="U125" s="156"/>
      <c r="V125" s="156"/>
      <c r="W125" s="156"/>
      <c r="X125" s="156"/>
      <c r="Y125" s="156"/>
      <c r="Z125" s="156"/>
    </row>
    <row r="126" spans="1:26" ht="38.25" x14ac:dyDescent="0.25">
      <c r="A126"/>
      <c r="B126" s="351"/>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34"/>
      <c r="J126" s="11"/>
      <c r="K126" s="156"/>
      <c r="L126" s="131"/>
      <c r="M126" s="131"/>
      <c r="N126" s="131"/>
      <c r="O126" s="131"/>
      <c r="P126" s="131"/>
      <c r="Q126" s="156"/>
      <c r="R126" s="156"/>
      <c r="S126" s="156"/>
      <c r="T126" s="156"/>
      <c r="U126" s="156"/>
      <c r="V126" s="156"/>
      <c r="W126" s="156"/>
      <c r="X126" s="156"/>
      <c r="Y126" s="156"/>
      <c r="Z126" s="156"/>
    </row>
    <row r="127" spans="1:26" x14ac:dyDescent="0.25">
      <c r="A127" s="159" t="s">
        <v>228</v>
      </c>
      <c r="B127" s="351"/>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53"/>
      <c r="J127" s="11"/>
      <c r="K127" s="198"/>
      <c r="L127" s="131"/>
      <c r="M127" s="131"/>
      <c r="N127" s="131"/>
      <c r="O127" s="131"/>
      <c r="P127" s="131"/>
      <c r="Q127" s="198"/>
      <c r="R127" s="198"/>
      <c r="S127" s="198"/>
      <c r="T127" s="198"/>
      <c r="U127" s="198"/>
      <c r="V127" s="198"/>
      <c r="W127" s="198"/>
      <c r="X127" s="198"/>
      <c r="Y127" s="198"/>
      <c r="Z127" s="198"/>
    </row>
    <row r="128" spans="1:26" ht="38.25" x14ac:dyDescent="0.25">
      <c r="A128"/>
      <c r="B128" s="351"/>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34"/>
      <c r="J128" s="11"/>
      <c r="K128" s="198"/>
      <c r="L128" s="131"/>
      <c r="M128" s="131"/>
      <c r="N128" s="131"/>
      <c r="O128" s="131"/>
      <c r="P128" s="131"/>
      <c r="Q128" s="198"/>
      <c r="R128" s="198"/>
      <c r="S128" s="198"/>
      <c r="T128" s="198"/>
      <c r="U128" s="198"/>
      <c r="V128" s="198"/>
      <c r="W128" s="198"/>
      <c r="X128" s="198"/>
      <c r="Y128" s="198"/>
      <c r="Z128" s="198"/>
    </row>
    <row r="129" spans="1:26" x14ac:dyDescent="0.25">
      <c r="A129" s="159" t="s">
        <v>229</v>
      </c>
      <c r="B129" s="351"/>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53"/>
      <c r="J129" s="11"/>
      <c r="K129" s="156"/>
      <c r="L129" s="131"/>
      <c r="M129" s="131"/>
      <c r="N129" s="131"/>
      <c r="O129" s="131"/>
      <c r="P129" s="131"/>
      <c r="Q129" s="156"/>
      <c r="R129" s="156"/>
      <c r="S129" s="156"/>
      <c r="T129" s="156"/>
      <c r="U129" s="156"/>
      <c r="V129" s="156"/>
      <c r="W129" s="156"/>
      <c r="X129" s="156"/>
      <c r="Y129" s="156"/>
      <c r="Z129" s="156"/>
    </row>
    <row r="130" spans="1:26" ht="38.25" x14ac:dyDescent="0.25">
      <c r="A130"/>
      <c r="B130" s="352"/>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34"/>
      <c r="J130" s="11"/>
      <c r="K130" s="156"/>
      <c r="L130" s="131"/>
      <c r="M130" s="131"/>
      <c r="N130" s="131"/>
      <c r="O130" s="131"/>
      <c r="P130" s="131"/>
      <c r="Q130" s="156"/>
      <c r="R130" s="156"/>
      <c r="S130" s="156"/>
      <c r="T130" s="156"/>
      <c r="U130" s="156"/>
      <c r="V130" s="156"/>
      <c r="W130" s="156"/>
      <c r="X130" s="156"/>
      <c r="Y130" s="156"/>
      <c r="Z130" s="156"/>
    </row>
    <row r="131" spans="1:26" ht="12.75" x14ac:dyDescent="0.2">
      <c r="A131"/>
      <c r="B131" s="399" t="s">
        <v>231</v>
      </c>
      <c r="C131" s="400"/>
      <c r="D131" s="401"/>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1" customHeight="1" x14ac:dyDescent="0.2">
      <c r="A132" s="159" t="s">
        <v>230</v>
      </c>
      <c r="B132" s="350"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38"/>
      <c r="J132" s="394">
        <f>SUM(H132,H134,H136)</f>
        <v>0</v>
      </c>
      <c r="K132" s="156"/>
      <c r="L132" s="131"/>
      <c r="M132" s="131"/>
      <c r="N132" s="131"/>
      <c r="O132" s="131"/>
      <c r="P132" s="131"/>
      <c r="Q132" s="156"/>
      <c r="R132" s="156"/>
      <c r="S132" s="156"/>
      <c r="T132" s="156"/>
      <c r="U132" s="156"/>
      <c r="V132" s="156"/>
      <c r="W132" s="156"/>
      <c r="X132" s="156"/>
      <c r="Y132" s="156"/>
      <c r="Z132" s="156"/>
    </row>
    <row r="133" spans="1:26" ht="51" x14ac:dyDescent="0.2">
      <c r="A133"/>
      <c r="B133" s="351"/>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39"/>
      <c r="J133" s="395"/>
      <c r="K133" s="156"/>
      <c r="L133" s="131"/>
      <c r="M133" s="131"/>
      <c r="N133" s="131"/>
      <c r="O133" s="131"/>
      <c r="P133" s="131"/>
      <c r="Q133" s="156"/>
      <c r="R133" s="156"/>
      <c r="S133" s="156"/>
      <c r="T133" s="156"/>
      <c r="U133" s="156"/>
      <c r="V133" s="156"/>
      <c r="W133" s="156"/>
      <c r="X133" s="156"/>
      <c r="Y133" s="156"/>
      <c r="Z133" s="156"/>
    </row>
    <row r="134" spans="1:26" x14ac:dyDescent="0.25">
      <c r="A134" s="159" t="s">
        <v>232</v>
      </c>
      <c r="B134" s="351"/>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31"/>
      <c r="J134" s="207"/>
      <c r="K134" s="198"/>
      <c r="L134" s="131"/>
      <c r="M134" s="131"/>
      <c r="N134" s="131"/>
      <c r="O134" s="131"/>
      <c r="P134" s="131"/>
      <c r="Q134" s="198"/>
      <c r="R134" s="198"/>
      <c r="S134" s="198"/>
      <c r="T134" s="198"/>
      <c r="U134" s="198"/>
      <c r="V134" s="198"/>
      <c r="W134" s="198"/>
      <c r="X134" s="198"/>
      <c r="Y134" s="198"/>
      <c r="Z134" s="198"/>
    </row>
    <row r="135" spans="1:26" ht="38.25" x14ac:dyDescent="0.25">
      <c r="A135"/>
      <c r="B135" s="351"/>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2"/>
      <c r="J135" s="207"/>
      <c r="K135" s="198"/>
      <c r="L135" s="131"/>
      <c r="M135" s="131"/>
      <c r="N135" s="131"/>
      <c r="O135" s="131"/>
      <c r="P135" s="131"/>
      <c r="Q135" s="198"/>
      <c r="R135" s="198"/>
      <c r="S135" s="198"/>
      <c r="T135" s="198"/>
      <c r="U135" s="198"/>
      <c r="V135" s="198"/>
      <c r="W135" s="198"/>
      <c r="X135" s="198"/>
      <c r="Y135" s="198"/>
      <c r="Z135" s="198"/>
    </row>
    <row r="136" spans="1:26" x14ac:dyDescent="0.25">
      <c r="A136" s="159" t="s">
        <v>233</v>
      </c>
      <c r="B136" s="351"/>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40"/>
      <c r="J136" s="207"/>
      <c r="K136" s="156"/>
      <c r="L136" s="131"/>
      <c r="M136" s="131"/>
      <c r="N136" s="131"/>
      <c r="O136" s="131"/>
      <c r="P136" s="131"/>
      <c r="Q136" s="156"/>
      <c r="R136" s="156"/>
      <c r="S136" s="156"/>
      <c r="T136" s="156"/>
      <c r="U136" s="156"/>
      <c r="V136" s="156"/>
      <c r="W136" s="156"/>
      <c r="X136" s="156"/>
      <c r="Y136" s="156"/>
      <c r="Z136" s="156"/>
    </row>
    <row r="137" spans="1:26" ht="25.5" x14ac:dyDescent="0.25">
      <c r="A137"/>
      <c r="B137" s="352"/>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2"/>
      <c r="J137" s="207"/>
      <c r="K137" s="156"/>
      <c r="L137" s="131"/>
      <c r="M137" s="131"/>
      <c r="N137" s="131"/>
      <c r="O137" s="131"/>
      <c r="P137" s="131"/>
      <c r="Q137" s="156"/>
      <c r="R137" s="156"/>
      <c r="S137" s="156"/>
      <c r="T137" s="156"/>
      <c r="U137" s="156"/>
      <c r="V137" s="156"/>
      <c r="W137" s="156"/>
      <c r="X137" s="156"/>
      <c r="Y137" s="156"/>
      <c r="Z137" s="156"/>
    </row>
    <row r="138" spans="1:26" x14ac:dyDescent="0.2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25">
      <c r="A139" s="159" t="s">
        <v>234</v>
      </c>
      <c r="B139" s="350"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53"/>
      <c r="J139" s="11"/>
      <c r="K139" s="156"/>
      <c r="L139" s="131"/>
      <c r="M139" s="131"/>
      <c r="N139" s="131"/>
      <c r="O139" s="131"/>
      <c r="P139" s="131"/>
      <c r="Q139" s="156"/>
      <c r="R139" s="156"/>
      <c r="S139" s="156"/>
      <c r="T139" s="156"/>
      <c r="U139" s="156"/>
      <c r="V139" s="156"/>
      <c r="W139" s="156"/>
      <c r="X139" s="156"/>
      <c r="Y139" s="156"/>
      <c r="Z139" s="156"/>
    </row>
    <row r="140" spans="1:26" ht="38.25" x14ac:dyDescent="0.25">
      <c r="A140"/>
      <c r="B140" s="351"/>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34"/>
      <c r="J140" s="11"/>
      <c r="K140" s="156"/>
      <c r="L140" s="131"/>
      <c r="M140" s="131"/>
      <c r="N140" s="131"/>
      <c r="O140" s="131"/>
      <c r="P140" s="131"/>
      <c r="Q140" s="156"/>
      <c r="R140" s="156"/>
      <c r="S140" s="156"/>
      <c r="T140" s="156"/>
      <c r="U140" s="156"/>
      <c r="V140" s="156"/>
      <c r="W140" s="156"/>
      <c r="X140" s="156"/>
      <c r="Y140" s="156"/>
      <c r="Z140" s="156"/>
    </row>
    <row r="141" spans="1:26" x14ac:dyDescent="0.25">
      <c r="A141" s="159" t="s">
        <v>235</v>
      </c>
      <c r="B141" s="351"/>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53"/>
      <c r="J141" s="11"/>
      <c r="K141" s="198"/>
      <c r="L141" s="131"/>
      <c r="M141" s="131"/>
      <c r="N141" s="131"/>
      <c r="O141" s="131"/>
      <c r="P141" s="131"/>
      <c r="Q141" s="198"/>
      <c r="R141" s="198"/>
      <c r="S141" s="198"/>
      <c r="T141" s="198"/>
      <c r="U141" s="198"/>
      <c r="V141" s="198"/>
      <c r="W141" s="198"/>
      <c r="X141" s="198"/>
      <c r="Y141" s="198"/>
      <c r="Z141" s="198"/>
    </row>
    <row r="142" spans="1:26" ht="38.25" x14ac:dyDescent="0.25">
      <c r="A142"/>
      <c r="B142" s="351"/>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34"/>
      <c r="J142" s="11"/>
      <c r="K142" s="198"/>
      <c r="L142" s="131"/>
      <c r="M142" s="131"/>
      <c r="N142" s="131"/>
      <c r="O142" s="131"/>
      <c r="P142" s="131"/>
      <c r="Q142" s="198"/>
      <c r="R142" s="198"/>
      <c r="S142" s="198"/>
      <c r="T142" s="198"/>
      <c r="U142" s="198"/>
      <c r="V142" s="198"/>
      <c r="W142" s="198"/>
      <c r="X142" s="198"/>
      <c r="Y142" s="198"/>
      <c r="Z142" s="198"/>
    </row>
    <row r="143" spans="1:26" ht="25.5" x14ac:dyDescent="0.25">
      <c r="A143" s="159" t="s">
        <v>236</v>
      </c>
      <c r="B143" s="351"/>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53"/>
      <c r="J143" s="11"/>
      <c r="K143" s="156"/>
      <c r="L143" s="131"/>
      <c r="M143" s="131"/>
      <c r="N143" s="131"/>
      <c r="O143" s="131"/>
      <c r="P143" s="131"/>
      <c r="Q143" s="156"/>
      <c r="R143" s="156"/>
      <c r="S143" s="156"/>
      <c r="T143" s="156"/>
      <c r="U143" s="156"/>
      <c r="V143" s="156"/>
      <c r="W143" s="156"/>
      <c r="X143" s="156"/>
      <c r="Y143" s="156"/>
      <c r="Z143" s="156"/>
    </row>
    <row r="144" spans="1:26" ht="51" x14ac:dyDescent="0.25">
      <c r="A144"/>
      <c r="B144" s="352"/>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34"/>
      <c r="J144" s="11"/>
      <c r="K144" s="156"/>
      <c r="L144" s="131"/>
      <c r="M144" s="131"/>
      <c r="N144" s="131"/>
      <c r="O144" s="131"/>
      <c r="P144" s="131"/>
      <c r="Q144" s="156"/>
      <c r="R144" s="156"/>
      <c r="S144" s="156"/>
      <c r="T144" s="156"/>
      <c r="U144" s="156"/>
      <c r="V144" s="156"/>
      <c r="W144" s="156"/>
      <c r="X144" s="156"/>
      <c r="Y144" s="156"/>
      <c r="Z144" s="156"/>
    </row>
    <row r="145" spans="1:26" ht="12.75" x14ac:dyDescent="0.2">
      <c r="A145"/>
      <c r="B145" s="386" t="s">
        <v>25</v>
      </c>
      <c r="C145" s="386"/>
      <c r="D145" s="386"/>
      <c r="E145" s="386"/>
      <c r="F145" s="386"/>
      <c r="G145" s="386"/>
      <c r="H145" s="386"/>
      <c r="I145" s="386"/>
      <c r="J145" s="386"/>
      <c r="K145" s="156"/>
      <c r="L145" s="131"/>
      <c r="M145" s="131"/>
      <c r="N145" s="131"/>
      <c r="O145" s="131"/>
      <c r="P145" s="131"/>
      <c r="Q145" s="156"/>
      <c r="R145" s="156"/>
      <c r="S145" s="156"/>
      <c r="T145" s="156"/>
      <c r="U145" s="156"/>
      <c r="V145" s="156"/>
      <c r="W145" s="156"/>
      <c r="X145" s="156"/>
      <c r="Y145" s="156"/>
      <c r="Z145" s="156"/>
    </row>
    <row r="146" spans="1:26" ht="12.75" x14ac:dyDescent="0.2">
      <c r="A146"/>
      <c r="B146" s="410" t="s">
        <v>238</v>
      </c>
      <c r="C146" s="411"/>
      <c r="D146" s="412"/>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ht="12.75" x14ac:dyDescent="0.2">
      <c r="A147" s="159" t="s">
        <v>237</v>
      </c>
      <c r="B147" s="378"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38"/>
      <c r="J147" s="387">
        <f>SUM(H147,H149,H151)</f>
        <v>0</v>
      </c>
      <c r="K147" s="156"/>
      <c r="L147" s="131"/>
      <c r="M147" s="131"/>
      <c r="N147" s="131"/>
      <c r="O147" s="131"/>
      <c r="P147" s="131"/>
      <c r="Q147" s="156"/>
      <c r="R147" s="156"/>
      <c r="S147" s="156"/>
      <c r="T147" s="156"/>
      <c r="U147" s="156"/>
      <c r="V147" s="156"/>
      <c r="W147" s="156"/>
      <c r="X147" s="156"/>
      <c r="Y147" s="156"/>
      <c r="Z147" s="156"/>
    </row>
    <row r="148" spans="1:26" ht="51" x14ac:dyDescent="0.2">
      <c r="A148"/>
      <c r="B148" s="379"/>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39"/>
      <c r="J148" s="388"/>
      <c r="K148" s="156"/>
      <c r="L148" s="131"/>
      <c r="M148" s="131"/>
      <c r="N148" s="131"/>
      <c r="O148" s="131"/>
      <c r="P148" s="131"/>
      <c r="Q148" s="156"/>
      <c r="R148" s="156"/>
      <c r="S148" s="156"/>
      <c r="T148" s="156"/>
      <c r="U148" s="156"/>
      <c r="V148" s="156"/>
      <c r="W148" s="156"/>
      <c r="X148" s="156"/>
      <c r="Y148" s="156"/>
      <c r="Z148" s="156"/>
    </row>
    <row r="149" spans="1:26" x14ac:dyDescent="0.25">
      <c r="A149" s="159" t="s">
        <v>240</v>
      </c>
      <c r="B149" s="379"/>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31"/>
      <c r="J149" s="207"/>
      <c r="K149" s="198"/>
      <c r="L149" s="131"/>
      <c r="M149" s="131"/>
      <c r="N149" s="131"/>
      <c r="O149" s="131"/>
      <c r="P149" s="131"/>
      <c r="Q149" s="198"/>
      <c r="R149" s="198"/>
      <c r="S149" s="198"/>
      <c r="T149" s="198"/>
      <c r="U149" s="198"/>
      <c r="V149" s="198"/>
      <c r="W149" s="198"/>
      <c r="X149" s="198"/>
      <c r="Y149" s="198"/>
      <c r="Z149" s="198"/>
    </row>
    <row r="150" spans="1:26" ht="51" x14ac:dyDescent="0.25">
      <c r="A150"/>
      <c r="B150" s="379"/>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2"/>
      <c r="J150" s="207"/>
      <c r="K150" s="198"/>
      <c r="L150" s="131"/>
      <c r="M150" s="131"/>
      <c r="N150" s="131"/>
      <c r="O150" s="131"/>
      <c r="P150" s="131"/>
      <c r="Q150" s="198"/>
      <c r="R150" s="198"/>
      <c r="S150" s="198"/>
      <c r="T150" s="198"/>
      <c r="U150" s="198"/>
      <c r="V150" s="198"/>
      <c r="W150" s="198"/>
      <c r="X150" s="198"/>
      <c r="Y150" s="198"/>
      <c r="Z150" s="198"/>
    </row>
    <row r="151" spans="1:26" x14ac:dyDescent="0.25">
      <c r="A151" s="159" t="s">
        <v>241</v>
      </c>
      <c r="B151" s="379"/>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40"/>
      <c r="J151" s="207"/>
      <c r="K151" s="156"/>
      <c r="L151" s="131"/>
      <c r="M151" s="131"/>
      <c r="N151" s="131"/>
      <c r="O151" s="131"/>
      <c r="P151" s="131"/>
      <c r="Q151" s="156"/>
      <c r="R151" s="156"/>
      <c r="S151" s="156"/>
      <c r="T151" s="156"/>
      <c r="U151" s="156"/>
      <c r="V151" s="156"/>
      <c r="W151" s="156"/>
      <c r="X151" s="156"/>
      <c r="Y151" s="156"/>
      <c r="Z151" s="156"/>
    </row>
    <row r="152" spans="1:26" ht="51" x14ac:dyDescent="0.25">
      <c r="A152"/>
      <c r="B152" s="380"/>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2"/>
      <c r="J152" s="207"/>
      <c r="K152" s="156"/>
      <c r="L152" s="131"/>
      <c r="M152" s="131"/>
      <c r="N152" s="131"/>
      <c r="O152" s="131"/>
      <c r="P152" s="131"/>
      <c r="Q152" s="156"/>
      <c r="R152" s="156"/>
      <c r="S152" s="156"/>
      <c r="T152" s="156"/>
      <c r="U152" s="156"/>
      <c r="V152" s="156"/>
      <c r="W152" s="156"/>
      <c r="X152" s="156"/>
      <c r="Y152" s="156"/>
      <c r="Z152" s="156"/>
    </row>
    <row r="153" spans="1:26" x14ac:dyDescent="0.2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25">
      <c r="A154" s="159" t="s">
        <v>243</v>
      </c>
      <c r="B154" s="378"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4"/>
      <c r="J154" s="11"/>
      <c r="K154" s="156"/>
      <c r="L154" s="131"/>
      <c r="M154" s="131"/>
      <c r="N154" s="131"/>
      <c r="O154" s="131"/>
      <c r="P154" s="131"/>
      <c r="Q154" s="156"/>
      <c r="R154" s="156"/>
      <c r="S154" s="156"/>
      <c r="T154" s="156"/>
      <c r="U154" s="156"/>
      <c r="V154" s="156"/>
      <c r="W154" s="156"/>
      <c r="X154" s="156"/>
      <c r="Y154" s="156"/>
      <c r="Z154" s="156"/>
    </row>
    <row r="155" spans="1:26" ht="38.25" x14ac:dyDescent="0.25">
      <c r="A155"/>
      <c r="B155" s="379"/>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5"/>
      <c r="J155" s="11"/>
      <c r="K155" s="156"/>
      <c r="L155" s="131"/>
      <c r="M155" s="131"/>
      <c r="N155" s="131"/>
      <c r="O155" s="131"/>
      <c r="P155" s="131"/>
      <c r="Q155" s="156"/>
      <c r="R155" s="156"/>
      <c r="S155" s="156"/>
      <c r="T155" s="156"/>
      <c r="U155" s="156"/>
      <c r="V155" s="156"/>
      <c r="W155" s="156"/>
      <c r="X155" s="156"/>
      <c r="Y155" s="156"/>
      <c r="Z155" s="156"/>
    </row>
    <row r="156" spans="1:26" x14ac:dyDescent="0.25">
      <c r="A156" s="159" t="s">
        <v>244</v>
      </c>
      <c r="B156" s="379"/>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4"/>
      <c r="J156" s="11"/>
      <c r="K156" s="198"/>
      <c r="L156" s="131"/>
      <c r="M156" s="131"/>
      <c r="N156" s="131"/>
      <c r="O156" s="131"/>
      <c r="P156" s="131"/>
      <c r="Q156" s="198"/>
      <c r="R156" s="198"/>
      <c r="S156" s="198"/>
      <c r="T156" s="198"/>
      <c r="U156" s="198"/>
      <c r="V156" s="198"/>
      <c r="W156" s="198"/>
      <c r="X156" s="198"/>
      <c r="Y156" s="198"/>
      <c r="Z156" s="198"/>
    </row>
    <row r="157" spans="1:26" ht="51" x14ac:dyDescent="0.25">
      <c r="A157"/>
      <c r="B157" s="379"/>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5"/>
      <c r="J157" s="11"/>
      <c r="K157" s="198"/>
      <c r="L157" s="131"/>
      <c r="M157" s="131"/>
      <c r="N157" s="131"/>
      <c r="O157" s="131"/>
      <c r="P157" s="131"/>
      <c r="Q157" s="198"/>
      <c r="R157" s="198"/>
      <c r="S157" s="198"/>
      <c r="T157" s="198"/>
      <c r="U157" s="198"/>
      <c r="V157" s="198"/>
      <c r="W157" s="198"/>
      <c r="X157" s="198"/>
      <c r="Y157" s="198"/>
      <c r="Z157" s="198"/>
    </row>
    <row r="158" spans="1:26" x14ac:dyDescent="0.25">
      <c r="A158" s="159" t="s">
        <v>245</v>
      </c>
      <c r="B158" s="379"/>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4"/>
      <c r="J158" s="11"/>
      <c r="K158" s="156"/>
      <c r="L158" s="131"/>
      <c r="M158" s="131"/>
      <c r="N158" s="131"/>
      <c r="O158" s="131"/>
      <c r="P158" s="131"/>
      <c r="Q158" s="156"/>
      <c r="R158" s="156"/>
      <c r="S158" s="156"/>
      <c r="T158" s="156"/>
      <c r="U158" s="156"/>
      <c r="V158" s="156"/>
      <c r="W158" s="156"/>
      <c r="X158" s="156"/>
      <c r="Y158" s="156"/>
      <c r="Z158" s="156"/>
    </row>
    <row r="159" spans="1:26" ht="51" x14ac:dyDescent="0.25">
      <c r="A159"/>
      <c r="B159" s="380"/>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5"/>
      <c r="J159" s="11"/>
      <c r="K159" s="156"/>
      <c r="L159" s="131"/>
      <c r="M159" s="131"/>
      <c r="N159" s="131"/>
      <c r="O159" s="131"/>
      <c r="P159" s="131"/>
      <c r="Q159" s="156"/>
      <c r="R159" s="156"/>
      <c r="S159" s="156"/>
      <c r="T159" s="156"/>
      <c r="U159" s="156"/>
      <c r="V159" s="156"/>
      <c r="W159" s="156"/>
      <c r="X159" s="156"/>
      <c r="Y159" s="156"/>
      <c r="Z159" s="156"/>
    </row>
    <row r="160" spans="1:26" ht="12.75" x14ac:dyDescent="0.2">
      <c r="A160"/>
      <c r="B160" s="381" t="s">
        <v>439</v>
      </c>
      <c r="C160" s="382"/>
      <c r="D160" s="383"/>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1" customHeight="1" x14ac:dyDescent="0.2">
      <c r="A161" s="159" t="s">
        <v>358</v>
      </c>
      <c r="B161" s="378"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38"/>
      <c r="J161" s="387">
        <f>SUM(H161,H163,H165)</f>
        <v>0</v>
      </c>
      <c r="K161" s="156"/>
      <c r="L161" s="131"/>
      <c r="M161" s="131"/>
      <c r="N161" s="131"/>
      <c r="O161" s="131"/>
      <c r="P161" s="131"/>
      <c r="Q161" s="156"/>
      <c r="R161" s="156"/>
      <c r="S161" s="156"/>
      <c r="T161" s="156"/>
      <c r="U161" s="156"/>
      <c r="V161" s="156"/>
      <c r="W161" s="156"/>
      <c r="X161" s="156"/>
      <c r="Y161" s="156"/>
      <c r="Z161" s="156"/>
    </row>
    <row r="162" spans="1:26" ht="38.25" x14ac:dyDescent="0.2">
      <c r="A162"/>
      <c r="B162" s="379"/>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39"/>
      <c r="J162" s="388"/>
      <c r="K162" s="156"/>
      <c r="L162" s="131"/>
      <c r="M162" s="131"/>
      <c r="N162" s="131"/>
      <c r="O162" s="131"/>
      <c r="P162" s="131"/>
      <c r="Q162" s="156"/>
      <c r="R162" s="156"/>
      <c r="S162" s="156"/>
      <c r="T162" s="156"/>
      <c r="U162" s="156"/>
      <c r="V162" s="156"/>
      <c r="W162" s="156"/>
      <c r="X162" s="156"/>
      <c r="Y162" s="156"/>
      <c r="Z162" s="156"/>
    </row>
    <row r="163" spans="1:26" x14ac:dyDescent="0.25">
      <c r="A163" s="159" t="s">
        <v>362</v>
      </c>
      <c r="B163" s="379"/>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31"/>
      <c r="J163" s="207"/>
      <c r="K163" s="198"/>
      <c r="L163" s="131"/>
      <c r="M163" s="131"/>
      <c r="N163" s="131"/>
      <c r="O163" s="131"/>
      <c r="P163" s="131"/>
      <c r="Q163" s="198"/>
      <c r="R163" s="198"/>
      <c r="S163" s="198"/>
      <c r="T163" s="198"/>
      <c r="U163" s="198"/>
      <c r="V163" s="198"/>
      <c r="W163" s="198"/>
      <c r="X163" s="198"/>
      <c r="Y163" s="198"/>
      <c r="Z163" s="198"/>
    </row>
    <row r="164" spans="1:26" ht="38.25" x14ac:dyDescent="0.25">
      <c r="A164"/>
      <c r="B164" s="379"/>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2"/>
      <c r="J164" s="207"/>
      <c r="K164" s="198"/>
      <c r="L164" s="131"/>
      <c r="M164" s="131"/>
      <c r="N164" s="131"/>
      <c r="O164" s="131"/>
      <c r="P164" s="131"/>
      <c r="Q164" s="198"/>
      <c r="R164" s="198"/>
      <c r="S164" s="198"/>
      <c r="T164" s="198"/>
      <c r="U164" s="198"/>
      <c r="V164" s="198"/>
      <c r="W164" s="198"/>
      <c r="X164" s="198"/>
      <c r="Y164" s="198"/>
      <c r="Z164" s="198"/>
    </row>
    <row r="165" spans="1:26" x14ac:dyDescent="0.25">
      <c r="A165" s="159" t="s">
        <v>354</v>
      </c>
      <c r="B165" s="379"/>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40"/>
      <c r="J165" s="207"/>
      <c r="K165" s="156"/>
      <c r="L165" s="131"/>
      <c r="M165" s="131"/>
      <c r="N165" s="131"/>
      <c r="O165" s="131"/>
      <c r="P165" s="131"/>
      <c r="Q165" s="156"/>
      <c r="R165" s="156"/>
      <c r="S165" s="156"/>
      <c r="T165" s="156"/>
      <c r="U165" s="156"/>
      <c r="V165" s="156"/>
      <c r="W165" s="156"/>
      <c r="X165" s="156"/>
      <c r="Y165" s="156"/>
      <c r="Z165" s="156"/>
    </row>
    <row r="166" spans="1:26" ht="25.5" x14ac:dyDescent="0.25">
      <c r="A166"/>
      <c r="B166" s="380"/>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2"/>
      <c r="J166" s="207"/>
      <c r="K166" s="156"/>
      <c r="L166" s="131"/>
      <c r="M166" s="131"/>
      <c r="N166" s="131"/>
      <c r="O166" s="131"/>
      <c r="P166" s="131"/>
      <c r="Q166" s="156"/>
      <c r="R166" s="156"/>
      <c r="S166" s="156"/>
      <c r="T166" s="156"/>
      <c r="U166" s="156"/>
      <c r="V166" s="156"/>
      <c r="W166" s="156"/>
      <c r="X166" s="156"/>
      <c r="Y166" s="156"/>
      <c r="Z166" s="156"/>
    </row>
    <row r="167" spans="1:26" x14ac:dyDescent="0.2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25">
      <c r="A168" s="159" t="s">
        <v>355</v>
      </c>
      <c r="B168" s="378"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53"/>
      <c r="J168" s="11"/>
      <c r="K168" s="156"/>
      <c r="L168" s="131"/>
      <c r="M168" s="131"/>
      <c r="N168" s="131"/>
      <c r="O168" s="131"/>
      <c r="P168" s="131"/>
      <c r="Q168" s="156"/>
      <c r="R168" s="156"/>
      <c r="S168" s="156"/>
      <c r="T168" s="156"/>
      <c r="U168" s="156"/>
      <c r="V168" s="156"/>
      <c r="W168" s="156"/>
      <c r="X168" s="156"/>
      <c r="Y168" s="156"/>
      <c r="Z168" s="156"/>
    </row>
    <row r="169" spans="1:26" ht="25.5" x14ac:dyDescent="0.25">
      <c r="A169"/>
      <c r="B169" s="379"/>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34"/>
      <c r="J169" s="11"/>
      <c r="K169" s="156"/>
      <c r="L169" s="131"/>
      <c r="M169" s="131"/>
      <c r="N169" s="131"/>
      <c r="O169" s="131"/>
      <c r="P169" s="131"/>
      <c r="Q169" s="156"/>
      <c r="R169" s="156"/>
      <c r="S169" s="156"/>
      <c r="T169" s="156"/>
      <c r="U169" s="156"/>
      <c r="V169" s="156"/>
      <c r="W169" s="156"/>
      <c r="X169" s="156"/>
      <c r="Y169" s="156"/>
      <c r="Z169" s="156"/>
    </row>
    <row r="170" spans="1:26" x14ac:dyDescent="0.25">
      <c r="A170" s="159" t="s">
        <v>360</v>
      </c>
      <c r="B170" s="379"/>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53"/>
      <c r="J170" s="11"/>
      <c r="K170" s="198"/>
      <c r="L170" s="131"/>
      <c r="M170" s="131"/>
      <c r="N170" s="131"/>
      <c r="O170" s="131"/>
      <c r="P170" s="131"/>
      <c r="Q170" s="198"/>
      <c r="R170" s="198"/>
      <c r="S170" s="198"/>
      <c r="T170" s="198"/>
      <c r="U170" s="198"/>
      <c r="V170" s="198"/>
      <c r="W170" s="198"/>
      <c r="X170" s="198"/>
      <c r="Y170" s="198"/>
      <c r="Z170" s="198"/>
    </row>
    <row r="171" spans="1:26" ht="38.25" x14ac:dyDescent="0.25">
      <c r="A171"/>
      <c r="B171" s="379"/>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34"/>
      <c r="J171" s="11"/>
      <c r="K171" s="198"/>
      <c r="L171" s="131"/>
      <c r="M171" s="131"/>
      <c r="N171" s="131"/>
      <c r="O171" s="131"/>
      <c r="P171" s="131"/>
      <c r="Q171" s="198"/>
      <c r="R171" s="198"/>
      <c r="S171" s="198"/>
      <c r="T171" s="198"/>
      <c r="U171" s="198"/>
      <c r="V171" s="198"/>
      <c r="W171" s="198"/>
      <c r="X171" s="198"/>
      <c r="Y171" s="198"/>
      <c r="Z171" s="198"/>
    </row>
    <row r="172" spans="1:26" x14ac:dyDescent="0.25">
      <c r="A172" s="159" t="s">
        <v>356</v>
      </c>
      <c r="B172" s="379"/>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53"/>
      <c r="J172" s="11"/>
      <c r="K172" s="156"/>
      <c r="L172" s="131"/>
      <c r="M172" s="131"/>
      <c r="N172" s="131"/>
      <c r="O172" s="131"/>
      <c r="P172" s="131"/>
      <c r="Q172" s="156"/>
      <c r="R172" s="156"/>
      <c r="S172" s="156"/>
      <c r="T172" s="156"/>
      <c r="U172" s="156"/>
      <c r="V172" s="156"/>
      <c r="W172" s="156"/>
      <c r="X172" s="156"/>
      <c r="Y172" s="156"/>
      <c r="Z172" s="156"/>
    </row>
    <row r="173" spans="1:26" ht="51" x14ac:dyDescent="0.25">
      <c r="A173"/>
      <c r="B173" s="380"/>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34"/>
      <c r="J173" s="11"/>
      <c r="K173" s="156"/>
      <c r="L173" s="131"/>
      <c r="M173" s="131"/>
      <c r="N173" s="131"/>
      <c r="O173" s="131"/>
      <c r="P173" s="131"/>
      <c r="Q173" s="156"/>
      <c r="R173" s="156"/>
      <c r="S173" s="156"/>
      <c r="T173" s="156"/>
      <c r="U173" s="156"/>
      <c r="V173" s="156"/>
      <c r="W173" s="156"/>
      <c r="X173" s="156"/>
      <c r="Y173" s="156"/>
      <c r="Z173" s="156"/>
    </row>
    <row r="174" spans="1:26" ht="12.75" x14ac:dyDescent="0.2">
      <c r="A174"/>
      <c r="B174" s="381" t="s">
        <v>26</v>
      </c>
      <c r="C174" s="382"/>
      <c r="D174" s="383"/>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1" customHeight="1" x14ac:dyDescent="0.2">
      <c r="A175" s="159" t="s">
        <v>252</v>
      </c>
      <c r="B175" s="378"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38"/>
      <c r="J175" s="387">
        <f>SUM(H175,H177,H179)</f>
        <v>0</v>
      </c>
      <c r="K175" s="156"/>
      <c r="L175" s="131"/>
      <c r="M175" s="131"/>
      <c r="N175" s="131"/>
      <c r="O175" s="131"/>
      <c r="P175" s="131"/>
      <c r="Q175" s="156"/>
      <c r="R175" s="156"/>
      <c r="S175" s="156"/>
      <c r="T175" s="156"/>
      <c r="U175" s="156"/>
      <c r="V175" s="156"/>
      <c r="W175" s="156"/>
      <c r="X175" s="156"/>
      <c r="Y175" s="156"/>
      <c r="Z175" s="156"/>
    </row>
    <row r="176" spans="1:26" ht="38.25" x14ac:dyDescent="0.2">
      <c r="A176"/>
      <c r="B176" s="379"/>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39"/>
      <c r="J176" s="388"/>
      <c r="K176" s="156"/>
      <c r="L176" s="131"/>
      <c r="M176" s="131"/>
      <c r="N176" s="131"/>
      <c r="O176" s="131"/>
      <c r="P176" s="131"/>
      <c r="Q176" s="156"/>
      <c r="R176" s="156"/>
      <c r="S176" s="156"/>
      <c r="T176" s="156"/>
      <c r="U176" s="156"/>
      <c r="V176" s="156"/>
      <c r="W176" s="156"/>
      <c r="X176" s="156"/>
      <c r="Y176" s="156"/>
      <c r="Z176" s="156"/>
    </row>
    <row r="177" spans="1:26" x14ac:dyDescent="0.25">
      <c r="A177" s="159" t="s">
        <v>255</v>
      </c>
      <c r="B177" s="379"/>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31"/>
      <c r="J177" s="207"/>
      <c r="K177" s="198"/>
      <c r="L177" s="131"/>
      <c r="M177" s="131"/>
      <c r="N177" s="131"/>
      <c r="O177" s="131"/>
      <c r="P177" s="131"/>
      <c r="Q177" s="198"/>
      <c r="R177" s="198"/>
      <c r="S177" s="198"/>
      <c r="T177" s="198"/>
      <c r="U177" s="198"/>
      <c r="V177" s="198"/>
      <c r="W177" s="198"/>
      <c r="X177" s="198"/>
      <c r="Y177" s="198"/>
      <c r="Z177" s="198"/>
    </row>
    <row r="178" spans="1:26" ht="51" x14ac:dyDescent="0.25">
      <c r="A178"/>
      <c r="B178" s="379"/>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2"/>
      <c r="J178" s="207"/>
      <c r="K178" s="198"/>
      <c r="L178" s="131"/>
      <c r="M178" s="131"/>
      <c r="N178" s="131"/>
      <c r="O178" s="131"/>
      <c r="P178" s="131"/>
      <c r="Q178" s="198"/>
      <c r="R178" s="198"/>
      <c r="S178" s="198"/>
      <c r="T178" s="198"/>
      <c r="U178" s="198"/>
      <c r="V178" s="198"/>
      <c r="W178" s="198"/>
      <c r="X178" s="198"/>
      <c r="Y178" s="198"/>
      <c r="Z178" s="198"/>
    </row>
    <row r="179" spans="1:26" x14ac:dyDescent="0.25">
      <c r="A179" s="159" t="s">
        <v>256</v>
      </c>
      <c r="B179" s="379"/>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40"/>
      <c r="J179" s="207"/>
      <c r="K179" s="156"/>
      <c r="L179" s="131"/>
      <c r="M179" s="131"/>
      <c r="N179" s="131"/>
      <c r="O179" s="131"/>
      <c r="P179" s="131"/>
      <c r="Q179" s="156"/>
      <c r="R179" s="156"/>
      <c r="S179" s="156"/>
      <c r="T179" s="156"/>
      <c r="U179" s="156"/>
      <c r="V179" s="156"/>
      <c r="W179" s="156"/>
      <c r="X179" s="156"/>
      <c r="Y179" s="156"/>
      <c r="Z179" s="156"/>
    </row>
    <row r="180" spans="1:26" ht="25.5" x14ac:dyDescent="0.25">
      <c r="A180"/>
      <c r="B180" s="380"/>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2"/>
      <c r="J180" s="207"/>
      <c r="K180" s="156"/>
      <c r="L180" s="131"/>
      <c r="M180" s="131"/>
      <c r="N180" s="131"/>
      <c r="O180" s="131"/>
      <c r="P180" s="131"/>
      <c r="Q180" s="156"/>
      <c r="R180" s="156"/>
      <c r="S180" s="156"/>
      <c r="T180" s="156"/>
      <c r="U180" s="156"/>
      <c r="V180" s="156"/>
      <c r="W180" s="156"/>
      <c r="X180" s="156"/>
      <c r="Y180" s="156"/>
      <c r="Z180" s="156"/>
    </row>
    <row r="181" spans="1:26" x14ac:dyDescent="0.2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25">
      <c r="A182" s="159" t="s">
        <v>258</v>
      </c>
      <c r="B182" s="378"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53"/>
      <c r="J182" s="11"/>
      <c r="K182" s="156"/>
      <c r="L182" s="131"/>
      <c r="M182" s="131"/>
      <c r="N182" s="131"/>
      <c r="O182" s="131"/>
      <c r="P182" s="131"/>
      <c r="Q182" s="156"/>
      <c r="R182" s="156"/>
      <c r="S182" s="156"/>
      <c r="T182" s="156"/>
      <c r="U182" s="156"/>
      <c r="V182" s="156"/>
      <c r="W182" s="156"/>
      <c r="X182" s="156"/>
      <c r="Y182" s="156"/>
      <c r="Z182" s="156"/>
    </row>
    <row r="183" spans="1:26" ht="38.25" x14ac:dyDescent="0.25">
      <c r="A183"/>
      <c r="B183" s="379"/>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34"/>
      <c r="J183" s="11"/>
      <c r="K183" s="156"/>
      <c r="L183" s="131"/>
      <c r="M183" s="131"/>
      <c r="N183" s="131"/>
      <c r="O183" s="131"/>
      <c r="P183" s="131"/>
      <c r="Q183" s="156"/>
      <c r="R183" s="156"/>
      <c r="S183" s="156"/>
      <c r="T183" s="156"/>
      <c r="U183" s="156"/>
      <c r="V183" s="156"/>
      <c r="W183" s="156"/>
      <c r="X183" s="156"/>
      <c r="Y183" s="156"/>
      <c r="Z183" s="156"/>
    </row>
    <row r="184" spans="1:26" x14ac:dyDescent="0.25">
      <c r="A184" s="159" t="s">
        <v>261</v>
      </c>
      <c r="B184" s="379"/>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53"/>
      <c r="J184" s="11"/>
      <c r="K184" s="198"/>
      <c r="L184" s="131"/>
      <c r="M184" s="131"/>
      <c r="N184" s="131"/>
      <c r="O184" s="131"/>
      <c r="P184" s="131"/>
      <c r="Q184" s="198"/>
      <c r="R184" s="198"/>
      <c r="S184" s="198"/>
      <c r="T184" s="198"/>
      <c r="U184" s="198"/>
      <c r="V184" s="198"/>
      <c r="W184" s="198"/>
      <c r="X184" s="198"/>
      <c r="Y184" s="198"/>
      <c r="Z184" s="198"/>
    </row>
    <row r="185" spans="1:26" ht="51" x14ac:dyDescent="0.25">
      <c r="A185"/>
      <c r="B185" s="379"/>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34"/>
      <c r="J185" s="11"/>
      <c r="K185" s="198"/>
      <c r="L185" s="131"/>
      <c r="M185" s="131"/>
      <c r="N185" s="131"/>
      <c r="O185" s="131"/>
      <c r="P185" s="131"/>
      <c r="Q185" s="198"/>
      <c r="R185" s="198"/>
      <c r="S185" s="198"/>
      <c r="T185" s="198"/>
      <c r="U185" s="198"/>
      <c r="V185" s="198"/>
      <c r="W185" s="198"/>
      <c r="X185" s="198"/>
      <c r="Y185" s="198"/>
      <c r="Z185" s="198"/>
    </row>
    <row r="186" spans="1:26" x14ac:dyDescent="0.25">
      <c r="A186" s="159" t="s">
        <v>263</v>
      </c>
      <c r="B186" s="379"/>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53"/>
      <c r="J186" s="11"/>
      <c r="K186" s="156"/>
      <c r="L186" s="131"/>
      <c r="M186" s="131"/>
      <c r="N186" s="131"/>
      <c r="O186" s="131"/>
      <c r="P186" s="131"/>
      <c r="Q186" s="156"/>
      <c r="R186" s="156"/>
      <c r="S186" s="156"/>
      <c r="T186" s="156"/>
      <c r="U186" s="156"/>
      <c r="V186" s="156"/>
      <c r="W186" s="156"/>
      <c r="X186" s="156"/>
      <c r="Y186" s="156"/>
      <c r="Z186" s="156"/>
    </row>
    <row r="187" spans="1:26" ht="38.25" x14ac:dyDescent="0.25">
      <c r="A187"/>
      <c r="B187" s="380"/>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34"/>
      <c r="J187" s="11"/>
      <c r="K187" s="156"/>
      <c r="L187" s="131"/>
      <c r="M187" s="131"/>
      <c r="N187" s="131"/>
      <c r="O187" s="131"/>
      <c r="P187" s="131"/>
      <c r="Q187" s="156"/>
      <c r="R187" s="156"/>
      <c r="S187" s="156"/>
      <c r="T187" s="156"/>
      <c r="U187" s="156"/>
      <c r="V187" s="156"/>
      <c r="W187" s="156"/>
      <c r="X187" s="156"/>
      <c r="Y187" s="156"/>
      <c r="Z187" s="156"/>
    </row>
    <row r="188" spans="1:26" ht="12.75" x14ac:dyDescent="0.2">
      <c r="A188"/>
      <c r="B188" s="398" t="s">
        <v>34</v>
      </c>
      <c r="C188" s="398"/>
      <c r="D188" s="398"/>
      <c r="E188" s="398"/>
      <c r="F188" s="398"/>
      <c r="G188" s="398"/>
      <c r="H188" s="398"/>
      <c r="I188" s="398"/>
      <c r="J188" s="398"/>
      <c r="K188" s="1"/>
      <c r="L188" s="131"/>
      <c r="M188" s="131"/>
      <c r="N188" s="131"/>
      <c r="O188" s="131"/>
      <c r="P188" s="131"/>
      <c r="Q188" s="1"/>
      <c r="R188" s="1"/>
      <c r="S188" s="1"/>
      <c r="T188" s="1"/>
      <c r="U188" s="1"/>
      <c r="V188" s="1"/>
      <c r="W188" s="1"/>
      <c r="X188" s="1"/>
      <c r="Y188" s="1"/>
      <c r="Z188" s="1"/>
    </row>
    <row r="189" spans="1:26" ht="12.75" x14ac:dyDescent="0.2">
      <c r="A189"/>
      <c r="B189" s="389" t="s">
        <v>266</v>
      </c>
      <c r="C189" s="390"/>
      <c r="D189" s="391"/>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ht="12.75" x14ac:dyDescent="0.2">
      <c r="A190" s="159" t="s">
        <v>265</v>
      </c>
      <c r="B190" s="402"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38"/>
      <c r="J190" s="392">
        <f>SUM(H190,H192,H194)</f>
        <v>0</v>
      </c>
      <c r="K190" s="1"/>
      <c r="L190" s="131"/>
      <c r="M190" s="131"/>
      <c r="N190" s="131"/>
      <c r="O190" s="131"/>
      <c r="P190" s="131"/>
      <c r="Q190" s="1"/>
      <c r="R190" s="1"/>
      <c r="S190" s="1"/>
      <c r="T190" s="1"/>
      <c r="U190" s="1"/>
      <c r="V190" s="1"/>
      <c r="W190" s="1"/>
      <c r="X190" s="1"/>
      <c r="Y190" s="1"/>
      <c r="Z190" s="1"/>
    </row>
    <row r="191" spans="1:26" ht="38.25" x14ac:dyDescent="0.2">
      <c r="A191"/>
      <c r="B191" s="403"/>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39"/>
      <c r="J191" s="393"/>
      <c r="K191" s="1"/>
      <c r="L191" s="131"/>
      <c r="M191" s="131"/>
      <c r="N191" s="131"/>
      <c r="O191" s="131"/>
      <c r="P191" s="131"/>
      <c r="Q191" s="1"/>
      <c r="R191" s="1"/>
      <c r="S191" s="1"/>
      <c r="T191" s="1"/>
      <c r="U191" s="1"/>
      <c r="V191" s="1"/>
      <c r="W191" s="1"/>
      <c r="X191" s="1"/>
      <c r="Y191" s="1"/>
      <c r="Z191" s="1"/>
    </row>
    <row r="192" spans="1:26" x14ac:dyDescent="0.25">
      <c r="A192" s="159" t="s">
        <v>268</v>
      </c>
      <c r="B192" s="403"/>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31"/>
      <c r="J192" s="207"/>
      <c r="K192" s="198"/>
      <c r="L192" s="131"/>
      <c r="M192" s="131"/>
      <c r="N192" s="131"/>
      <c r="O192" s="131"/>
      <c r="P192" s="131"/>
      <c r="Q192" s="198"/>
      <c r="R192" s="198"/>
      <c r="S192" s="198"/>
      <c r="T192" s="198"/>
      <c r="U192" s="198"/>
      <c r="V192" s="198"/>
      <c r="W192" s="198"/>
      <c r="X192" s="198"/>
      <c r="Y192" s="198"/>
      <c r="Z192" s="198"/>
    </row>
    <row r="193" spans="1:26" ht="63.75" x14ac:dyDescent="0.25">
      <c r="A193"/>
      <c r="B193" s="403"/>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2"/>
      <c r="J193" s="207"/>
      <c r="K193" s="198"/>
      <c r="L193" s="131"/>
      <c r="M193" s="131"/>
      <c r="N193" s="131"/>
      <c r="O193" s="131"/>
      <c r="P193" s="131"/>
      <c r="Q193" s="198"/>
      <c r="R193" s="198"/>
      <c r="S193" s="198"/>
      <c r="T193" s="198"/>
      <c r="U193" s="198"/>
      <c r="V193" s="198"/>
      <c r="W193" s="198"/>
      <c r="X193" s="198"/>
      <c r="Y193" s="198"/>
      <c r="Z193" s="198"/>
    </row>
    <row r="194" spans="1:26" x14ac:dyDescent="0.25">
      <c r="A194" s="159" t="s">
        <v>269</v>
      </c>
      <c r="B194" s="403"/>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40"/>
      <c r="J194" s="207"/>
      <c r="K194" s="1"/>
      <c r="L194" s="131"/>
      <c r="M194" s="131"/>
      <c r="N194" s="131"/>
      <c r="O194" s="131"/>
      <c r="P194" s="131"/>
      <c r="Q194" s="1"/>
      <c r="R194" s="1"/>
      <c r="S194" s="1"/>
      <c r="T194" s="1"/>
      <c r="U194" s="1"/>
      <c r="V194" s="1"/>
      <c r="W194" s="1"/>
      <c r="X194" s="1"/>
      <c r="Y194" s="1"/>
      <c r="Z194" s="1"/>
    </row>
    <row r="195" spans="1:26" ht="25.5" x14ac:dyDescent="0.25">
      <c r="A195"/>
      <c r="B195" s="404"/>
      <c r="C195" s="172"/>
      <c r="D195" s="178" t="str">
        <f>VLOOKUP(A194,'imp-questions'!A:H,7,FALSE)</f>
        <v>You perform reviews at least annually
You update the checklist of potential attacks with external and internal data</v>
      </c>
      <c r="E195" s="168"/>
      <c r="F195" s="173"/>
      <c r="G195" s="21"/>
      <c r="H195" s="208"/>
      <c r="I195" s="332"/>
      <c r="J195" s="207"/>
      <c r="K195" s="1"/>
      <c r="L195" s="131"/>
      <c r="M195" s="131"/>
      <c r="N195" s="131"/>
      <c r="O195" s="131"/>
      <c r="P195" s="131"/>
      <c r="Q195" s="1"/>
      <c r="R195" s="1"/>
      <c r="S195" s="1"/>
      <c r="T195" s="1"/>
      <c r="U195" s="1"/>
      <c r="V195" s="1"/>
      <c r="W195" s="1"/>
      <c r="X195" s="1"/>
      <c r="Y195" s="1"/>
      <c r="Z195" s="1"/>
    </row>
    <row r="196" spans="1:26" x14ac:dyDescent="0.2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25">
      <c r="A197" s="159" t="s">
        <v>271</v>
      </c>
      <c r="B197" s="402"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44"/>
      <c r="J197" s="11"/>
      <c r="K197" s="1"/>
      <c r="L197" s="131"/>
      <c r="M197" s="131"/>
      <c r="N197" s="131"/>
      <c r="O197" s="131"/>
      <c r="P197" s="131"/>
      <c r="Q197" s="1"/>
      <c r="R197" s="1"/>
      <c r="S197" s="1"/>
      <c r="T197" s="1"/>
      <c r="U197" s="1"/>
      <c r="V197" s="1"/>
      <c r="W197" s="1"/>
      <c r="X197" s="1"/>
      <c r="Y197" s="1"/>
      <c r="Z197" s="1"/>
    </row>
    <row r="198" spans="1:26" ht="25.5" x14ac:dyDescent="0.25">
      <c r="A198"/>
      <c r="B198" s="403"/>
      <c r="C198" s="172"/>
      <c r="D198" s="178" t="str">
        <f>VLOOKUP(A197,'imp-questions'!A:H,7,FALSE)</f>
        <v>You have a defined person or role for incident handling
You document security incidents</v>
      </c>
      <c r="E198" s="168"/>
      <c r="F198" s="173"/>
      <c r="G198" s="21"/>
      <c r="H198" s="116"/>
      <c r="I198" s="345"/>
      <c r="J198" s="11"/>
      <c r="K198" s="1"/>
      <c r="L198" s="131"/>
      <c r="M198" s="131"/>
      <c r="N198" s="131"/>
      <c r="O198" s="131"/>
      <c r="P198" s="131"/>
      <c r="Q198" s="1"/>
      <c r="R198" s="1"/>
      <c r="S198" s="1"/>
      <c r="T198" s="1"/>
      <c r="U198" s="1"/>
      <c r="V198" s="1"/>
      <c r="W198" s="1"/>
      <c r="X198" s="1"/>
      <c r="Y198" s="1"/>
      <c r="Z198" s="1"/>
    </row>
    <row r="199" spans="1:26" x14ac:dyDescent="0.25">
      <c r="A199" s="159" t="s">
        <v>273</v>
      </c>
      <c r="B199" s="403"/>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44"/>
      <c r="J199" s="11"/>
      <c r="K199" s="198"/>
      <c r="L199" s="131"/>
      <c r="M199" s="131"/>
      <c r="N199" s="131"/>
      <c r="O199" s="131"/>
      <c r="P199" s="131"/>
      <c r="Q199" s="198"/>
      <c r="R199" s="198"/>
      <c r="S199" s="198"/>
      <c r="T199" s="198"/>
      <c r="U199" s="198"/>
      <c r="V199" s="198"/>
      <c r="W199" s="198"/>
      <c r="X199" s="198"/>
      <c r="Y199" s="198"/>
      <c r="Z199" s="198"/>
    </row>
    <row r="200" spans="1:26" ht="51" x14ac:dyDescent="0.25">
      <c r="A200"/>
      <c r="B200" s="403"/>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45"/>
      <c r="J200" s="11"/>
      <c r="K200" s="198"/>
      <c r="L200" s="131"/>
      <c r="M200" s="131"/>
      <c r="N200" s="131"/>
      <c r="O200" s="131"/>
      <c r="P200" s="131"/>
      <c r="Q200" s="198"/>
      <c r="R200" s="198"/>
      <c r="S200" s="198"/>
      <c r="T200" s="198"/>
      <c r="U200" s="198"/>
      <c r="V200" s="198"/>
      <c r="W200" s="198"/>
      <c r="X200" s="198"/>
      <c r="Y200" s="198"/>
      <c r="Z200" s="198"/>
    </row>
    <row r="201" spans="1:26" x14ac:dyDescent="0.25">
      <c r="A201" s="159" t="s">
        <v>274</v>
      </c>
      <c r="B201" s="403"/>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44"/>
      <c r="J201" s="11"/>
      <c r="K201" s="1"/>
      <c r="L201" s="131"/>
      <c r="M201" s="131"/>
      <c r="N201" s="131"/>
      <c r="O201" s="131"/>
      <c r="P201" s="131"/>
      <c r="Q201" s="1"/>
      <c r="R201" s="1"/>
      <c r="S201" s="1"/>
      <c r="T201" s="1"/>
      <c r="U201" s="1"/>
      <c r="V201" s="1"/>
      <c r="W201" s="1"/>
      <c r="X201" s="1"/>
      <c r="Y201" s="1"/>
      <c r="Z201" s="1"/>
    </row>
    <row r="202" spans="1:26" ht="25.5" x14ac:dyDescent="0.25">
      <c r="A202"/>
      <c r="B202" s="404"/>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45"/>
      <c r="J202" s="11"/>
      <c r="K202" s="1"/>
      <c r="L202" s="131"/>
      <c r="M202" s="131"/>
      <c r="N202" s="131"/>
      <c r="O202" s="131"/>
      <c r="P202" s="131"/>
      <c r="Q202" s="1"/>
      <c r="R202" s="1"/>
      <c r="S202" s="1"/>
      <c r="T202" s="1"/>
      <c r="U202" s="1"/>
      <c r="V202" s="1"/>
      <c r="W202" s="1"/>
      <c r="X202" s="1"/>
      <c r="Y202" s="1"/>
      <c r="Z202" s="1"/>
    </row>
    <row r="203" spans="1:26" ht="12.75" x14ac:dyDescent="0.2">
      <c r="A203"/>
      <c r="B203" s="405" t="s">
        <v>276</v>
      </c>
      <c r="C203" s="406"/>
      <c r="D203" s="407"/>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2">
      <c r="A204" s="159" t="s">
        <v>275</v>
      </c>
      <c r="B204" s="402"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38"/>
      <c r="J204" s="392">
        <f>SUM(H204,H206,H208)</f>
        <v>0</v>
      </c>
      <c r="K204" s="1"/>
      <c r="L204" s="131"/>
      <c r="M204" s="131"/>
      <c r="N204" s="131"/>
      <c r="O204" s="131"/>
      <c r="P204" s="131"/>
      <c r="Q204" s="1"/>
      <c r="R204" s="1"/>
      <c r="S204" s="1"/>
      <c r="T204" s="1"/>
      <c r="U204" s="1"/>
      <c r="V204" s="1"/>
      <c r="W204" s="1"/>
      <c r="X204" s="1"/>
      <c r="Y204" s="1"/>
      <c r="Z204" s="1"/>
    </row>
    <row r="205" spans="1:26" ht="25.5" x14ac:dyDescent="0.2">
      <c r="A205"/>
      <c r="B205" s="403"/>
      <c r="C205" s="172"/>
      <c r="D205" s="178" t="str">
        <f>VLOOKUP(A204,'imp-questions'!A:H,7,FALSE)</f>
        <v>You have identified the key components in each technology stack used
You have an established configuration standard for each key component</v>
      </c>
      <c r="E205" s="168"/>
      <c r="F205" s="173"/>
      <c r="G205" s="21"/>
      <c r="H205" s="205"/>
      <c r="I205" s="339"/>
      <c r="J205" s="393"/>
      <c r="K205" s="1"/>
      <c r="L205" s="131"/>
      <c r="M205" s="131"/>
      <c r="N205" s="131"/>
      <c r="O205" s="131"/>
      <c r="P205" s="131"/>
      <c r="Q205" s="1"/>
      <c r="R205" s="1"/>
      <c r="S205" s="1"/>
      <c r="T205" s="1"/>
      <c r="U205" s="1"/>
      <c r="V205" s="1"/>
      <c r="W205" s="1"/>
      <c r="X205" s="1"/>
      <c r="Y205" s="1"/>
      <c r="Z205" s="1"/>
    </row>
    <row r="206" spans="1:26" x14ac:dyDescent="0.25">
      <c r="A206" s="159" t="s">
        <v>278</v>
      </c>
      <c r="B206" s="403"/>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31"/>
      <c r="J206" s="207"/>
      <c r="K206" s="198"/>
      <c r="L206" s="131"/>
      <c r="M206" s="131"/>
      <c r="N206" s="131"/>
      <c r="O206" s="131"/>
      <c r="P206" s="131"/>
      <c r="Q206" s="198"/>
      <c r="R206" s="198"/>
      <c r="S206" s="198"/>
      <c r="T206" s="198"/>
      <c r="U206" s="198"/>
      <c r="V206" s="198"/>
      <c r="W206" s="198"/>
      <c r="X206" s="198"/>
      <c r="Y206" s="198"/>
      <c r="Z206" s="198"/>
    </row>
    <row r="207" spans="1:26" ht="51" x14ac:dyDescent="0.25">
      <c r="A207"/>
      <c r="B207" s="403"/>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2"/>
      <c r="J207" s="207"/>
      <c r="K207" s="198"/>
      <c r="L207" s="131"/>
      <c r="M207" s="131"/>
      <c r="N207" s="131"/>
      <c r="O207" s="131"/>
      <c r="P207" s="131"/>
      <c r="Q207" s="198"/>
      <c r="R207" s="198"/>
      <c r="S207" s="198"/>
      <c r="T207" s="198"/>
      <c r="U207" s="198"/>
      <c r="V207" s="198"/>
      <c r="W207" s="198"/>
      <c r="X207" s="198"/>
      <c r="Y207" s="198"/>
      <c r="Z207" s="198"/>
    </row>
    <row r="208" spans="1:26" x14ac:dyDescent="0.25">
      <c r="A208" s="159" t="s">
        <v>279</v>
      </c>
      <c r="B208" s="403"/>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40"/>
      <c r="J208" s="207"/>
      <c r="K208" s="1"/>
      <c r="L208" s="131"/>
      <c r="M208" s="131"/>
      <c r="N208" s="131"/>
      <c r="O208" s="131"/>
      <c r="P208" s="131"/>
      <c r="Q208" s="1"/>
      <c r="R208" s="1"/>
      <c r="S208" s="1"/>
      <c r="T208" s="1"/>
      <c r="U208" s="1"/>
      <c r="V208" s="1"/>
      <c r="W208" s="1"/>
      <c r="X208" s="1"/>
      <c r="Y208" s="1"/>
      <c r="Z208" s="1"/>
    </row>
    <row r="209" spans="1:26" ht="51" x14ac:dyDescent="0.25">
      <c r="A209"/>
      <c r="B209" s="404"/>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2"/>
      <c r="J209" s="207"/>
      <c r="K209" s="1"/>
      <c r="L209" s="131"/>
      <c r="M209" s="131"/>
      <c r="N209" s="131"/>
      <c r="O209" s="131"/>
      <c r="P209" s="131"/>
      <c r="Q209" s="1"/>
      <c r="R209" s="1"/>
      <c r="S209" s="1"/>
      <c r="T209" s="1"/>
      <c r="U209" s="1"/>
      <c r="V209" s="1"/>
      <c r="W209" s="1"/>
      <c r="X209" s="1"/>
      <c r="Y209" s="1"/>
      <c r="Z209" s="1"/>
    </row>
    <row r="210" spans="1:26" x14ac:dyDescent="0.2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25">
      <c r="A211" s="159" t="s">
        <v>280</v>
      </c>
      <c r="B211" s="402"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44"/>
      <c r="J211" s="11"/>
      <c r="K211" s="1"/>
      <c r="L211" s="131"/>
      <c r="M211" s="131"/>
      <c r="N211" s="131"/>
      <c r="O211" s="131"/>
      <c r="P211" s="131"/>
      <c r="Q211" s="1"/>
      <c r="R211" s="1"/>
      <c r="S211" s="1"/>
      <c r="T211" s="1"/>
      <c r="U211" s="1"/>
      <c r="V211" s="1"/>
      <c r="W211" s="1"/>
      <c r="X211" s="1"/>
      <c r="Y211" s="1"/>
      <c r="Z211" s="1"/>
    </row>
    <row r="212" spans="1:26" ht="25.5" x14ac:dyDescent="0.25">
      <c r="A212"/>
      <c r="B212" s="403"/>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45"/>
      <c r="J212" s="11"/>
      <c r="K212" s="1"/>
      <c r="L212" s="131"/>
      <c r="M212" s="131"/>
      <c r="N212" s="131"/>
      <c r="O212" s="131"/>
      <c r="P212" s="131"/>
      <c r="Q212" s="1"/>
      <c r="R212" s="1"/>
      <c r="S212" s="1"/>
      <c r="T212" s="1"/>
      <c r="U212" s="1"/>
      <c r="V212" s="1"/>
      <c r="W212" s="1"/>
      <c r="X212" s="1"/>
      <c r="Y212" s="1"/>
      <c r="Z212" s="1"/>
    </row>
    <row r="213" spans="1:26" x14ac:dyDescent="0.25">
      <c r="A213" s="159" t="s">
        <v>283</v>
      </c>
      <c r="B213" s="403"/>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44"/>
      <c r="J213" s="11"/>
      <c r="K213" s="198"/>
      <c r="L213" s="131"/>
      <c r="M213" s="131"/>
      <c r="N213" s="131"/>
      <c r="O213" s="131"/>
      <c r="P213" s="131"/>
      <c r="Q213" s="198"/>
      <c r="R213" s="198"/>
      <c r="S213" s="198"/>
      <c r="T213" s="198"/>
      <c r="U213" s="198"/>
      <c r="V213" s="198"/>
      <c r="W213" s="198"/>
      <c r="X213" s="198"/>
      <c r="Y213" s="198"/>
      <c r="Z213" s="198"/>
    </row>
    <row r="214" spans="1:26" ht="51" x14ac:dyDescent="0.25">
      <c r="A214"/>
      <c r="B214" s="403"/>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45"/>
      <c r="J214" s="11"/>
      <c r="K214" s="198"/>
      <c r="L214" s="131"/>
      <c r="M214" s="131"/>
      <c r="N214" s="131"/>
      <c r="O214" s="131"/>
      <c r="P214" s="131"/>
      <c r="Q214" s="198"/>
      <c r="R214" s="198"/>
      <c r="S214" s="198"/>
      <c r="T214" s="198"/>
      <c r="U214" s="198"/>
      <c r="V214" s="198"/>
      <c r="W214" s="198"/>
      <c r="X214" s="198"/>
      <c r="Y214" s="198"/>
      <c r="Z214" s="198"/>
    </row>
    <row r="215" spans="1:26" x14ac:dyDescent="0.25">
      <c r="A215" s="159" t="s">
        <v>284</v>
      </c>
      <c r="B215" s="403"/>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44"/>
      <c r="J215" s="11"/>
      <c r="K215" s="1"/>
      <c r="L215" s="131"/>
      <c r="M215" s="131"/>
      <c r="N215" s="131"/>
      <c r="O215" s="131"/>
      <c r="P215" s="131"/>
      <c r="Q215" s="1"/>
      <c r="R215" s="1"/>
      <c r="S215" s="1"/>
      <c r="T215" s="1"/>
      <c r="U215" s="1"/>
      <c r="V215" s="1"/>
      <c r="W215" s="1"/>
      <c r="X215" s="1"/>
      <c r="Y215" s="1"/>
      <c r="Z215" s="1"/>
    </row>
    <row r="216" spans="1:26" ht="38.25" x14ac:dyDescent="0.25">
      <c r="A216"/>
      <c r="B216" s="404"/>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45"/>
      <c r="J216" s="11"/>
      <c r="K216" s="1"/>
      <c r="L216" s="131"/>
      <c r="M216" s="131"/>
      <c r="N216" s="131"/>
      <c r="O216" s="131"/>
      <c r="P216" s="131"/>
      <c r="Q216" s="1"/>
      <c r="R216" s="1"/>
      <c r="S216" s="1"/>
      <c r="T216" s="1"/>
      <c r="U216" s="1"/>
      <c r="V216" s="1"/>
      <c r="W216" s="1"/>
      <c r="X216" s="1"/>
      <c r="Y216" s="1"/>
      <c r="Z216" s="1"/>
    </row>
    <row r="217" spans="1:26" ht="12.75" x14ac:dyDescent="0.2">
      <c r="A217"/>
      <c r="B217" s="405" t="s">
        <v>287</v>
      </c>
      <c r="C217" s="406"/>
      <c r="D217" s="407"/>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5.5" x14ac:dyDescent="0.2">
      <c r="A218" s="159" t="s">
        <v>286</v>
      </c>
      <c r="B218" s="402"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38"/>
      <c r="J218" s="392">
        <f>SUM(H218,H220,H222)</f>
        <v>0</v>
      </c>
      <c r="K218" s="1"/>
      <c r="L218" s="131"/>
      <c r="M218" s="131"/>
      <c r="N218" s="131"/>
      <c r="O218" s="131"/>
      <c r="P218" s="131"/>
      <c r="Q218" s="1"/>
      <c r="R218" s="1"/>
      <c r="S218" s="1"/>
      <c r="T218" s="1"/>
      <c r="U218" s="1"/>
      <c r="V218" s="1"/>
      <c r="W218" s="1"/>
      <c r="X218" s="1"/>
      <c r="Y218" s="1"/>
      <c r="Z218" s="1"/>
    </row>
    <row r="219" spans="1:26" ht="38.25" x14ac:dyDescent="0.2">
      <c r="A219"/>
      <c r="B219" s="403"/>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39"/>
      <c r="J219" s="393"/>
      <c r="K219" s="1"/>
      <c r="L219" s="131"/>
      <c r="M219" s="131"/>
      <c r="N219" s="131"/>
      <c r="O219" s="131"/>
      <c r="P219" s="131"/>
      <c r="Q219" s="1"/>
      <c r="R219" s="1"/>
      <c r="S219" s="1"/>
      <c r="T219" s="1"/>
      <c r="U219" s="1"/>
      <c r="V219" s="1"/>
      <c r="W219" s="1"/>
      <c r="X219" s="1"/>
      <c r="Y219" s="1"/>
      <c r="Z219" s="1"/>
    </row>
    <row r="220" spans="1:26" x14ac:dyDescent="0.25">
      <c r="A220" s="159" t="s">
        <v>290</v>
      </c>
      <c r="B220" s="403"/>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31"/>
      <c r="J220" s="207"/>
      <c r="K220" s="198"/>
      <c r="L220" s="131"/>
      <c r="M220" s="131"/>
      <c r="N220" s="131"/>
      <c r="O220" s="131"/>
      <c r="P220" s="131"/>
      <c r="Q220" s="198"/>
      <c r="R220" s="198"/>
      <c r="S220" s="198"/>
      <c r="T220" s="198"/>
      <c r="U220" s="198"/>
      <c r="V220" s="198"/>
      <c r="W220" s="198"/>
      <c r="X220" s="198"/>
      <c r="Y220" s="198"/>
      <c r="Z220" s="198"/>
    </row>
    <row r="221" spans="1:26" ht="51" x14ac:dyDescent="0.25">
      <c r="A221"/>
      <c r="B221" s="403"/>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2"/>
      <c r="J221" s="207"/>
      <c r="K221" s="198"/>
      <c r="L221" s="131"/>
      <c r="M221" s="131"/>
      <c r="N221" s="131"/>
      <c r="O221" s="131"/>
      <c r="P221" s="131"/>
      <c r="Q221" s="198"/>
      <c r="R221" s="198"/>
      <c r="S221" s="198"/>
      <c r="T221" s="198"/>
      <c r="U221" s="198"/>
      <c r="V221" s="198"/>
      <c r="W221" s="198"/>
      <c r="X221" s="198"/>
      <c r="Y221" s="198"/>
      <c r="Z221" s="198"/>
    </row>
    <row r="222" spans="1:26" x14ac:dyDescent="0.25">
      <c r="A222" s="159" t="s">
        <v>292</v>
      </c>
      <c r="B222" s="403"/>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40"/>
      <c r="J222" s="207"/>
      <c r="K222" s="1"/>
      <c r="L222" s="131"/>
      <c r="M222" s="131"/>
      <c r="N222" s="131"/>
      <c r="O222" s="131"/>
      <c r="P222" s="131"/>
      <c r="Q222" s="1"/>
      <c r="R222" s="1"/>
      <c r="S222" s="1"/>
      <c r="T222" s="1"/>
      <c r="U222" s="1"/>
      <c r="V222" s="1"/>
      <c r="W222" s="1"/>
      <c r="X222" s="1"/>
      <c r="Y222" s="1"/>
      <c r="Z222" s="1"/>
    </row>
    <row r="223" spans="1:26" ht="38.25" x14ac:dyDescent="0.25">
      <c r="A223"/>
      <c r="B223" s="404"/>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2"/>
      <c r="J223" s="207"/>
      <c r="K223" s="1"/>
      <c r="L223" s="131"/>
      <c r="M223" s="131"/>
      <c r="N223" s="131"/>
      <c r="O223" s="131"/>
      <c r="P223" s="131"/>
      <c r="Q223" s="1"/>
      <c r="R223" s="1"/>
      <c r="S223" s="1"/>
      <c r="T223" s="1"/>
      <c r="U223" s="1"/>
      <c r="V223" s="1"/>
      <c r="W223" s="1"/>
      <c r="X223" s="1"/>
      <c r="Y223" s="1"/>
      <c r="Z223" s="1"/>
    </row>
    <row r="224" spans="1:26" x14ac:dyDescent="0.2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5.5" x14ac:dyDescent="0.25">
      <c r="A225" s="159" t="s">
        <v>294</v>
      </c>
      <c r="B225" s="402"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44"/>
      <c r="J225" s="11"/>
      <c r="K225" s="1"/>
      <c r="L225" s="131"/>
      <c r="M225" s="131"/>
      <c r="N225" s="131"/>
      <c r="O225" s="131"/>
      <c r="P225" s="131"/>
      <c r="Q225" s="1"/>
      <c r="R225" s="1"/>
      <c r="S225" s="1"/>
      <c r="T225" s="1"/>
      <c r="U225" s="1"/>
      <c r="V225" s="1"/>
      <c r="W225" s="1"/>
      <c r="X225" s="1"/>
      <c r="Y225" s="1"/>
      <c r="Z225" s="1"/>
    </row>
    <row r="226" spans="1:26" ht="25.5" x14ac:dyDescent="0.25">
      <c r="A226"/>
      <c r="B226" s="403"/>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45"/>
      <c r="J226" s="11"/>
      <c r="K226" s="1"/>
      <c r="L226" s="131"/>
      <c r="M226" s="131"/>
      <c r="N226" s="131"/>
      <c r="O226" s="131"/>
      <c r="P226" s="131"/>
      <c r="Q226" s="1"/>
      <c r="R226" s="1"/>
      <c r="S226" s="1"/>
      <c r="T226" s="1"/>
      <c r="U226" s="1"/>
      <c r="V226" s="1"/>
      <c r="W226" s="1"/>
      <c r="X226" s="1"/>
      <c r="Y226" s="1"/>
      <c r="Z226" s="1"/>
    </row>
    <row r="227" spans="1:26" ht="25.5" x14ac:dyDescent="0.25">
      <c r="A227" s="159" t="s">
        <v>296</v>
      </c>
      <c r="B227" s="403"/>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44"/>
      <c r="J227" s="11"/>
      <c r="K227" s="198"/>
      <c r="L227" s="131"/>
      <c r="M227" s="131"/>
      <c r="N227" s="131"/>
      <c r="O227" s="131"/>
      <c r="P227" s="131"/>
      <c r="Q227" s="198"/>
      <c r="R227" s="198"/>
      <c r="S227" s="198"/>
      <c r="T227" s="198"/>
      <c r="U227" s="198"/>
      <c r="V227" s="198"/>
      <c r="W227" s="198"/>
      <c r="X227" s="198"/>
      <c r="Y227" s="198"/>
      <c r="Z227" s="198"/>
    </row>
    <row r="228" spans="1:26" ht="51" x14ac:dyDescent="0.25">
      <c r="A228"/>
      <c r="B228" s="403"/>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45"/>
      <c r="J228" s="11"/>
      <c r="K228" s="198"/>
      <c r="L228" s="131"/>
      <c r="M228" s="131"/>
      <c r="N228" s="131"/>
      <c r="O228" s="131"/>
      <c r="P228" s="131"/>
      <c r="Q228" s="198"/>
      <c r="R228" s="198"/>
      <c r="S228" s="198"/>
      <c r="T228" s="198"/>
      <c r="U228" s="198"/>
      <c r="V228" s="198"/>
      <c r="W228" s="198"/>
      <c r="X228" s="198"/>
      <c r="Y228" s="198"/>
      <c r="Z228" s="198"/>
    </row>
    <row r="229" spans="1:26" ht="25.5" x14ac:dyDescent="0.25">
      <c r="A229" s="159" t="s">
        <v>298</v>
      </c>
      <c r="B229" s="403"/>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44"/>
      <c r="J229" s="11"/>
      <c r="K229" s="1"/>
      <c r="L229" s="131"/>
      <c r="M229" s="131"/>
      <c r="N229" s="131"/>
      <c r="O229" s="131"/>
      <c r="P229" s="131"/>
      <c r="Q229" s="1"/>
      <c r="R229" s="1"/>
      <c r="S229" s="1"/>
      <c r="T229" s="1"/>
      <c r="U229" s="1"/>
      <c r="V229" s="1"/>
      <c r="W229" s="1"/>
      <c r="X229" s="1"/>
      <c r="Y229" s="1"/>
      <c r="Z229" s="1"/>
    </row>
    <row r="230" spans="1:26" ht="38.25" x14ac:dyDescent="0.25">
      <c r="A230"/>
      <c r="B230" s="404"/>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45"/>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phoneticPr fontId="0" type="noConversion"/>
  <conditionalFormatting sqref="F15">
    <cfRule type="expression" dxfId="681" priority="2">
      <formula>$H$25=1</formula>
    </cfRule>
  </conditionalFormatting>
  <dataValidations disablePrompts="1"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D14" sqref="D14"/>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7.85546875" customWidth="1"/>
    <col min="9" max="9" width="16.140625" customWidth="1"/>
    <col min="10" max="10" width="15" bestFit="1" customWidth="1"/>
    <col min="11" max="11" width="7.28515625" customWidth="1"/>
    <col min="12" max="14" width="15" bestFit="1" customWidth="1"/>
    <col min="20" max="20" width="13.7109375" bestFit="1" customWidth="1"/>
    <col min="21" max="21" width="22.140625" customWidth="1"/>
    <col min="22" max="22" width="10.140625" bestFit="1" customWidth="1"/>
    <col min="23" max="23" width="10.42578125" bestFit="1" customWidth="1"/>
    <col min="24" max="24" width="10.42578125" customWidth="1"/>
    <col min="25" max="25" width="9.28515625" bestFit="1" customWidth="1"/>
  </cols>
  <sheetData>
    <row r="1" spans="1:26" ht="25.5" customHeight="1" x14ac:dyDescent="0.2">
      <c r="A1" s="432" t="str">
        <f>CONCATENATE("SAMM Assessment Scorecard: ",C6," For ",C5)</f>
        <v xml:space="preserve">SAMM Assessment Scorecard:  For </v>
      </c>
      <c r="B1" s="432"/>
      <c r="C1" s="432"/>
      <c r="D1" s="433"/>
      <c r="E1" s="433"/>
      <c r="F1" s="433"/>
      <c r="G1" s="434"/>
      <c r="H1" s="434"/>
      <c r="I1" s="434"/>
      <c r="J1" s="434"/>
      <c r="K1" s="1"/>
      <c r="L1" s="1"/>
      <c r="M1" s="1"/>
      <c r="N1" s="1"/>
    </row>
    <row r="2" spans="1:26" ht="12.75" customHeight="1" thickBot="1" x14ac:dyDescent="0.25">
      <c r="A2" s="2"/>
      <c r="B2" s="2"/>
      <c r="C2" s="2"/>
      <c r="D2" s="2"/>
      <c r="E2" s="2"/>
      <c r="F2" s="2"/>
      <c r="G2" s="2"/>
      <c r="H2" s="2"/>
      <c r="I2" s="2"/>
      <c r="J2" s="2"/>
      <c r="K2" s="1"/>
      <c r="L2" s="1"/>
      <c r="M2" s="1"/>
      <c r="N2" s="1"/>
    </row>
    <row r="3" spans="1:26" ht="54" customHeight="1" thickBot="1" x14ac:dyDescent="0.25">
      <c r="A3" s="438" t="s">
        <v>96</v>
      </c>
      <c r="B3" s="439"/>
      <c r="C3" s="439"/>
      <c r="D3" s="439"/>
      <c r="E3" s="439"/>
      <c r="F3" s="439"/>
      <c r="G3" s="439"/>
      <c r="H3" s="439"/>
      <c r="I3" s="439"/>
      <c r="J3" s="439"/>
      <c r="K3" s="440"/>
      <c r="L3" s="1"/>
      <c r="M3" s="1"/>
      <c r="N3" s="1"/>
    </row>
    <row r="4" spans="1:26" ht="12.75" customHeight="1" x14ac:dyDescent="0.2">
      <c r="A4" s="4"/>
      <c r="B4" s="4"/>
      <c r="C4" s="4"/>
      <c r="D4" s="4"/>
      <c r="E4" s="4"/>
      <c r="F4" s="4"/>
      <c r="G4" s="4"/>
      <c r="H4" s="4"/>
      <c r="I4" s="4"/>
      <c r="J4" s="4"/>
      <c r="K4" s="1"/>
      <c r="L4" s="1"/>
      <c r="M4" s="1"/>
      <c r="N4" s="1"/>
    </row>
    <row r="5" spans="1:26" ht="12.75" customHeight="1" x14ac:dyDescent="0.2">
      <c r="A5" s="435" t="str">
        <f>Interview!B10</f>
        <v>Organization:</v>
      </c>
      <c r="B5" s="436"/>
      <c r="C5" s="436" t="str">
        <f>IF(ISBLANK(Interview!D10),"",Interview!D10)</f>
        <v/>
      </c>
      <c r="D5" s="436"/>
      <c r="E5" s="436"/>
      <c r="F5" s="436"/>
      <c r="G5" s="1"/>
      <c r="H5" s="1"/>
      <c r="I5" s="1"/>
      <c r="J5" s="1"/>
      <c r="K5" s="1"/>
      <c r="L5" s="1"/>
      <c r="M5" s="1"/>
      <c r="N5" s="1"/>
    </row>
    <row r="6" spans="1:26" ht="12.75" customHeight="1" x14ac:dyDescent="0.2">
      <c r="A6" s="435" t="str">
        <f>Interview!B11</f>
        <v>Team/Application:</v>
      </c>
      <c r="B6" s="436"/>
      <c r="C6" s="436" t="str">
        <f>IF(ISBLANK(Interview!D11),"",Interview!D11)</f>
        <v/>
      </c>
      <c r="D6" s="436"/>
      <c r="E6" s="436"/>
      <c r="F6" s="436"/>
      <c r="G6" s="1"/>
      <c r="H6" s="1"/>
      <c r="I6" s="1"/>
      <c r="J6" s="1"/>
      <c r="K6" s="1"/>
      <c r="L6" s="1"/>
      <c r="M6" s="1"/>
      <c r="N6" s="1"/>
    </row>
    <row r="7" spans="1:26" ht="12.75" customHeight="1" x14ac:dyDescent="0.2">
      <c r="A7" s="435" t="str">
        <f>Interview!B12</f>
        <v>Interview Date:</v>
      </c>
      <c r="B7" s="436"/>
      <c r="C7" s="437" t="str">
        <f>IF(ISBLANK(Interview!D12),"",Interview!D12)</f>
        <v/>
      </c>
      <c r="D7" s="437"/>
      <c r="E7" s="437"/>
      <c r="F7" s="437"/>
      <c r="G7" s="1"/>
      <c r="H7" s="1"/>
      <c r="I7" s="1"/>
      <c r="J7" s="1"/>
      <c r="K7" s="1"/>
      <c r="L7" s="1"/>
      <c r="M7" s="1"/>
      <c r="N7" s="1"/>
    </row>
    <row r="8" spans="1:26" ht="12.75" customHeight="1" x14ac:dyDescent="0.2">
      <c r="A8" s="435" t="str">
        <f>Interview!B13</f>
        <v xml:space="preserve">Team Lead: </v>
      </c>
      <c r="B8" s="436"/>
      <c r="C8" s="436" t="str">
        <f>IF(ISBLANK(Interview!D13),"",Interview!D13)</f>
        <v/>
      </c>
      <c r="D8" s="436"/>
      <c r="E8" s="436"/>
      <c r="F8" s="436"/>
      <c r="G8" s="1"/>
      <c r="H8" s="1"/>
      <c r="I8" s="1"/>
      <c r="J8" s="1"/>
      <c r="K8" s="1"/>
      <c r="L8" s="1"/>
      <c r="M8" s="1"/>
      <c r="N8" s="1"/>
    </row>
    <row r="9" spans="1:26" ht="12.75" customHeight="1" x14ac:dyDescent="0.2">
      <c r="A9" s="435" t="str">
        <f>Interview!B14</f>
        <v>Contributors:</v>
      </c>
      <c r="B9" s="436"/>
      <c r="C9" s="441" t="str">
        <f>IF(ISBLANK(Interview!D14),"",Interview!D14)</f>
        <v/>
      </c>
      <c r="D9" s="441"/>
      <c r="E9" s="441"/>
      <c r="F9" s="441"/>
      <c r="G9" s="441"/>
      <c r="H9" s="441"/>
      <c r="I9" s="441"/>
      <c r="J9" s="1"/>
      <c r="K9" s="1"/>
      <c r="L9" s="1"/>
      <c r="M9" s="1"/>
      <c r="N9" s="1"/>
    </row>
    <row r="10" spans="1:26" ht="12.75" customHeight="1" thickBot="1" x14ac:dyDescent="0.25">
      <c r="A10" s="130"/>
      <c r="B10" s="129"/>
      <c r="C10" s="129"/>
      <c r="D10" s="129"/>
      <c r="E10" s="129"/>
      <c r="F10" s="129"/>
      <c r="G10" s="129"/>
      <c r="H10" s="129"/>
      <c r="I10" s="129"/>
      <c r="J10" s="129"/>
      <c r="K10" s="129"/>
      <c r="L10" s="129"/>
      <c r="M10" s="129"/>
      <c r="N10" s="129"/>
    </row>
    <row r="11" spans="1:26" ht="24.95" customHeight="1" thickBot="1" x14ac:dyDescent="0.25">
      <c r="A11" s="426" t="s">
        <v>94</v>
      </c>
      <c r="B11" s="427"/>
      <c r="C11" s="427"/>
      <c r="D11" s="427"/>
      <c r="E11" s="427"/>
      <c r="F11" s="427"/>
      <c r="G11" s="427"/>
      <c r="H11" s="427"/>
      <c r="I11" s="427"/>
      <c r="J11" s="428"/>
      <c r="K11" s="127"/>
      <c r="L11" s="426" t="s">
        <v>94</v>
      </c>
      <c r="M11" s="427"/>
      <c r="N11" s="427"/>
      <c r="O11" s="427"/>
      <c r="P11" s="427"/>
      <c r="Q11" s="427"/>
      <c r="R11" s="428"/>
      <c r="T11" s="429" t="s">
        <v>94</v>
      </c>
      <c r="U11" s="430"/>
      <c r="V11" s="430"/>
      <c r="W11" s="430"/>
      <c r="X11" s="430"/>
      <c r="Y11" s="430"/>
      <c r="Z11" s="431"/>
    </row>
    <row r="12" spans="1:26" ht="12.75" customHeight="1" x14ac:dyDescent="0.2">
      <c r="A12" s="2"/>
      <c r="B12" s="2"/>
      <c r="C12" s="2"/>
      <c r="D12" s="423" t="s">
        <v>87</v>
      </c>
      <c r="E12" s="424"/>
      <c r="F12" s="425"/>
      <c r="G12" s="1"/>
      <c r="H12" s="1"/>
      <c r="I12" s="1"/>
      <c r="J12" s="1"/>
      <c r="K12" s="1"/>
      <c r="L12" s="1"/>
      <c r="M12" s="1"/>
      <c r="N12" s="1"/>
    </row>
    <row r="13" spans="1:26" ht="27.75" customHeight="1" x14ac:dyDescent="0.2">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4.95" customHeight="1" x14ac:dyDescent="0.2">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4.95" customHeight="1" x14ac:dyDescent="0.2">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4.95" customHeight="1" x14ac:dyDescent="0.2">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4.95" customHeight="1" x14ac:dyDescent="0.2">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4.95" customHeight="1" x14ac:dyDescent="0.2">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4.95" customHeight="1" x14ac:dyDescent="0.2">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4.95" customHeight="1" x14ac:dyDescent="0.2">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4.95" customHeight="1" x14ac:dyDescent="0.2">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4.95" customHeight="1" x14ac:dyDescent="0.2">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4.95" customHeight="1" x14ac:dyDescent="0.2">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4.95" customHeight="1" x14ac:dyDescent="0.2">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4.95" customHeight="1" x14ac:dyDescent="0.2">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4.95" customHeight="1" x14ac:dyDescent="0.2">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4.95" customHeight="1" x14ac:dyDescent="0.2">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4.95" customHeight="1" x14ac:dyDescent="0.2">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2">
      <c r="A29" s="4"/>
      <c r="B29" s="4"/>
      <c r="C29" s="4"/>
      <c r="D29" s="4"/>
      <c r="E29" s="4"/>
      <c r="F29" s="4"/>
      <c r="G29" s="1"/>
      <c r="H29" s="1"/>
      <c r="I29" s="1"/>
      <c r="J29" s="1"/>
      <c r="K29" s="1"/>
      <c r="L29" s="1"/>
      <c r="M29" s="1"/>
      <c r="N29" s="1"/>
    </row>
    <row r="30" spans="1:26" ht="12.75" customHeight="1" thickBot="1" x14ac:dyDescent="0.25">
      <c r="K30" s="147"/>
    </row>
    <row r="31" spans="1:26" ht="24.95" customHeight="1" thickBot="1" x14ac:dyDescent="0.25">
      <c r="A31" s="426" t="s">
        <v>119</v>
      </c>
      <c r="B31" s="427"/>
      <c r="C31" s="427"/>
      <c r="D31" s="427"/>
      <c r="E31" s="427"/>
      <c r="F31" s="427"/>
      <c r="G31" s="427"/>
      <c r="H31" s="427"/>
      <c r="I31" s="427"/>
      <c r="J31" s="428"/>
      <c r="K31" s="147"/>
      <c r="L31" s="426" t="s">
        <v>119</v>
      </c>
      <c r="M31" s="427"/>
      <c r="N31" s="427"/>
      <c r="O31" s="427"/>
      <c r="P31" s="427"/>
      <c r="Q31" s="427"/>
      <c r="R31" s="428"/>
      <c r="T31" s="429" t="s">
        <v>119</v>
      </c>
      <c r="U31" s="430"/>
      <c r="V31" s="430"/>
      <c r="W31" s="430"/>
      <c r="X31" s="430"/>
      <c r="Y31" s="430"/>
      <c r="Z31" s="431"/>
    </row>
    <row r="32" spans="1:26" ht="12" customHeight="1" x14ac:dyDescent="0.2">
      <c r="A32" s="2"/>
      <c r="B32" s="2"/>
      <c r="C32" s="2"/>
      <c r="D32" s="423" t="s">
        <v>87</v>
      </c>
      <c r="E32" s="424"/>
      <c r="F32" s="425"/>
      <c r="G32" s="147"/>
      <c r="H32" s="147"/>
      <c r="I32" s="147"/>
      <c r="J32" s="147"/>
      <c r="K32" s="147"/>
      <c r="L32" s="147"/>
      <c r="M32" s="147"/>
      <c r="N32" s="147"/>
    </row>
    <row r="33" spans="1:26" ht="24.95" customHeight="1" x14ac:dyDescent="0.2">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4.95" customHeight="1" x14ac:dyDescent="0.2">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4.95" customHeight="1" x14ac:dyDescent="0.2">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4.95" customHeight="1" x14ac:dyDescent="0.2">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4.95" customHeight="1" x14ac:dyDescent="0.2">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4.95" customHeight="1" x14ac:dyDescent="0.2">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4.95" customHeight="1" x14ac:dyDescent="0.2">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4.95" customHeight="1" x14ac:dyDescent="0.2">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4.95" customHeight="1" x14ac:dyDescent="0.2">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4.95" customHeight="1" x14ac:dyDescent="0.2">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4.95" customHeight="1" x14ac:dyDescent="0.2">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4.95" customHeight="1" x14ac:dyDescent="0.2">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4.95" customHeight="1" x14ac:dyDescent="0.2">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4.95" customHeight="1" x14ac:dyDescent="0.2">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4.95" customHeight="1" x14ac:dyDescent="0.2">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4.95" customHeight="1" x14ac:dyDescent="0.2">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2">
      <c r="A49" s="147"/>
      <c r="B49" s="147"/>
      <c r="C49" s="147"/>
      <c r="D49" s="147"/>
      <c r="E49" s="147"/>
      <c r="F49" s="147"/>
      <c r="G49" s="147"/>
      <c r="H49" s="147"/>
      <c r="I49" s="147"/>
      <c r="J49" s="147"/>
      <c r="K49" s="147"/>
      <c r="L49" s="147"/>
      <c r="M49" s="147"/>
      <c r="N49" s="147"/>
    </row>
    <row r="50" spans="1:26" ht="12.75" customHeight="1" thickBot="1" x14ac:dyDescent="0.25">
      <c r="K50" s="1"/>
    </row>
    <row r="51" spans="1:26" ht="24.95" customHeight="1" thickBot="1" x14ac:dyDescent="0.25">
      <c r="A51" s="426" t="s">
        <v>118</v>
      </c>
      <c r="B51" s="427"/>
      <c r="C51" s="427"/>
      <c r="D51" s="427"/>
      <c r="E51" s="427"/>
      <c r="F51" s="427"/>
      <c r="G51" s="427"/>
      <c r="H51" s="427"/>
      <c r="I51" s="427"/>
      <c r="J51" s="428"/>
      <c r="K51" s="1"/>
      <c r="L51" s="426" t="s">
        <v>118</v>
      </c>
      <c r="M51" s="427"/>
      <c r="N51" s="427"/>
      <c r="O51" s="427"/>
      <c r="P51" s="427"/>
      <c r="Q51" s="427"/>
      <c r="R51" s="428"/>
      <c r="T51" s="429" t="s">
        <v>118</v>
      </c>
      <c r="U51" s="430"/>
      <c r="V51" s="430"/>
      <c r="W51" s="430"/>
      <c r="X51" s="430"/>
      <c r="Y51" s="430"/>
      <c r="Z51" s="431"/>
    </row>
    <row r="52" spans="1:26" ht="12" customHeight="1" x14ac:dyDescent="0.2">
      <c r="A52" s="2"/>
      <c r="B52" s="2"/>
      <c r="C52" s="2"/>
      <c r="D52" s="423" t="s">
        <v>87</v>
      </c>
      <c r="E52" s="424"/>
      <c r="F52" s="425"/>
      <c r="G52" s="129"/>
      <c r="H52" s="129"/>
      <c r="I52" s="129"/>
      <c r="J52" s="129"/>
      <c r="K52" s="1"/>
      <c r="L52" s="1"/>
      <c r="M52" s="1"/>
      <c r="N52" s="1"/>
    </row>
    <row r="53" spans="1:26" ht="24.95" customHeight="1" x14ac:dyDescent="0.2">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4.95" customHeight="1" x14ac:dyDescent="0.2">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4.95" customHeight="1" x14ac:dyDescent="0.2">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4.95" customHeight="1" x14ac:dyDescent="0.2">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4.95" customHeight="1" x14ac:dyDescent="0.2">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4.95" customHeight="1" x14ac:dyDescent="0.2">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4.95" customHeight="1" x14ac:dyDescent="0.2">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4.95" customHeight="1" x14ac:dyDescent="0.2">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4.95" customHeight="1" x14ac:dyDescent="0.2">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4.95" customHeight="1" x14ac:dyDescent="0.2">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4.95" customHeight="1" x14ac:dyDescent="0.2">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4.95" customHeight="1" x14ac:dyDescent="0.2">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4.95" customHeight="1" x14ac:dyDescent="0.2">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4.95" customHeight="1" x14ac:dyDescent="0.2">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4.95" customHeight="1" x14ac:dyDescent="0.2">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4.95" customHeight="1" x14ac:dyDescent="0.2">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5">
      <c r="K69" s="147"/>
    </row>
    <row r="70" spans="1:26" ht="24.95" customHeight="1" thickBot="1" x14ac:dyDescent="0.25">
      <c r="A70" s="426" t="s">
        <v>117</v>
      </c>
      <c r="B70" s="427"/>
      <c r="C70" s="427"/>
      <c r="D70" s="427"/>
      <c r="E70" s="427"/>
      <c r="F70" s="427"/>
      <c r="G70" s="427"/>
      <c r="H70" s="427"/>
      <c r="I70" s="427"/>
      <c r="J70" s="428"/>
      <c r="K70" s="147"/>
      <c r="L70" s="426" t="s">
        <v>117</v>
      </c>
      <c r="M70" s="427"/>
      <c r="N70" s="427"/>
      <c r="O70" s="427"/>
      <c r="P70" s="427"/>
      <c r="Q70" s="427"/>
      <c r="R70" s="428"/>
      <c r="T70" s="429" t="s">
        <v>117</v>
      </c>
      <c r="U70" s="430"/>
      <c r="V70" s="430"/>
      <c r="W70" s="430"/>
      <c r="X70" s="430"/>
      <c r="Y70" s="430"/>
      <c r="Z70" s="431"/>
    </row>
    <row r="71" spans="1:26" ht="12" customHeight="1" x14ac:dyDescent="0.2">
      <c r="A71" s="2"/>
      <c r="B71" s="2"/>
      <c r="C71" s="2"/>
      <c r="D71" s="423" t="s">
        <v>87</v>
      </c>
      <c r="E71" s="424"/>
      <c r="F71" s="425"/>
      <c r="G71" s="147"/>
      <c r="H71" s="147"/>
      <c r="I71" s="147"/>
      <c r="J71" s="147"/>
      <c r="K71" s="147"/>
      <c r="L71" s="147"/>
      <c r="M71" s="147"/>
      <c r="N71" s="147"/>
    </row>
    <row r="72" spans="1:26" ht="24.95" customHeight="1" x14ac:dyDescent="0.2">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4.95" customHeight="1" x14ac:dyDescent="0.2">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4.95" customHeight="1" x14ac:dyDescent="0.2">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4.95" customHeight="1" x14ac:dyDescent="0.2">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4.95" customHeight="1" x14ac:dyDescent="0.2">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4.95" customHeight="1" x14ac:dyDescent="0.2">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4.95" customHeight="1" x14ac:dyDescent="0.2">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4.95" customHeight="1" x14ac:dyDescent="0.2">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4.95" customHeight="1" x14ac:dyDescent="0.2">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4.95" customHeight="1" x14ac:dyDescent="0.2">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4.95" customHeight="1" x14ac:dyDescent="0.2">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4.95" customHeight="1" x14ac:dyDescent="0.2">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4.95" customHeight="1" x14ac:dyDescent="0.2">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4.95" customHeight="1" x14ac:dyDescent="0.2">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4.95" customHeight="1" x14ac:dyDescent="0.2">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4.95" customHeight="1" x14ac:dyDescent="0.2">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2">
      <c r="A88" s="147"/>
      <c r="B88" s="147"/>
      <c r="C88" s="147"/>
      <c r="D88" s="147"/>
      <c r="E88" s="147"/>
      <c r="F88" s="147"/>
      <c r="G88" s="147"/>
      <c r="H88" s="147"/>
      <c r="I88" s="147"/>
      <c r="J88" s="147"/>
      <c r="K88" s="147"/>
      <c r="L88" s="147"/>
      <c r="M88" s="147"/>
      <c r="N88" s="147"/>
    </row>
    <row r="89" spans="1:26" ht="12.75" customHeight="1" x14ac:dyDescent="0.2">
      <c r="A89" s="1"/>
      <c r="B89" s="1"/>
      <c r="C89" s="1"/>
      <c r="D89" s="1"/>
      <c r="E89" s="1"/>
      <c r="F89" s="1"/>
      <c r="G89" s="1"/>
      <c r="H89" s="1"/>
      <c r="I89" s="1"/>
      <c r="J89" s="1"/>
      <c r="K89" s="1"/>
      <c r="L89" s="1"/>
      <c r="M89" s="1"/>
      <c r="N89" s="1"/>
    </row>
    <row r="90" spans="1:26" ht="12.75" customHeight="1" thickBot="1" x14ac:dyDescent="0.25">
      <c r="K90" s="147"/>
    </row>
    <row r="91" spans="1:26" ht="24.95" customHeight="1" thickBot="1" x14ac:dyDescent="0.25">
      <c r="A91" s="426" t="s">
        <v>95</v>
      </c>
      <c r="B91" s="427"/>
      <c r="C91" s="427"/>
      <c r="D91" s="427"/>
      <c r="E91" s="427"/>
      <c r="F91" s="427"/>
      <c r="G91" s="427"/>
      <c r="H91" s="427"/>
      <c r="I91" s="427"/>
      <c r="J91" s="428"/>
      <c r="K91" s="147"/>
      <c r="L91" s="426" t="s">
        <v>95</v>
      </c>
      <c r="M91" s="427"/>
      <c r="N91" s="427"/>
      <c r="O91" s="427"/>
      <c r="P91" s="427"/>
      <c r="Q91" s="427"/>
      <c r="R91" s="428"/>
      <c r="T91" s="429" t="s">
        <v>95</v>
      </c>
      <c r="U91" s="430"/>
      <c r="V91" s="430"/>
      <c r="W91" s="430"/>
      <c r="X91" s="430"/>
      <c r="Y91" s="430"/>
      <c r="Z91" s="431"/>
    </row>
    <row r="92" spans="1:26" ht="12" customHeight="1" x14ac:dyDescent="0.2">
      <c r="A92" s="2"/>
      <c r="B92" s="2"/>
      <c r="C92" s="2"/>
      <c r="D92" s="423" t="s">
        <v>87</v>
      </c>
      <c r="E92" s="424"/>
      <c r="F92" s="425"/>
      <c r="G92" s="147"/>
      <c r="H92" s="147"/>
      <c r="I92" s="147"/>
      <c r="J92" s="147"/>
      <c r="K92" s="147"/>
      <c r="L92" s="147"/>
      <c r="M92" s="147"/>
      <c r="N92" s="147"/>
    </row>
    <row r="93" spans="1:26" ht="24.95" customHeight="1" x14ac:dyDescent="0.2">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4.95" customHeight="1" x14ac:dyDescent="0.2">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4.95" customHeight="1" x14ac:dyDescent="0.2">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4.95" customHeight="1" x14ac:dyDescent="0.2">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4.95" customHeight="1" x14ac:dyDescent="0.2">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4.95" customHeight="1" x14ac:dyDescent="0.2">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4.95" customHeight="1" x14ac:dyDescent="0.2">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4.95" customHeight="1" x14ac:dyDescent="0.2">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4.95" customHeight="1" x14ac:dyDescent="0.2">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4.95" customHeight="1" x14ac:dyDescent="0.2">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4.95" customHeight="1" x14ac:dyDescent="0.2">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4.95" customHeight="1" x14ac:dyDescent="0.2">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4.95" customHeight="1" x14ac:dyDescent="0.2">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4.95" customHeight="1" x14ac:dyDescent="0.2">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4.95" customHeight="1" x14ac:dyDescent="0.2">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4.95" customHeight="1" x14ac:dyDescent="0.2">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2">
      <c r="A109" s="147"/>
      <c r="B109" s="147"/>
      <c r="C109" s="147"/>
      <c r="D109" s="147"/>
      <c r="E109" s="147"/>
      <c r="F109" s="147"/>
      <c r="G109" s="147"/>
      <c r="H109" s="147"/>
      <c r="I109" s="147"/>
      <c r="J109" s="147"/>
      <c r="K109" s="147"/>
      <c r="L109" s="147"/>
      <c r="M109" s="147"/>
      <c r="N109" s="147"/>
    </row>
    <row r="110" spans="1:26" ht="12.75" customHeight="1" x14ac:dyDescent="0.2">
      <c r="A110" s="1"/>
      <c r="B110" s="1"/>
      <c r="C110" s="1"/>
      <c r="D110" s="1"/>
      <c r="E110" s="1"/>
      <c r="F110" s="1"/>
      <c r="G110" s="1"/>
      <c r="H110" s="1"/>
      <c r="I110" s="1"/>
      <c r="J110" s="1"/>
      <c r="K110" s="1"/>
      <c r="L110" s="1"/>
      <c r="M110" s="1"/>
      <c r="N110" s="1"/>
    </row>
    <row r="111" spans="1:26" ht="12.75" customHeight="1" x14ac:dyDescent="0.2">
      <c r="A111" s="1"/>
      <c r="B111" s="1"/>
      <c r="C111" s="1"/>
      <c r="D111" s="1"/>
      <c r="E111" s="1"/>
      <c r="F111" s="1"/>
      <c r="G111" s="1"/>
      <c r="H111" s="1"/>
      <c r="I111" s="1"/>
      <c r="J111" s="1"/>
      <c r="K111" s="1"/>
      <c r="L111" s="1"/>
      <c r="M111" s="1"/>
      <c r="N111" s="1"/>
    </row>
    <row r="112" spans="1:26"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row r="114" spans="1:14" ht="12.75" customHeight="1" x14ac:dyDescent="0.2">
      <c r="A114" s="1"/>
      <c r="B114" s="1"/>
      <c r="C114" s="1"/>
      <c r="D114" s="1"/>
      <c r="E114" s="1"/>
      <c r="F114" s="1"/>
      <c r="G114" s="1"/>
      <c r="H114" s="1"/>
      <c r="I114" s="1"/>
      <c r="J114" s="1"/>
      <c r="K114" s="1"/>
      <c r="L114" s="1"/>
      <c r="M114" s="1"/>
      <c r="N114" s="1"/>
    </row>
    <row r="115" spans="1:14" ht="12.75" customHeight="1" x14ac:dyDescent="0.2">
      <c r="A115" s="1"/>
      <c r="B115" s="1"/>
      <c r="C115" s="1"/>
      <c r="D115" s="1"/>
      <c r="E115" s="1"/>
      <c r="F115" s="1"/>
      <c r="G115" s="1"/>
      <c r="H115" s="1"/>
      <c r="I115" s="1"/>
      <c r="J115" s="1"/>
      <c r="K115" s="1"/>
      <c r="L115" s="1"/>
      <c r="M115" s="1"/>
      <c r="N115" s="1"/>
    </row>
    <row r="116" spans="1:14" ht="12.75" customHeight="1" x14ac:dyDescent="0.2">
      <c r="A116" s="1"/>
      <c r="B116" s="1"/>
      <c r="C116" s="1"/>
      <c r="D116" s="1"/>
      <c r="E116" s="1"/>
      <c r="F116" s="1"/>
      <c r="G116" s="1"/>
      <c r="H116" s="1"/>
      <c r="I116" s="1"/>
      <c r="J116" s="1"/>
      <c r="K116" s="1"/>
      <c r="L116" s="1"/>
      <c r="M116" s="1"/>
      <c r="N116" s="1"/>
    </row>
    <row r="117" spans="1:14" ht="12.75" customHeight="1" x14ac:dyDescent="0.2">
      <c r="A117" s="1"/>
      <c r="B117" s="1"/>
      <c r="C117" s="1"/>
      <c r="D117" s="1"/>
      <c r="E117" s="1"/>
      <c r="F117" s="1"/>
      <c r="G117" s="1"/>
      <c r="H117" s="1"/>
      <c r="I117" s="1"/>
      <c r="J117" s="1"/>
      <c r="K117" s="1"/>
      <c r="L117" s="1"/>
      <c r="M117" s="1"/>
      <c r="N117" s="1"/>
    </row>
    <row r="118" spans="1:14" ht="12.75" customHeight="1" x14ac:dyDescent="0.2">
      <c r="A118" s="1"/>
      <c r="B118" s="1"/>
      <c r="C118" s="1"/>
      <c r="D118" s="1"/>
      <c r="E118" s="1"/>
      <c r="F118" s="1"/>
      <c r="G118" s="1"/>
      <c r="H118" s="1"/>
      <c r="I118" s="1"/>
      <c r="J118" s="1"/>
      <c r="K118" s="1"/>
      <c r="L118" s="1"/>
      <c r="M118" s="1"/>
      <c r="N118" s="1"/>
    </row>
    <row r="119" spans="1:14" ht="12.75" customHeight="1" x14ac:dyDescent="0.2">
      <c r="A119" s="1"/>
      <c r="B119" s="1"/>
      <c r="C119" s="1"/>
      <c r="D119" s="1"/>
      <c r="E119" s="1"/>
      <c r="F119" s="1"/>
      <c r="G119" s="1"/>
      <c r="H119" s="1"/>
      <c r="I119" s="1"/>
      <c r="J119" s="1"/>
      <c r="K119" s="1"/>
      <c r="L119" s="1"/>
      <c r="M119" s="1"/>
      <c r="N119" s="1"/>
    </row>
    <row r="120" spans="1:14" ht="12.75" customHeight="1" x14ac:dyDescent="0.2">
      <c r="A120" s="1"/>
      <c r="B120" s="1"/>
      <c r="C120" s="1"/>
      <c r="D120" s="1"/>
      <c r="E120" s="1"/>
      <c r="F120" s="1"/>
      <c r="G120" s="1"/>
      <c r="H120" s="1"/>
      <c r="I120" s="1"/>
      <c r="J120" s="1"/>
      <c r="K120" s="1"/>
      <c r="L120" s="1"/>
      <c r="M120" s="1"/>
      <c r="N120" s="1"/>
    </row>
    <row r="121" spans="1:14" ht="12.75" customHeight="1" x14ac:dyDescent="0.2">
      <c r="A121" s="1"/>
      <c r="B121" s="1"/>
      <c r="C121" s="1"/>
      <c r="D121" s="1"/>
      <c r="E121" s="1"/>
      <c r="F121" s="1"/>
      <c r="G121" s="1"/>
      <c r="H121" s="1"/>
      <c r="I121" s="1"/>
      <c r="J121" s="1"/>
      <c r="K121" s="1"/>
      <c r="L121" s="1"/>
      <c r="M121" s="1"/>
      <c r="N121" s="1"/>
    </row>
    <row r="122" spans="1:14" ht="12.75" customHeight="1" x14ac:dyDescent="0.2">
      <c r="A122" s="1"/>
      <c r="B122" s="1"/>
      <c r="C122" s="1"/>
      <c r="D122" s="1"/>
      <c r="E122" s="1"/>
      <c r="F122" s="1"/>
      <c r="G122" s="1"/>
      <c r="H122" s="1"/>
      <c r="I122" s="1"/>
      <c r="J122" s="1"/>
      <c r="K122" s="1"/>
      <c r="L122" s="1"/>
      <c r="M122" s="1"/>
      <c r="N122" s="1"/>
    </row>
    <row r="123" spans="1:14" ht="12.75" customHeight="1" x14ac:dyDescent="0.2">
      <c r="A123" s="1"/>
      <c r="B123" s="1"/>
      <c r="C123" s="1"/>
      <c r="D123" s="1"/>
      <c r="E123" s="1"/>
      <c r="F123" s="1"/>
      <c r="G123" s="1"/>
      <c r="H123" s="1"/>
      <c r="I123" s="1"/>
      <c r="J123" s="1"/>
      <c r="K123" s="1"/>
      <c r="L123" s="1"/>
      <c r="M123" s="1"/>
      <c r="N123" s="1"/>
    </row>
    <row r="124" spans="1:14" ht="12.75" customHeight="1" x14ac:dyDescent="0.2">
      <c r="A124" s="1"/>
      <c r="B124" s="1"/>
      <c r="C124" s="1"/>
      <c r="D124" s="1"/>
      <c r="E124" s="1"/>
      <c r="F124" s="1"/>
      <c r="G124" s="1"/>
      <c r="H124" s="1"/>
      <c r="I124" s="1"/>
      <c r="J124" s="1"/>
      <c r="K124" s="1"/>
      <c r="L124" s="1"/>
      <c r="M124" s="1"/>
      <c r="N124" s="1"/>
    </row>
    <row r="125" spans="1:14" ht="12.75" customHeight="1" x14ac:dyDescent="0.2">
      <c r="A125" s="1"/>
      <c r="B125" s="1"/>
      <c r="C125" s="1"/>
      <c r="D125" s="1"/>
      <c r="E125" s="1"/>
      <c r="F125" s="1"/>
      <c r="G125" s="1"/>
      <c r="H125" s="1"/>
      <c r="I125" s="1"/>
      <c r="J125" s="1"/>
      <c r="K125" s="1"/>
      <c r="L125" s="1"/>
      <c r="M125" s="1"/>
      <c r="N125" s="1"/>
    </row>
    <row r="126" spans="1:14" ht="12.75" customHeight="1" x14ac:dyDescent="0.2">
      <c r="A126" s="1"/>
      <c r="B126" s="1"/>
      <c r="C126" s="1"/>
      <c r="D126" s="1"/>
      <c r="E126" s="1"/>
      <c r="F126" s="1"/>
      <c r="G126" s="1"/>
      <c r="H126" s="1"/>
      <c r="I126" s="1"/>
      <c r="J126" s="1"/>
      <c r="K126" s="1"/>
      <c r="L126" s="1"/>
      <c r="M126" s="1"/>
      <c r="N126" s="1"/>
    </row>
    <row r="127" spans="1:14" ht="12.75" customHeight="1" x14ac:dyDescent="0.2">
      <c r="A127" s="1"/>
      <c r="B127" s="1"/>
      <c r="C127" s="1"/>
      <c r="D127" s="1"/>
      <c r="E127" s="1"/>
      <c r="F127" s="1"/>
      <c r="G127" s="1"/>
      <c r="H127" s="1"/>
      <c r="I127" s="1"/>
      <c r="J127" s="1"/>
      <c r="K127" s="1"/>
      <c r="L127" s="1"/>
      <c r="M127" s="1"/>
      <c r="N127" s="1"/>
    </row>
    <row r="128" spans="1:14" ht="12.75" customHeight="1" x14ac:dyDescent="0.2">
      <c r="A128" s="1"/>
      <c r="B128" s="1"/>
      <c r="C128" s="1"/>
      <c r="D128" s="1"/>
      <c r="E128" s="1"/>
      <c r="F128" s="1"/>
      <c r="G128" s="1"/>
      <c r="H128" s="1"/>
      <c r="I128" s="1"/>
      <c r="J128" s="1"/>
      <c r="K128" s="1"/>
      <c r="L128" s="1"/>
      <c r="M128" s="1"/>
      <c r="N128" s="1"/>
    </row>
    <row r="129" spans="1:14" ht="12.75" customHeight="1" x14ac:dyDescent="0.2">
      <c r="A129" s="1"/>
      <c r="B129" s="1"/>
      <c r="C129" s="1"/>
      <c r="D129" s="1"/>
      <c r="E129" s="1"/>
      <c r="F129" s="1"/>
      <c r="G129" s="1"/>
      <c r="H129" s="1"/>
      <c r="I129" s="1"/>
      <c r="J129" s="1"/>
      <c r="K129" s="1"/>
      <c r="L129" s="1"/>
      <c r="M129" s="1"/>
      <c r="N129" s="1"/>
    </row>
    <row r="130" spans="1:14" ht="12.75" customHeight="1" x14ac:dyDescent="0.2">
      <c r="A130" s="1"/>
      <c r="B130" s="1"/>
      <c r="C130" s="1"/>
      <c r="D130" s="1"/>
      <c r="E130" s="1"/>
      <c r="F130" s="1"/>
      <c r="G130" s="1"/>
      <c r="H130" s="1"/>
      <c r="I130" s="1"/>
      <c r="J130" s="1"/>
      <c r="K130" s="1"/>
      <c r="L130" s="1"/>
      <c r="M130" s="1"/>
      <c r="N130" s="1"/>
    </row>
    <row r="131" spans="1:14" ht="12.75" customHeight="1" x14ac:dyDescent="0.2">
      <c r="A131" s="1"/>
      <c r="B131" s="1"/>
      <c r="C131" s="1"/>
      <c r="D131" s="1"/>
      <c r="E131" s="1"/>
      <c r="F131" s="1"/>
      <c r="G131" s="1"/>
      <c r="H131" s="1"/>
      <c r="I131" s="1"/>
      <c r="J131" s="1"/>
      <c r="K131" s="1"/>
      <c r="L131" s="1"/>
      <c r="M131" s="1"/>
      <c r="N131" s="1"/>
    </row>
    <row r="132" spans="1:14" ht="12.75" customHeight="1" x14ac:dyDescent="0.2">
      <c r="A132" s="1"/>
      <c r="B132" s="1"/>
      <c r="C132" s="1"/>
      <c r="D132" s="1"/>
      <c r="E132" s="1"/>
      <c r="F132" s="1"/>
      <c r="G132" s="1"/>
      <c r="H132" s="1"/>
      <c r="I132" s="1"/>
      <c r="J132" s="1"/>
      <c r="K132" s="1"/>
      <c r="L132" s="1"/>
      <c r="M132" s="1"/>
      <c r="N132" s="1"/>
    </row>
    <row r="133" spans="1:14" ht="12.75" customHeight="1" x14ac:dyDescent="0.2">
      <c r="A133" s="1"/>
      <c r="B133" s="1"/>
      <c r="C133" s="1"/>
      <c r="D133" s="1"/>
      <c r="E133" s="1"/>
      <c r="F133" s="1"/>
      <c r="G133" s="1"/>
      <c r="H133" s="1"/>
      <c r="I133" s="1"/>
      <c r="J133" s="1"/>
      <c r="K133" s="1"/>
      <c r="L133" s="1"/>
      <c r="M133" s="1"/>
      <c r="N133" s="1"/>
    </row>
    <row r="134" spans="1:14" ht="12.75" customHeight="1" x14ac:dyDescent="0.2">
      <c r="A134" s="1"/>
      <c r="B134" s="1"/>
      <c r="C134" s="1"/>
      <c r="D134" s="1"/>
      <c r="E134" s="1"/>
      <c r="F134" s="1"/>
      <c r="G134" s="1"/>
      <c r="H134" s="1"/>
      <c r="I134" s="1"/>
      <c r="J134" s="1"/>
      <c r="K134" s="1"/>
      <c r="L134" s="1"/>
      <c r="M134" s="1"/>
      <c r="N134" s="1"/>
    </row>
    <row r="135" spans="1:14" ht="12.75" customHeight="1" x14ac:dyDescent="0.2">
      <c r="A135" s="1"/>
      <c r="B135" s="1"/>
      <c r="C135" s="1"/>
      <c r="D135" s="1"/>
      <c r="E135" s="1"/>
      <c r="F135" s="1"/>
      <c r="G135" s="1"/>
      <c r="H135" s="1"/>
      <c r="I135" s="1"/>
      <c r="J135" s="1"/>
      <c r="K135" s="1"/>
      <c r="L135" s="1"/>
      <c r="M135" s="1"/>
      <c r="N135" s="1"/>
    </row>
    <row r="136" spans="1:14" ht="12.75" customHeight="1" x14ac:dyDescent="0.2">
      <c r="A136" s="1"/>
      <c r="B136" s="1"/>
      <c r="C136" s="1"/>
      <c r="D136" s="1"/>
      <c r="E136" s="1"/>
      <c r="F136" s="1"/>
      <c r="G136" s="1"/>
      <c r="H136" s="1"/>
      <c r="I136" s="1"/>
      <c r="J136" s="1"/>
      <c r="K136" s="1"/>
      <c r="L136" s="1"/>
      <c r="M136" s="1"/>
      <c r="N136" s="1"/>
    </row>
    <row r="137" spans="1:14" ht="12.75" customHeight="1" x14ac:dyDescent="0.2">
      <c r="A137" s="1"/>
      <c r="B137" s="1"/>
      <c r="C137" s="1"/>
      <c r="D137" s="1"/>
      <c r="E137" s="1"/>
      <c r="F137" s="1"/>
      <c r="G137" s="1"/>
      <c r="H137" s="1"/>
      <c r="I137" s="1"/>
      <c r="J137" s="1"/>
      <c r="K137" s="1"/>
      <c r="L137" s="1"/>
      <c r="M137" s="1"/>
      <c r="N137" s="1"/>
    </row>
    <row r="138" spans="1:14" ht="12.75" customHeight="1" x14ac:dyDescent="0.2">
      <c r="A138" s="1"/>
      <c r="B138" s="1"/>
      <c r="C138" s="1"/>
      <c r="D138" s="1"/>
      <c r="E138" s="1"/>
      <c r="F138" s="1"/>
      <c r="G138" s="1"/>
      <c r="H138" s="1"/>
      <c r="I138" s="1"/>
      <c r="J138" s="1"/>
      <c r="K138" s="1"/>
      <c r="L138" s="1"/>
      <c r="M138" s="1"/>
      <c r="N138" s="1"/>
    </row>
    <row r="139" spans="1:14" ht="12.75" customHeight="1" x14ac:dyDescent="0.2">
      <c r="A139" s="1"/>
      <c r="B139" s="1"/>
      <c r="C139" s="1"/>
      <c r="D139" s="1"/>
      <c r="E139" s="1"/>
      <c r="F139" s="1"/>
      <c r="G139" s="1"/>
      <c r="H139" s="1"/>
      <c r="I139" s="1"/>
      <c r="J139" s="1"/>
      <c r="K139" s="1"/>
      <c r="L139" s="1"/>
      <c r="M139" s="1"/>
      <c r="N139" s="1"/>
    </row>
    <row r="140" spans="1:14" ht="12.75" customHeight="1" x14ac:dyDescent="0.2">
      <c r="A140" s="1"/>
      <c r="B140" s="1"/>
      <c r="C140" s="1"/>
      <c r="D140" s="1"/>
      <c r="E140" s="1"/>
      <c r="F140" s="1"/>
      <c r="G140" s="1"/>
      <c r="H140" s="1"/>
      <c r="I140" s="1"/>
      <c r="J140" s="1"/>
      <c r="K140" s="1"/>
      <c r="L140" s="1"/>
      <c r="M140" s="1"/>
      <c r="N140" s="1"/>
    </row>
    <row r="141" spans="1:14" ht="12.75" customHeight="1" x14ac:dyDescent="0.2">
      <c r="A141" s="1"/>
      <c r="B141" s="1"/>
      <c r="C141" s="1"/>
      <c r="D141" s="1"/>
      <c r="E141" s="1"/>
      <c r="F141" s="1"/>
      <c r="G141" s="1"/>
      <c r="H141" s="1"/>
      <c r="I141" s="1"/>
      <c r="J141" s="1"/>
      <c r="K141" s="1"/>
      <c r="L141" s="1"/>
      <c r="M141" s="1"/>
      <c r="N141" s="1"/>
    </row>
    <row r="142" spans="1:14" ht="12.75" customHeight="1" x14ac:dyDescent="0.2">
      <c r="A142" s="1"/>
      <c r="B142" s="1"/>
      <c r="C142" s="1"/>
      <c r="D142" s="1"/>
      <c r="E142" s="1"/>
      <c r="F142" s="1"/>
      <c r="G142" s="1"/>
      <c r="H142" s="1"/>
      <c r="I142" s="1"/>
      <c r="J142" s="1"/>
      <c r="K142" s="1"/>
      <c r="L142" s="1"/>
      <c r="M142" s="1"/>
      <c r="N142" s="1"/>
    </row>
    <row r="143" spans="1:14" ht="12.75" customHeight="1" x14ac:dyDescent="0.2">
      <c r="A143" s="1"/>
      <c r="B143" s="1"/>
      <c r="C143" s="1"/>
      <c r="D143" s="1"/>
      <c r="E143" s="1"/>
      <c r="F143" s="1"/>
      <c r="G143" s="1"/>
      <c r="H143" s="1"/>
      <c r="I143" s="1"/>
      <c r="J143" s="1"/>
      <c r="K143" s="1"/>
      <c r="L143" s="1"/>
      <c r="M143" s="1"/>
      <c r="N143" s="1"/>
    </row>
    <row r="144" spans="1:14" ht="12.75" customHeight="1" x14ac:dyDescent="0.2">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D1" zoomScaleNormal="100" workbookViewId="0">
      <selection activeCell="F116" sqref="F116"/>
    </sheetView>
  </sheetViews>
  <sheetFormatPr defaultColWidth="8.85546875" defaultRowHeight="15" x14ac:dyDescent="0.25"/>
  <cols>
    <col min="1" max="1" width="16.85546875" style="23" hidden="1" customWidth="1"/>
    <col min="2" max="2" width="13.42578125" style="225" customWidth="1"/>
    <col min="3" max="3" width="7.28515625" style="225" customWidth="1"/>
    <col min="4" max="4" width="68" style="143" customWidth="1"/>
    <col min="5" max="5" width="5.140625" style="166" hidden="1" customWidth="1"/>
    <col min="6" max="6" width="39" style="27" customWidth="1"/>
    <col min="7" max="7" width="8.7109375" style="23" hidden="1" customWidth="1"/>
    <col min="8" max="8" width="8.7109375" style="124" hidden="1" customWidth="1"/>
    <col min="9" max="9" width="15" style="12" customWidth="1"/>
    <col min="10" max="10" width="36.7109375" customWidth="1"/>
    <col min="11" max="11" width="7" hidden="1" customWidth="1"/>
    <col min="12" max="12" width="9.140625" hidden="1" customWidth="1"/>
    <col min="13" max="13" width="16.42578125" customWidth="1"/>
    <col min="14" max="14" width="49.85546875" customWidth="1"/>
    <col min="15" max="15" width="28.7109375" hidden="1" customWidth="1"/>
    <col min="16" max="16" width="15" hidden="1" customWidth="1"/>
    <col min="17" max="17" width="15" customWidth="1"/>
    <col min="18" max="18" width="36.140625" customWidth="1"/>
    <col min="19" max="20" width="15" hidden="1" customWidth="1"/>
    <col min="21" max="21" width="15" customWidth="1"/>
    <col min="22" max="22" width="49" customWidth="1"/>
    <col min="23" max="24" width="15" hidden="1" customWidth="1"/>
    <col min="25" max="25" width="15" customWidth="1"/>
  </cols>
  <sheetData>
    <row r="1" spans="1:25" ht="18" x14ac:dyDescent="0.25">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75" thickBot="1" x14ac:dyDescent="0.3">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2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2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2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2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2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75" thickBot="1" x14ac:dyDescent="0.3">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75" thickBot="1" x14ac:dyDescent="0.3">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75" thickBot="1" x14ac:dyDescent="0.3">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75" thickBot="1" x14ac:dyDescent="0.3">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75" thickBot="1" x14ac:dyDescent="0.3">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75" thickBot="1" x14ac:dyDescent="0.3">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4">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2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ht="12.75" x14ac:dyDescent="0.2">
      <c r="A16">
        <f>COUNTA(A18:A175)</f>
        <v>90</v>
      </c>
      <c r="B16" s="287" t="s">
        <v>17</v>
      </c>
      <c r="C16" s="287"/>
      <c r="D16" s="288"/>
      <c r="E16" s="288"/>
      <c r="F16" s="492" t="s">
        <v>56</v>
      </c>
      <c r="G16" s="493"/>
      <c r="H16" s="493"/>
      <c r="I16" s="494"/>
      <c r="J16" s="492" t="s">
        <v>315</v>
      </c>
      <c r="K16" s="493"/>
      <c r="L16" s="493"/>
      <c r="M16" s="494"/>
      <c r="N16" s="492" t="s">
        <v>316</v>
      </c>
      <c r="O16" s="493"/>
      <c r="P16" s="493"/>
      <c r="Q16" s="494"/>
      <c r="R16" s="492" t="s">
        <v>317</v>
      </c>
      <c r="S16" s="493"/>
      <c r="T16" s="493"/>
      <c r="U16" s="494"/>
      <c r="V16" s="492" t="s">
        <v>318</v>
      </c>
      <c r="W16" s="493"/>
      <c r="X16" s="493"/>
      <c r="Y16" s="494"/>
    </row>
    <row r="17" spans="1:25" x14ac:dyDescent="0.2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ht="25.5" x14ac:dyDescent="0.2">
      <c r="A18" s="161" t="str">
        <f>Interview!A18</f>
        <v>G-SM-A-1-1</v>
      </c>
      <c r="B18" s="495"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45">
        <f>SUM(H18,H19,H20)</f>
        <v>0</v>
      </c>
      <c r="J18" s="286">
        <f>F18</f>
        <v>0</v>
      </c>
      <c r="K18" s="171">
        <f>IFERROR(VLOOKUP(J18,AnsYTBL,2,FALSE),0)</f>
        <v>0</v>
      </c>
      <c r="L18" s="102">
        <f>IFERROR(AVERAGE(K18,K22),0)</f>
        <v>0</v>
      </c>
      <c r="M18" s="445">
        <f>SUM(L18,L19,L20)</f>
        <v>0</v>
      </c>
      <c r="N18" s="286">
        <f>J18</f>
        <v>0</v>
      </c>
      <c r="O18" s="171">
        <f>IFERROR(VLOOKUP(N18,AnsYTBL,2,FALSE),0)</f>
        <v>0</v>
      </c>
      <c r="P18" s="102">
        <f>IFERROR(AVERAGE(O18,O22),0)</f>
        <v>0</v>
      </c>
      <c r="Q18" s="445">
        <f>SUM(P18,P19,P20)</f>
        <v>0</v>
      </c>
      <c r="R18" s="286">
        <f>N18</f>
        <v>0</v>
      </c>
      <c r="S18" s="171">
        <f>IFERROR(VLOOKUP(R18,AnsYTBL,2,FALSE),0)</f>
        <v>0</v>
      </c>
      <c r="T18" s="102">
        <f>IFERROR(AVERAGE(S18,S22),0)</f>
        <v>0</v>
      </c>
      <c r="U18" s="445">
        <f>SUM(T18,T19,T20)</f>
        <v>0</v>
      </c>
      <c r="V18" s="286">
        <f>R18</f>
        <v>0</v>
      </c>
      <c r="W18" s="171">
        <f>IFERROR(VLOOKUP(V18,AnsYTBL,2,FALSE),0)</f>
        <v>0</v>
      </c>
      <c r="X18" s="102">
        <f>IFERROR(AVERAGE(W18,W22),0)</f>
        <v>0</v>
      </c>
      <c r="Y18" s="445">
        <f>SUM(X18,X19,X20)</f>
        <v>0</v>
      </c>
    </row>
    <row r="19" spans="1:25" ht="25.5" x14ac:dyDescent="0.2">
      <c r="A19" s="161" t="str">
        <f>Interview!A20</f>
        <v>G-SM-A-2-1</v>
      </c>
      <c r="B19" s="496"/>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46"/>
      <c r="J19" s="286">
        <f>F19</f>
        <v>0</v>
      </c>
      <c r="K19" s="171">
        <f>IFERROR(VLOOKUP(J19,AnsVTBL,2,FALSE),0)</f>
        <v>0</v>
      </c>
      <c r="L19" s="103">
        <f>IFERROR(AVERAGE(K19,K23),0)</f>
        <v>0</v>
      </c>
      <c r="M19" s="446"/>
      <c r="N19" s="286">
        <f>J19</f>
        <v>0</v>
      </c>
      <c r="O19" s="171">
        <f>IFERROR(VLOOKUP(N19,AnsVTBL,2,FALSE),0)</f>
        <v>0</v>
      </c>
      <c r="P19" s="103">
        <f>IFERROR(AVERAGE(O19,O23),0)</f>
        <v>0</v>
      </c>
      <c r="Q19" s="446"/>
      <c r="R19" s="286">
        <f>N19</f>
        <v>0</v>
      </c>
      <c r="S19" s="171">
        <f>IFERROR(VLOOKUP(R19,AnsVTBL,2,FALSE),0)</f>
        <v>0</v>
      </c>
      <c r="T19" s="103">
        <f>IFERROR(AVERAGE(S19,S23),0)</f>
        <v>0</v>
      </c>
      <c r="U19" s="446"/>
      <c r="V19" s="286">
        <f>R19</f>
        <v>0</v>
      </c>
      <c r="W19" s="171">
        <f>IFERROR(VLOOKUP(V19,AnsVTBL,2,FALSE),0)</f>
        <v>0</v>
      </c>
      <c r="X19" s="103">
        <f>IFERROR(AVERAGE(W19,W23),0)</f>
        <v>0</v>
      </c>
      <c r="Y19" s="446"/>
    </row>
    <row r="20" spans="1:25" ht="25.5" x14ac:dyDescent="0.2">
      <c r="A20" s="161" t="str">
        <f>Interview!A22</f>
        <v>G-SM-A-3-1</v>
      </c>
      <c r="B20" s="497"/>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46"/>
      <c r="J20" s="286">
        <f>F20</f>
        <v>0</v>
      </c>
      <c r="K20" s="171">
        <f>IFERROR(VLOOKUP(J20,AnsNTBL,2,FALSE),0)</f>
        <v>0</v>
      </c>
      <c r="L20" s="103">
        <f>IFERROR(AVERAGE(K20,K24),0)</f>
        <v>0</v>
      </c>
      <c r="M20" s="446"/>
      <c r="N20" s="286">
        <f>J20</f>
        <v>0</v>
      </c>
      <c r="O20" s="171">
        <f>IFERROR(VLOOKUP(N20,AnsNTBL,2,FALSE),0)</f>
        <v>0</v>
      </c>
      <c r="P20" s="103">
        <f>IFERROR(AVERAGE(O20,O24),0)</f>
        <v>0</v>
      </c>
      <c r="Q20" s="446"/>
      <c r="R20" s="286">
        <f>N20</f>
        <v>0</v>
      </c>
      <c r="S20" s="171">
        <f>IFERROR(VLOOKUP(R20,AnsNTBL,2,FALSE),0)</f>
        <v>0</v>
      </c>
      <c r="T20" s="103">
        <f>IFERROR(AVERAGE(S20,S24),0)</f>
        <v>0</v>
      </c>
      <c r="U20" s="446"/>
      <c r="V20" s="286">
        <f>R20</f>
        <v>0</v>
      </c>
      <c r="W20" s="171">
        <f>IFERROR(VLOOKUP(V20,AnsNTBL,2,FALSE),0)</f>
        <v>0</v>
      </c>
      <c r="X20" s="103">
        <f>IFERROR(AVERAGE(W20,W24),0)</f>
        <v>0</v>
      </c>
      <c r="Y20" s="446"/>
    </row>
    <row r="21" spans="1:25" ht="12.75" x14ac:dyDescent="0.2">
      <c r="A21" s="161"/>
      <c r="B21" s="257"/>
      <c r="C21" s="246"/>
      <c r="D21" s="228"/>
      <c r="E21" s="228"/>
      <c r="F21" s="228"/>
      <c r="G21" s="228"/>
      <c r="H21" s="228"/>
      <c r="I21" s="446"/>
      <c r="J21" s="228"/>
      <c r="K21" s="228"/>
      <c r="L21" s="228"/>
      <c r="M21" s="446"/>
      <c r="N21" s="228"/>
      <c r="O21" s="228"/>
      <c r="P21" s="228"/>
      <c r="Q21" s="446"/>
      <c r="R21" s="228"/>
      <c r="S21" s="228"/>
      <c r="T21" s="228"/>
      <c r="U21" s="446"/>
      <c r="V21" s="228"/>
      <c r="W21" s="228"/>
      <c r="X21" s="228"/>
      <c r="Y21" s="446"/>
    </row>
    <row r="22" spans="1:25" ht="25.5" x14ac:dyDescent="0.2">
      <c r="A22" s="161" t="str">
        <f>Interview!A25</f>
        <v>G-SM-B-1-1</v>
      </c>
      <c r="B22" s="495"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46"/>
      <c r="J22" s="286">
        <f>F22</f>
        <v>0</v>
      </c>
      <c r="K22" s="171">
        <f>IFERROR(VLOOKUP(J22,AnsKTBL,2,FALSE),0)</f>
        <v>0</v>
      </c>
      <c r="L22" s="102"/>
      <c r="M22" s="446"/>
      <c r="N22" s="286">
        <f>J22</f>
        <v>0</v>
      </c>
      <c r="O22" s="171">
        <f>IFERROR(VLOOKUP(N22,AnsKTBL,2,FALSE),0)</f>
        <v>0</v>
      </c>
      <c r="P22" s="102"/>
      <c r="Q22" s="446"/>
      <c r="R22" s="286">
        <f>N22</f>
        <v>0</v>
      </c>
      <c r="S22" s="171">
        <f>IFERROR(VLOOKUP(R22,AnsKTBL,2,FALSE),0)</f>
        <v>0</v>
      </c>
      <c r="T22" s="102"/>
      <c r="U22" s="446"/>
      <c r="V22" s="286">
        <f>R22</f>
        <v>0</v>
      </c>
      <c r="W22" s="171">
        <f>IFERROR(VLOOKUP(V22,AnsKTBL,2,FALSE),0)</f>
        <v>0</v>
      </c>
      <c r="X22" s="102"/>
      <c r="Y22" s="446"/>
    </row>
    <row r="23" spans="1:25" ht="25.5" x14ac:dyDescent="0.2">
      <c r="A23" s="161" t="str">
        <f>Interview!A27</f>
        <v>G-SM-B-2-1</v>
      </c>
      <c r="B23" s="496"/>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46"/>
      <c r="J23" s="286">
        <f>F23</f>
        <v>0</v>
      </c>
      <c r="K23" s="171">
        <f>IFERROR(VLOOKUP(J23,AnsBTBL,2,FALSE),0)</f>
        <v>0</v>
      </c>
      <c r="L23" s="103"/>
      <c r="M23" s="446"/>
      <c r="N23" s="286">
        <f>J23</f>
        <v>0</v>
      </c>
      <c r="O23" s="171">
        <f>IFERROR(VLOOKUP(N23,AnsBTBL,2,FALSE),0)</f>
        <v>0</v>
      </c>
      <c r="P23" s="103"/>
      <c r="Q23" s="446"/>
      <c r="R23" s="286">
        <f>N23</f>
        <v>0</v>
      </c>
      <c r="S23" s="171">
        <f>IFERROR(VLOOKUP(R23,AnsBTBL,2,FALSE),0)</f>
        <v>0</v>
      </c>
      <c r="T23" s="103"/>
      <c r="U23" s="446"/>
      <c r="V23" s="286">
        <f>R23</f>
        <v>0</v>
      </c>
      <c r="W23" s="171">
        <f>IFERROR(VLOOKUP(V23,AnsBTBL,2,FALSE),0)</f>
        <v>0</v>
      </c>
      <c r="X23" s="103"/>
      <c r="Y23" s="446"/>
    </row>
    <row r="24" spans="1:25" ht="25.5" x14ac:dyDescent="0.2">
      <c r="A24" s="161" t="str">
        <f>Interview!A29</f>
        <v>G-SM-B-3-1</v>
      </c>
      <c r="B24" s="497"/>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47"/>
      <c r="J24" s="286">
        <f>F24</f>
        <v>0</v>
      </c>
      <c r="K24" s="171">
        <f>IFERROR(VLOOKUP(J24,AnsNTBL,2,FALSE),0)</f>
        <v>0</v>
      </c>
      <c r="L24" s="103"/>
      <c r="M24" s="447"/>
      <c r="N24" s="286">
        <f>J24</f>
        <v>0</v>
      </c>
      <c r="O24" s="171">
        <f>IFERROR(VLOOKUP(N24,AnsNTBL,2,FALSE),0)</f>
        <v>0</v>
      </c>
      <c r="P24" s="103"/>
      <c r="Q24" s="447"/>
      <c r="R24" s="286">
        <f>N24</f>
        <v>0</v>
      </c>
      <c r="S24" s="171">
        <f>IFERROR(VLOOKUP(R24,AnsNTBL,2,FALSE),0)</f>
        <v>0</v>
      </c>
      <c r="T24" s="103"/>
      <c r="U24" s="447"/>
      <c r="V24" s="286">
        <f>R24</f>
        <v>0</v>
      </c>
      <c r="W24" s="171">
        <f>IFERROR(VLOOKUP(V24,AnsNTBL,2,FALSE),0)</f>
        <v>0</v>
      </c>
      <c r="X24" s="103"/>
      <c r="Y24" s="447"/>
    </row>
    <row r="25" spans="1:25" ht="12.75" x14ac:dyDescent="0.2">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2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5.5" x14ac:dyDescent="0.2">
      <c r="A27" s="161" t="str">
        <f>Interview!A32</f>
        <v>G-PC-A-1-1</v>
      </c>
      <c r="B27" s="495"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48">
        <f>SUM(H27,H28,H29)</f>
        <v>0</v>
      </c>
      <c r="J27" s="286">
        <f>F27</f>
        <v>0</v>
      </c>
      <c r="K27" s="171">
        <f>IFERROR(VLOOKUP(J27,AnsFTBL,2,FALSE),0)</f>
        <v>0</v>
      </c>
      <c r="L27" s="284">
        <f>IFERROR(AVERAGE(K27,K31),0)</f>
        <v>0</v>
      </c>
      <c r="M27" s="448">
        <f>SUM(L27,L28,L29)</f>
        <v>0</v>
      </c>
      <c r="N27" s="286">
        <f>J27</f>
        <v>0</v>
      </c>
      <c r="O27" s="171">
        <f>IFERROR(VLOOKUP(N27,AnsFTBL,2,FALSE),0)</f>
        <v>0</v>
      </c>
      <c r="P27" s="284">
        <f>IFERROR(AVERAGE(O27,O31),0)</f>
        <v>0</v>
      </c>
      <c r="Q27" s="448">
        <f>SUM(P27,P28,P29)</f>
        <v>0</v>
      </c>
      <c r="R27" s="286">
        <f>N27</f>
        <v>0</v>
      </c>
      <c r="S27" s="171">
        <f>IFERROR(VLOOKUP(R27,AnsFTBL,2,FALSE),0)</f>
        <v>0</v>
      </c>
      <c r="T27" s="284">
        <f>IFERROR(AVERAGE(S27,S31),0)</f>
        <v>0</v>
      </c>
      <c r="U27" s="448">
        <f>SUM(T27,T28,T29)</f>
        <v>0</v>
      </c>
      <c r="V27" s="286">
        <f>R27</f>
        <v>0</v>
      </c>
      <c r="W27" s="171">
        <f>IFERROR(VLOOKUP(V27,AnsFTBL,2,FALSE),0)</f>
        <v>0</v>
      </c>
      <c r="X27" s="284">
        <f>IFERROR(AVERAGE(W27,W31),0)</f>
        <v>0</v>
      </c>
      <c r="Y27" s="448">
        <f>SUM(X27,X28,X29)</f>
        <v>0</v>
      </c>
    </row>
    <row r="28" spans="1:25" ht="25.5" x14ac:dyDescent="0.2">
      <c r="A28" s="161" t="str">
        <f>Interview!A34</f>
        <v>G-PC-A-2-1</v>
      </c>
      <c r="B28" s="496"/>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49"/>
      <c r="J28" s="286">
        <f>F28</f>
        <v>0</v>
      </c>
      <c r="K28" s="171">
        <f>IFERROR(VLOOKUP(J28,AnsATBL,2,FALSE),0)</f>
        <v>0</v>
      </c>
      <c r="L28" s="132">
        <f>IFERROR(AVERAGE(K28,K32),0)</f>
        <v>0</v>
      </c>
      <c r="M28" s="449"/>
      <c r="N28" s="286">
        <f>J28</f>
        <v>0</v>
      </c>
      <c r="O28" s="171">
        <f>IFERROR(VLOOKUP(N28,AnsATBL,2,FALSE),0)</f>
        <v>0</v>
      </c>
      <c r="P28" s="132">
        <f>IFERROR(AVERAGE(O28,O32),0)</f>
        <v>0</v>
      </c>
      <c r="Q28" s="449"/>
      <c r="R28" s="286">
        <f>N28</f>
        <v>0</v>
      </c>
      <c r="S28" s="171">
        <f>IFERROR(VLOOKUP(R28,AnsATBL,2,FALSE),0)</f>
        <v>0</v>
      </c>
      <c r="T28" s="132">
        <f>IFERROR(AVERAGE(S28,S32),0)</f>
        <v>0</v>
      </c>
      <c r="U28" s="449"/>
      <c r="V28" s="286">
        <f>R28</f>
        <v>0</v>
      </c>
      <c r="W28" s="171">
        <f>IFERROR(VLOOKUP(V28,AnsATBL,2,FALSE),0)</f>
        <v>0</v>
      </c>
      <c r="X28" s="132">
        <f>IFERROR(AVERAGE(W28,W32),0)</f>
        <v>0</v>
      </c>
      <c r="Y28" s="449"/>
    </row>
    <row r="29" spans="1:25" ht="25.5" x14ac:dyDescent="0.2">
      <c r="A29" s="161" t="str">
        <f>Interview!A36</f>
        <v>G-PC-A-3-1</v>
      </c>
      <c r="B29" s="498"/>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49"/>
      <c r="J29" s="286">
        <f>F29</f>
        <v>0</v>
      </c>
      <c r="K29" s="171">
        <f>IFERROR(VLOOKUP(J29,AnsETBL,2,FALSE),0)</f>
        <v>0</v>
      </c>
      <c r="L29" s="132">
        <f>IFERROR(AVERAGE(K29,K33),0)</f>
        <v>0</v>
      </c>
      <c r="M29" s="449"/>
      <c r="N29" s="286">
        <f>J29</f>
        <v>0</v>
      </c>
      <c r="O29" s="171">
        <f>IFERROR(VLOOKUP(N29,AnsETBL,2,FALSE),0)</f>
        <v>0</v>
      </c>
      <c r="P29" s="132">
        <f>IFERROR(AVERAGE(O29,O33),0)</f>
        <v>0</v>
      </c>
      <c r="Q29" s="449"/>
      <c r="R29" s="286">
        <f>N29</f>
        <v>0</v>
      </c>
      <c r="S29" s="171">
        <f>IFERROR(VLOOKUP(R29,AnsETBL,2,FALSE),0)</f>
        <v>0</v>
      </c>
      <c r="T29" s="132">
        <f>IFERROR(AVERAGE(S29,S33),0)</f>
        <v>0</v>
      </c>
      <c r="U29" s="449"/>
      <c r="V29" s="286">
        <f>R29</f>
        <v>0</v>
      </c>
      <c r="W29" s="171">
        <f>IFERROR(VLOOKUP(V29,AnsETBL,2,FALSE),0)</f>
        <v>0</v>
      </c>
      <c r="X29" s="132">
        <f>IFERROR(AVERAGE(W29,W33),0)</f>
        <v>0</v>
      </c>
      <c r="Y29" s="449"/>
    </row>
    <row r="30" spans="1:25" ht="12.75" x14ac:dyDescent="0.2">
      <c r="A30" s="161"/>
      <c r="B30" s="258"/>
      <c r="C30" s="133"/>
      <c r="D30" s="233"/>
      <c r="E30" s="233"/>
      <c r="F30" s="233"/>
      <c r="G30" s="233"/>
      <c r="H30" s="233"/>
      <c r="I30" s="449"/>
      <c r="J30" s="233"/>
      <c r="K30" s="233"/>
      <c r="L30" s="233"/>
      <c r="M30" s="449"/>
      <c r="N30" s="233"/>
      <c r="O30" s="233"/>
      <c r="P30" s="233"/>
      <c r="Q30" s="449"/>
      <c r="R30" s="233"/>
      <c r="S30" s="233"/>
      <c r="T30" s="233"/>
      <c r="U30" s="449"/>
      <c r="V30" s="233"/>
      <c r="W30" s="233"/>
      <c r="X30" s="233"/>
      <c r="Y30" s="449"/>
    </row>
    <row r="31" spans="1:25" ht="25.5" x14ac:dyDescent="0.2">
      <c r="A31" s="161" t="str">
        <f>Interview!A39</f>
        <v>G-PC-B-1-1</v>
      </c>
      <c r="B31" s="499"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49"/>
      <c r="J31" s="286">
        <f>F31</f>
        <v>0</v>
      </c>
      <c r="K31" s="171">
        <f>IFERROR(VLOOKUP(J31,AnsFTBL,2,FALSE),0)</f>
        <v>0</v>
      </c>
      <c r="L31" s="285"/>
      <c r="M31" s="449"/>
      <c r="N31" s="286">
        <f>J31</f>
        <v>0</v>
      </c>
      <c r="O31" s="171">
        <f>IFERROR(VLOOKUP(N31,AnsFTBL,2,FALSE),0)</f>
        <v>0</v>
      </c>
      <c r="P31" s="285"/>
      <c r="Q31" s="449"/>
      <c r="R31" s="286">
        <f>N31</f>
        <v>0</v>
      </c>
      <c r="S31" s="171">
        <f>IFERROR(VLOOKUP(R31,AnsFTBL,2,FALSE),0)</f>
        <v>0</v>
      </c>
      <c r="T31" s="285"/>
      <c r="U31" s="449"/>
      <c r="V31" s="286">
        <f>R31</f>
        <v>0</v>
      </c>
      <c r="W31" s="171">
        <f>IFERROR(VLOOKUP(V31,AnsFTBL,2,FALSE),0)</f>
        <v>0</v>
      </c>
      <c r="X31" s="285"/>
      <c r="Y31" s="449"/>
    </row>
    <row r="32" spans="1:25" ht="38.25" x14ac:dyDescent="0.2">
      <c r="A32" s="161" t="str">
        <f>Interview!A41</f>
        <v>G-PC-B-2-1</v>
      </c>
      <c r="B32" s="496"/>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49"/>
      <c r="J32" s="286">
        <f>F32</f>
        <v>0</v>
      </c>
      <c r="K32" s="171">
        <f>IFERROR(VLOOKUP(J32,AnsDTBL,2,FALSE),0)</f>
        <v>0</v>
      </c>
      <c r="L32" s="285"/>
      <c r="M32" s="449"/>
      <c r="N32" s="286">
        <f>J32</f>
        <v>0</v>
      </c>
      <c r="O32" s="171">
        <f>IFERROR(VLOOKUP(N32,AnsDTBL,2,FALSE),0)</f>
        <v>0</v>
      </c>
      <c r="P32" s="285"/>
      <c r="Q32" s="449"/>
      <c r="R32" s="286">
        <f>N32</f>
        <v>0</v>
      </c>
      <c r="S32" s="171">
        <f>IFERROR(VLOOKUP(R32,AnsDTBL,2,FALSE),0)</f>
        <v>0</v>
      </c>
      <c r="T32" s="285"/>
      <c r="U32" s="449"/>
      <c r="V32" s="286">
        <f>R32</f>
        <v>0</v>
      </c>
      <c r="W32" s="171">
        <f>IFERROR(VLOOKUP(V32,AnsDTBL,2,FALSE),0)</f>
        <v>0</v>
      </c>
      <c r="X32" s="285"/>
      <c r="Y32" s="449"/>
    </row>
    <row r="33" spans="1:25" ht="38.25" x14ac:dyDescent="0.2">
      <c r="A33" s="161" t="str">
        <f>Interview!A43</f>
        <v>G-PC-B-3-1</v>
      </c>
      <c r="B33" s="496"/>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50"/>
      <c r="J33" s="286">
        <f>F33</f>
        <v>0</v>
      </c>
      <c r="K33" s="171">
        <f>IFERROR(VLOOKUP(J33,AnsETBL,2,FALSE),0)</f>
        <v>0</v>
      </c>
      <c r="L33" s="285"/>
      <c r="M33" s="450"/>
      <c r="N33" s="286">
        <f>J33</f>
        <v>0</v>
      </c>
      <c r="O33" s="171">
        <f>IFERROR(VLOOKUP(N33,AnsETBL,2,FALSE),0)</f>
        <v>0</v>
      </c>
      <c r="P33" s="285"/>
      <c r="Q33" s="450"/>
      <c r="R33" s="286">
        <f>N33</f>
        <v>0</v>
      </c>
      <c r="S33" s="171">
        <f>IFERROR(VLOOKUP(R33,AnsETBL,2,FALSE),0)</f>
        <v>0</v>
      </c>
      <c r="T33" s="285"/>
      <c r="U33" s="450"/>
      <c r="V33" s="286">
        <f>R33</f>
        <v>0</v>
      </c>
      <c r="W33" s="171">
        <f>IFERROR(VLOOKUP(V33,AnsETBL,2,FALSE),0)</f>
        <v>0</v>
      </c>
      <c r="X33" s="285"/>
      <c r="Y33" s="450"/>
    </row>
    <row r="34" spans="1:25" ht="12.75" x14ac:dyDescent="0.2">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2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5.5" x14ac:dyDescent="0.2">
      <c r="A36" s="161" t="str">
        <f>Interview!A46</f>
        <v>G-EG-A-1-1</v>
      </c>
      <c r="B36" s="495"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51">
        <f>SUM(H36,H37,H38)</f>
        <v>0</v>
      </c>
      <c r="J36" s="286">
        <f>F36</f>
        <v>0</v>
      </c>
      <c r="K36" s="171">
        <f>IFERROR(VLOOKUP(J36,AnsCTBL,2,FALSE),0)</f>
        <v>0</v>
      </c>
      <c r="L36" s="281">
        <f>IFERROR(AVERAGE(K36,K40),0)</f>
        <v>0</v>
      </c>
      <c r="M36" s="451">
        <f>SUM(L36,L37,L38)</f>
        <v>0</v>
      </c>
      <c r="N36" s="286">
        <f>J36</f>
        <v>0</v>
      </c>
      <c r="O36" s="171">
        <f>IFERROR(VLOOKUP(N36,AnsCTBL,2,FALSE),0)</f>
        <v>0</v>
      </c>
      <c r="P36" s="281">
        <f>IFERROR(AVERAGE(O36,O40),0)</f>
        <v>0</v>
      </c>
      <c r="Q36" s="451">
        <f>SUM(P36,P37,P38)</f>
        <v>0</v>
      </c>
      <c r="R36" s="286">
        <f>N36</f>
        <v>0</v>
      </c>
      <c r="S36" s="171">
        <f>IFERROR(VLOOKUP(R36,AnsCTBL,2,FALSE),0)</f>
        <v>0</v>
      </c>
      <c r="T36" s="281">
        <f>IFERROR(AVERAGE(S36,S40),0)</f>
        <v>0</v>
      </c>
      <c r="U36" s="451">
        <f>SUM(T36,T37,T38)</f>
        <v>0</v>
      </c>
      <c r="V36" s="286">
        <f>R36</f>
        <v>0</v>
      </c>
      <c r="W36" s="171">
        <f>IFERROR(VLOOKUP(V36,AnsCTBL,2,FALSE),0)</f>
        <v>0</v>
      </c>
      <c r="X36" s="281">
        <f>IFERROR(AVERAGE(W36,W40),0)</f>
        <v>0</v>
      </c>
      <c r="Y36" s="451">
        <f>SUM(X36,X37,X38)</f>
        <v>0</v>
      </c>
    </row>
    <row r="37" spans="1:25" ht="25.5" x14ac:dyDescent="0.2">
      <c r="A37" s="161" t="str">
        <f>Interview!A48</f>
        <v>G-EG-A-2-1</v>
      </c>
      <c r="B37" s="496"/>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52"/>
      <c r="J37" s="286">
        <f>F37</f>
        <v>0</v>
      </c>
      <c r="K37" s="171">
        <f>IFERROR(VLOOKUP(J37,AnsITBL,2,FALSE),0)</f>
        <v>0</v>
      </c>
      <c r="L37" s="283">
        <f>IFERROR(AVERAGE(K37,K41),0)</f>
        <v>0</v>
      </c>
      <c r="M37" s="452"/>
      <c r="N37" s="286">
        <f>J37</f>
        <v>0</v>
      </c>
      <c r="O37" s="171">
        <f>IFERROR(VLOOKUP(N37,AnsITBL,2,FALSE),0)</f>
        <v>0</v>
      </c>
      <c r="P37" s="283">
        <f>IFERROR(AVERAGE(O37,O41),0)</f>
        <v>0</v>
      </c>
      <c r="Q37" s="452"/>
      <c r="R37" s="286">
        <f>N37</f>
        <v>0</v>
      </c>
      <c r="S37" s="171">
        <f>IFERROR(VLOOKUP(R37,AnsITBL,2,FALSE),0)</f>
        <v>0</v>
      </c>
      <c r="T37" s="283">
        <f>IFERROR(AVERAGE(S37,S41),0)</f>
        <v>0</v>
      </c>
      <c r="U37" s="452"/>
      <c r="V37" s="286">
        <f>R37</f>
        <v>0</v>
      </c>
      <c r="W37" s="171">
        <f>IFERROR(VLOOKUP(V37,AnsITBL,2,FALSE),0)</f>
        <v>0</v>
      </c>
      <c r="X37" s="283">
        <f>IFERROR(AVERAGE(W37,W41),0)</f>
        <v>0</v>
      </c>
      <c r="Y37" s="452"/>
    </row>
    <row r="38" spans="1:25" ht="25.5" x14ac:dyDescent="0.2">
      <c r="A38" s="161" t="str">
        <f>Interview!A50</f>
        <v>G-EG-A-3-1</v>
      </c>
      <c r="B38" s="497"/>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52"/>
      <c r="J38" s="286">
        <f>F38</f>
        <v>0</v>
      </c>
      <c r="K38" s="171">
        <f>IFERROR(VLOOKUP(J38,AnsITBL,2,FALSE),0)</f>
        <v>0</v>
      </c>
      <c r="L38" s="283">
        <f>IFERROR(AVERAGE(K38,K42),0)</f>
        <v>0</v>
      </c>
      <c r="M38" s="452"/>
      <c r="N38" s="286">
        <f>J38</f>
        <v>0</v>
      </c>
      <c r="O38" s="171">
        <f>IFERROR(VLOOKUP(N38,AnsITBL,2,FALSE),0)</f>
        <v>0</v>
      </c>
      <c r="P38" s="283">
        <f>IFERROR(AVERAGE(O38,O42),0)</f>
        <v>0</v>
      </c>
      <c r="Q38" s="452"/>
      <c r="R38" s="286">
        <f>N38</f>
        <v>0</v>
      </c>
      <c r="S38" s="171">
        <f>IFERROR(VLOOKUP(R38,AnsITBL,2,FALSE),0)</f>
        <v>0</v>
      </c>
      <c r="T38" s="283">
        <f>IFERROR(AVERAGE(S38,S42),0)</f>
        <v>0</v>
      </c>
      <c r="U38" s="452"/>
      <c r="V38" s="286">
        <f>R38</f>
        <v>0</v>
      </c>
      <c r="W38" s="171">
        <f>IFERROR(VLOOKUP(V38,AnsITBL,2,FALSE),0)</f>
        <v>0</v>
      </c>
      <c r="X38" s="283">
        <f>IFERROR(AVERAGE(W38,W42),0)</f>
        <v>0</v>
      </c>
      <c r="Y38" s="452"/>
    </row>
    <row r="39" spans="1:25" ht="12.75" x14ac:dyDescent="0.2">
      <c r="A39" s="161"/>
      <c r="B39" s="257"/>
      <c r="C39" s="246"/>
      <c r="D39" s="228"/>
      <c r="E39" s="228"/>
      <c r="F39" s="228"/>
      <c r="G39" s="228"/>
      <c r="H39" s="228"/>
      <c r="I39" s="452"/>
      <c r="J39" s="228"/>
      <c r="K39" s="228"/>
      <c r="L39" s="228"/>
      <c r="M39" s="452"/>
      <c r="N39" s="228"/>
      <c r="O39" s="228"/>
      <c r="P39" s="228"/>
      <c r="Q39" s="452"/>
      <c r="R39" s="228"/>
      <c r="S39" s="228"/>
      <c r="T39" s="228"/>
      <c r="U39" s="452"/>
      <c r="V39" s="228"/>
      <c r="W39" s="228"/>
      <c r="X39" s="228"/>
      <c r="Y39" s="452"/>
    </row>
    <row r="40" spans="1:25" ht="12.75" x14ac:dyDescent="0.2">
      <c r="A40" s="161" t="str">
        <f>Interview!A53</f>
        <v>G-EG-B-1-1</v>
      </c>
      <c r="B40" s="495"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52"/>
      <c r="J40" s="286">
        <f>F40</f>
        <v>0</v>
      </c>
      <c r="K40" s="171">
        <f>IFERROR(VLOOKUP(J40,AnsWTBL,2,FALSE),0)</f>
        <v>0</v>
      </c>
      <c r="L40" s="132"/>
      <c r="M40" s="452"/>
      <c r="N40" s="286">
        <f>J40</f>
        <v>0</v>
      </c>
      <c r="O40" s="171">
        <f>IFERROR(VLOOKUP(N40,AnsWTBL,2,FALSE),0)</f>
        <v>0</v>
      </c>
      <c r="P40" s="132"/>
      <c r="Q40" s="452"/>
      <c r="R40" s="286">
        <f>N40</f>
        <v>0</v>
      </c>
      <c r="S40" s="171">
        <f>IFERROR(VLOOKUP(R40,AnsWTBL,2,FALSE),0)</f>
        <v>0</v>
      </c>
      <c r="T40" s="132"/>
      <c r="U40" s="452"/>
      <c r="V40" s="286">
        <f>R40</f>
        <v>0</v>
      </c>
      <c r="W40" s="171">
        <f>IFERROR(VLOOKUP(V40,AnsWTBL,2,FALSE),0)</f>
        <v>0</v>
      </c>
      <c r="X40" s="132"/>
      <c r="Y40" s="452"/>
    </row>
    <row r="41" spans="1:25" ht="25.5" x14ac:dyDescent="0.2">
      <c r="A41" s="161" t="str">
        <f>Interview!A55</f>
        <v>G-EG-B-2-1</v>
      </c>
      <c r="B41" s="496"/>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52"/>
      <c r="J41" s="286">
        <f>F41</f>
        <v>0</v>
      </c>
      <c r="K41" s="171">
        <f>IFERROR(VLOOKUP(J41,AnsLTBL,2,FALSE),0)</f>
        <v>0</v>
      </c>
      <c r="L41" s="132"/>
      <c r="M41" s="452"/>
      <c r="N41" s="286">
        <f>J41</f>
        <v>0</v>
      </c>
      <c r="O41" s="171">
        <f>IFERROR(VLOOKUP(N41,AnsLTBL,2,FALSE),0)</f>
        <v>0</v>
      </c>
      <c r="P41" s="132"/>
      <c r="Q41" s="452"/>
      <c r="R41" s="286">
        <f>N41</f>
        <v>0</v>
      </c>
      <c r="S41" s="171">
        <f>IFERROR(VLOOKUP(R41,AnsLTBL,2,FALSE),0)</f>
        <v>0</v>
      </c>
      <c r="T41" s="132"/>
      <c r="U41" s="452"/>
      <c r="V41" s="286">
        <f>R41</f>
        <v>0</v>
      </c>
      <c r="W41" s="171">
        <f>IFERROR(VLOOKUP(V41,AnsLTBL,2,FALSE),0)</f>
        <v>0</v>
      </c>
      <c r="X41" s="132"/>
      <c r="Y41" s="452"/>
    </row>
    <row r="42" spans="1:25" ht="38.25" x14ac:dyDescent="0.2">
      <c r="A42" s="161" t="str">
        <f>Interview!A57</f>
        <v>G-EG-B-3-1</v>
      </c>
      <c r="B42" s="497"/>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53"/>
      <c r="J42" s="286">
        <f>F42</f>
        <v>0</v>
      </c>
      <c r="K42" s="171">
        <f>IFERROR(VLOOKUP(J42,AnsLTBL,2,FALSE),0)</f>
        <v>0</v>
      </c>
      <c r="L42" s="132"/>
      <c r="M42" s="453"/>
      <c r="N42" s="286">
        <f>J42</f>
        <v>0</v>
      </c>
      <c r="O42" s="171">
        <f>IFERROR(VLOOKUP(N42,AnsLTBL,2,FALSE),0)</f>
        <v>0</v>
      </c>
      <c r="P42" s="132"/>
      <c r="Q42" s="453"/>
      <c r="R42" s="286">
        <f>N42</f>
        <v>0</v>
      </c>
      <c r="S42" s="171">
        <f>IFERROR(VLOOKUP(R42,AnsLTBL,2,FALSE),0)</f>
        <v>0</v>
      </c>
      <c r="T42" s="132"/>
      <c r="U42" s="453"/>
      <c r="V42" s="286">
        <f>R42</f>
        <v>0</v>
      </c>
      <c r="W42" s="171">
        <f>IFERROR(VLOOKUP(V42,AnsLTBL,2,FALSE),0)</f>
        <v>0</v>
      </c>
      <c r="X42" s="132"/>
      <c r="Y42" s="453"/>
    </row>
    <row r="43" spans="1:25" ht="12.75" x14ac:dyDescent="0.2">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ht="12.75" x14ac:dyDescent="0.2">
      <c r="A44" s="161"/>
      <c r="B44" s="247" t="s">
        <v>178</v>
      </c>
      <c r="C44" s="247"/>
      <c r="D44" s="232"/>
      <c r="E44" s="232"/>
      <c r="F44" s="486" t="s">
        <v>56</v>
      </c>
      <c r="G44" s="486"/>
      <c r="H44" s="486"/>
      <c r="I44" s="486"/>
      <c r="J44" s="490" t="s">
        <v>315</v>
      </c>
      <c r="K44" s="486"/>
      <c r="L44" s="486"/>
      <c r="M44" s="491"/>
      <c r="N44" s="490" t="s">
        <v>316</v>
      </c>
      <c r="O44" s="486"/>
      <c r="P44" s="486"/>
      <c r="Q44" s="491"/>
      <c r="R44" s="490" t="s">
        <v>317</v>
      </c>
      <c r="S44" s="486"/>
      <c r="T44" s="486"/>
      <c r="U44" s="491"/>
      <c r="V44" s="490" t="s">
        <v>318</v>
      </c>
      <c r="W44" s="486"/>
      <c r="X44" s="486"/>
      <c r="Y44" s="491"/>
    </row>
    <row r="45" spans="1:25" x14ac:dyDescent="0.2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5.5" x14ac:dyDescent="0.2">
      <c r="A46" s="161" t="str">
        <f>Interview!A61</f>
        <v>D-TA-A-1-1</v>
      </c>
      <c r="B46" s="482"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54">
        <f>SUM(H46:H48)</f>
        <v>0</v>
      </c>
      <c r="J46" s="286">
        <f>F46</f>
        <v>0</v>
      </c>
      <c r="K46" s="171">
        <f>IFERROR(VLOOKUP(J46,AnsCTBL,2,FALSE),0)</f>
        <v>0</v>
      </c>
      <c r="L46" s="281">
        <f>IFERROR(AVERAGE(K46,K50),0)</f>
        <v>0</v>
      </c>
      <c r="M46" s="454">
        <f>SUM(L46:L48)</f>
        <v>0</v>
      </c>
      <c r="N46" s="286">
        <f>J46</f>
        <v>0</v>
      </c>
      <c r="O46" s="171">
        <f>IFERROR(VLOOKUP(N46,AnsCTBL,2,FALSE),0)</f>
        <v>0</v>
      </c>
      <c r="P46" s="281">
        <f>IFERROR(AVERAGE(O46,O50),0)</f>
        <v>0</v>
      </c>
      <c r="Q46" s="454">
        <f>SUM(P46:P48)</f>
        <v>0</v>
      </c>
      <c r="R46" s="286">
        <f>N46</f>
        <v>0</v>
      </c>
      <c r="S46" s="171">
        <f>IFERROR(VLOOKUP(R46,AnsCTBL,2,FALSE),0)</f>
        <v>0</v>
      </c>
      <c r="T46" s="281">
        <f>IFERROR(AVERAGE(S46,S50),0)</f>
        <v>0</v>
      </c>
      <c r="U46" s="454">
        <f>SUM(T46:T48)</f>
        <v>0</v>
      </c>
      <c r="V46" s="286">
        <f>R46</f>
        <v>0</v>
      </c>
      <c r="W46" s="171">
        <f>IFERROR(VLOOKUP(V46,AnsCTBL,2,FALSE),0)</f>
        <v>0</v>
      </c>
      <c r="X46" s="281">
        <f>IFERROR(AVERAGE(W46,W50),0)</f>
        <v>0</v>
      </c>
      <c r="Y46" s="454">
        <f>SUM(X46:X48)</f>
        <v>0</v>
      </c>
    </row>
    <row r="47" spans="1:25" ht="25.5" x14ac:dyDescent="0.2">
      <c r="A47" s="161" t="str">
        <f>Interview!A63</f>
        <v>D-TA-A-2-1</v>
      </c>
      <c r="B47" s="483"/>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55"/>
      <c r="J47" s="286">
        <f>F47</f>
        <v>0</v>
      </c>
      <c r="K47" s="171">
        <f>IFERROR(VLOOKUP(J47,AnsFTBL,2,FALSE),0)</f>
        <v>0</v>
      </c>
      <c r="L47" s="281">
        <f>IFERROR(AVERAGE(K47,K51),0)</f>
        <v>0</v>
      </c>
      <c r="M47" s="455"/>
      <c r="N47" s="286">
        <f>J47</f>
        <v>0</v>
      </c>
      <c r="O47" s="171">
        <f>IFERROR(VLOOKUP(N47,AnsFTBL,2,FALSE),0)</f>
        <v>0</v>
      </c>
      <c r="P47" s="281">
        <f>IFERROR(AVERAGE(O47,O51),0)</f>
        <v>0</v>
      </c>
      <c r="Q47" s="455"/>
      <c r="R47" s="286">
        <f>N47</f>
        <v>0</v>
      </c>
      <c r="S47" s="171">
        <f>IFERROR(VLOOKUP(R47,AnsFTBL,2,FALSE),0)</f>
        <v>0</v>
      </c>
      <c r="T47" s="281">
        <f>IFERROR(AVERAGE(S47,S51),0)</f>
        <v>0</v>
      </c>
      <c r="U47" s="455"/>
      <c r="V47" s="286">
        <f>R47</f>
        <v>0</v>
      </c>
      <c r="W47" s="171">
        <f>IFERROR(VLOOKUP(V47,AnsFTBL,2,FALSE),0)</f>
        <v>0</v>
      </c>
      <c r="X47" s="281">
        <f>IFERROR(AVERAGE(W47,W51),0)</f>
        <v>0</v>
      </c>
      <c r="Y47" s="455"/>
    </row>
    <row r="48" spans="1:25" ht="25.5" x14ac:dyDescent="0.2">
      <c r="A48" s="161" t="str">
        <f>Interview!A65</f>
        <v>D-TA-A-3-1</v>
      </c>
      <c r="B48" s="484"/>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55"/>
      <c r="J48" s="286">
        <f>F48</f>
        <v>0</v>
      </c>
      <c r="K48" s="171">
        <f>IFERROR(VLOOKUP(J48,AnsGTBL,2,FALSE),0)</f>
        <v>0</v>
      </c>
      <c r="L48" s="281">
        <f>IFERROR(AVERAGE(K48,K52),0)</f>
        <v>0</v>
      </c>
      <c r="M48" s="455"/>
      <c r="N48" s="286">
        <f>J48</f>
        <v>0</v>
      </c>
      <c r="O48" s="171">
        <f>IFERROR(VLOOKUP(N48,AnsGTBL,2,FALSE),0)</f>
        <v>0</v>
      </c>
      <c r="P48" s="281">
        <f>IFERROR(AVERAGE(O48,O52),0)</f>
        <v>0</v>
      </c>
      <c r="Q48" s="455"/>
      <c r="R48" s="286">
        <f>N48</f>
        <v>0</v>
      </c>
      <c r="S48" s="171">
        <f>IFERROR(VLOOKUP(R48,AnsGTBL,2,FALSE),0)</f>
        <v>0</v>
      </c>
      <c r="T48" s="281">
        <f>IFERROR(AVERAGE(S48,S52),0)</f>
        <v>0</v>
      </c>
      <c r="U48" s="455"/>
      <c r="V48" s="286">
        <f>R48</f>
        <v>0</v>
      </c>
      <c r="W48" s="171">
        <f>IFERROR(VLOOKUP(V48,AnsGTBL,2,FALSE),0)</f>
        <v>0</v>
      </c>
      <c r="X48" s="281">
        <f>IFERROR(AVERAGE(W48,W52),0)</f>
        <v>0</v>
      </c>
      <c r="Y48" s="455"/>
    </row>
    <row r="49" spans="1:25" ht="12.75" x14ac:dyDescent="0.2">
      <c r="A49" s="161"/>
      <c r="B49" s="257"/>
      <c r="C49" s="246"/>
      <c r="D49" s="228"/>
      <c r="E49" s="228"/>
      <c r="F49" s="228"/>
      <c r="G49" s="228"/>
      <c r="H49" s="228"/>
      <c r="I49" s="455"/>
      <c r="J49" s="228"/>
      <c r="K49" s="228"/>
      <c r="L49" s="228"/>
      <c r="M49" s="455"/>
      <c r="N49" s="228"/>
      <c r="O49" s="228"/>
      <c r="P49" s="228"/>
      <c r="Q49" s="455"/>
      <c r="R49" s="228"/>
      <c r="S49" s="228"/>
      <c r="T49" s="228"/>
      <c r="U49" s="455"/>
      <c r="V49" s="228"/>
      <c r="W49" s="228"/>
      <c r="X49" s="228"/>
      <c r="Y49" s="455"/>
    </row>
    <row r="50" spans="1:25" ht="25.5" x14ac:dyDescent="0.2">
      <c r="A50" s="161" t="str">
        <f>Interview!A68</f>
        <v>D-TA-B-1-1</v>
      </c>
      <c r="B50" s="482"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55"/>
      <c r="J50" s="286">
        <f>F50</f>
        <v>0</v>
      </c>
      <c r="K50" s="171">
        <f>IFERROR(VLOOKUP(J50,AnsCTBL,2,FALSE),0)</f>
        <v>0</v>
      </c>
      <c r="L50" s="132"/>
      <c r="M50" s="455"/>
      <c r="N50" s="286">
        <f>J50</f>
        <v>0</v>
      </c>
      <c r="O50" s="171">
        <f>IFERROR(VLOOKUP(N50,AnsCTBL,2,FALSE),0)</f>
        <v>0</v>
      </c>
      <c r="P50" s="132"/>
      <c r="Q50" s="455"/>
      <c r="R50" s="286">
        <f>N50</f>
        <v>0</v>
      </c>
      <c r="S50" s="171">
        <f>IFERROR(VLOOKUP(R50,AnsCTBL,2,FALSE),0)</f>
        <v>0</v>
      </c>
      <c r="T50" s="132"/>
      <c r="U50" s="455"/>
      <c r="V50" s="286">
        <f>R50</f>
        <v>0</v>
      </c>
      <c r="W50" s="171">
        <f>IFERROR(VLOOKUP(V50,AnsCTBL,2,FALSE),0)</f>
        <v>0</v>
      </c>
      <c r="X50" s="132"/>
      <c r="Y50" s="455"/>
    </row>
    <row r="51" spans="1:25" ht="25.5" x14ac:dyDescent="0.2">
      <c r="A51" s="161" t="str">
        <f>Interview!A70</f>
        <v>D-TA-B-2-1</v>
      </c>
      <c r="B51" s="483"/>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55"/>
      <c r="J51" s="286">
        <f>F51</f>
        <v>0</v>
      </c>
      <c r="K51" s="171">
        <f>IFERROR(VLOOKUP(J51,AnsFTBL,2,FALSE),0)</f>
        <v>0</v>
      </c>
      <c r="L51" s="132"/>
      <c r="M51" s="455"/>
      <c r="N51" s="286">
        <f>J51</f>
        <v>0</v>
      </c>
      <c r="O51" s="171">
        <f>IFERROR(VLOOKUP(N51,AnsFTBL,2,FALSE),0)</f>
        <v>0</v>
      </c>
      <c r="P51" s="132"/>
      <c r="Q51" s="455"/>
      <c r="R51" s="286">
        <f>N51</f>
        <v>0</v>
      </c>
      <c r="S51" s="171">
        <f>IFERROR(VLOOKUP(R51,AnsFTBL,2,FALSE),0)</f>
        <v>0</v>
      </c>
      <c r="T51" s="132"/>
      <c r="U51" s="455"/>
      <c r="V51" s="286">
        <f>R51</f>
        <v>0</v>
      </c>
      <c r="W51" s="171">
        <f>IFERROR(VLOOKUP(V51,AnsFTBL,2,FALSE),0)</f>
        <v>0</v>
      </c>
      <c r="X51" s="132"/>
      <c r="Y51" s="455"/>
    </row>
    <row r="52" spans="1:25" ht="25.5" x14ac:dyDescent="0.2">
      <c r="A52" s="161" t="str">
        <f>Interview!A72</f>
        <v>D-TA-B-3-1</v>
      </c>
      <c r="B52" s="484"/>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56"/>
      <c r="J52" s="286">
        <f>F52</f>
        <v>0</v>
      </c>
      <c r="K52" s="171">
        <f>IFERROR(VLOOKUP(J52,AnsNTBL,2,FALSE),0)</f>
        <v>0</v>
      </c>
      <c r="L52" s="132"/>
      <c r="M52" s="456"/>
      <c r="N52" s="286">
        <f>J52</f>
        <v>0</v>
      </c>
      <c r="O52" s="171">
        <f>IFERROR(VLOOKUP(N52,AnsNTBL,2,FALSE),0)</f>
        <v>0</v>
      </c>
      <c r="P52" s="132"/>
      <c r="Q52" s="456"/>
      <c r="R52" s="286">
        <f>N52</f>
        <v>0</v>
      </c>
      <c r="S52" s="171">
        <f>IFERROR(VLOOKUP(R52,AnsNTBL,2,FALSE),0)</f>
        <v>0</v>
      </c>
      <c r="T52" s="132"/>
      <c r="U52" s="456"/>
      <c r="V52" s="286">
        <f>R52</f>
        <v>0</v>
      </c>
      <c r="W52" s="171">
        <f>IFERROR(VLOOKUP(V52,AnsNTBL,2,FALSE),0)</f>
        <v>0</v>
      </c>
      <c r="X52" s="132"/>
      <c r="Y52" s="456"/>
    </row>
    <row r="53" spans="1:25" ht="12.75" x14ac:dyDescent="0.2">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2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ht="12.75" x14ac:dyDescent="0.2">
      <c r="A55" s="161" t="str">
        <f>Interview!A75</f>
        <v>D-SR-A-1-1</v>
      </c>
      <c r="B55" s="482"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54">
        <f>SUM(H55:H57)</f>
        <v>0</v>
      </c>
      <c r="J55" s="286">
        <f>F55</f>
        <v>0</v>
      </c>
      <c r="K55" s="171">
        <f>IFERROR(VLOOKUP(J55,AnsFTBL,2,FALSE),0)</f>
        <v>0</v>
      </c>
      <c r="L55" s="281">
        <f>IFERROR(AVERAGE(K55,K59),0)</f>
        <v>0</v>
      </c>
      <c r="M55" s="454">
        <f>SUM(L55:L57)</f>
        <v>0</v>
      </c>
      <c r="N55" s="286">
        <f>J55</f>
        <v>0</v>
      </c>
      <c r="O55" s="171">
        <f>IFERROR(VLOOKUP(N55,AnsFTBL,2,FALSE),0)</f>
        <v>0</v>
      </c>
      <c r="P55" s="281">
        <f>IFERROR(AVERAGE(O55,O59),0)</f>
        <v>0</v>
      </c>
      <c r="Q55" s="454">
        <f>SUM(P55:P57)</f>
        <v>0</v>
      </c>
      <c r="R55" s="286">
        <f>N55</f>
        <v>0</v>
      </c>
      <c r="S55" s="171">
        <f>IFERROR(VLOOKUP(R55,AnsFTBL,2,FALSE),0)</f>
        <v>0</v>
      </c>
      <c r="T55" s="281">
        <f>IFERROR(AVERAGE(S55,S59),0)</f>
        <v>0</v>
      </c>
      <c r="U55" s="454">
        <f>SUM(T55:T57)</f>
        <v>0</v>
      </c>
      <c r="V55" s="286">
        <f>R55</f>
        <v>0</v>
      </c>
      <c r="W55" s="171">
        <f>IFERROR(VLOOKUP(V55,AnsFTBL,2,FALSE),0)</f>
        <v>0</v>
      </c>
      <c r="X55" s="281">
        <f>IFERROR(AVERAGE(W55,W59),0)</f>
        <v>0</v>
      </c>
      <c r="Y55" s="454">
        <f>SUM(X55:X57)</f>
        <v>0</v>
      </c>
    </row>
    <row r="56" spans="1:25" ht="25.5" x14ac:dyDescent="0.2">
      <c r="A56" s="161" t="str">
        <f>Interview!A77</f>
        <v>D-SR-A-2-1</v>
      </c>
      <c r="B56" s="483"/>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55"/>
      <c r="J56" s="286">
        <f>F56</f>
        <v>0</v>
      </c>
      <c r="K56" s="171">
        <f>IFERROR(VLOOKUP(J56,AnsHTBL,2,FALSE),0)</f>
        <v>0</v>
      </c>
      <c r="L56" s="281">
        <f>IFERROR(AVERAGE(K56,K60),0)</f>
        <v>0</v>
      </c>
      <c r="M56" s="455"/>
      <c r="N56" s="286">
        <f>J56</f>
        <v>0</v>
      </c>
      <c r="O56" s="171">
        <f>IFERROR(VLOOKUP(N56,AnsHTBL,2,FALSE),0)</f>
        <v>0</v>
      </c>
      <c r="P56" s="281">
        <f>IFERROR(AVERAGE(O56,O60),0)</f>
        <v>0</v>
      </c>
      <c r="Q56" s="455"/>
      <c r="R56" s="286">
        <f>N56</f>
        <v>0</v>
      </c>
      <c r="S56" s="171">
        <f>IFERROR(VLOOKUP(R56,AnsHTBL,2,FALSE),0)</f>
        <v>0</v>
      </c>
      <c r="T56" s="281">
        <f>IFERROR(AVERAGE(S56,S60),0)</f>
        <v>0</v>
      </c>
      <c r="U56" s="455"/>
      <c r="V56" s="286">
        <f>R56</f>
        <v>0</v>
      </c>
      <c r="W56" s="171">
        <f>IFERROR(VLOOKUP(V56,AnsHTBL,2,FALSE),0)</f>
        <v>0</v>
      </c>
      <c r="X56" s="281">
        <f>IFERROR(AVERAGE(W56,W60),0)</f>
        <v>0</v>
      </c>
      <c r="Y56" s="455"/>
    </row>
    <row r="57" spans="1:25" ht="25.5" x14ac:dyDescent="0.2">
      <c r="A57" s="161" t="str">
        <f>Interview!A79</f>
        <v>D-SR-A-3-1</v>
      </c>
      <c r="B57" s="485"/>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55"/>
      <c r="J57" s="286">
        <f>F57</f>
        <v>0</v>
      </c>
      <c r="K57" s="171">
        <f>IFERROR(VLOOKUP(J57,AnsFTBL,2,FALSE),0)</f>
        <v>0</v>
      </c>
      <c r="L57" s="281">
        <f>IFERROR(AVERAGE(K57,K61),0)</f>
        <v>0</v>
      </c>
      <c r="M57" s="455"/>
      <c r="N57" s="286">
        <f>J57</f>
        <v>0</v>
      </c>
      <c r="O57" s="171">
        <f>IFERROR(VLOOKUP(N57,AnsFTBL,2,FALSE),0)</f>
        <v>0</v>
      </c>
      <c r="P57" s="281">
        <f>IFERROR(AVERAGE(O57,O61),0)</f>
        <v>0</v>
      </c>
      <c r="Q57" s="455"/>
      <c r="R57" s="286">
        <f>N57</f>
        <v>0</v>
      </c>
      <c r="S57" s="171">
        <f>IFERROR(VLOOKUP(R57,AnsFTBL,2,FALSE),0)</f>
        <v>0</v>
      </c>
      <c r="T57" s="281">
        <f>IFERROR(AVERAGE(S57,S61),0)</f>
        <v>0</v>
      </c>
      <c r="U57" s="455"/>
      <c r="V57" s="286">
        <f>R57</f>
        <v>0</v>
      </c>
      <c r="W57" s="171">
        <f>IFERROR(VLOOKUP(V57,AnsFTBL,2,FALSE),0)</f>
        <v>0</v>
      </c>
      <c r="X57" s="281">
        <f>IFERROR(AVERAGE(W57,W61),0)</f>
        <v>0</v>
      </c>
      <c r="Y57" s="455"/>
    </row>
    <row r="58" spans="1:25" ht="12.75" x14ac:dyDescent="0.2">
      <c r="A58" s="161"/>
      <c r="B58" s="260"/>
      <c r="C58" s="246"/>
      <c r="D58" s="228"/>
      <c r="E58" s="228"/>
      <c r="F58" s="228"/>
      <c r="G58" s="228"/>
      <c r="H58" s="228"/>
      <c r="I58" s="455"/>
      <c r="J58" s="228"/>
      <c r="K58" s="228"/>
      <c r="L58" s="228"/>
      <c r="M58" s="455"/>
      <c r="N58" s="228"/>
      <c r="O58" s="228"/>
      <c r="P58" s="228"/>
      <c r="Q58" s="455"/>
      <c r="R58" s="228"/>
      <c r="S58" s="228"/>
      <c r="T58" s="228"/>
      <c r="U58" s="455"/>
      <c r="V58" s="228"/>
      <c r="W58" s="228"/>
      <c r="X58" s="228"/>
      <c r="Y58" s="455"/>
    </row>
    <row r="59" spans="1:25" ht="25.5" x14ac:dyDescent="0.2">
      <c r="A59" s="161" t="str">
        <f>Interview!A82</f>
        <v>D-SR-B-1-1</v>
      </c>
      <c r="B59" s="482"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55"/>
      <c r="J59" s="286">
        <f>F59</f>
        <v>0</v>
      </c>
      <c r="K59" s="171">
        <f>IFERROR(VLOOKUP(J59,AnsHTBL,2,FALSE),0)</f>
        <v>0</v>
      </c>
      <c r="L59" s="132"/>
      <c r="M59" s="455"/>
      <c r="N59" s="286">
        <f>J59</f>
        <v>0</v>
      </c>
      <c r="O59" s="171">
        <f>IFERROR(VLOOKUP(N59,AnsHTBL,2,FALSE),0)</f>
        <v>0</v>
      </c>
      <c r="P59" s="132"/>
      <c r="Q59" s="455"/>
      <c r="R59" s="286">
        <f>N59</f>
        <v>0</v>
      </c>
      <c r="S59" s="171">
        <f>IFERROR(VLOOKUP(R59,AnsHTBL,2,FALSE),0)</f>
        <v>0</v>
      </c>
      <c r="T59" s="132"/>
      <c r="U59" s="455"/>
      <c r="V59" s="286">
        <f>R59</f>
        <v>0</v>
      </c>
      <c r="W59" s="171">
        <f>IFERROR(VLOOKUP(V59,AnsHTBL,2,FALSE),0)</f>
        <v>0</v>
      </c>
      <c r="X59" s="132"/>
      <c r="Y59" s="455"/>
    </row>
    <row r="60" spans="1:25" ht="25.5" x14ac:dyDescent="0.2">
      <c r="A60" s="161" t="str">
        <f>Interview!A84</f>
        <v>D-SR-B-2-1</v>
      </c>
      <c r="B60" s="483"/>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55"/>
      <c r="J60" s="286">
        <f>F60</f>
        <v>0</v>
      </c>
      <c r="K60" s="171">
        <f>IFERROR(VLOOKUP(J60,AnsHTBL,2,FALSE),0)</f>
        <v>0</v>
      </c>
      <c r="L60" s="132"/>
      <c r="M60" s="455"/>
      <c r="N60" s="286">
        <f>J60</f>
        <v>0</v>
      </c>
      <c r="O60" s="171">
        <f>IFERROR(VLOOKUP(N60,AnsHTBL,2,FALSE),0)</f>
        <v>0</v>
      </c>
      <c r="P60" s="132"/>
      <c r="Q60" s="455"/>
      <c r="R60" s="286">
        <f>N60</f>
        <v>0</v>
      </c>
      <c r="S60" s="171">
        <f>IFERROR(VLOOKUP(R60,AnsHTBL,2,FALSE),0)</f>
        <v>0</v>
      </c>
      <c r="T60" s="132"/>
      <c r="U60" s="455"/>
      <c r="V60" s="286">
        <f>R60</f>
        <v>0</v>
      </c>
      <c r="W60" s="171">
        <f>IFERROR(VLOOKUP(V60,AnsHTBL,2,FALSE),0)</f>
        <v>0</v>
      </c>
      <c r="X60" s="132"/>
      <c r="Y60" s="455"/>
    </row>
    <row r="61" spans="1:25" ht="25.5" x14ac:dyDescent="0.2">
      <c r="A61" s="161" t="str">
        <f>Interview!A86</f>
        <v>D-SR-B-3-1</v>
      </c>
      <c r="B61" s="484"/>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56"/>
      <c r="J61" s="286">
        <f>F61</f>
        <v>0</v>
      </c>
      <c r="K61" s="171">
        <f>IFERROR(VLOOKUP(J61,AnsHTBL,2,FALSE),0)</f>
        <v>0</v>
      </c>
      <c r="L61" s="132"/>
      <c r="M61" s="456"/>
      <c r="N61" s="286">
        <f>J61</f>
        <v>0</v>
      </c>
      <c r="O61" s="171">
        <f>IFERROR(VLOOKUP(N61,AnsHTBL,2,FALSE),0)</f>
        <v>0</v>
      </c>
      <c r="P61" s="132"/>
      <c r="Q61" s="456"/>
      <c r="R61" s="286">
        <f>N61</f>
        <v>0</v>
      </c>
      <c r="S61" s="171">
        <f>IFERROR(VLOOKUP(R61,AnsHTBL,2,FALSE),0)</f>
        <v>0</v>
      </c>
      <c r="T61" s="132"/>
      <c r="U61" s="456"/>
      <c r="V61" s="286">
        <f>R61</f>
        <v>0</v>
      </c>
      <c r="W61" s="171">
        <f>IFERROR(VLOOKUP(V61,AnsHTBL,2,FALSE),0)</f>
        <v>0</v>
      </c>
      <c r="X61" s="132"/>
      <c r="Y61" s="456"/>
    </row>
    <row r="62" spans="1:25" ht="12.75" x14ac:dyDescent="0.2">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2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ht="12.75" x14ac:dyDescent="0.2">
      <c r="A64" s="161" t="str">
        <f>Interview!A89</f>
        <v>D-SA-A-1-1</v>
      </c>
      <c r="B64" s="482"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54">
        <f>SUM(H64:H66)</f>
        <v>0</v>
      </c>
      <c r="J64" s="286">
        <f>F64</f>
        <v>0</v>
      </c>
      <c r="K64" s="171">
        <f>IFERROR(VLOOKUP(J64,AnsFTBL,2,FALSE),0)</f>
        <v>0</v>
      </c>
      <c r="L64" s="281">
        <f>IFERROR(AVERAGE(K64,K68),0)</f>
        <v>0</v>
      </c>
      <c r="M64" s="454">
        <f>SUM(L64:L66)</f>
        <v>0</v>
      </c>
      <c r="N64" s="286">
        <f>J64</f>
        <v>0</v>
      </c>
      <c r="O64" s="171">
        <f>IFERROR(VLOOKUP(N64,AnsFTBL,2,FALSE),0)</f>
        <v>0</v>
      </c>
      <c r="P64" s="281">
        <f>IFERROR(AVERAGE(O64,O68),0)</f>
        <v>0</v>
      </c>
      <c r="Q64" s="454">
        <f>SUM(P64:P66)</f>
        <v>0</v>
      </c>
      <c r="R64" s="286">
        <f>N64</f>
        <v>0</v>
      </c>
      <c r="S64" s="171">
        <f>IFERROR(VLOOKUP(R64,AnsFTBL,2,FALSE),0)</f>
        <v>0</v>
      </c>
      <c r="T64" s="281">
        <f>IFERROR(AVERAGE(S64,S68),0)</f>
        <v>0</v>
      </c>
      <c r="U64" s="454">
        <f>SUM(T64:T66)</f>
        <v>0</v>
      </c>
      <c r="V64" s="286">
        <f>R64</f>
        <v>0</v>
      </c>
      <c r="W64" s="171">
        <f>IFERROR(VLOOKUP(V64,AnsFTBL,2,FALSE),0)</f>
        <v>0</v>
      </c>
      <c r="X64" s="281">
        <f>IFERROR(AVERAGE(W64,W68),0)</f>
        <v>0</v>
      </c>
      <c r="Y64" s="454">
        <f>SUM(X64:X66)</f>
        <v>0</v>
      </c>
    </row>
    <row r="65" spans="1:25" ht="12.75" x14ac:dyDescent="0.2">
      <c r="A65" s="161" t="str">
        <f>Interview!A91</f>
        <v>D-SA-A-2-1</v>
      </c>
      <c r="B65" s="483"/>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55"/>
      <c r="J65" s="286">
        <f>F65</f>
        <v>0</v>
      </c>
      <c r="K65" s="171">
        <f>IFERROR(VLOOKUP(J65,AnsFTBL,2,FALSE),0)</f>
        <v>0</v>
      </c>
      <c r="L65" s="281">
        <f>IFERROR(AVERAGE(K65,K69),0)</f>
        <v>0</v>
      </c>
      <c r="M65" s="455"/>
      <c r="N65" s="286">
        <f>J65</f>
        <v>0</v>
      </c>
      <c r="O65" s="171">
        <f>IFERROR(VLOOKUP(N65,AnsFTBL,2,FALSE),0)</f>
        <v>0</v>
      </c>
      <c r="P65" s="281">
        <f>IFERROR(AVERAGE(O65,O69),0)</f>
        <v>0</v>
      </c>
      <c r="Q65" s="455"/>
      <c r="R65" s="286">
        <f>N65</f>
        <v>0</v>
      </c>
      <c r="S65" s="171">
        <f>IFERROR(VLOOKUP(R65,AnsFTBL,2,FALSE),0)</f>
        <v>0</v>
      </c>
      <c r="T65" s="281">
        <f>IFERROR(AVERAGE(S65,S69),0)</f>
        <v>0</v>
      </c>
      <c r="U65" s="455"/>
      <c r="V65" s="286">
        <f>R65</f>
        <v>0</v>
      </c>
      <c r="W65" s="171">
        <f>IFERROR(VLOOKUP(V65,AnsFTBL,2,FALSE),0)</f>
        <v>0</v>
      </c>
      <c r="X65" s="281">
        <f>IFERROR(AVERAGE(W65,W69),0)</f>
        <v>0</v>
      </c>
      <c r="Y65" s="455"/>
    </row>
    <row r="66" spans="1:25" ht="12.75" x14ac:dyDescent="0.2">
      <c r="A66" s="161" t="str">
        <f>Interview!A93</f>
        <v>D-SA-A-3-1</v>
      </c>
      <c r="B66" s="485"/>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55"/>
      <c r="J66" s="286">
        <f>F66</f>
        <v>0</v>
      </c>
      <c r="K66" s="171">
        <f>IFERROR(VLOOKUP(J66,AnsFTBL,2,FALSE),0)</f>
        <v>0</v>
      </c>
      <c r="L66" s="281">
        <f>IFERROR(AVERAGE(K66,K70),0)</f>
        <v>0</v>
      </c>
      <c r="M66" s="455"/>
      <c r="N66" s="286">
        <f>J66</f>
        <v>0</v>
      </c>
      <c r="O66" s="171">
        <f>IFERROR(VLOOKUP(N66,AnsFTBL,2,FALSE),0)</f>
        <v>0</v>
      </c>
      <c r="P66" s="281">
        <f>IFERROR(AVERAGE(O66,O70),0)</f>
        <v>0</v>
      </c>
      <c r="Q66" s="455"/>
      <c r="R66" s="286">
        <f>N66</f>
        <v>0</v>
      </c>
      <c r="S66" s="171">
        <f>IFERROR(VLOOKUP(R66,AnsFTBL,2,FALSE),0)</f>
        <v>0</v>
      </c>
      <c r="T66" s="281">
        <f>IFERROR(AVERAGE(S66,S70),0)</f>
        <v>0</v>
      </c>
      <c r="U66" s="455"/>
      <c r="V66" s="286">
        <f>R66</f>
        <v>0</v>
      </c>
      <c r="W66" s="171">
        <f>IFERROR(VLOOKUP(V66,AnsFTBL,2,FALSE),0)</f>
        <v>0</v>
      </c>
      <c r="X66" s="281">
        <f>IFERROR(AVERAGE(W66,W70),0)</f>
        <v>0</v>
      </c>
      <c r="Y66" s="455"/>
    </row>
    <row r="67" spans="1:25" ht="12.75" x14ac:dyDescent="0.2">
      <c r="A67" s="161"/>
      <c r="B67" s="260"/>
      <c r="C67" s="246"/>
      <c r="D67" s="228"/>
      <c r="E67" s="228"/>
      <c r="F67" s="228"/>
      <c r="G67" s="228"/>
      <c r="H67" s="228"/>
      <c r="I67" s="455"/>
      <c r="J67" s="228"/>
      <c r="K67" s="228"/>
      <c r="L67" s="228"/>
      <c r="M67" s="455"/>
      <c r="N67" s="228"/>
      <c r="O67" s="228"/>
      <c r="P67" s="228"/>
      <c r="Q67" s="455"/>
      <c r="R67" s="228"/>
      <c r="S67" s="228"/>
      <c r="T67" s="228"/>
      <c r="U67" s="455"/>
      <c r="V67" s="228"/>
      <c r="W67" s="228"/>
      <c r="X67" s="228"/>
      <c r="Y67" s="455"/>
    </row>
    <row r="68" spans="1:25" ht="25.5" x14ac:dyDescent="0.2">
      <c r="A68" s="161" t="str">
        <f>Interview!A96</f>
        <v>D-SA-B-1-1</v>
      </c>
      <c r="B68" s="482"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55"/>
      <c r="J68" s="286">
        <f>F68</f>
        <v>0</v>
      </c>
      <c r="K68" s="171">
        <f>IFERROR(VLOOKUP(J68,AnsFTBL,2,FALSE),0)</f>
        <v>0</v>
      </c>
      <c r="L68" s="132"/>
      <c r="M68" s="455"/>
      <c r="N68" s="286">
        <f>J68</f>
        <v>0</v>
      </c>
      <c r="O68" s="171">
        <f>IFERROR(VLOOKUP(N68,AnsFTBL,2,FALSE),0)</f>
        <v>0</v>
      </c>
      <c r="P68" s="132"/>
      <c r="Q68" s="455"/>
      <c r="R68" s="286">
        <f>N68</f>
        <v>0</v>
      </c>
      <c r="S68" s="171">
        <f>IFERROR(VLOOKUP(R68,AnsFTBL,2,FALSE),0)</f>
        <v>0</v>
      </c>
      <c r="T68" s="132"/>
      <c r="U68" s="455"/>
      <c r="V68" s="286">
        <f>R68</f>
        <v>0</v>
      </c>
      <c r="W68" s="171">
        <f>IFERROR(VLOOKUP(V68,AnsFTBL,2,FALSE),0)</f>
        <v>0</v>
      </c>
      <c r="X68" s="132"/>
      <c r="Y68" s="455"/>
    </row>
    <row r="69" spans="1:25" ht="12.75" x14ac:dyDescent="0.2">
      <c r="A69" s="161" t="str">
        <f>Interview!A98</f>
        <v>D-SA-B-2-1</v>
      </c>
      <c r="B69" s="483"/>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55"/>
      <c r="J69" s="286">
        <f>F69</f>
        <v>0</v>
      </c>
      <c r="K69" s="171">
        <f>IFERROR(VLOOKUP(J69,AnsUTBL,2,FALSE),0)</f>
        <v>0</v>
      </c>
      <c r="L69" s="132"/>
      <c r="M69" s="455"/>
      <c r="N69" s="286">
        <f>J69</f>
        <v>0</v>
      </c>
      <c r="O69" s="171">
        <f>IFERROR(VLOOKUP(N69,AnsUTBL,2,FALSE),0)</f>
        <v>0</v>
      </c>
      <c r="P69" s="132"/>
      <c r="Q69" s="455"/>
      <c r="R69" s="286">
        <f>N69</f>
        <v>0</v>
      </c>
      <c r="S69" s="171">
        <f>IFERROR(VLOOKUP(R69,AnsUTBL,2,FALSE),0)</f>
        <v>0</v>
      </c>
      <c r="T69" s="132"/>
      <c r="U69" s="455"/>
      <c r="V69" s="286">
        <f>R69</f>
        <v>0</v>
      </c>
      <c r="W69" s="171">
        <f>IFERROR(VLOOKUP(V69,AnsUTBL,2,FALSE),0)</f>
        <v>0</v>
      </c>
      <c r="X69" s="132"/>
      <c r="Y69" s="455"/>
    </row>
    <row r="70" spans="1:25" ht="25.5" x14ac:dyDescent="0.2">
      <c r="A70" s="161" t="str">
        <f>Interview!A100</f>
        <v>D-SA-B-3-1</v>
      </c>
      <c r="B70" s="483"/>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57"/>
      <c r="J70" s="286">
        <f>F70</f>
        <v>0</v>
      </c>
      <c r="K70" s="171">
        <f>IFERROR(VLOOKUP(J70,AnsFTBL,2,FALSE),0)</f>
        <v>0</v>
      </c>
      <c r="L70" s="132"/>
      <c r="M70" s="457"/>
      <c r="N70" s="286">
        <f>J70</f>
        <v>0</v>
      </c>
      <c r="O70" s="171">
        <f>IFERROR(VLOOKUP(N70,AnsFTBL,2,FALSE),0)</f>
        <v>0</v>
      </c>
      <c r="P70" s="132"/>
      <c r="Q70" s="457"/>
      <c r="R70" s="286">
        <f>N70</f>
        <v>0</v>
      </c>
      <c r="S70" s="171">
        <f>IFERROR(VLOOKUP(R70,AnsFTBL,2,FALSE),0)</f>
        <v>0</v>
      </c>
      <c r="T70" s="132"/>
      <c r="U70" s="457"/>
      <c r="V70" s="286">
        <f>R70</f>
        <v>0</v>
      </c>
      <c r="W70" s="171">
        <f>IFERROR(VLOOKUP(V70,AnsFTBL,2,FALSE),0)</f>
        <v>0</v>
      </c>
      <c r="X70" s="132"/>
      <c r="Y70" s="457"/>
    </row>
    <row r="71" spans="1:25" ht="12.75" x14ac:dyDescent="0.2">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5.5" x14ac:dyDescent="0.2">
      <c r="A72" s="161"/>
      <c r="B72" s="313" t="s">
        <v>209</v>
      </c>
      <c r="C72" s="313"/>
      <c r="D72" s="314"/>
      <c r="E72" s="314"/>
      <c r="F72" s="487" t="s">
        <v>56</v>
      </c>
      <c r="G72" s="487"/>
      <c r="H72" s="487"/>
      <c r="I72" s="487"/>
      <c r="J72" s="488" t="s">
        <v>315</v>
      </c>
      <c r="K72" s="487"/>
      <c r="L72" s="487"/>
      <c r="M72" s="489"/>
      <c r="N72" s="488" t="s">
        <v>316</v>
      </c>
      <c r="O72" s="487"/>
      <c r="P72" s="487"/>
      <c r="Q72" s="489"/>
      <c r="R72" s="488" t="s">
        <v>317</v>
      </c>
      <c r="S72" s="487"/>
      <c r="T72" s="487"/>
      <c r="U72" s="489"/>
      <c r="V72" s="488" t="s">
        <v>318</v>
      </c>
      <c r="W72" s="487"/>
      <c r="X72" s="487"/>
      <c r="Y72" s="489"/>
    </row>
    <row r="73" spans="1:25" x14ac:dyDescent="0.2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ht="12.75" x14ac:dyDescent="0.2">
      <c r="A74" s="161" t="str">
        <f>Interview!A104</f>
        <v>I-SB-A-1-1</v>
      </c>
      <c r="B74" s="475"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58">
        <f>SUM(H74:H76)</f>
        <v>0</v>
      </c>
      <c r="J74" s="286">
        <f>F74</f>
        <v>0</v>
      </c>
      <c r="K74" s="171">
        <f>IFERROR(VLOOKUP(J74,AnsFTBL,2,FALSE),0)</f>
        <v>0</v>
      </c>
      <c r="L74" s="281">
        <f>IFERROR(AVERAGE(K74,K78),0)</f>
        <v>0</v>
      </c>
      <c r="M74" s="458">
        <f>SUM(L74:L76)</f>
        <v>0</v>
      </c>
      <c r="N74" s="286">
        <f>J74</f>
        <v>0</v>
      </c>
      <c r="O74" s="171">
        <f>IFERROR(VLOOKUP(N74,AnsFTBL,2,FALSE),0)</f>
        <v>0</v>
      </c>
      <c r="P74" s="281">
        <f>IFERROR(AVERAGE(O74,O78),0)</f>
        <v>0</v>
      </c>
      <c r="Q74" s="458">
        <f>SUM(P74:P76)</f>
        <v>0</v>
      </c>
      <c r="R74" s="286">
        <f>N74</f>
        <v>0</v>
      </c>
      <c r="S74" s="171">
        <f>IFERROR(VLOOKUP(R74,AnsFTBL,2,FALSE),0)</f>
        <v>0</v>
      </c>
      <c r="T74" s="281">
        <f>IFERROR(AVERAGE(S74,S78),0)</f>
        <v>0</v>
      </c>
      <c r="U74" s="458">
        <f>SUM(T74:T76)</f>
        <v>0</v>
      </c>
      <c r="V74" s="286">
        <f>R74</f>
        <v>0</v>
      </c>
      <c r="W74" s="171">
        <f>IFERROR(VLOOKUP(V74,AnsFTBL,2,FALSE),0)</f>
        <v>0</v>
      </c>
      <c r="X74" s="281">
        <f>IFERROR(AVERAGE(W74,W78),0)</f>
        <v>0</v>
      </c>
      <c r="Y74" s="458">
        <f>SUM(X74:X76)</f>
        <v>0</v>
      </c>
    </row>
    <row r="75" spans="1:25" ht="12.75" x14ac:dyDescent="0.2">
      <c r="A75" s="161" t="str">
        <f>Interview!A106</f>
        <v>I-SB-A-2-1</v>
      </c>
      <c r="B75" s="476"/>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59"/>
      <c r="J75" s="286">
        <f t="shared" ref="J75:J80" si="0">F75</f>
        <v>0</v>
      </c>
      <c r="K75" s="171">
        <f>IFERROR(VLOOKUP(J75,AnsFTBL,2,FALSE),0)</f>
        <v>0</v>
      </c>
      <c r="L75" s="281">
        <f>IFERROR(AVERAGE(K75,K79),0)</f>
        <v>0</v>
      </c>
      <c r="M75" s="459"/>
      <c r="N75" s="286">
        <f t="shared" ref="N75:N80" si="1">J75</f>
        <v>0</v>
      </c>
      <c r="O75" s="171">
        <f>IFERROR(VLOOKUP(N75,AnsFTBL,2,FALSE),0)</f>
        <v>0</v>
      </c>
      <c r="P75" s="281">
        <f>IFERROR(AVERAGE(O75,O79),0)</f>
        <v>0</v>
      </c>
      <c r="Q75" s="459"/>
      <c r="R75" s="286">
        <f t="shared" ref="R75:R80" si="2">N75</f>
        <v>0</v>
      </c>
      <c r="S75" s="171">
        <f>IFERROR(VLOOKUP(R75,AnsFTBL,2,FALSE),0)</f>
        <v>0</v>
      </c>
      <c r="T75" s="281">
        <f>IFERROR(AVERAGE(S75,S79),0)</f>
        <v>0</v>
      </c>
      <c r="U75" s="459"/>
      <c r="V75" s="286">
        <f t="shared" ref="V75:V80" si="3">R75</f>
        <v>0</v>
      </c>
      <c r="W75" s="171">
        <f>IFERROR(VLOOKUP(V75,AnsFTBL,2,FALSE),0)</f>
        <v>0</v>
      </c>
      <c r="X75" s="281">
        <f>IFERROR(AVERAGE(W75,W79),0)</f>
        <v>0</v>
      </c>
      <c r="Y75" s="459"/>
    </row>
    <row r="76" spans="1:25" ht="12.75" x14ac:dyDescent="0.2">
      <c r="A76" s="161" t="str">
        <f>Interview!A108</f>
        <v>I-SB-A-3-1</v>
      </c>
      <c r="B76" s="477"/>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59"/>
      <c r="J76" s="286">
        <f t="shared" si="0"/>
        <v>0</v>
      </c>
      <c r="K76" s="171">
        <f>IFERROR(VLOOKUP(J76,AnsFTBL,2,FALSE),0)</f>
        <v>0</v>
      </c>
      <c r="L76" s="281">
        <f>IFERROR(AVERAGE(K76,K80),0)</f>
        <v>0</v>
      </c>
      <c r="M76" s="459"/>
      <c r="N76" s="286">
        <f t="shared" si="1"/>
        <v>0</v>
      </c>
      <c r="O76" s="171">
        <f>IFERROR(VLOOKUP(N76,AnsFTBL,2,FALSE),0)</f>
        <v>0</v>
      </c>
      <c r="P76" s="281">
        <f>IFERROR(AVERAGE(O76,O80),0)</f>
        <v>0</v>
      </c>
      <c r="Q76" s="459"/>
      <c r="R76" s="286">
        <f t="shared" si="2"/>
        <v>0</v>
      </c>
      <c r="S76" s="171">
        <f>IFERROR(VLOOKUP(R76,AnsFTBL,2,FALSE),0)</f>
        <v>0</v>
      </c>
      <c r="T76" s="281">
        <f>IFERROR(AVERAGE(S76,S80),0)</f>
        <v>0</v>
      </c>
      <c r="U76" s="459"/>
      <c r="V76" s="286">
        <f t="shared" si="3"/>
        <v>0</v>
      </c>
      <c r="W76" s="171">
        <f>IFERROR(VLOOKUP(V76,AnsFTBL,2,FALSE),0)</f>
        <v>0</v>
      </c>
      <c r="X76" s="281">
        <f>IFERROR(AVERAGE(W76,W80),0)</f>
        <v>0</v>
      </c>
      <c r="Y76" s="459"/>
    </row>
    <row r="77" spans="1:25" ht="12.75" x14ac:dyDescent="0.2">
      <c r="A77" s="161"/>
      <c r="B77" s="257"/>
      <c r="C77" s="246"/>
      <c r="D77" s="228"/>
      <c r="E77" s="228"/>
      <c r="F77" s="228"/>
      <c r="G77" s="228"/>
      <c r="H77" s="228"/>
      <c r="I77" s="459"/>
      <c r="J77" s="228"/>
      <c r="K77" s="228"/>
      <c r="L77" s="228"/>
      <c r="M77" s="459"/>
      <c r="N77" s="228"/>
      <c r="O77" s="228"/>
      <c r="P77" s="228"/>
      <c r="Q77" s="459"/>
      <c r="R77" s="228"/>
      <c r="S77" s="228"/>
      <c r="T77" s="228"/>
      <c r="U77" s="459"/>
      <c r="V77" s="228"/>
      <c r="W77" s="228"/>
      <c r="X77" s="228"/>
      <c r="Y77" s="459"/>
    </row>
    <row r="78" spans="1:25" ht="12.75" x14ac:dyDescent="0.2">
      <c r="A78" s="161" t="str">
        <f>Interview!A111</f>
        <v>I-SB-B-1-1</v>
      </c>
      <c r="B78" s="475"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59"/>
      <c r="J78" s="286">
        <f t="shared" si="0"/>
        <v>0</v>
      </c>
      <c r="K78" s="171">
        <f>IFERROR(VLOOKUP(J78,AnsFTBL,2,FALSE),0)</f>
        <v>0</v>
      </c>
      <c r="L78" s="132"/>
      <c r="M78" s="459"/>
      <c r="N78" s="286">
        <f t="shared" si="1"/>
        <v>0</v>
      </c>
      <c r="O78" s="171">
        <f>IFERROR(VLOOKUP(N78,AnsFTBL,2,FALSE),0)</f>
        <v>0</v>
      </c>
      <c r="P78" s="132"/>
      <c r="Q78" s="459"/>
      <c r="R78" s="286">
        <f t="shared" si="2"/>
        <v>0</v>
      </c>
      <c r="S78" s="171">
        <f>IFERROR(VLOOKUP(R78,AnsFTBL,2,FALSE),0)</f>
        <v>0</v>
      </c>
      <c r="T78" s="132"/>
      <c r="U78" s="459"/>
      <c r="V78" s="286">
        <f t="shared" si="3"/>
        <v>0</v>
      </c>
      <c r="W78" s="171">
        <f>IFERROR(VLOOKUP(V78,AnsFTBL,2,FALSE),0)</f>
        <v>0</v>
      </c>
      <c r="X78" s="132"/>
      <c r="Y78" s="459"/>
    </row>
    <row r="79" spans="1:25" ht="12.75" x14ac:dyDescent="0.2">
      <c r="A79" s="161" t="str">
        <f>Interview!A113</f>
        <v>I-SB-B-2-1</v>
      </c>
      <c r="B79" s="476"/>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59"/>
      <c r="J79" s="286">
        <f t="shared" si="0"/>
        <v>0</v>
      </c>
      <c r="K79" s="171">
        <f>IFERROR(VLOOKUP(J79,AnsFTBL,2,FALSE),0)</f>
        <v>0</v>
      </c>
      <c r="L79" s="132"/>
      <c r="M79" s="459"/>
      <c r="N79" s="286">
        <f t="shared" si="1"/>
        <v>0</v>
      </c>
      <c r="O79" s="171">
        <f>IFERROR(VLOOKUP(N79,AnsFTBL,2,FALSE),0)</f>
        <v>0</v>
      </c>
      <c r="P79" s="132"/>
      <c r="Q79" s="459"/>
      <c r="R79" s="286">
        <f t="shared" si="2"/>
        <v>0</v>
      </c>
      <c r="S79" s="171">
        <f>IFERROR(VLOOKUP(R79,AnsFTBL,2,FALSE),0)</f>
        <v>0</v>
      </c>
      <c r="T79" s="132"/>
      <c r="U79" s="459"/>
      <c r="V79" s="286">
        <f t="shared" si="3"/>
        <v>0</v>
      </c>
      <c r="W79" s="171">
        <f>IFERROR(VLOOKUP(V79,AnsFTBL,2,FALSE),0)</f>
        <v>0</v>
      </c>
      <c r="X79" s="132"/>
      <c r="Y79" s="459"/>
    </row>
    <row r="80" spans="1:25" ht="25.5" x14ac:dyDescent="0.2">
      <c r="A80" s="161" t="str">
        <f>Interview!A115</f>
        <v>I-SB-B-3-1</v>
      </c>
      <c r="B80" s="477"/>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60"/>
      <c r="J80" s="286">
        <f t="shared" si="0"/>
        <v>0</v>
      </c>
      <c r="K80" s="171">
        <f>IFERROR(VLOOKUP(J80,AnsFTBL,2,FALSE),0)</f>
        <v>0</v>
      </c>
      <c r="L80" s="132"/>
      <c r="M80" s="460"/>
      <c r="N80" s="286">
        <f t="shared" si="1"/>
        <v>0</v>
      </c>
      <c r="O80" s="171">
        <f>IFERROR(VLOOKUP(N80,AnsFTBL,2,FALSE),0)</f>
        <v>0</v>
      </c>
      <c r="P80" s="132"/>
      <c r="Q80" s="460"/>
      <c r="R80" s="286">
        <f t="shared" si="2"/>
        <v>0</v>
      </c>
      <c r="S80" s="171">
        <f>IFERROR(VLOOKUP(R80,AnsFTBL,2,FALSE),0)</f>
        <v>0</v>
      </c>
      <c r="T80" s="132"/>
      <c r="U80" s="460"/>
      <c r="V80" s="286">
        <f t="shared" si="3"/>
        <v>0</v>
      </c>
      <c r="W80" s="171">
        <f>IFERROR(VLOOKUP(V80,AnsFTBL,2,FALSE),0)</f>
        <v>0</v>
      </c>
      <c r="X80" s="132"/>
      <c r="Y80" s="460"/>
    </row>
    <row r="81" spans="1:25" ht="12.75" x14ac:dyDescent="0.2">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2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ht="12.75" x14ac:dyDescent="0.2">
      <c r="A83" s="161" t="str">
        <f>Interview!A118</f>
        <v>I-SD-A-1-1</v>
      </c>
      <c r="B83" s="475"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58">
        <f>SUM(H83:H85)</f>
        <v>0</v>
      </c>
      <c r="J83" s="286">
        <f t="shared" ref="J83:J89" si="4">F83</f>
        <v>0</v>
      </c>
      <c r="K83" s="171">
        <f>IFERROR(VLOOKUP(J83,AnsFTBL,2,FALSE),0)</f>
        <v>0</v>
      </c>
      <c r="L83" s="281">
        <f>IFERROR(AVERAGE(K83,K87),0)</f>
        <v>0</v>
      </c>
      <c r="M83" s="458">
        <f>SUM(L83:L85)</f>
        <v>0</v>
      </c>
      <c r="N83" s="286">
        <f t="shared" ref="N83:N89" si="5">J83</f>
        <v>0</v>
      </c>
      <c r="O83" s="171">
        <f>IFERROR(VLOOKUP(N83,AnsFTBL,2,FALSE),0)</f>
        <v>0</v>
      </c>
      <c r="P83" s="281">
        <f>IFERROR(AVERAGE(O83,O87),0)</f>
        <v>0</v>
      </c>
      <c r="Q83" s="458">
        <f>SUM(P83:P85)</f>
        <v>0</v>
      </c>
      <c r="R83" s="286">
        <f t="shared" ref="R83:R89" si="6">N83</f>
        <v>0</v>
      </c>
      <c r="S83" s="171">
        <f>IFERROR(VLOOKUP(R83,AnsFTBL,2,FALSE),0)</f>
        <v>0</v>
      </c>
      <c r="T83" s="281">
        <f>IFERROR(AVERAGE(S83,S87),0)</f>
        <v>0</v>
      </c>
      <c r="U83" s="458">
        <f>SUM(T83:T85)</f>
        <v>0</v>
      </c>
      <c r="V83" s="286">
        <f t="shared" ref="V83:V89" si="7">R83</f>
        <v>0</v>
      </c>
      <c r="W83" s="171">
        <f>IFERROR(VLOOKUP(V83,AnsFTBL,2,FALSE),0)</f>
        <v>0</v>
      </c>
      <c r="X83" s="281">
        <f>IFERROR(AVERAGE(W83,W87),0)</f>
        <v>0</v>
      </c>
      <c r="Y83" s="458">
        <f>SUM(X83:X85)</f>
        <v>0</v>
      </c>
    </row>
    <row r="84" spans="1:25" ht="12.75" x14ac:dyDescent="0.2">
      <c r="A84" s="161" t="str">
        <f>Interview!A120</f>
        <v>I-SD-A-2-1</v>
      </c>
      <c r="B84" s="476"/>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59"/>
      <c r="J84" s="286">
        <f t="shared" si="4"/>
        <v>0</v>
      </c>
      <c r="K84" s="171">
        <f>IFERROR(VLOOKUP(J84,AnsFTBL,2,FALSE),0)</f>
        <v>0</v>
      </c>
      <c r="L84" s="281">
        <f>IFERROR(AVERAGE(K84,K88),0)</f>
        <v>0</v>
      </c>
      <c r="M84" s="459"/>
      <c r="N84" s="286">
        <f t="shared" si="5"/>
        <v>0</v>
      </c>
      <c r="O84" s="171">
        <f>IFERROR(VLOOKUP(N84,AnsFTBL,2,FALSE),0)</f>
        <v>0</v>
      </c>
      <c r="P84" s="281">
        <f>IFERROR(AVERAGE(O84,O88),0)</f>
        <v>0</v>
      </c>
      <c r="Q84" s="459"/>
      <c r="R84" s="286">
        <f t="shared" si="6"/>
        <v>0</v>
      </c>
      <c r="S84" s="171">
        <f>IFERROR(VLOOKUP(R84,AnsFTBL,2,FALSE),0)</f>
        <v>0</v>
      </c>
      <c r="T84" s="281">
        <f>IFERROR(AVERAGE(S84,S88),0)</f>
        <v>0</v>
      </c>
      <c r="U84" s="459"/>
      <c r="V84" s="286">
        <f t="shared" si="7"/>
        <v>0</v>
      </c>
      <c r="W84" s="171">
        <f>IFERROR(VLOOKUP(V84,AnsFTBL,2,FALSE),0)</f>
        <v>0</v>
      </c>
      <c r="X84" s="281">
        <f>IFERROR(AVERAGE(W84,W88),0)</f>
        <v>0</v>
      </c>
      <c r="Y84" s="459"/>
    </row>
    <row r="85" spans="1:25" ht="12.75" x14ac:dyDescent="0.2">
      <c r="A85" s="161" t="str">
        <f>Interview!A122</f>
        <v>I-SD-A-3-1</v>
      </c>
      <c r="B85" s="477"/>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59"/>
      <c r="J85" s="286">
        <f t="shared" si="4"/>
        <v>0</v>
      </c>
      <c r="K85" s="171">
        <f>IFERROR(VLOOKUP(J85,AnsFTBL,2,FALSE),0)</f>
        <v>0</v>
      </c>
      <c r="L85" s="281">
        <f>IFERROR(AVERAGE(K85,K89),0)</f>
        <v>0</v>
      </c>
      <c r="M85" s="459"/>
      <c r="N85" s="286">
        <f t="shared" si="5"/>
        <v>0</v>
      </c>
      <c r="O85" s="171">
        <f>IFERROR(VLOOKUP(N85,AnsFTBL,2,FALSE),0)</f>
        <v>0</v>
      </c>
      <c r="P85" s="281">
        <f>IFERROR(AVERAGE(O85,O89),0)</f>
        <v>0</v>
      </c>
      <c r="Q85" s="459"/>
      <c r="R85" s="286">
        <f t="shared" si="6"/>
        <v>0</v>
      </c>
      <c r="S85" s="171">
        <f>IFERROR(VLOOKUP(R85,AnsFTBL,2,FALSE),0)</f>
        <v>0</v>
      </c>
      <c r="T85" s="281">
        <f>IFERROR(AVERAGE(S85,S89),0)</f>
        <v>0</v>
      </c>
      <c r="U85" s="459"/>
      <c r="V85" s="286">
        <f t="shared" si="7"/>
        <v>0</v>
      </c>
      <c r="W85" s="171">
        <f>IFERROR(VLOOKUP(V85,AnsFTBL,2,FALSE),0)</f>
        <v>0</v>
      </c>
      <c r="X85" s="281">
        <f>IFERROR(AVERAGE(W85,W89),0)</f>
        <v>0</v>
      </c>
      <c r="Y85" s="459"/>
    </row>
    <row r="86" spans="1:25" ht="12.75" x14ac:dyDescent="0.2">
      <c r="A86" s="161"/>
      <c r="B86" s="257"/>
      <c r="C86" s="246"/>
      <c r="D86" s="228"/>
      <c r="E86" s="228"/>
      <c r="F86" s="228"/>
      <c r="G86" s="228"/>
      <c r="H86" s="228"/>
      <c r="I86" s="459"/>
      <c r="J86" s="228"/>
      <c r="K86" s="228"/>
      <c r="L86" s="228"/>
      <c r="M86" s="459"/>
      <c r="N86" s="228"/>
      <c r="O86" s="228"/>
      <c r="P86" s="228"/>
      <c r="Q86" s="459"/>
      <c r="R86" s="228"/>
      <c r="S86" s="228"/>
      <c r="T86" s="228"/>
      <c r="U86" s="459"/>
      <c r="V86" s="228"/>
      <c r="W86" s="228"/>
      <c r="X86" s="228"/>
      <c r="Y86" s="459"/>
    </row>
    <row r="87" spans="1:25" ht="25.5" x14ac:dyDescent="0.2">
      <c r="A87" s="161" t="str">
        <f>Interview!A125</f>
        <v>I-SD-B-1-1</v>
      </c>
      <c r="B87" s="475"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59"/>
      <c r="J87" s="286">
        <f t="shared" si="4"/>
        <v>0</v>
      </c>
      <c r="K87" s="171">
        <f>IFERROR(VLOOKUP(J87,AnsFTBL,2,FALSE),0)</f>
        <v>0</v>
      </c>
      <c r="L87" s="132"/>
      <c r="M87" s="459"/>
      <c r="N87" s="286">
        <f t="shared" si="5"/>
        <v>0</v>
      </c>
      <c r="O87" s="171">
        <f>IFERROR(VLOOKUP(N87,AnsFTBL,2,FALSE),0)</f>
        <v>0</v>
      </c>
      <c r="P87" s="132"/>
      <c r="Q87" s="459"/>
      <c r="R87" s="286">
        <f t="shared" si="6"/>
        <v>0</v>
      </c>
      <c r="S87" s="171">
        <f>IFERROR(VLOOKUP(R87,AnsFTBL,2,FALSE),0)</f>
        <v>0</v>
      </c>
      <c r="T87" s="132"/>
      <c r="U87" s="459"/>
      <c r="V87" s="286">
        <f t="shared" si="7"/>
        <v>0</v>
      </c>
      <c r="W87" s="171">
        <f>IFERROR(VLOOKUP(V87,AnsFTBL,2,FALSE),0)</f>
        <v>0</v>
      </c>
      <c r="X87" s="132"/>
      <c r="Y87" s="459"/>
    </row>
    <row r="88" spans="1:25" ht="25.5" x14ac:dyDescent="0.2">
      <c r="A88" s="161" t="str">
        <f>Interview!A127</f>
        <v>I-SD-B-2-1</v>
      </c>
      <c r="B88" s="476"/>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59"/>
      <c r="J88" s="286">
        <f t="shared" si="4"/>
        <v>0</v>
      </c>
      <c r="K88" s="171">
        <f>IFERROR(VLOOKUP(J88,AnsFTBL,2,FALSE),0)</f>
        <v>0</v>
      </c>
      <c r="L88" s="132"/>
      <c r="M88" s="459"/>
      <c r="N88" s="286">
        <f t="shared" si="5"/>
        <v>0</v>
      </c>
      <c r="O88" s="171">
        <f>IFERROR(VLOOKUP(N88,AnsFTBL,2,FALSE),0)</f>
        <v>0</v>
      </c>
      <c r="P88" s="132"/>
      <c r="Q88" s="459"/>
      <c r="R88" s="286">
        <f t="shared" si="6"/>
        <v>0</v>
      </c>
      <c r="S88" s="171">
        <f>IFERROR(VLOOKUP(R88,AnsFTBL,2,FALSE),0)</f>
        <v>0</v>
      </c>
      <c r="T88" s="132"/>
      <c r="U88" s="459"/>
      <c r="V88" s="286">
        <f t="shared" si="7"/>
        <v>0</v>
      </c>
      <c r="W88" s="171">
        <f>IFERROR(VLOOKUP(V88,AnsFTBL,2,FALSE),0)</f>
        <v>0</v>
      </c>
      <c r="X88" s="132"/>
      <c r="Y88" s="459"/>
    </row>
    <row r="89" spans="1:25" ht="12.75" x14ac:dyDescent="0.2">
      <c r="A89" s="161" t="str">
        <f>Interview!A129</f>
        <v>I-SD-B-3-1</v>
      </c>
      <c r="B89" s="477"/>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60"/>
      <c r="J89" s="286">
        <f t="shared" si="4"/>
        <v>0</v>
      </c>
      <c r="K89" s="171">
        <f>IFERROR(VLOOKUP(J89,AnsFTBL,2,FALSE),0)</f>
        <v>0</v>
      </c>
      <c r="L89" s="132"/>
      <c r="M89" s="460"/>
      <c r="N89" s="286">
        <f t="shared" si="5"/>
        <v>0</v>
      </c>
      <c r="O89" s="171">
        <f>IFERROR(VLOOKUP(N89,AnsFTBL,2,FALSE),0)</f>
        <v>0</v>
      </c>
      <c r="P89" s="132"/>
      <c r="Q89" s="460"/>
      <c r="R89" s="286">
        <f t="shared" si="6"/>
        <v>0</v>
      </c>
      <c r="S89" s="171">
        <f>IFERROR(VLOOKUP(R89,AnsFTBL,2,FALSE),0)</f>
        <v>0</v>
      </c>
      <c r="T89" s="132"/>
      <c r="U89" s="460"/>
      <c r="V89" s="286">
        <f t="shared" si="7"/>
        <v>0</v>
      </c>
      <c r="W89" s="171">
        <f>IFERROR(VLOOKUP(V89,AnsFTBL,2,FALSE),0)</f>
        <v>0</v>
      </c>
      <c r="X89" s="132"/>
      <c r="Y89" s="460"/>
    </row>
    <row r="90" spans="1:25" ht="12.75" x14ac:dyDescent="0.2">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2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ht="12.75" x14ac:dyDescent="0.2">
      <c r="A92" s="161" t="str">
        <f>Interview!A132</f>
        <v>I-DM-A-1-1</v>
      </c>
      <c r="B92" s="475"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58">
        <f>SUM(H92:H94)</f>
        <v>0</v>
      </c>
      <c r="J92" s="286">
        <f t="shared" ref="J92:J98" si="8">F92</f>
        <v>0</v>
      </c>
      <c r="K92" s="171">
        <f>IFERROR(VLOOKUP(J92,AnsFTBL,2,FALSE),0)</f>
        <v>0</v>
      </c>
      <c r="L92" s="281">
        <f>IFERROR(AVERAGE(K92,K96),0)</f>
        <v>0</v>
      </c>
      <c r="M92" s="458">
        <f>SUM(L92:L94)</f>
        <v>0</v>
      </c>
      <c r="N92" s="286">
        <f t="shared" ref="N92:N98" si="9">J92</f>
        <v>0</v>
      </c>
      <c r="O92" s="171">
        <f>IFERROR(VLOOKUP(N92,AnsFTBL,2,FALSE),0)</f>
        <v>0</v>
      </c>
      <c r="P92" s="281">
        <f>IFERROR(AVERAGE(O92,O96),0)</f>
        <v>0</v>
      </c>
      <c r="Q92" s="458">
        <f>SUM(P92:P94)</f>
        <v>0</v>
      </c>
      <c r="R92" s="286">
        <f t="shared" ref="R92:R98" si="10">N92</f>
        <v>0</v>
      </c>
      <c r="S92" s="171">
        <f>IFERROR(VLOOKUP(R92,AnsFTBL,2,FALSE),0)</f>
        <v>0</v>
      </c>
      <c r="T92" s="281">
        <f>IFERROR(AVERAGE(S92,S96),0)</f>
        <v>0</v>
      </c>
      <c r="U92" s="458">
        <f>SUM(T92:T94)</f>
        <v>0</v>
      </c>
      <c r="V92" s="286">
        <f t="shared" ref="V92:V98" si="11">R92</f>
        <v>0</v>
      </c>
      <c r="W92" s="171">
        <f>IFERROR(VLOOKUP(V92,AnsFTBL,2,FALSE),0)</f>
        <v>0</v>
      </c>
      <c r="X92" s="281">
        <f>IFERROR(AVERAGE(W92,W96),0)</f>
        <v>0</v>
      </c>
      <c r="Y92" s="458">
        <f>SUM(X92:X94)</f>
        <v>0</v>
      </c>
    </row>
    <row r="93" spans="1:25" ht="25.5" x14ac:dyDescent="0.2">
      <c r="A93" s="161" t="str">
        <f>Interview!A134</f>
        <v>I-DM-A-2-1</v>
      </c>
      <c r="B93" s="476"/>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59"/>
      <c r="J93" s="286">
        <f t="shared" si="8"/>
        <v>0</v>
      </c>
      <c r="K93" s="171">
        <f>IFERROR(VLOOKUP(J93,AnsFTBL,2,FALSE),0)</f>
        <v>0</v>
      </c>
      <c r="L93" s="281">
        <f>IFERROR(AVERAGE(K93,K97),0)</f>
        <v>0</v>
      </c>
      <c r="M93" s="459"/>
      <c r="N93" s="286">
        <f t="shared" si="9"/>
        <v>0</v>
      </c>
      <c r="O93" s="171">
        <f>IFERROR(VLOOKUP(N93,AnsFTBL,2,FALSE),0)</f>
        <v>0</v>
      </c>
      <c r="P93" s="281">
        <f>IFERROR(AVERAGE(O93,O97),0)</f>
        <v>0</v>
      </c>
      <c r="Q93" s="459"/>
      <c r="R93" s="286">
        <f t="shared" si="10"/>
        <v>0</v>
      </c>
      <c r="S93" s="171">
        <f>IFERROR(VLOOKUP(R93,AnsFTBL,2,FALSE),0)</f>
        <v>0</v>
      </c>
      <c r="T93" s="281">
        <f>IFERROR(AVERAGE(S93,S97),0)</f>
        <v>0</v>
      </c>
      <c r="U93" s="459"/>
      <c r="V93" s="286">
        <f t="shared" si="11"/>
        <v>0</v>
      </c>
      <c r="W93" s="171">
        <f>IFERROR(VLOOKUP(V93,AnsFTBL,2,FALSE),0)</f>
        <v>0</v>
      </c>
      <c r="X93" s="281">
        <f>IFERROR(AVERAGE(W93,W97),0)</f>
        <v>0</v>
      </c>
      <c r="Y93" s="459"/>
    </row>
    <row r="94" spans="1:25" ht="12.75" x14ac:dyDescent="0.2">
      <c r="A94" s="161" t="str">
        <f>Interview!A136</f>
        <v>I-DM-A-3-1</v>
      </c>
      <c r="B94" s="477"/>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59"/>
      <c r="J94" s="286">
        <f t="shared" si="8"/>
        <v>0</v>
      </c>
      <c r="K94" s="171">
        <f>IFERROR(VLOOKUP(J94,AnsFTBL,2,FALSE),0)</f>
        <v>0</v>
      </c>
      <c r="L94" s="281">
        <f>IFERROR(AVERAGE(K94,K98),0)</f>
        <v>0</v>
      </c>
      <c r="M94" s="459"/>
      <c r="N94" s="286">
        <f t="shared" si="9"/>
        <v>0</v>
      </c>
      <c r="O94" s="171">
        <f>IFERROR(VLOOKUP(N94,AnsFTBL,2,FALSE),0)</f>
        <v>0</v>
      </c>
      <c r="P94" s="281">
        <f>IFERROR(AVERAGE(O94,O98),0)</f>
        <v>0</v>
      </c>
      <c r="Q94" s="459"/>
      <c r="R94" s="286">
        <f t="shared" si="10"/>
        <v>0</v>
      </c>
      <c r="S94" s="171">
        <f>IFERROR(VLOOKUP(R94,AnsFTBL,2,FALSE),0)</f>
        <v>0</v>
      </c>
      <c r="T94" s="281">
        <f>IFERROR(AVERAGE(S94,S98),0)</f>
        <v>0</v>
      </c>
      <c r="U94" s="459"/>
      <c r="V94" s="286">
        <f t="shared" si="11"/>
        <v>0</v>
      </c>
      <c r="W94" s="171">
        <f>IFERROR(VLOOKUP(V94,AnsFTBL,2,FALSE),0)</f>
        <v>0</v>
      </c>
      <c r="X94" s="281">
        <f>IFERROR(AVERAGE(W94,W98),0)</f>
        <v>0</v>
      </c>
      <c r="Y94" s="459"/>
    </row>
    <row r="95" spans="1:25" ht="12.75" x14ac:dyDescent="0.2">
      <c r="A95" s="161"/>
      <c r="B95" s="257"/>
      <c r="C95" s="246"/>
      <c r="D95" s="228"/>
      <c r="E95" s="228"/>
      <c r="F95" s="228"/>
      <c r="G95" s="228"/>
      <c r="H95" s="228"/>
      <c r="I95" s="459"/>
      <c r="J95" s="228"/>
      <c r="K95" s="228"/>
      <c r="L95" s="228"/>
      <c r="M95" s="459"/>
      <c r="N95" s="228"/>
      <c r="O95" s="228"/>
      <c r="P95" s="228"/>
      <c r="Q95" s="459"/>
      <c r="R95" s="228"/>
      <c r="S95" s="228"/>
      <c r="T95" s="228"/>
      <c r="U95" s="459"/>
      <c r="V95" s="228"/>
      <c r="W95" s="228"/>
      <c r="X95" s="228"/>
      <c r="Y95" s="459"/>
    </row>
    <row r="96" spans="1:25" ht="25.5" x14ac:dyDescent="0.2">
      <c r="A96" s="161" t="str">
        <f>Interview!A139</f>
        <v>I-DM-B-1-1</v>
      </c>
      <c r="B96" s="475"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59"/>
      <c r="J96" s="286">
        <f t="shared" si="8"/>
        <v>0</v>
      </c>
      <c r="K96" s="171">
        <f>IFERROR(VLOOKUP(J96,AnsFTBL,2,FALSE),0)</f>
        <v>0</v>
      </c>
      <c r="L96" s="132"/>
      <c r="M96" s="459"/>
      <c r="N96" s="286">
        <f t="shared" si="9"/>
        <v>0</v>
      </c>
      <c r="O96" s="171">
        <f>IFERROR(VLOOKUP(N96,AnsFTBL,2,FALSE),0)</f>
        <v>0</v>
      </c>
      <c r="P96" s="132"/>
      <c r="Q96" s="459"/>
      <c r="R96" s="286">
        <f t="shared" si="10"/>
        <v>0</v>
      </c>
      <c r="S96" s="171">
        <f>IFERROR(VLOOKUP(R96,AnsFTBL,2,FALSE),0)</f>
        <v>0</v>
      </c>
      <c r="T96" s="132"/>
      <c r="U96" s="459"/>
      <c r="V96" s="286">
        <f t="shared" si="11"/>
        <v>0</v>
      </c>
      <c r="W96" s="171">
        <f>IFERROR(VLOOKUP(V96,AnsFTBL,2,FALSE),0)</f>
        <v>0</v>
      </c>
      <c r="X96" s="132"/>
      <c r="Y96" s="459"/>
    </row>
    <row r="97" spans="1:25" ht="25.5" x14ac:dyDescent="0.2">
      <c r="A97" s="161" t="str">
        <f>Interview!A141</f>
        <v>I-DM-B-2-1</v>
      </c>
      <c r="B97" s="476"/>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59"/>
      <c r="J97" s="286">
        <f t="shared" si="8"/>
        <v>0</v>
      </c>
      <c r="K97" s="171">
        <f>IFERROR(VLOOKUP(J97,AnsFTBL,2,FALSE),0)</f>
        <v>0</v>
      </c>
      <c r="L97" s="132"/>
      <c r="M97" s="459"/>
      <c r="N97" s="286">
        <f t="shared" si="9"/>
        <v>0</v>
      </c>
      <c r="O97" s="171">
        <f>IFERROR(VLOOKUP(N97,AnsFTBL,2,FALSE),0)</f>
        <v>0</v>
      </c>
      <c r="P97" s="132"/>
      <c r="Q97" s="459"/>
      <c r="R97" s="286">
        <f t="shared" si="10"/>
        <v>0</v>
      </c>
      <c r="S97" s="171">
        <f>IFERROR(VLOOKUP(R97,AnsFTBL,2,FALSE),0)</f>
        <v>0</v>
      </c>
      <c r="T97" s="132"/>
      <c r="U97" s="459"/>
      <c r="V97" s="286">
        <f t="shared" si="11"/>
        <v>0</v>
      </c>
      <c r="W97" s="171">
        <f>IFERROR(VLOOKUP(V97,AnsFTBL,2,FALSE),0)</f>
        <v>0</v>
      </c>
      <c r="X97" s="132"/>
      <c r="Y97" s="459"/>
    </row>
    <row r="98" spans="1:25" ht="25.5" x14ac:dyDescent="0.2">
      <c r="A98" s="161" t="str">
        <f>Interview!A143</f>
        <v>I-DM-B-3-1</v>
      </c>
      <c r="B98" s="477"/>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61"/>
      <c r="J98" s="286">
        <f t="shared" si="8"/>
        <v>0</v>
      </c>
      <c r="K98" s="171">
        <f>IFERROR(VLOOKUP(J98,AnsFTBL,2,FALSE),0)</f>
        <v>0</v>
      </c>
      <c r="L98" s="132"/>
      <c r="M98" s="461"/>
      <c r="N98" s="286">
        <f t="shared" si="9"/>
        <v>0</v>
      </c>
      <c r="O98" s="171">
        <f>IFERROR(VLOOKUP(N98,AnsFTBL,2,FALSE),0)</f>
        <v>0</v>
      </c>
      <c r="P98" s="132"/>
      <c r="Q98" s="461"/>
      <c r="R98" s="286">
        <f t="shared" si="10"/>
        <v>0</v>
      </c>
      <c r="S98" s="171">
        <f>IFERROR(VLOOKUP(R98,AnsFTBL,2,FALSE),0)</f>
        <v>0</v>
      </c>
      <c r="T98" s="132"/>
      <c r="U98" s="461"/>
      <c r="V98" s="286">
        <f t="shared" si="11"/>
        <v>0</v>
      </c>
      <c r="W98" s="171">
        <f>IFERROR(VLOOKUP(V98,AnsFTBL,2,FALSE),0)</f>
        <v>0</v>
      </c>
      <c r="X98" s="132"/>
      <c r="Y98" s="461"/>
    </row>
    <row r="99" spans="1:25" ht="12.75" x14ac:dyDescent="0.2">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ht="12.75" x14ac:dyDescent="0.2">
      <c r="A100" s="161"/>
      <c r="B100" s="250" t="s">
        <v>25</v>
      </c>
      <c r="C100" s="250"/>
      <c r="D100" s="231"/>
      <c r="E100" s="231"/>
      <c r="F100" s="467" t="s">
        <v>56</v>
      </c>
      <c r="G100" s="467"/>
      <c r="H100" s="467"/>
      <c r="I100" s="467"/>
      <c r="J100" s="466" t="s">
        <v>315</v>
      </c>
      <c r="K100" s="467"/>
      <c r="L100" s="467"/>
      <c r="M100" s="468"/>
      <c r="N100" s="466" t="s">
        <v>316</v>
      </c>
      <c r="O100" s="467"/>
      <c r="P100" s="467"/>
      <c r="Q100" s="468"/>
      <c r="R100" s="466" t="s">
        <v>317</v>
      </c>
      <c r="S100" s="467"/>
      <c r="T100" s="467"/>
      <c r="U100" s="468"/>
      <c r="V100" s="466" t="s">
        <v>318</v>
      </c>
      <c r="W100" s="467"/>
      <c r="X100" s="467"/>
      <c r="Y100" s="468"/>
    </row>
    <row r="101" spans="1:25" x14ac:dyDescent="0.2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5.5" x14ac:dyDescent="0.2">
      <c r="A102" s="161" t="str">
        <f>Interview!A147</f>
        <v>V-AA-A-1-1</v>
      </c>
      <c r="B102" s="479"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62">
        <f>SUM(H102:H104)</f>
        <v>0</v>
      </c>
      <c r="J102" s="286">
        <f>F102</f>
        <v>0</v>
      </c>
      <c r="K102" s="171">
        <f>IFERROR(VLOOKUP(J102,AnsFTBL,2,FALSE),0)</f>
        <v>0</v>
      </c>
      <c r="L102" s="281">
        <f>IFERROR(AVERAGE(K102,K106),0)</f>
        <v>0</v>
      </c>
      <c r="M102" s="462">
        <f>SUM(L102:L104)</f>
        <v>0</v>
      </c>
      <c r="N102" s="286">
        <f>J102</f>
        <v>0</v>
      </c>
      <c r="O102" s="171">
        <f>IFERROR(VLOOKUP(N102,AnsFTBL,2,FALSE),0)</f>
        <v>0</v>
      </c>
      <c r="P102" s="281">
        <f>IFERROR(AVERAGE(O102,O106),0)</f>
        <v>0</v>
      </c>
      <c r="Q102" s="462">
        <f>SUM(P102:P104)</f>
        <v>0</v>
      </c>
      <c r="R102" s="286">
        <f>N102</f>
        <v>0</v>
      </c>
      <c r="S102" s="171">
        <f>IFERROR(VLOOKUP(R102,AnsFTBL,2,FALSE),0)</f>
        <v>0</v>
      </c>
      <c r="T102" s="281">
        <f>IFERROR(AVERAGE(S102,S106),0)</f>
        <v>0</v>
      </c>
      <c r="U102" s="462">
        <f>SUM(T102:T104)</f>
        <v>0</v>
      </c>
      <c r="V102" s="286">
        <f>R102</f>
        <v>0</v>
      </c>
      <c r="W102" s="171">
        <f>IFERROR(VLOOKUP(V102,AnsFTBL,2,FALSE),0)</f>
        <v>0</v>
      </c>
      <c r="X102" s="281">
        <f>IFERROR(AVERAGE(W102,W106),0)</f>
        <v>0</v>
      </c>
      <c r="Y102" s="462">
        <f>SUM(X102:X104)</f>
        <v>0</v>
      </c>
    </row>
    <row r="103" spans="1:25" ht="12.75" x14ac:dyDescent="0.2">
      <c r="A103" s="161" t="str">
        <f>Interview!A149</f>
        <v>V-AA-A-2-1</v>
      </c>
      <c r="B103" s="480"/>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463"/>
      <c r="J103" s="286">
        <f>F103</f>
        <v>0</v>
      </c>
      <c r="K103" s="171">
        <f>IFERROR(VLOOKUP(J103,AnsFTBL,2,FALSE),0)</f>
        <v>0</v>
      </c>
      <c r="L103" s="281">
        <f>IFERROR(AVERAGE(K103,K107),0)</f>
        <v>0</v>
      </c>
      <c r="M103" s="463"/>
      <c r="N103" s="286">
        <f>J103</f>
        <v>0</v>
      </c>
      <c r="O103" s="171">
        <f>IFERROR(VLOOKUP(N103,AnsFTBL,2,FALSE),0)</f>
        <v>0</v>
      </c>
      <c r="P103" s="281">
        <f>IFERROR(AVERAGE(O103,O107),0)</f>
        <v>0</v>
      </c>
      <c r="Q103" s="463"/>
      <c r="R103" s="286">
        <f>N103</f>
        <v>0</v>
      </c>
      <c r="S103" s="171">
        <f>IFERROR(VLOOKUP(R103,AnsFTBL,2,FALSE),0)</f>
        <v>0</v>
      </c>
      <c r="T103" s="281">
        <f>IFERROR(AVERAGE(S103,S107),0)</f>
        <v>0</v>
      </c>
      <c r="U103" s="463"/>
      <c r="V103" s="286">
        <f>R103</f>
        <v>0</v>
      </c>
      <c r="W103" s="171">
        <f>IFERROR(VLOOKUP(V103,AnsFTBL,2,FALSE),0)</f>
        <v>0</v>
      </c>
      <c r="X103" s="281">
        <f>IFERROR(AVERAGE(W103,W107),0)</f>
        <v>0</v>
      </c>
      <c r="Y103" s="463"/>
    </row>
    <row r="104" spans="1:25" ht="12.75" x14ac:dyDescent="0.2">
      <c r="A104" s="161" t="str">
        <f>Interview!A151</f>
        <v>V-AA-A-3-1</v>
      </c>
      <c r="B104" s="481"/>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463"/>
      <c r="J104" s="286">
        <f>F104</f>
        <v>0</v>
      </c>
      <c r="K104" s="171">
        <f>IFERROR(VLOOKUP(J104,AnsFTBL,2,FALSE),0)</f>
        <v>0</v>
      </c>
      <c r="L104" s="281">
        <f>IFERROR(AVERAGE(K104,K108),0)</f>
        <v>0</v>
      </c>
      <c r="M104" s="463"/>
      <c r="N104" s="286">
        <f>J104</f>
        <v>0</v>
      </c>
      <c r="O104" s="171">
        <f>IFERROR(VLOOKUP(N104,AnsFTBL,2,FALSE),0)</f>
        <v>0</v>
      </c>
      <c r="P104" s="281">
        <f>IFERROR(AVERAGE(O104,O108),0)</f>
        <v>0</v>
      </c>
      <c r="Q104" s="463"/>
      <c r="R104" s="286">
        <f>N104</f>
        <v>0</v>
      </c>
      <c r="S104" s="171">
        <f>IFERROR(VLOOKUP(R104,AnsFTBL,2,FALSE),0)</f>
        <v>0</v>
      </c>
      <c r="T104" s="281">
        <f>IFERROR(AVERAGE(S104,S108),0)</f>
        <v>0</v>
      </c>
      <c r="U104" s="463"/>
      <c r="V104" s="286">
        <f>R104</f>
        <v>0</v>
      </c>
      <c r="W104" s="171">
        <f>IFERROR(VLOOKUP(V104,AnsFTBL,2,FALSE),0)</f>
        <v>0</v>
      </c>
      <c r="X104" s="281">
        <f>IFERROR(AVERAGE(W104,W108),0)</f>
        <v>0</v>
      </c>
      <c r="Y104" s="463"/>
    </row>
    <row r="105" spans="1:25" ht="12.75" x14ac:dyDescent="0.2">
      <c r="A105" s="161"/>
      <c r="B105" s="257"/>
      <c r="C105" s="246"/>
      <c r="D105" s="230"/>
      <c r="E105" s="230"/>
      <c r="F105" s="230"/>
      <c r="G105" s="230"/>
      <c r="H105" s="230"/>
      <c r="I105" s="463"/>
      <c r="J105" s="230"/>
      <c r="K105" s="230"/>
      <c r="L105" s="230"/>
      <c r="M105" s="463"/>
      <c r="N105" s="230"/>
      <c r="O105" s="230"/>
      <c r="P105" s="230"/>
      <c r="Q105" s="463"/>
      <c r="R105" s="230"/>
      <c r="S105" s="230"/>
      <c r="T105" s="230"/>
      <c r="U105" s="463"/>
      <c r="V105" s="230"/>
      <c r="W105" s="230"/>
      <c r="X105" s="230"/>
      <c r="Y105" s="463"/>
    </row>
    <row r="106" spans="1:25" ht="25.5" x14ac:dyDescent="0.2">
      <c r="A106" s="161" t="str">
        <f>Interview!A154</f>
        <v>V-AA-B-1-1</v>
      </c>
      <c r="B106" s="479"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463"/>
      <c r="J106" s="286">
        <f>F106</f>
        <v>0</v>
      </c>
      <c r="K106" s="171">
        <f>IFERROR(VLOOKUP(J106,AnsFTBL,2,FALSE),0)</f>
        <v>0</v>
      </c>
      <c r="L106" s="282"/>
      <c r="M106" s="463"/>
      <c r="N106" s="286">
        <f>J106</f>
        <v>0</v>
      </c>
      <c r="O106" s="171">
        <f>IFERROR(VLOOKUP(N106,AnsFTBL,2,FALSE),0)</f>
        <v>0</v>
      </c>
      <c r="P106" s="282"/>
      <c r="Q106" s="463"/>
      <c r="R106" s="286">
        <f>N106</f>
        <v>0</v>
      </c>
      <c r="S106" s="171">
        <f>IFERROR(VLOOKUP(R106,AnsFTBL,2,FALSE),0)</f>
        <v>0</v>
      </c>
      <c r="T106" s="282"/>
      <c r="U106" s="463"/>
      <c r="V106" s="286">
        <f>R106</f>
        <v>0</v>
      </c>
      <c r="W106" s="171">
        <f>IFERROR(VLOOKUP(V106,AnsFTBL,2,FALSE),0)</f>
        <v>0</v>
      </c>
      <c r="X106" s="282"/>
      <c r="Y106" s="463"/>
    </row>
    <row r="107" spans="1:25" ht="12.75" x14ac:dyDescent="0.2">
      <c r="A107" s="161" t="str">
        <f>Interview!A156</f>
        <v>V-AA-B-2-1</v>
      </c>
      <c r="B107" s="480"/>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463"/>
      <c r="J107" s="286">
        <f>F107</f>
        <v>0</v>
      </c>
      <c r="K107" s="171">
        <f>IFERROR(VLOOKUP(J107,AnsFTBL,2,FALSE),0)</f>
        <v>0</v>
      </c>
      <c r="L107" s="282"/>
      <c r="M107" s="463"/>
      <c r="N107" s="286">
        <f>J107</f>
        <v>0</v>
      </c>
      <c r="O107" s="171">
        <f>IFERROR(VLOOKUP(N107,AnsFTBL,2,FALSE),0)</f>
        <v>0</v>
      </c>
      <c r="P107" s="282"/>
      <c r="Q107" s="463"/>
      <c r="R107" s="286">
        <f>N107</f>
        <v>0</v>
      </c>
      <c r="S107" s="171">
        <f>IFERROR(VLOOKUP(R107,AnsFTBL,2,FALSE),0)</f>
        <v>0</v>
      </c>
      <c r="T107" s="282"/>
      <c r="U107" s="463"/>
      <c r="V107" s="286">
        <f>R107</f>
        <v>0</v>
      </c>
      <c r="W107" s="171">
        <f>IFERROR(VLOOKUP(V107,AnsFTBL,2,FALSE),0)</f>
        <v>0</v>
      </c>
      <c r="X107" s="282"/>
      <c r="Y107" s="463"/>
    </row>
    <row r="108" spans="1:25" ht="25.5" x14ac:dyDescent="0.2">
      <c r="A108" s="161" t="str">
        <f>Interview!A158</f>
        <v>V-AA-B-3-1</v>
      </c>
      <c r="B108" s="481"/>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464"/>
      <c r="J108" s="286">
        <f>F108</f>
        <v>0</v>
      </c>
      <c r="K108" s="171">
        <f>IFERROR(VLOOKUP(J108,AnsFTBL,2,FALSE),0)</f>
        <v>0</v>
      </c>
      <c r="L108" s="282"/>
      <c r="M108" s="464"/>
      <c r="N108" s="286">
        <f>J108</f>
        <v>0</v>
      </c>
      <c r="O108" s="171">
        <f>IFERROR(VLOOKUP(N108,AnsFTBL,2,FALSE),0)</f>
        <v>0</v>
      </c>
      <c r="P108" s="282"/>
      <c r="Q108" s="464"/>
      <c r="R108" s="286">
        <f>N108</f>
        <v>0</v>
      </c>
      <c r="S108" s="171">
        <f>IFERROR(VLOOKUP(R108,AnsFTBL,2,FALSE),0)</f>
        <v>0</v>
      </c>
      <c r="T108" s="282"/>
      <c r="U108" s="464"/>
      <c r="V108" s="286">
        <f>R108</f>
        <v>0</v>
      </c>
      <c r="W108" s="171">
        <f>IFERROR(VLOOKUP(V108,AnsFTBL,2,FALSE),0)</f>
        <v>0</v>
      </c>
      <c r="X108" s="282"/>
      <c r="Y108" s="464"/>
    </row>
    <row r="109" spans="1:25" ht="12.75" x14ac:dyDescent="0.2">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2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5.5" x14ac:dyDescent="0.2">
      <c r="A111" s="161" t="str">
        <f>Interview!A161</f>
        <v>V-RT-A-1-1</v>
      </c>
      <c r="B111" s="479"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62">
        <f>SUM(H111:H113)</f>
        <v>0</v>
      </c>
      <c r="J111" s="286">
        <f>F111</f>
        <v>0</v>
      </c>
      <c r="K111" s="171">
        <f>IFERROR(VLOOKUP(J111,AnsCTBL,2,FALSE),0)</f>
        <v>0</v>
      </c>
      <c r="L111" s="281">
        <f>IFERROR(AVERAGE(K111,K115),0)</f>
        <v>0</v>
      </c>
      <c r="M111" s="462">
        <f>SUM(L111:L113)</f>
        <v>0</v>
      </c>
      <c r="N111" s="286">
        <f>J111</f>
        <v>0</v>
      </c>
      <c r="O111" s="171">
        <f>IFERROR(VLOOKUP(N111,AnsCTBL,2,FALSE),0)</f>
        <v>0</v>
      </c>
      <c r="P111" s="281">
        <f>IFERROR(AVERAGE(O111,O115),0)</f>
        <v>0</v>
      </c>
      <c r="Q111" s="462">
        <f>SUM(P111:P113)</f>
        <v>0</v>
      </c>
      <c r="R111" s="286">
        <f>N111</f>
        <v>0</v>
      </c>
      <c r="S111" s="171">
        <f>IFERROR(VLOOKUP(R111,AnsCTBL,2,FALSE),0)</f>
        <v>0</v>
      </c>
      <c r="T111" s="281">
        <f>IFERROR(AVERAGE(S111,S115),0)</f>
        <v>0</v>
      </c>
      <c r="U111" s="462">
        <f>SUM(T111:T113)</f>
        <v>0</v>
      </c>
      <c r="V111" s="286">
        <f>R111</f>
        <v>0</v>
      </c>
      <c r="W111" s="171">
        <f>IFERROR(VLOOKUP(V111,AnsCTBL,2,FALSE),0)</f>
        <v>0</v>
      </c>
      <c r="X111" s="281">
        <f>IFERROR(AVERAGE(W111,W115),0)</f>
        <v>0</v>
      </c>
      <c r="Y111" s="462">
        <f>SUM(X111:X113)</f>
        <v>0</v>
      </c>
    </row>
    <row r="112" spans="1:25" ht="25.5" x14ac:dyDescent="0.2">
      <c r="A112" s="161" t="str">
        <f>Interview!A163</f>
        <v>V-RT-A-2-1</v>
      </c>
      <c r="B112" s="480"/>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463"/>
      <c r="J112" s="286">
        <f>F112</f>
        <v>0</v>
      </c>
      <c r="K112" s="171">
        <f>IFERROR(VLOOKUP(J112,AnsCTBL,2,FALSE),0)</f>
        <v>0</v>
      </c>
      <c r="L112" s="281">
        <f>IFERROR(AVERAGE(K112,K116),0)</f>
        <v>0</v>
      </c>
      <c r="M112" s="463"/>
      <c r="N112" s="286">
        <f>J112</f>
        <v>0</v>
      </c>
      <c r="O112" s="171">
        <f>IFERROR(VLOOKUP(N112,AnsCTBL,2,FALSE),0)</f>
        <v>0</v>
      </c>
      <c r="P112" s="281">
        <f>IFERROR(AVERAGE(O112,O116),0)</f>
        <v>0</v>
      </c>
      <c r="Q112" s="463"/>
      <c r="R112" s="286">
        <f>N112</f>
        <v>0</v>
      </c>
      <c r="S112" s="171">
        <f>IFERROR(VLOOKUP(R112,AnsCTBL,2,FALSE),0)</f>
        <v>0</v>
      </c>
      <c r="T112" s="281">
        <f>IFERROR(AVERAGE(S112,S116),0)</f>
        <v>0</v>
      </c>
      <c r="U112" s="463"/>
      <c r="V112" s="286">
        <f>R112</f>
        <v>0</v>
      </c>
      <c r="W112" s="171">
        <f>IFERROR(VLOOKUP(V112,AnsCTBL,2,FALSE),0)</f>
        <v>0</v>
      </c>
      <c r="X112" s="281">
        <f>IFERROR(AVERAGE(W112,W116),0)</f>
        <v>0</v>
      </c>
      <c r="Y112" s="463"/>
    </row>
    <row r="113" spans="1:25" ht="12.75" x14ac:dyDescent="0.2">
      <c r="A113" s="161" t="str">
        <f>Interview!A165</f>
        <v>V-RT-A-3-1</v>
      </c>
      <c r="B113" s="481"/>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463"/>
      <c r="J113" s="286">
        <f>F113</f>
        <v>0</v>
      </c>
      <c r="K113" s="171">
        <f>IFERROR(VLOOKUP(J113,AnsFTBL,2,FALSE),0)</f>
        <v>0</v>
      </c>
      <c r="L113" s="281">
        <f>IFERROR(AVERAGE(K113,K117),0)</f>
        <v>0</v>
      </c>
      <c r="M113" s="463"/>
      <c r="N113" s="286">
        <f>J113</f>
        <v>0</v>
      </c>
      <c r="O113" s="171">
        <f>IFERROR(VLOOKUP(N113,AnsFTBL,2,FALSE),0)</f>
        <v>0</v>
      </c>
      <c r="P113" s="281">
        <f>IFERROR(AVERAGE(O113,O117),0)</f>
        <v>0</v>
      </c>
      <c r="Q113" s="463"/>
      <c r="R113" s="286">
        <f>N113</f>
        <v>0</v>
      </c>
      <c r="S113" s="171">
        <f>IFERROR(VLOOKUP(R113,AnsFTBL,2,FALSE),0)</f>
        <v>0</v>
      </c>
      <c r="T113" s="281">
        <f>IFERROR(AVERAGE(S113,S117),0)</f>
        <v>0</v>
      </c>
      <c r="U113" s="463"/>
      <c r="V113" s="286">
        <f>R113</f>
        <v>0</v>
      </c>
      <c r="W113" s="171">
        <f>IFERROR(VLOOKUP(V113,AnsFTBL,2,FALSE),0)</f>
        <v>0</v>
      </c>
      <c r="X113" s="281">
        <f>IFERROR(AVERAGE(W113,W117),0)</f>
        <v>0</v>
      </c>
      <c r="Y113" s="463"/>
    </row>
    <row r="114" spans="1:25" ht="12.75" x14ac:dyDescent="0.2">
      <c r="A114" s="161"/>
      <c r="B114" s="257"/>
      <c r="C114" s="246"/>
      <c r="D114" s="228"/>
      <c r="E114" s="228"/>
      <c r="F114" s="228"/>
      <c r="G114" s="228"/>
      <c r="H114" s="228"/>
      <c r="I114" s="463"/>
      <c r="J114" s="228"/>
      <c r="K114" s="228"/>
      <c r="L114" s="228"/>
      <c r="M114" s="463"/>
      <c r="N114" s="228"/>
      <c r="O114" s="228"/>
      <c r="P114" s="228"/>
      <c r="Q114" s="463"/>
      <c r="R114" s="228"/>
      <c r="S114" s="228"/>
      <c r="T114" s="228"/>
      <c r="U114" s="463"/>
      <c r="V114" s="228"/>
      <c r="W114" s="228"/>
      <c r="X114" s="228"/>
      <c r="Y114" s="463"/>
    </row>
    <row r="115" spans="1:25" ht="12.75" x14ac:dyDescent="0.2">
      <c r="A115" s="161" t="str">
        <f>Interview!A168</f>
        <v>V-RT-B-1-1</v>
      </c>
      <c r="B115" s="479"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63"/>
      <c r="J115" s="286">
        <f>F115</f>
        <v>0</v>
      </c>
      <c r="K115" s="171">
        <f>IFERROR(VLOOKUP(J115,AnsFTBL,2,FALSE),0)</f>
        <v>0</v>
      </c>
      <c r="L115" s="132"/>
      <c r="M115" s="463"/>
      <c r="N115" s="286">
        <f>J115</f>
        <v>0</v>
      </c>
      <c r="O115" s="171">
        <f>IFERROR(VLOOKUP(N115,AnsFTBL,2,FALSE),0)</f>
        <v>0</v>
      </c>
      <c r="P115" s="132"/>
      <c r="Q115" s="463"/>
      <c r="R115" s="286">
        <f>N115</f>
        <v>0</v>
      </c>
      <c r="S115" s="171">
        <f>IFERROR(VLOOKUP(R115,AnsFTBL,2,FALSE),0)</f>
        <v>0</v>
      </c>
      <c r="T115" s="132"/>
      <c r="U115" s="463"/>
      <c r="V115" s="286">
        <f>R115</f>
        <v>0</v>
      </c>
      <c r="W115" s="171">
        <f>IFERROR(VLOOKUP(V115,AnsFTBL,2,FALSE),0)</f>
        <v>0</v>
      </c>
      <c r="X115" s="132"/>
      <c r="Y115" s="463"/>
    </row>
    <row r="116" spans="1:25" ht="25.5" x14ac:dyDescent="0.2">
      <c r="A116" s="161" t="str">
        <f>Interview!A170</f>
        <v>V-RT-B-2-1</v>
      </c>
      <c r="B116" s="480"/>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63"/>
      <c r="J116" s="286">
        <f>F116</f>
        <v>0</v>
      </c>
      <c r="K116" s="171">
        <f>IFERROR(VLOOKUP(J116,AnsHTBL,2,FALSE),0)</f>
        <v>0</v>
      </c>
      <c r="L116" s="132"/>
      <c r="M116" s="463"/>
      <c r="N116" s="286">
        <f>J116</f>
        <v>0</v>
      </c>
      <c r="O116" s="171">
        <f>IFERROR(VLOOKUP(N116,AnsHTBL,2,FALSE),0)</f>
        <v>0</v>
      </c>
      <c r="P116" s="132"/>
      <c r="Q116" s="463"/>
      <c r="R116" s="286">
        <f>N116</f>
        <v>0</v>
      </c>
      <c r="S116" s="171">
        <f>IFERROR(VLOOKUP(R116,AnsHTBL,2,FALSE),0)</f>
        <v>0</v>
      </c>
      <c r="T116" s="132"/>
      <c r="U116" s="463"/>
      <c r="V116" s="286">
        <f>R116</f>
        <v>0</v>
      </c>
      <c r="W116" s="171">
        <f>IFERROR(VLOOKUP(V116,AnsHTBL,2,FALSE),0)</f>
        <v>0</v>
      </c>
      <c r="X116" s="132"/>
      <c r="Y116" s="463"/>
    </row>
    <row r="117" spans="1:25" ht="12.75" x14ac:dyDescent="0.2">
      <c r="A117" s="161" t="str">
        <f>Interview!A172</f>
        <v>V-RT-B-3-1</v>
      </c>
      <c r="B117" s="481"/>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64"/>
      <c r="J117" s="286">
        <f>F117</f>
        <v>0</v>
      </c>
      <c r="K117" s="171">
        <f>IFERROR(VLOOKUP(J117,AnsHTBL,2,FALSE),0)</f>
        <v>0</v>
      </c>
      <c r="L117" s="132"/>
      <c r="M117" s="464"/>
      <c r="N117" s="286">
        <f>J117</f>
        <v>0</v>
      </c>
      <c r="O117" s="171">
        <f>IFERROR(VLOOKUP(N117,AnsHTBL,2,FALSE),0)</f>
        <v>0</v>
      </c>
      <c r="P117" s="132"/>
      <c r="Q117" s="464"/>
      <c r="R117" s="286">
        <f>N117</f>
        <v>0</v>
      </c>
      <c r="S117" s="171">
        <f>IFERROR(VLOOKUP(R117,AnsHTBL,2,FALSE),0)</f>
        <v>0</v>
      </c>
      <c r="T117" s="132"/>
      <c r="U117" s="464"/>
      <c r="V117" s="286">
        <f>R117</f>
        <v>0</v>
      </c>
      <c r="W117" s="171">
        <f>IFERROR(VLOOKUP(V117,AnsHTBL,2,FALSE),0)</f>
        <v>0</v>
      </c>
      <c r="X117" s="132"/>
      <c r="Y117" s="464"/>
    </row>
    <row r="118" spans="1:25" ht="12.75" x14ac:dyDescent="0.2">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2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ht="12.75" x14ac:dyDescent="0.2">
      <c r="A120" s="161" t="str">
        <f>Interview!A175</f>
        <v>V-ST-A-1-1</v>
      </c>
      <c r="B120" s="479"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62">
        <f>SUM(H120:H122)</f>
        <v>0</v>
      </c>
      <c r="J120" s="286">
        <f>F120</f>
        <v>0</v>
      </c>
      <c r="K120" s="171">
        <f>IFERROR(VLOOKUP(J120,AnsCTBL,2,FALSE),0)</f>
        <v>0</v>
      </c>
      <c r="L120" s="281">
        <f>IFERROR(AVERAGE(K120,K124),0)</f>
        <v>0</v>
      </c>
      <c r="M120" s="462">
        <f>SUM(L120:L122)</f>
        <v>0</v>
      </c>
      <c r="N120" s="286">
        <f>J120</f>
        <v>0</v>
      </c>
      <c r="O120" s="171">
        <f>IFERROR(VLOOKUP(N120,AnsCTBL,2,FALSE),0)</f>
        <v>0</v>
      </c>
      <c r="P120" s="281">
        <f>IFERROR(AVERAGE(O120,O124),0)</f>
        <v>0</v>
      </c>
      <c r="Q120" s="462">
        <f>SUM(P120:P122)</f>
        <v>0</v>
      </c>
      <c r="R120" s="286">
        <f>N120</f>
        <v>0</v>
      </c>
      <c r="S120" s="171">
        <f>IFERROR(VLOOKUP(R120,AnsCTBL,2,FALSE),0)</f>
        <v>0</v>
      </c>
      <c r="T120" s="281">
        <f>IFERROR(AVERAGE(S120,S124),0)</f>
        <v>0</v>
      </c>
      <c r="U120" s="462">
        <f>SUM(T120:T122)</f>
        <v>0</v>
      </c>
      <c r="V120" s="286">
        <f>R120</f>
        <v>0</v>
      </c>
      <c r="W120" s="171">
        <f>IFERROR(VLOOKUP(V120,AnsCTBL,2,FALSE),0)</f>
        <v>0</v>
      </c>
      <c r="X120" s="281">
        <f>IFERROR(AVERAGE(W120,W124),0)</f>
        <v>0</v>
      </c>
      <c r="Y120" s="462">
        <f>SUM(X120:X122)</f>
        <v>0</v>
      </c>
    </row>
    <row r="121" spans="1:25" ht="25.5" x14ac:dyDescent="0.2">
      <c r="A121" s="161" t="str">
        <f>Interview!A177</f>
        <v>V-ST-A-2-1</v>
      </c>
      <c r="B121" s="480"/>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463"/>
      <c r="J121" s="286">
        <f>F121</f>
        <v>0</v>
      </c>
      <c r="K121" s="171">
        <f>IFERROR(VLOOKUP(J121,AnsCTBL,2,FALSE),0)</f>
        <v>0</v>
      </c>
      <c r="L121" s="281">
        <f>IFERROR(AVERAGE(K121,K125),0)</f>
        <v>0</v>
      </c>
      <c r="M121" s="463"/>
      <c r="N121" s="286">
        <f>J121</f>
        <v>0</v>
      </c>
      <c r="O121" s="171">
        <f>IFERROR(VLOOKUP(N121,AnsCTBL,2,FALSE),0)</f>
        <v>0</v>
      </c>
      <c r="P121" s="281">
        <f>IFERROR(AVERAGE(O121,O125),0)</f>
        <v>0</v>
      </c>
      <c r="Q121" s="463"/>
      <c r="R121" s="286">
        <f>N121</f>
        <v>0</v>
      </c>
      <c r="S121" s="171">
        <f>IFERROR(VLOOKUP(R121,AnsCTBL,2,FALSE),0)</f>
        <v>0</v>
      </c>
      <c r="T121" s="281">
        <f>IFERROR(AVERAGE(S121,S125),0)</f>
        <v>0</v>
      </c>
      <c r="U121" s="463"/>
      <c r="V121" s="286">
        <f>R121</f>
        <v>0</v>
      </c>
      <c r="W121" s="171">
        <f>IFERROR(VLOOKUP(V121,AnsCTBL,2,FALSE),0)</f>
        <v>0</v>
      </c>
      <c r="X121" s="281">
        <f>IFERROR(AVERAGE(W121,W125),0)</f>
        <v>0</v>
      </c>
      <c r="Y121" s="463"/>
    </row>
    <row r="122" spans="1:25" ht="25.5" x14ac:dyDescent="0.2">
      <c r="A122" s="161" t="str">
        <f>Interview!A179</f>
        <v>V-ST-A-3-1</v>
      </c>
      <c r="B122" s="481"/>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463"/>
      <c r="J122" s="286">
        <f>F122</f>
        <v>0</v>
      </c>
      <c r="K122" s="171">
        <f>IFERROR(VLOOKUP(J122,AnsXTBL,2,FALSE),0)</f>
        <v>0</v>
      </c>
      <c r="L122" s="281">
        <f>IFERROR(AVERAGE(K122,K126),0)</f>
        <v>0</v>
      </c>
      <c r="M122" s="463"/>
      <c r="N122" s="286">
        <f>J122</f>
        <v>0</v>
      </c>
      <c r="O122" s="171">
        <f>IFERROR(VLOOKUP(N122,AnsXTBL,2,FALSE),0)</f>
        <v>0</v>
      </c>
      <c r="P122" s="281">
        <f>IFERROR(AVERAGE(O122,O126),0)</f>
        <v>0</v>
      </c>
      <c r="Q122" s="463"/>
      <c r="R122" s="286">
        <f>N122</f>
        <v>0</v>
      </c>
      <c r="S122" s="171">
        <f>IFERROR(VLOOKUP(R122,AnsXTBL,2,FALSE),0)</f>
        <v>0</v>
      </c>
      <c r="T122" s="281">
        <f>IFERROR(AVERAGE(S122,S126),0)</f>
        <v>0</v>
      </c>
      <c r="U122" s="463"/>
      <c r="V122" s="286">
        <f>R122</f>
        <v>0</v>
      </c>
      <c r="W122" s="171">
        <f>IFERROR(VLOOKUP(V122,AnsXTBL,2,FALSE),0)</f>
        <v>0</v>
      </c>
      <c r="X122" s="281">
        <f>IFERROR(AVERAGE(W122,W126),0)</f>
        <v>0</v>
      </c>
      <c r="Y122" s="463"/>
    </row>
    <row r="123" spans="1:25" ht="12.75" x14ac:dyDescent="0.2">
      <c r="A123" s="161"/>
      <c r="B123" s="257"/>
      <c r="C123" s="246"/>
      <c r="D123" s="228"/>
      <c r="E123" s="228"/>
      <c r="F123" s="228"/>
      <c r="G123" s="228"/>
      <c r="H123" s="228"/>
      <c r="I123" s="463"/>
      <c r="J123" s="228"/>
      <c r="K123" s="228"/>
      <c r="L123" s="228"/>
      <c r="M123" s="463"/>
      <c r="N123" s="228"/>
      <c r="O123" s="228"/>
      <c r="P123" s="228"/>
      <c r="Q123" s="463"/>
      <c r="R123" s="228"/>
      <c r="S123" s="228"/>
      <c r="T123" s="228"/>
      <c r="U123" s="463"/>
      <c r="V123" s="228"/>
      <c r="W123" s="228"/>
      <c r="X123" s="228"/>
      <c r="Y123" s="463"/>
    </row>
    <row r="124" spans="1:25" ht="25.5" x14ac:dyDescent="0.2">
      <c r="A124" s="161" t="str">
        <f>Interview!A182</f>
        <v>V-ST-B-1-1</v>
      </c>
      <c r="B124" s="479"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63"/>
      <c r="J124" s="286">
        <f>F124</f>
        <v>0</v>
      </c>
      <c r="K124" s="171">
        <f>IFERROR(VLOOKUP(J124,AnsMTBL,2,FALSE),0)</f>
        <v>0</v>
      </c>
      <c r="L124" s="132"/>
      <c r="M124" s="463"/>
      <c r="N124" s="286">
        <f>J124</f>
        <v>0</v>
      </c>
      <c r="O124" s="171">
        <f>IFERROR(VLOOKUP(N124,AnsMTBL,2,FALSE),0)</f>
        <v>0</v>
      </c>
      <c r="P124" s="132"/>
      <c r="Q124" s="463"/>
      <c r="R124" s="286">
        <f>N124</f>
        <v>0</v>
      </c>
      <c r="S124" s="171">
        <f>IFERROR(VLOOKUP(R124,AnsMTBL,2,FALSE),0)</f>
        <v>0</v>
      </c>
      <c r="T124" s="132"/>
      <c r="U124" s="463"/>
      <c r="V124" s="286">
        <f>R124</f>
        <v>0</v>
      </c>
      <c r="W124" s="171">
        <f>IFERROR(VLOOKUP(V124,AnsMTBL,2,FALSE),0)</f>
        <v>0</v>
      </c>
      <c r="X124" s="132"/>
      <c r="Y124" s="463"/>
    </row>
    <row r="125" spans="1:25" ht="25.5" x14ac:dyDescent="0.2">
      <c r="A125" s="161" t="str">
        <f>Interview!A184</f>
        <v>V-ST-B-2-1</v>
      </c>
      <c r="B125" s="480"/>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63"/>
      <c r="J125" s="286">
        <f>F125</f>
        <v>0</v>
      </c>
      <c r="K125" s="171">
        <f>IFERROR(VLOOKUP(J125,AnsFTBL,2,FALSE),0)</f>
        <v>0</v>
      </c>
      <c r="L125" s="132"/>
      <c r="M125" s="463"/>
      <c r="N125" s="286">
        <f>J125</f>
        <v>0</v>
      </c>
      <c r="O125" s="171">
        <f>IFERROR(VLOOKUP(N125,AnsFTBL,2,FALSE),0)</f>
        <v>0</v>
      </c>
      <c r="P125" s="132"/>
      <c r="Q125" s="463"/>
      <c r="R125" s="286">
        <f>N125</f>
        <v>0</v>
      </c>
      <c r="S125" s="171">
        <f>IFERROR(VLOOKUP(R125,AnsFTBL,2,FALSE),0)</f>
        <v>0</v>
      </c>
      <c r="T125" s="132"/>
      <c r="U125" s="463"/>
      <c r="V125" s="286">
        <f>R125</f>
        <v>0</v>
      </c>
      <c r="W125" s="171">
        <f>IFERROR(VLOOKUP(V125,AnsFTBL,2,FALSE),0)</f>
        <v>0</v>
      </c>
      <c r="X125" s="132"/>
      <c r="Y125" s="463"/>
    </row>
    <row r="126" spans="1:25" ht="25.5" x14ac:dyDescent="0.2">
      <c r="A126" s="161" t="str">
        <f>Interview!A186</f>
        <v>V-ST-B-3-1</v>
      </c>
      <c r="B126" s="481"/>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65"/>
      <c r="J126" s="286">
        <f>F126</f>
        <v>0</v>
      </c>
      <c r="K126" s="171">
        <f>IFERROR(VLOOKUP(J126,AnsTTBL,2,FALSE),0)</f>
        <v>0</v>
      </c>
      <c r="L126" s="132"/>
      <c r="M126" s="465"/>
      <c r="N126" s="286">
        <f>J126</f>
        <v>0</v>
      </c>
      <c r="O126" s="171">
        <f>IFERROR(VLOOKUP(N126,AnsTTBL,2,FALSE),0)</f>
        <v>0</v>
      </c>
      <c r="P126" s="132"/>
      <c r="Q126" s="465"/>
      <c r="R126" s="286">
        <f>N126</f>
        <v>0</v>
      </c>
      <c r="S126" s="171">
        <f>IFERROR(VLOOKUP(R126,AnsTTBL,2,FALSE),0)</f>
        <v>0</v>
      </c>
      <c r="T126" s="132"/>
      <c r="U126" s="465"/>
      <c r="V126" s="286">
        <f>R126</f>
        <v>0</v>
      </c>
      <c r="W126" s="171">
        <f>IFERROR(VLOOKUP(V126,AnsTTBL,2,FALSE),0)</f>
        <v>0</v>
      </c>
      <c r="X126" s="132"/>
      <c r="Y126" s="465"/>
    </row>
    <row r="127" spans="1:25" ht="12.75" x14ac:dyDescent="0.2">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ht="12.75" x14ac:dyDescent="0.2">
      <c r="A128" s="161"/>
      <c r="B128" s="253" t="s">
        <v>34</v>
      </c>
      <c r="C128" s="253"/>
      <c r="D128" s="229"/>
      <c r="E128" s="229"/>
      <c r="F128" s="470" t="s">
        <v>56</v>
      </c>
      <c r="G128" s="470"/>
      <c r="H128" s="470"/>
      <c r="I128" s="470"/>
      <c r="J128" s="469" t="s">
        <v>315</v>
      </c>
      <c r="K128" s="470"/>
      <c r="L128" s="470"/>
      <c r="M128" s="471"/>
      <c r="N128" s="469" t="s">
        <v>316</v>
      </c>
      <c r="O128" s="470"/>
      <c r="P128" s="470"/>
      <c r="Q128" s="471"/>
      <c r="R128" s="469" t="s">
        <v>317</v>
      </c>
      <c r="S128" s="470"/>
      <c r="T128" s="470"/>
      <c r="U128" s="471"/>
      <c r="V128" s="469" t="s">
        <v>318</v>
      </c>
      <c r="W128" s="470"/>
      <c r="X128" s="470"/>
      <c r="Y128" s="471"/>
    </row>
    <row r="129" spans="1:25" x14ac:dyDescent="0.2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ht="12.75" x14ac:dyDescent="0.2">
      <c r="A130" s="161" t="str">
        <f>Interview!A190</f>
        <v>O-IM-A-1-1</v>
      </c>
      <c r="B130" s="472"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442">
        <f>SUM(H130:H132)</f>
        <v>0</v>
      </c>
      <c r="J130" s="286">
        <f>F130</f>
        <v>0</v>
      </c>
      <c r="K130" s="171">
        <f>IFERROR(VLOOKUP(J130,AnsFTBL,2,FALSE),0)</f>
        <v>0</v>
      </c>
      <c r="L130" s="281">
        <f>IFERROR(AVERAGE(K130,K134),0)</f>
        <v>0</v>
      </c>
      <c r="M130" s="442">
        <f>SUM(L130:L132)</f>
        <v>0</v>
      </c>
      <c r="N130" s="286">
        <f>J130</f>
        <v>0</v>
      </c>
      <c r="O130" s="171">
        <f>IFERROR(VLOOKUP(N130,AnsFTBL,2,FALSE),0)</f>
        <v>0</v>
      </c>
      <c r="P130" s="281">
        <f>IFERROR(AVERAGE(O130,O134),0)</f>
        <v>0</v>
      </c>
      <c r="Q130" s="442">
        <f>SUM(P130:P132)</f>
        <v>0</v>
      </c>
      <c r="R130" s="286">
        <f>N130</f>
        <v>0</v>
      </c>
      <c r="S130" s="171">
        <f>IFERROR(VLOOKUP(R130,AnsFTBL,2,FALSE),0)</f>
        <v>0</v>
      </c>
      <c r="T130" s="281">
        <f>IFERROR(AVERAGE(S130,S134),0)</f>
        <v>0</v>
      </c>
      <c r="U130" s="442">
        <f>SUM(T130:T132)</f>
        <v>0</v>
      </c>
      <c r="V130" s="286">
        <f>R130</f>
        <v>0</v>
      </c>
      <c r="W130" s="171">
        <f>IFERROR(VLOOKUP(V130,AnsFTBL,2,FALSE),0)</f>
        <v>0</v>
      </c>
      <c r="X130" s="281">
        <f>IFERROR(AVERAGE(W130,W134),0)</f>
        <v>0</v>
      </c>
      <c r="Y130" s="442">
        <f>SUM(X130:X132)</f>
        <v>0</v>
      </c>
    </row>
    <row r="131" spans="1:25" ht="12.75" x14ac:dyDescent="0.2">
      <c r="A131" s="161" t="str">
        <f>Interview!A192</f>
        <v>O-IM-A-2-1</v>
      </c>
      <c r="B131" s="473"/>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443"/>
      <c r="J131" s="286">
        <f>F131</f>
        <v>0</v>
      </c>
      <c r="K131" s="171">
        <f>IFERROR(VLOOKUP(J131,AnsFTBL,2,FALSE),0)</f>
        <v>0</v>
      </c>
      <c r="L131" s="281">
        <f>IFERROR(AVERAGE(K131,K135),0)</f>
        <v>0</v>
      </c>
      <c r="M131" s="443"/>
      <c r="N131" s="286">
        <f>J131</f>
        <v>0</v>
      </c>
      <c r="O131" s="171">
        <f>IFERROR(VLOOKUP(N131,AnsFTBL,2,FALSE),0)</f>
        <v>0</v>
      </c>
      <c r="P131" s="281">
        <f>IFERROR(AVERAGE(O131,O135),0)</f>
        <v>0</v>
      </c>
      <c r="Q131" s="443"/>
      <c r="R131" s="286">
        <f>N131</f>
        <v>0</v>
      </c>
      <c r="S131" s="171">
        <f>IFERROR(VLOOKUP(R131,AnsFTBL,2,FALSE),0)</f>
        <v>0</v>
      </c>
      <c r="T131" s="281">
        <f>IFERROR(AVERAGE(S131,S135),0)</f>
        <v>0</v>
      </c>
      <c r="U131" s="443"/>
      <c r="V131" s="286">
        <f>R131</f>
        <v>0</v>
      </c>
      <c r="W131" s="171">
        <f>IFERROR(VLOOKUP(V131,AnsFTBL,2,FALSE),0)</f>
        <v>0</v>
      </c>
      <c r="X131" s="281">
        <f>IFERROR(AVERAGE(W131,W135),0)</f>
        <v>0</v>
      </c>
      <c r="Y131" s="443"/>
    </row>
    <row r="132" spans="1:25" ht="12.75" x14ac:dyDescent="0.2">
      <c r="A132" s="161" t="str">
        <f>Interview!A194</f>
        <v>O-IM-A-3-1</v>
      </c>
      <c r="B132" s="474"/>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443"/>
      <c r="J132" s="286">
        <f>F132</f>
        <v>0</v>
      </c>
      <c r="K132" s="171">
        <f>IFERROR(VLOOKUP(J132,AnsFTBL,2,FALSE),0)</f>
        <v>0</v>
      </c>
      <c r="L132" s="281">
        <f>IFERROR(AVERAGE(K132,K136),0)</f>
        <v>0</v>
      </c>
      <c r="M132" s="443"/>
      <c r="N132" s="286">
        <f>J132</f>
        <v>0</v>
      </c>
      <c r="O132" s="171">
        <f>IFERROR(VLOOKUP(N132,AnsFTBL,2,FALSE),0)</f>
        <v>0</v>
      </c>
      <c r="P132" s="281">
        <f>IFERROR(AVERAGE(O132,O136),0)</f>
        <v>0</v>
      </c>
      <c r="Q132" s="443"/>
      <c r="R132" s="286">
        <f>N132</f>
        <v>0</v>
      </c>
      <c r="S132" s="171">
        <f>IFERROR(VLOOKUP(R132,AnsFTBL,2,FALSE),0)</f>
        <v>0</v>
      </c>
      <c r="T132" s="281">
        <f>IFERROR(AVERAGE(S132,S136),0)</f>
        <v>0</v>
      </c>
      <c r="U132" s="443"/>
      <c r="V132" s="286">
        <f>R132</f>
        <v>0</v>
      </c>
      <c r="W132" s="171">
        <f>IFERROR(VLOOKUP(V132,AnsFTBL,2,FALSE),0)</f>
        <v>0</v>
      </c>
      <c r="X132" s="281">
        <f>IFERROR(AVERAGE(W132,W136),0)</f>
        <v>0</v>
      </c>
      <c r="Y132" s="443"/>
    </row>
    <row r="133" spans="1:25" ht="12.75" x14ac:dyDescent="0.2">
      <c r="A133" s="161"/>
      <c r="B133" s="260"/>
      <c r="C133" s="246"/>
      <c r="D133" s="228"/>
      <c r="E133" s="228"/>
      <c r="F133" s="228"/>
      <c r="G133" s="228"/>
      <c r="H133" s="228"/>
      <c r="I133" s="443"/>
      <c r="J133" s="228"/>
      <c r="K133" s="228"/>
      <c r="L133" s="228"/>
      <c r="M133" s="443"/>
      <c r="N133" s="228"/>
      <c r="O133" s="228"/>
      <c r="P133" s="228"/>
      <c r="Q133" s="443"/>
      <c r="R133" s="228"/>
      <c r="S133" s="228"/>
      <c r="T133" s="228"/>
      <c r="U133" s="443"/>
      <c r="V133" s="228"/>
      <c r="W133" s="228"/>
      <c r="X133" s="228"/>
      <c r="Y133" s="443"/>
    </row>
    <row r="134" spans="1:25" ht="12.75" x14ac:dyDescent="0.2">
      <c r="A134" s="161" t="str">
        <f>Interview!A197</f>
        <v>O-IM-B-1-1</v>
      </c>
      <c r="B134" s="472"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IFERROR(VLOOKUP(F134,AnsRTBL,2,FALSE),0)</f>
        <v>0</v>
      </c>
      <c r="H134" s="132"/>
      <c r="I134" s="443"/>
      <c r="J134" s="286">
        <f>F134</f>
        <v>0</v>
      </c>
      <c r="K134" s="171">
        <f>IFERROR(VLOOKUP(J134,AnsRTBL,2,FALSE),0)</f>
        <v>0</v>
      </c>
      <c r="L134" s="132"/>
      <c r="M134" s="443"/>
      <c r="N134" s="286">
        <f>J134</f>
        <v>0</v>
      </c>
      <c r="O134" s="171">
        <f>IFERROR(VLOOKUP(N134,AnsRTBL,2,FALSE),0)</f>
        <v>0</v>
      </c>
      <c r="P134" s="132"/>
      <c r="Q134" s="443"/>
      <c r="R134" s="286">
        <f>N134</f>
        <v>0</v>
      </c>
      <c r="S134" s="171">
        <f>IFERROR(VLOOKUP(R134,AnsRTBL,2,FALSE),0)</f>
        <v>0</v>
      </c>
      <c r="T134" s="132"/>
      <c r="U134" s="443"/>
      <c r="V134" s="286">
        <f>R134</f>
        <v>0</v>
      </c>
      <c r="W134" s="171">
        <f>IFERROR(VLOOKUP(V134,AnsRTBL,2,FALSE),0)</f>
        <v>0</v>
      </c>
      <c r="X134" s="132"/>
      <c r="Y134" s="443"/>
    </row>
    <row r="135" spans="1:25" ht="12.75" x14ac:dyDescent="0.2">
      <c r="A135" s="161" t="str">
        <f>Interview!A199</f>
        <v>O-IM-B-2-1</v>
      </c>
      <c r="B135" s="473"/>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IFERROR(VLOOKUP(F135,AnsQTBL,2,FALSE),0)</f>
        <v>0</v>
      </c>
      <c r="H135" s="132"/>
      <c r="I135" s="443"/>
      <c r="J135" s="286">
        <f>F135</f>
        <v>0</v>
      </c>
      <c r="K135" s="171">
        <f>IFERROR(VLOOKUP(J135,AnsQTBL,2,FALSE),0)</f>
        <v>0</v>
      </c>
      <c r="L135" s="132"/>
      <c r="M135" s="443"/>
      <c r="N135" s="286">
        <f>J135</f>
        <v>0</v>
      </c>
      <c r="O135" s="171">
        <f>IFERROR(VLOOKUP(N135,AnsQTBL,2,FALSE),0)</f>
        <v>0</v>
      </c>
      <c r="P135" s="132"/>
      <c r="Q135" s="443"/>
      <c r="R135" s="286">
        <f>N135</f>
        <v>0</v>
      </c>
      <c r="S135" s="171">
        <f>IFERROR(VLOOKUP(R135,AnsQTBL,2,FALSE),0)</f>
        <v>0</v>
      </c>
      <c r="T135" s="132"/>
      <c r="U135" s="443"/>
      <c r="V135" s="286">
        <f>R135</f>
        <v>0</v>
      </c>
      <c r="W135" s="171">
        <f>IFERROR(VLOOKUP(V135,AnsQTBL,2,FALSE),0)</f>
        <v>0</v>
      </c>
      <c r="X135" s="132"/>
      <c r="Y135" s="443"/>
    </row>
    <row r="136" spans="1:25" ht="12.75" x14ac:dyDescent="0.2">
      <c r="A136" s="161" t="str">
        <f>Interview!A201</f>
        <v>O-IM-B-3-1</v>
      </c>
      <c r="B136" s="473"/>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IFERROR(VLOOKUP(F136,AnsHTBL,2,FALSE),0)</f>
        <v>0</v>
      </c>
      <c r="H136" s="132"/>
      <c r="I136" s="444"/>
      <c r="J136" s="286">
        <f>F136</f>
        <v>0</v>
      </c>
      <c r="K136" s="171">
        <f>IFERROR(VLOOKUP(J136,AnsHTBL,2,FALSE),0)</f>
        <v>0</v>
      </c>
      <c r="L136" s="132"/>
      <c r="M136" s="444"/>
      <c r="N136" s="286">
        <f>J136</f>
        <v>0</v>
      </c>
      <c r="O136" s="171">
        <f>IFERROR(VLOOKUP(N136,AnsHTBL,2,FALSE),0)</f>
        <v>0</v>
      </c>
      <c r="P136" s="132"/>
      <c r="Q136" s="444"/>
      <c r="R136" s="286">
        <f>N136</f>
        <v>0</v>
      </c>
      <c r="S136" s="171">
        <f>IFERROR(VLOOKUP(R136,AnsHTBL,2,FALSE),0)</f>
        <v>0</v>
      </c>
      <c r="T136" s="132"/>
      <c r="U136" s="444"/>
      <c r="V136" s="286">
        <f>R136</f>
        <v>0</v>
      </c>
      <c r="W136" s="171">
        <f>IFERROR(VLOOKUP(V136,AnsHTBL,2,FALSE),0)</f>
        <v>0</v>
      </c>
      <c r="X136" s="132"/>
      <c r="Y136" s="444"/>
    </row>
    <row r="137" spans="1:25" ht="12.75" x14ac:dyDescent="0.2">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2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ht="25.5" x14ac:dyDescent="0.2">
      <c r="A139" s="161" t="str">
        <f>Interview!A204</f>
        <v>O-EM-A-1-1</v>
      </c>
      <c r="B139" s="472"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442">
        <f>SUM(H139:H141)</f>
        <v>0</v>
      </c>
      <c r="J139" s="286">
        <f>F139</f>
        <v>0</v>
      </c>
      <c r="K139" s="171">
        <f>IFERROR(VLOOKUP(J139,AnsMTBL,2,FALSE),0)</f>
        <v>0</v>
      </c>
      <c r="L139" s="281">
        <f>IFERROR(AVERAGE(K139,K143),0)</f>
        <v>0</v>
      </c>
      <c r="M139" s="442">
        <f>SUM(L139:L141)</f>
        <v>0</v>
      </c>
      <c r="N139" s="286">
        <f>J139</f>
        <v>0</v>
      </c>
      <c r="O139" s="171">
        <f>IFERROR(VLOOKUP(N139,AnsMTBL,2,FALSE),0)</f>
        <v>0</v>
      </c>
      <c r="P139" s="281">
        <f>IFERROR(AVERAGE(O139,O143),0)</f>
        <v>0</v>
      </c>
      <c r="Q139" s="442">
        <f>SUM(P139:P141)</f>
        <v>0</v>
      </c>
      <c r="R139" s="286">
        <f>N139</f>
        <v>0</v>
      </c>
      <c r="S139" s="171">
        <f>IFERROR(VLOOKUP(R139,AnsMTBL,2,FALSE),0)</f>
        <v>0</v>
      </c>
      <c r="T139" s="281">
        <f>IFERROR(AVERAGE(S139,S143),0)</f>
        <v>0</v>
      </c>
      <c r="U139" s="442">
        <f>SUM(T139:T141)</f>
        <v>0</v>
      </c>
      <c r="V139" s="286">
        <f>R139</f>
        <v>0</v>
      </c>
      <c r="W139" s="171">
        <f>IFERROR(VLOOKUP(V139,AnsMTBL,2,FALSE),0)</f>
        <v>0</v>
      </c>
      <c r="X139" s="281">
        <f>IFERROR(AVERAGE(W139,W143),0)</f>
        <v>0</v>
      </c>
      <c r="Y139" s="442">
        <f>SUM(X139:X141)</f>
        <v>0</v>
      </c>
    </row>
    <row r="140" spans="1:25" ht="12.75" x14ac:dyDescent="0.2">
      <c r="A140" s="161" t="str">
        <f>Interview!A206</f>
        <v>O-EM-A-2-1</v>
      </c>
      <c r="B140" s="473"/>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443"/>
      <c r="J140" s="286">
        <f>F140</f>
        <v>0</v>
      </c>
      <c r="K140" s="171">
        <f>IFERROR(VLOOKUP(J140,AnsMTBL,2,FALSE),0)</f>
        <v>0</v>
      </c>
      <c r="L140" s="281">
        <f>IFERROR(AVERAGE(K140,K144),0)</f>
        <v>0</v>
      </c>
      <c r="M140" s="443"/>
      <c r="N140" s="286">
        <f>J140</f>
        <v>0</v>
      </c>
      <c r="O140" s="171">
        <f>IFERROR(VLOOKUP(N140,AnsMTBL,2,FALSE),0)</f>
        <v>0</v>
      </c>
      <c r="P140" s="281">
        <f>IFERROR(AVERAGE(O140,O144),0)</f>
        <v>0</v>
      </c>
      <c r="Q140" s="443"/>
      <c r="R140" s="286">
        <f>N140</f>
        <v>0</v>
      </c>
      <c r="S140" s="171">
        <f>IFERROR(VLOOKUP(R140,AnsMTBL,2,FALSE),0)</f>
        <v>0</v>
      </c>
      <c r="T140" s="281">
        <f>IFERROR(AVERAGE(S140,S144),0)</f>
        <v>0</v>
      </c>
      <c r="U140" s="443"/>
      <c r="V140" s="286">
        <f>R140</f>
        <v>0</v>
      </c>
      <c r="W140" s="171">
        <f>IFERROR(VLOOKUP(V140,AnsMTBL,2,FALSE),0)</f>
        <v>0</v>
      </c>
      <c r="X140" s="281">
        <f>IFERROR(AVERAGE(W140,W144),0)</f>
        <v>0</v>
      </c>
      <c r="Y140" s="443"/>
    </row>
    <row r="141" spans="1:25" ht="12.75" x14ac:dyDescent="0.2">
      <c r="A141" s="161" t="str">
        <f>Interview!A208</f>
        <v>O-EM-A-3-1</v>
      </c>
      <c r="B141" s="474"/>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443"/>
      <c r="J141" s="286">
        <f>F141</f>
        <v>0</v>
      </c>
      <c r="K141" s="171">
        <f>IFERROR(VLOOKUP(J141,AnsMTBL,2,FALSE),0)</f>
        <v>0</v>
      </c>
      <c r="L141" s="281">
        <f>IFERROR(AVERAGE(K141,K145),0)</f>
        <v>0</v>
      </c>
      <c r="M141" s="443"/>
      <c r="N141" s="286">
        <f>J141</f>
        <v>0</v>
      </c>
      <c r="O141" s="171">
        <f>IFERROR(VLOOKUP(N141,AnsMTBL,2,FALSE),0)</f>
        <v>0</v>
      </c>
      <c r="P141" s="281">
        <f>IFERROR(AVERAGE(O141,O145),0)</f>
        <v>0</v>
      </c>
      <c r="Q141" s="443"/>
      <c r="R141" s="286">
        <f>N141</f>
        <v>0</v>
      </c>
      <c r="S141" s="171">
        <f>IFERROR(VLOOKUP(R141,AnsMTBL,2,FALSE),0)</f>
        <v>0</v>
      </c>
      <c r="T141" s="281">
        <f>IFERROR(AVERAGE(S141,S145),0)</f>
        <v>0</v>
      </c>
      <c r="U141" s="443"/>
      <c r="V141" s="286">
        <f>R141</f>
        <v>0</v>
      </c>
      <c r="W141" s="171">
        <f>IFERROR(VLOOKUP(V141,AnsMTBL,2,FALSE),0)</f>
        <v>0</v>
      </c>
      <c r="X141" s="281">
        <f>IFERROR(AVERAGE(W141,W145),0)</f>
        <v>0</v>
      </c>
      <c r="Y141" s="443"/>
    </row>
    <row r="142" spans="1:25" ht="12.75" x14ac:dyDescent="0.2">
      <c r="A142" s="161"/>
      <c r="B142" s="260"/>
      <c r="C142" s="246"/>
      <c r="D142" s="228"/>
      <c r="E142" s="228"/>
      <c r="F142" s="228"/>
      <c r="G142" s="228"/>
      <c r="H142" s="228"/>
      <c r="I142" s="443"/>
      <c r="J142" s="228"/>
      <c r="K142" s="228"/>
      <c r="L142" s="228"/>
      <c r="M142" s="443"/>
      <c r="N142" s="228"/>
      <c r="O142" s="228"/>
      <c r="P142" s="228"/>
      <c r="Q142" s="443"/>
      <c r="R142" s="228"/>
      <c r="S142" s="228"/>
      <c r="T142" s="228"/>
      <c r="U142" s="443"/>
      <c r="V142" s="228"/>
      <c r="W142" s="228"/>
      <c r="X142" s="228"/>
      <c r="Y142" s="443"/>
    </row>
    <row r="143" spans="1:25" ht="12.75" x14ac:dyDescent="0.2">
      <c r="A143" s="161" t="str">
        <f>Interview!A211</f>
        <v>O-EM-B-1-1</v>
      </c>
      <c r="B143" s="472"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443"/>
      <c r="J143" s="286">
        <f>F143</f>
        <v>0</v>
      </c>
      <c r="K143" s="171">
        <f>IFERROR(VLOOKUP(J143,AnsMTBL,2,FALSE),0)</f>
        <v>0</v>
      </c>
      <c r="L143" s="132"/>
      <c r="M143" s="443"/>
      <c r="N143" s="286">
        <f>J143</f>
        <v>0</v>
      </c>
      <c r="O143" s="171">
        <f>IFERROR(VLOOKUP(N143,AnsMTBL,2,FALSE),0)</f>
        <v>0</v>
      </c>
      <c r="P143" s="132"/>
      <c r="Q143" s="443"/>
      <c r="R143" s="286">
        <f>N143</f>
        <v>0</v>
      </c>
      <c r="S143" s="171">
        <f>IFERROR(VLOOKUP(R143,AnsMTBL,2,FALSE),0)</f>
        <v>0</v>
      </c>
      <c r="T143" s="132"/>
      <c r="U143" s="443"/>
      <c r="V143" s="286">
        <f>R143</f>
        <v>0</v>
      </c>
      <c r="W143" s="171">
        <f>IFERROR(VLOOKUP(V143,AnsMTBL,2,FALSE),0)</f>
        <v>0</v>
      </c>
      <c r="X143" s="132"/>
      <c r="Y143" s="443"/>
    </row>
    <row r="144" spans="1:25" ht="25.5" x14ac:dyDescent="0.2">
      <c r="A144" s="161" t="str">
        <f>Interview!A213</f>
        <v>O-EM-B-2-1</v>
      </c>
      <c r="B144" s="473"/>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43"/>
      <c r="J144" s="286">
        <f>F144</f>
        <v>0</v>
      </c>
      <c r="K144" s="171">
        <f>IFERROR(VLOOKUP(J144,AnsMTBL,2,FALSE),0)</f>
        <v>0</v>
      </c>
      <c r="L144" s="132"/>
      <c r="M144" s="443"/>
      <c r="N144" s="286">
        <f>J144</f>
        <v>0</v>
      </c>
      <c r="O144" s="171">
        <f>IFERROR(VLOOKUP(N144,AnsMTBL,2,FALSE),0)</f>
        <v>0</v>
      </c>
      <c r="P144" s="132"/>
      <c r="Q144" s="443"/>
      <c r="R144" s="286">
        <f>N144</f>
        <v>0</v>
      </c>
      <c r="S144" s="171">
        <f>IFERROR(VLOOKUP(R144,AnsMTBL,2,FALSE),0)</f>
        <v>0</v>
      </c>
      <c r="T144" s="132"/>
      <c r="U144" s="443"/>
      <c r="V144" s="286">
        <f>R144</f>
        <v>0</v>
      </c>
      <c r="W144" s="171">
        <f>IFERROR(VLOOKUP(V144,AnsMTBL,2,FALSE),0)</f>
        <v>0</v>
      </c>
      <c r="X144" s="132"/>
      <c r="Y144" s="443"/>
    </row>
    <row r="145" spans="1:25" ht="12.75" x14ac:dyDescent="0.2">
      <c r="A145" s="161" t="str">
        <f>Interview!A215</f>
        <v>O-EM-B-3-1</v>
      </c>
      <c r="B145" s="473"/>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44"/>
      <c r="J145" s="286">
        <f>F145</f>
        <v>0</v>
      </c>
      <c r="K145" s="171">
        <f>IFERROR(VLOOKUP(J145,AnsMTBL,2,FALSE),0)</f>
        <v>0</v>
      </c>
      <c r="L145" s="132"/>
      <c r="M145" s="444"/>
      <c r="N145" s="286">
        <f>J145</f>
        <v>0</v>
      </c>
      <c r="O145" s="171">
        <f>IFERROR(VLOOKUP(N145,AnsMTBL,2,FALSE),0)</f>
        <v>0</v>
      </c>
      <c r="P145" s="132"/>
      <c r="Q145" s="444"/>
      <c r="R145" s="286">
        <f>N145</f>
        <v>0</v>
      </c>
      <c r="S145" s="171">
        <f>IFERROR(VLOOKUP(R145,AnsMTBL,2,FALSE),0)</f>
        <v>0</v>
      </c>
      <c r="T145" s="132"/>
      <c r="U145" s="444"/>
      <c r="V145" s="286">
        <f>R145</f>
        <v>0</v>
      </c>
      <c r="W145" s="171">
        <f>IFERROR(VLOOKUP(V145,AnsMTBL,2,FALSE),0)</f>
        <v>0</v>
      </c>
      <c r="X145" s="132"/>
      <c r="Y145" s="444"/>
    </row>
    <row r="146" spans="1:25" ht="12.75" x14ac:dyDescent="0.2">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2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5.5" x14ac:dyDescent="0.2">
      <c r="A148" s="161" t="str">
        <f>Interview!A218</f>
        <v>O-OM-A-1-1</v>
      </c>
      <c r="B148" s="472"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442">
        <f>SUM(H148:H150)</f>
        <v>0</v>
      </c>
      <c r="J148" s="286">
        <f>F148</f>
        <v>0</v>
      </c>
      <c r="K148" s="171">
        <f>IFERROR(VLOOKUP(J148,AnsFTBL,2,FALSE),0)</f>
        <v>0</v>
      </c>
      <c r="L148" s="281">
        <f>IFERROR(AVERAGE(K148,K152),0)</f>
        <v>0</v>
      </c>
      <c r="M148" s="442">
        <f>SUM(L148:L150)</f>
        <v>0</v>
      </c>
      <c r="N148" s="286">
        <f>J148</f>
        <v>0</v>
      </c>
      <c r="O148" s="171">
        <f>IFERROR(VLOOKUP(N148,AnsFTBL,2,FALSE),0)</f>
        <v>0</v>
      </c>
      <c r="P148" s="281">
        <f>IFERROR(AVERAGE(O148,O152),0)</f>
        <v>0</v>
      </c>
      <c r="Q148" s="442">
        <f>SUM(P148:P150)</f>
        <v>0</v>
      </c>
      <c r="R148" s="286">
        <f>N148</f>
        <v>0</v>
      </c>
      <c r="S148" s="171">
        <f>IFERROR(VLOOKUP(R148,AnsFTBL,2,FALSE),0)</f>
        <v>0</v>
      </c>
      <c r="T148" s="281">
        <f>IFERROR(AVERAGE(S148,S152),0)</f>
        <v>0</v>
      </c>
      <c r="U148" s="442">
        <f>SUM(T148:T150)</f>
        <v>0</v>
      </c>
      <c r="V148" s="286">
        <f>R148</f>
        <v>0</v>
      </c>
      <c r="W148" s="171">
        <f>IFERROR(VLOOKUP(V148,AnsFTBL,2,FALSE),0)</f>
        <v>0</v>
      </c>
      <c r="X148" s="281">
        <f>IFERROR(AVERAGE(W148,W152),0)</f>
        <v>0</v>
      </c>
      <c r="Y148" s="442">
        <f>SUM(X148:X150)</f>
        <v>0</v>
      </c>
    </row>
    <row r="149" spans="1:25" ht="25.5" x14ac:dyDescent="0.2">
      <c r="A149" s="161" t="str">
        <f>Interview!A220</f>
        <v>O-OM-A-2-1</v>
      </c>
      <c r="B149" s="473"/>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443"/>
      <c r="J149" s="286">
        <f>F149</f>
        <v>0</v>
      </c>
      <c r="K149" s="171">
        <f>IFERROR(VLOOKUP(J149,AnsOTBL,2,FALSE),0)</f>
        <v>0</v>
      </c>
      <c r="L149" s="281">
        <f>IFERROR(AVERAGE(K149,K153),0)</f>
        <v>0</v>
      </c>
      <c r="M149" s="443"/>
      <c r="N149" s="286">
        <f>J149</f>
        <v>0</v>
      </c>
      <c r="O149" s="171">
        <f>IFERROR(VLOOKUP(N149,AnsOTBL,2,FALSE),0)</f>
        <v>0</v>
      </c>
      <c r="P149" s="281">
        <f>IFERROR(AVERAGE(O149,O153),0)</f>
        <v>0</v>
      </c>
      <c r="Q149" s="443"/>
      <c r="R149" s="286">
        <f>N149</f>
        <v>0</v>
      </c>
      <c r="S149" s="171">
        <f>IFERROR(VLOOKUP(R149,AnsOTBL,2,FALSE),0)</f>
        <v>0</v>
      </c>
      <c r="T149" s="281">
        <f>IFERROR(AVERAGE(S149,S153),0)</f>
        <v>0</v>
      </c>
      <c r="U149" s="443"/>
      <c r="V149" s="286">
        <f>R149</f>
        <v>0</v>
      </c>
      <c r="W149" s="171">
        <f>IFERROR(VLOOKUP(V149,AnsOTBL,2,FALSE),0)</f>
        <v>0</v>
      </c>
      <c r="X149" s="281">
        <f>IFERROR(AVERAGE(W149,W153),0)</f>
        <v>0</v>
      </c>
      <c r="Y149" s="443"/>
    </row>
    <row r="150" spans="1:25" ht="25.5" x14ac:dyDescent="0.2">
      <c r="A150" s="161" t="str">
        <f>Interview!A222</f>
        <v>O-OM-A-3-1</v>
      </c>
      <c r="B150" s="474"/>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443"/>
      <c r="J150" s="286">
        <f>F150</f>
        <v>0</v>
      </c>
      <c r="K150" s="171">
        <f>IFERROR(VLOOKUP(J150,AnsPTBL,2,FALSE),0)</f>
        <v>0</v>
      </c>
      <c r="L150" s="281">
        <f>IFERROR(AVERAGE(K150,K154),0)</f>
        <v>0</v>
      </c>
      <c r="M150" s="443"/>
      <c r="N150" s="286">
        <f>J150</f>
        <v>0</v>
      </c>
      <c r="O150" s="171">
        <f>IFERROR(VLOOKUP(N150,AnsPTBL,2,FALSE),0)</f>
        <v>0</v>
      </c>
      <c r="P150" s="281">
        <f>IFERROR(AVERAGE(O150,O154),0)</f>
        <v>0</v>
      </c>
      <c r="Q150" s="443"/>
      <c r="R150" s="286">
        <f>N150</f>
        <v>0</v>
      </c>
      <c r="S150" s="171">
        <f>IFERROR(VLOOKUP(R150,AnsPTBL,2,FALSE),0)</f>
        <v>0</v>
      </c>
      <c r="T150" s="281">
        <f>IFERROR(AVERAGE(S150,S154),0)</f>
        <v>0</v>
      </c>
      <c r="U150" s="443"/>
      <c r="V150" s="286">
        <f>R150</f>
        <v>0</v>
      </c>
      <c r="W150" s="171">
        <f>IFERROR(VLOOKUP(V150,AnsPTBL,2,FALSE),0)</f>
        <v>0</v>
      </c>
      <c r="X150" s="281">
        <f>IFERROR(AVERAGE(W150,W154),0)</f>
        <v>0</v>
      </c>
      <c r="Y150" s="443"/>
    </row>
    <row r="151" spans="1:25" ht="12.75" x14ac:dyDescent="0.2">
      <c r="A151" s="161"/>
      <c r="B151" s="260"/>
      <c r="C151" s="246"/>
      <c r="D151" s="228"/>
      <c r="E151" s="228"/>
      <c r="F151" s="228"/>
      <c r="G151" s="228"/>
      <c r="H151" s="228"/>
      <c r="I151" s="443"/>
      <c r="J151" s="228"/>
      <c r="K151" s="228"/>
      <c r="L151" s="228"/>
      <c r="M151" s="443"/>
      <c r="N151" s="228"/>
      <c r="O151" s="228"/>
      <c r="P151" s="228"/>
      <c r="Q151" s="443"/>
      <c r="R151" s="228"/>
      <c r="S151" s="228"/>
      <c r="T151" s="228"/>
      <c r="U151" s="443"/>
      <c r="V151" s="228"/>
      <c r="W151" s="228"/>
      <c r="X151" s="228"/>
      <c r="Y151" s="443"/>
    </row>
    <row r="152" spans="1:25" ht="38.25" x14ac:dyDescent="0.2">
      <c r="A152" s="161" t="str">
        <f>Interview!A225</f>
        <v>O-OM-B-1-1</v>
      </c>
      <c r="B152" s="472"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43"/>
      <c r="J152" s="286">
        <f>F152</f>
        <v>0</v>
      </c>
      <c r="K152" s="171">
        <f>IFERROR(VLOOKUP(J152,AnsFTBL,2,FALSE),0)</f>
        <v>0</v>
      </c>
      <c r="L152" s="132"/>
      <c r="M152" s="443"/>
      <c r="N152" s="286">
        <f>J152</f>
        <v>0</v>
      </c>
      <c r="O152" s="171">
        <f>IFERROR(VLOOKUP(N152,AnsFTBL,2,FALSE),0)</f>
        <v>0</v>
      </c>
      <c r="P152" s="132"/>
      <c r="Q152" s="443"/>
      <c r="R152" s="286">
        <f>N152</f>
        <v>0</v>
      </c>
      <c r="S152" s="171">
        <f>IFERROR(VLOOKUP(R152,AnsFTBL,2,FALSE),0)</f>
        <v>0</v>
      </c>
      <c r="T152" s="132"/>
      <c r="U152" s="443"/>
      <c r="V152" s="286">
        <f>R152</f>
        <v>0</v>
      </c>
      <c r="W152" s="171">
        <f>IFERROR(VLOOKUP(V152,AnsFTBL,2,FALSE),0)</f>
        <v>0</v>
      </c>
      <c r="X152" s="132"/>
      <c r="Y152" s="443"/>
    </row>
    <row r="153" spans="1:25" ht="38.25" x14ac:dyDescent="0.2">
      <c r="A153" s="161" t="str">
        <f>Interview!A227</f>
        <v>O-OM-B-2-1</v>
      </c>
      <c r="B153" s="473"/>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443"/>
      <c r="J153" s="286">
        <f>F153</f>
        <v>0</v>
      </c>
      <c r="K153" s="171">
        <f>IFERROR(VLOOKUP(J153,AnsHTBL,2,FALSE),0)</f>
        <v>0</v>
      </c>
      <c r="L153" s="132"/>
      <c r="M153" s="443"/>
      <c r="N153" s="286">
        <f>J153</f>
        <v>0</v>
      </c>
      <c r="O153" s="171">
        <f>IFERROR(VLOOKUP(N153,AnsHTBL,2,FALSE),0)</f>
        <v>0</v>
      </c>
      <c r="P153" s="132"/>
      <c r="Q153" s="443"/>
      <c r="R153" s="286">
        <f>N153</f>
        <v>0</v>
      </c>
      <c r="S153" s="171">
        <f>IFERROR(VLOOKUP(R153,AnsHTBL,2,FALSE),0)</f>
        <v>0</v>
      </c>
      <c r="T153" s="132"/>
      <c r="U153" s="443"/>
      <c r="V153" s="286">
        <f>R153</f>
        <v>0</v>
      </c>
      <c r="W153" s="171">
        <f>IFERROR(VLOOKUP(V153,AnsHTBL,2,FALSE),0)</f>
        <v>0</v>
      </c>
      <c r="X153" s="132"/>
      <c r="Y153" s="443"/>
    </row>
    <row r="154" spans="1:25" ht="38.25" x14ac:dyDescent="0.2">
      <c r="A154" s="161" t="str">
        <f>Interview!A229</f>
        <v>O-OM-B-3-1</v>
      </c>
      <c r="B154" s="478"/>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443"/>
      <c r="J154" s="286">
        <f>F154</f>
        <v>0</v>
      </c>
      <c r="K154" s="171">
        <f>IFERROR(VLOOKUP(J154,AnsSTBL,2,FALSE),0)</f>
        <v>0</v>
      </c>
      <c r="L154" s="132"/>
      <c r="M154" s="443"/>
      <c r="N154" s="286">
        <f>J154</f>
        <v>0</v>
      </c>
      <c r="O154" s="171">
        <f>IFERROR(VLOOKUP(N154,AnsSTBL,2,FALSE),0)</f>
        <v>0</v>
      </c>
      <c r="P154" s="132"/>
      <c r="Q154" s="443"/>
      <c r="R154" s="286">
        <f>N154</f>
        <v>0</v>
      </c>
      <c r="S154" s="171">
        <f>IFERROR(VLOOKUP(R154,AnsSTBL,2,FALSE),0)</f>
        <v>0</v>
      </c>
      <c r="T154" s="132"/>
      <c r="U154" s="443"/>
      <c r="V154" s="286">
        <f>R154</f>
        <v>0</v>
      </c>
      <c r="W154" s="171">
        <f>IFERROR(VLOOKUP(V154,AnsSTBL,2,FALSE),0)</f>
        <v>0</v>
      </c>
      <c r="X154" s="132"/>
      <c r="Y154" s="443"/>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680" priority="1267">
      <formula>$H$22=1</formula>
    </cfRule>
  </conditionalFormatting>
  <conditionalFormatting sqref="J20">
    <cfRule type="expression" dxfId="679" priority="1263">
      <formula>K20&lt;G20</formula>
    </cfRule>
    <cfRule type="expression" dxfId="678" priority="1264">
      <formula>K20&gt;G20</formula>
    </cfRule>
  </conditionalFormatting>
  <conditionalFormatting sqref="J19">
    <cfRule type="expression" dxfId="677" priority="1261">
      <formula>K19&lt;G19</formula>
    </cfRule>
    <cfRule type="expression" dxfId="676" priority="1262">
      <formula>K19&gt;G19</formula>
    </cfRule>
  </conditionalFormatting>
  <conditionalFormatting sqref="J22:J23">
    <cfRule type="expression" dxfId="675" priority="1259">
      <formula>K22&lt;G22</formula>
    </cfRule>
    <cfRule type="expression" dxfId="674" priority="1260">
      <formula>K22&gt;G22</formula>
    </cfRule>
  </conditionalFormatting>
  <conditionalFormatting sqref="J24">
    <cfRule type="expression" dxfId="673" priority="1257">
      <formula>K24&lt;G24</formula>
    </cfRule>
    <cfRule type="expression" dxfId="672" priority="1258">
      <formula>K24&gt;G24</formula>
    </cfRule>
  </conditionalFormatting>
  <conditionalFormatting sqref="J27">
    <cfRule type="expression" dxfId="671" priority="1253">
      <formula>K27&lt;G27</formula>
    </cfRule>
    <cfRule type="expression" dxfId="670" priority="1254">
      <formula>K27&gt;G27</formula>
    </cfRule>
  </conditionalFormatting>
  <conditionalFormatting sqref="J29">
    <cfRule type="expression" dxfId="669" priority="1251">
      <formula>K29&lt;G29</formula>
    </cfRule>
    <cfRule type="expression" dxfId="668" priority="1252">
      <formula>K29&gt;G29</formula>
    </cfRule>
  </conditionalFormatting>
  <conditionalFormatting sqref="J28">
    <cfRule type="expression" dxfId="667" priority="1249">
      <formula>K28&lt;G28</formula>
    </cfRule>
    <cfRule type="expression" dxfId="666" priority="1250">
      <formula>K28&gt;G28</formula>
    </cfRule>
  </conditionalFormatting>
  <conditionalFormatting sqref="J31">
    <cfRule type="expression" dxfId="665" priority="1247">
      <formula>K31&lt;G31</formula>
    </cfRule>
    <cfRule type="expression" dxfId="664" priority="1248">
      <formula>K31&gt;G31</formula>
    </cfRule>
  </conditionalFormatting>
  <conditionalFormatting sqref="J33">
    <cfRule type="expression" dxfId="663" priority="1245">
      <formula>K33&lt;G33</formula>
    </cfRule>
    <cfRule type="expression" dxfId="662" priority="1246">
      <formula>K33&gt;G33</formula>
    </cfRule>
  </conditionalFormatting>
  <conditionalFormatting sqref="J32">
    <cfRule type="expression" dxfId="661" priority="1243">
      <formula>K32&lt;G32</formula>
    </cfRule>
    <cfRule type="expression" dxfId="660" priority="1244">
      <formula>K32&gt;G32</formula>
    </cfRule>
  </conditionalFormatting>
  <conditionalFormatting sqref="J153">
    <cfRule type="expression" dxfId="659" priority="1087">
      <formula>K153&lt;G153</formula>
    </cfRule>
    <cfRule type="expression" dxfId="658" priority="1088">
      <formula>K153&gt;G153</formula>
    </cfRule>
  </conditionalFormatting>
  <conditionalFormatting sqref="J36">
    <cfRule type="expression" dxfId="657" priority="1241">
      <formula>K36&lt;G36</formula>
    </cfRule>
    <cfRule type="expression" dxfId="656" priority="1242">
      <formula>K36&gt;G36</formula>
    </cfRule>
  </conditionalFormatting>
  <conditionalFormatting sqref="J38">
    <cfRule type="expression" dxfId="655" priority="1239">
      <formula>K38&lt;G38</formula>
    </cfRule>
    <cfRule type="expression" dxfId="654" priority="1240">
      <formula>K38&gt;G38</formula>
    </cfRule>
  </conditionalFormatting>
  <conditionalFormatting sqref="J37">
    <cfRule type="expression" dxfId="653" priority="1237">
      <formula>K37&lt;G37</formula>
    </cfRule>
    <cfRule type="expression" dxfId="652" priority="1238">
      <formula>K37&gt;G37</formula>
    </cfRule>
  </conditionalFormatting>
  <conditionalFormatting sqref="J40">
    <cfRule type="expression" dxfId="651" priority="1235">
      <formula>K40&lt;G40</formula>
    </cfRule>
    <cfRule type="expression" dxfId="650" priority="1236">
      <formula>K40&gt;G40</formula>
    </cfRule>
  </conditionalFormatting>
  <conditionalFormatting sqref="J42">
    <cfRule type="expression" dxfId="649" priority="1233">
      <formula>K42&lt;G42</formula>
    </cfRule>
    <cfRule type="expression" dxfId="648" priority="1234">
      <formula>K42&gt;G42</formula>
    </cfRule>
  </conditionalFormatting>
  <conditionalFormatting sqref="J41">
    <cfRule type="expression" dxfId="647" priority="1231">
      <formula>K41&lt;G41</formula>
    </cfRule>
    <cfRule type="expression" dxfId="646" priority="1232">
      <formula>K41&gt;G41</formula>
    </cfRule>
  </conditionalFormatting>
  <conditionalFormatting sqref="J46">
    <cfRule type="expression" dxfId="645" priority="1229">
      <formula>K46&lt;G46</formula>
    </cfRule>
    <cfRule type="expression" dxfId="644" priority="1230">
      <formula>K46&gt;G46</formula>
    </cfRule>
  </conditionalFormatting>
  <conditionalFormatting sqref="J48">
    <cfRule type="expression" dxfId="643" priority="1227">
      <formula>K48&lt;G48</formula>
    </cfRule>
    <cfRule type="expression" dxfId="642" priority="1228">
      <formula>K48&gt;G48</formula>
    </cfRule>
  </conditionalFormatting>
  <conditionalFormatting sqref="J47">
    <cfRule type="expression" dxfId="641" priority="1225">
      <formula>K47&lt;G47</formula>
    </cfRule>
    <cfRule type="expression" dxfId="640" priority="1226">
      <formula>K47&gt;G47</formula>
    </cfRule>
  </conditionalFormatting>
  <conditionalFormatting sqref="J50">
    <cfRule type="expression" dxfId="639" priority="1223">
      <formula>K50&lt;G50</formula>
    </cfRule>
    <cfRule type="expression" dxfId="638" priority="1224">
      <formula>K50&gt;G50</formula>
    </cfRule>
  </conditionalFormatting>
  <conditionalFormatting sqref="J52">
    <cfRule type="expression" dxfId="637" priority="1221">
      <formula>K52&lt;G52</formula>
    </cfRule>
    <cfRule type="expression" dxfId="636" priority="1222">
      <formula>K52&gt;G52</formula>
    </cfRule>
  </conditionalFormatting>
  <conditionalFormatting sqref="J51">
    <cfRule type="expression" dxfId="635" priority="1219">
      <formula>K51&lt;G51</formula>
    </cfRule>
    <cfRule type="expression" dxfId="634" priority="1220">
      <formula>K51&gt;G51</formula>
    </cfRule>
  </conditionalFormatting>
  <conditionalFormatting sqref="J55:J56">
    <cfRule type="expression" dxfId="633" priority="1217">
      <formula>K55&lt;G55</formula>
    </cfRule>
    <cfRule type="expression" dxfId="632" priority="1218">
      <formula>K55&gt;G55</formula>
    </cfRule>
  </conditionalFormatting>
  <conditionalFormatting sqref="J57">
    <cfRule type="expression" dxfId="631" priority="1215">
      <formula>K57&lt;G57</formula>
    </cfRule>
    <cfRule type="expression" dxfId="630" priority="1216">
      <formula>K57&gt;G57</formula>
    </cfRule>
  </conditionalFormatting>
  <conditionalFormatting sqref="J59">
    <cfRule type="expression" dxfId="629" priority="1211">
      <formula>K59&lt;G59</formula>
    </cfRule>
    <cfRule type="expression" dxfId="628" priority="1212">
      <formula>K59&gt;G59</formula>
    </cfRule>
  </conditionalFormatting>
  <conditionalFormatting sqref="J61">
    <cfRule type="expression" dxfId="627" priority="1209">
      <formula>K61&lt;G61</formula>
    </cfRule>
    <cfRule type="expression" dxfId="626" priority="1210">
      <formula>K61&gt;G61</formula>
    </cfRule>
  </conditionalFormatting>
  <conditionalFormatting sqref="J60">
    <cfRule type="expression" dxfId="625" priority="1207">
      <formula>K60&lt;G60</formula>
    </cfRule>
    <cfRule type="expression" dxfId="624" priority="1208">
      <formula>K60&gt;G60</formula>
    </cfRule>
  </conditionalFormatting>
  <conditionalFormatting sqref="J64">
    <cfRule type="expression" dxfId="623" priority="1205">
      <formula>K64&lt;G64</formula>
    </cfRule>
    <cfRule type="expression" dxfId="622" priority="1206">
      <formula>K64&gt;G64</formula>
    </cfRule>
  </conditionalFormatting>
  <conditionalFormatting sqref="J66">
    <cfRule type="expression" dxfId="621" priority="1203">
      <formula>K66&lt;G66</formula>
    </cfRule>
    <cfRule type="expression" dxfId="620" priority="1204">
      <formula>K66&gt;G66</formula>
    </cfRule>
  </conditionalFormatting>
  <conditionalFormatting sqref="J65">
    <cfRule type="expression" dxfId="619" priority="1201">
      <formula>K65&lt;G65</formula>
    </cfRule>
    <cfRule type="expression" dxfId="618" priority="1202">
      <formula>K65&gt;G65</formula>
    </cfRule>
  </conditionalFormatting>
  <conditionalFormatting sqref="J68">
    <cfRule type="expression" dxfId="617" priority="1199">
      <formula>K68&lt;G68</formula>
    </cfRule>
    <cfRule type="expression" dxfId="616" priority="1200">
      <formula>K68&gt;G68</formula>
    </cfRule>
  </conditionalFormatting>
  <conditionalFormatting sqref="J70">
    <cfRule type="expression" dxfId="615" priority="1197">
      <formula>K70&lt;G70</formula>
    </cfRule>
    <cfRule type="expression" dxfId="614" priority="1198">
      <formula>K70&gt;G70</formula>
    </cfRule>
  </conditionalFormatting>
  <conditionalFormatting sqref="J69">
    <cfRule type="expression" dxfId="613" priority="1195">
      <formula>K69&lt;G69</formula>
    </cfRule>
    <cfRule type="expression" dxfId="612" priority="1196">
      <formula>K69&gt;G69</formula>
    </cfRule>
  </conditionalFormatting>
  <conditionalFormatting sqref="J102">
    <cfRule type="expression" dxfId="611" priority="1157">
      <formula>K102&lt;G102</formula>
    </cfRule>
    <cfRule type="expression" dxfId="610" priority="1158">
      <formula>K102&gt;G102</formula>
    </cfRule>
  </conditionalFormatting>
  <conditionalFormatting sqref="J104">
    <cfRule type="expression" dxfId="609" priority="1155">
      <formula>K104&lt;G104</formula>
    </cfRule>
    <cfRule type="expression" dxfId="608" priority="1156">
      <formula>K104&gt;G104</formula>
    </cfRule>
  </conditionalFormatting>
  <conditionalFormatting sqref="J103">
    <cfRule type="expression" dxfId="607" priority="1153">
      <formula>K103&lt;G103</formula>
    </cfRule>
    <cfRule type="expression" dxfId="606" priority="1154">
      <formula>K103&gt;G103</formula>
    </cfRule>
  </conditionalFormatting>
  <conditionalFormatting sqref="J106">
    <cfRule type="expression" dxfId="605" priority="1151">
      <formula>K106&lt;G106</formula>
    </cfRule>
    <cfRule type="expression" dxfId="604" priority="1152">
      <formula>K106&gt;G106</formula>
    </cfRule>
  </conditionalFormatting>
  <conditionalFormatting sqref="J108">
    <cfRule type="expression" dxfId="603" priority="1149">
      <formula>K108&lt;G108</formula>
    </cfRule>
    <cfRule type="expression" dxfId="602" priority="1150">
      <formula>K108&gt;G108</formula>
    </cfRule>
  </conditionalFormatting>
  <conditionalFormatting sqref="J107">
    <cfRule type="expression" dxfId="601" priority="1147">
      <formula>K107&lt;G107</formula>
    </cfRule>
    <cfRule type="expression" dxfId="600" priority="1148">
      <formula>K107&gt;G107</formula>
    </cfRule>
  </conditionalFormatting>
  <conditionalFormatting sqref="J111">
    <cfRule type="expression" dxfId="599" priority="1145">
      <formula>K111&lt;G111</formula>
    </cfRule>
    <cfRule type="expression" dxfId="598" priority="1146">
      <formula>K111&gt;G111</formula>
    </cfRule>
  </conditionalFormatting>
  <conditionalFormatting sqref="J113">
    <cfRule type="expression" dxfId="597" priority="1143">
      <formula>K113&lt;G113</formula>
    </cfRule>
    <cfRule type="expression" dxfId="596" priority="1144">
      <formula>K113&gt;G113</formula>
    </cfRule>
  </conditionalFormatting>
  <conditionalFormatting sqref="J112">
    <cfRule type="expression" dxfId="595" priority="1141">
      <formula>K112&lt;G112</formula>
    </cfRule>
    <cfRule type="expression" dxfId="594" priority="1142">
      <formula>K112&gt;G112</formula>
    </cfRule>
  </conditionalFormatting>
  <conditionalFormatting sqref="J115">
    <cfRule type="expression" dxfId="593" priority="1139">
      <formula>K115&lt;G115</formula>
    </cfRule>
    <cfRule type="expression" dxfId="592" priority="1140">
      <formula>K115&gt;G115</formula>
    </cfRule>
  </conditionalFormatting>
  <conditionalFormatting sqref="J117">
    <cfRule type="expression" dxfId="591" priority="1137">
      <formula>K117&lt;G117</formula>
    </cfRule>
    <cfRule type="expression" dxfId="590" priority="1138">
      <formula>K117&gt;G117</formula>
    </cfRule>
  </conditionalFormatting>
  <conditionalFormatting sqref="J116">
    <cfRule type="expression" dxfId="589" priority="1135">
      <formula>K116&lt;G116</formula>
    </cfRule>
    <cfRule type="expression" dxfId="588" priority="1136">
      <formula>K116&gt;G116</formula>
    </cfRule>
  </conditionalFormatting>
  <conditionalFormatting sqref="J120">
    <cfRule type="expression" dxfId="587" priority="1133">
      <formula>K120&lt;G120</formula>
    </cfRule>
    <cfRule type="expression" dxfId="586" priority="1134">
      <formula>K120&gt;G120</formula>
    </cfRule>
  </conditionalFormatting>
  <conditionalFormatting sqref="J122">
    <cfRule type="expression" dxfId="585" priority="1131">
      <formula>K122&lt;G122</formula>
    </cfRule>
    <cfRule type="expression" dxfId="584" priority="1132">
      <formula>K122&gt;G122</formula>
    </cfRule>
  </conditionalFormatting>
  <conditionalFormatting sqref="J121">
    <cfRule type="expression" dxfId="583" priority="1129">
      <formula>K121&lt;G121</formula>
    </cfRule>
    <cfRule type="expression" dxfId="582" priority="1130">
      <formula>K121&gt;G121</formula>
    </cfRule>
  </conditionalFormatting>
  <conditionalFormatting sqref="J124">
    <cfRule type="expression" dxfId="581" priority="1127">
      <formula>K124&lt;G124</formula>
    </cfRule>
    <cfRule type="expression" dxfId="580" priority="1128">
      <formula>K124&gt;G124</formula>
    </cfRule>
  </conditionalFormatting>
  <conditionalFormatting sqref="J126">
    <cfRule type="expression" dxfId="579" priority="1125">
      <formula>K126&lt;G126</formula>
    </cfRule>
    <cfRule type="expression" dxfId="578" priority="1126">
      <formula>K126&gt;G126</formula>
    </cfRule>
  </conditionalFormatting>
  <conditionalFormatting sqref="J125">
    <cfRule type="expression" dxfId="577" priority="1123">
      <formula>K125&lt;G125</formula>
    </cfRule>
    <cfRule type="expression" dxfId="576" priority="1124">
      <formula>K125&gt;G125</formula>
    </cfRule>
  </conditionalFormatting>
  <conditionalFormatting sqref="J130">
    <cfRule type="expression" dxfId="575" priority="1121">
      <formula>K130&lt;G130</formula>
    </cfRule>
    <cfRule type="expression" dxfId="574" priority="1122">
      <formula>K130&gt;G130</formula>
    </cfRule>
  </conditionalFormatting>
  <conditionalFormatting sqref="J132">
    <cfRule type="expression" dxfId="573" priority="1119">
      <formula>K132&lt;G132</formula>
    </cfRule>
    <cfRule type="expression" dxfId="572" priority="1120">
      <formula>K132&gt;G132</formula>
    </cfRule>
  </conditionalFormatting>
  <conditionalFormatting sqref="J131">
    <cfRule type="expression" dxfId="571" priority="1117">
      <formula>K131&lt;G131</formula>
    </cfRule>
    <cfRule type="expression" dxfId="570" priority="1118">
      <formula>K131&gt;G131</formula>
    </cfRule>
  </conditionalFormatting>
  <conditionalFormatting sqref="J134">
    <cfRule type="expression" dxfId="569" priority="1115">
      <formula>K134&lt;G134</formula>
    </cfRule>
    <cfRule type="expression" dxfId="568" priority="1116">
      <formula>K134&gt;G134</formula>
    </cfRule>
  </conditionalFormatting>
  <conditionalFormatting sqref="J136">
    <cfRule type="expression" dxfId="567" priority="1113">
      <formula>K136&lt;G136</formula>
    </cfRule>
    <cfRule type="expression" dxfId="566" priority="1114">
      <formula>K136&gt;G136</formula>
    </cfRule>
  </conditionalFormatting>
  <conditionalFormatting sqref="J135">
    <cfRule type="expression" dxfId="565" priority="1111">
      <formula>K135&lt;G135</formula>
    </cfRule>
    <cfRule type="expression" dxfId="564" priority="1112">
      <formula>K135&gt;G135</formula>
    </cfRule>
  </conditionalFormatting>
  <conditionalFormatting sqref="J139">
    <cfRule type="expression" dxfId="563" priority="1109">
      <formula>K139&lt;G139</formula>
    </cfRule>
    <cfRule type="expression" dxfId="562" priority="1110">
      <formula>K139&gt;G139</formula>
    </cfRule>
  </conditionalFormatting>
  <conditionalFormatting sqref="J141">
    <cfRule type="expression" dxfId="561" priority="1107">
      <formula>K141&lt;G141</formula>
    </cfRule>
    <cfRule type="expression" dxfId="560" priority="1108">
      <formula>K141&gt;G141</formula>
    </cfRule>
  </conditionalFormatting>
  <conditionalFormatting sqref="J140">
    <cfRule type="expression" dxfId="559" priority="1105">
      <formula>K140&lt;G140</formula>
    </cfRule>
    <cfRule type="expression" dxfId="558" priority="1106">
      <formula>K140&gt;G140</formula>
    </cfRule>
  </conditionalFormatting>
  <conditionalFormatting sqref="J143">
    <cfRule type="expression" dxfId="557" priority="1103">
      <formula>K143&lt;G143</formula>
    </cfRule>
    <cfRule type="expression" dxfId="556" priority="1104">
      <formula>K143&gt;G143</formula>
    </cfRule>
  </conditionalFormatting>
  <conditionalFormatting sqref="J145">
    <cfRule type="expression" dxfId="555" priority="1101">
      <formula>K145&lt;G145</formula>
    </cfRule>
    <cfRule type="expression" dxfId="554" priority="1102">
      <formula>K145&gt;G145</formula>
    </cfRule>
  </conditionalFormatting>
  <conditionalFormatting sqref="J144">
    <cfRule type="expression" dxfId="553" priority="1099">
      <formula>K144&lt;G144</formula>
    </cfRule>
    <cfRule type="expression" dxfId="552" priority="1100">
      <formula>K144&gt;G144</formula>
    </cfRule>
  </conditionalFormatting>
  <conditionalFormatting sqref="J148">
    <cfRule type="expression" dxfId="551" priority="1097">
      <formula>K148&lt;G148</formula>
    </cfRule>
    <cfRule type="expression" dxfId="550" priority="1098">
      <formula>K148&gt;G148</formula>
    </cfRule>
  </conditionalFormatting>
  <conditionalFormatting sqref="J150">
    <cfRule type="expression" dxfId="549" priority="1095">
      <formula>K150&lt;G150</formula>
    </cfRule>
    <cfRule type="expression" dxfId="548" priority="1096">
      <formula>K150&gt;G150</formula>
    </cfRule>
  </conditionalFormatting>
  <conditionalFormatting sqref="J149">
    <cfRule type="expression" dxfId="547" priority="1093">
      <formula>K149&lt;G149</formula>
    </cfRule>
    <cfRule type="expression" dxfId="546" priority="1094">
      <formula>K149&gt;G149</formula>
    </cfRule>
  </conditionalFormatting>
  <conditionalFormatting sqref="J152">
    <cfRule type="expression" dxfId="545" priority="1091">
      <formula>K152&lt;G152</formula>
    </cfRule>
    <cfRule type="expression" dxfId="544" priority="1092">
      <formula>K152&gt;G152</formula>
    </cfRule>
  </conditionalFormatting>
  <conditionalFormatting sqref="J154">
    <cfRule type="expression" dxfId="543" priority="1089">
      <formula>K154&lt;G154</formula>
    </cfRule>
    <cfRule type="expression" dxfId="542" priority="1090">
      <formula>K154&gt;G154</formula>
    </cfRule>
  </conditionalFormatting>
  <conditionalFormatting sqref="J18">
    <cfRule type="expression" dxfId="505" priority="505">
      <formula>K18&lt;G18</formula>
    </cfRule>
    <cfRule type="expression" dxfId="504" priority="506">
      <formula>K18&gt;G18</formula>
    </cfRule>
  </conditionalFormatting>
  <conditionalFormatting sqref="N153">
    <cfRule type="expression" dxfId="503" priority="469">
      <formula>O153&lt;K153</formula>
    </cfRule>
    <cfRule type="expression" dxfId="502" priority="470">
      <formula>O153&gt;K153</formula>
    </cfRule>
  </conditionalFormatting>
  <conditionalFormatting sqref="N130">
    <cfRule type="expression" dxfId="501" priority="503">
      <formula>O130&lt;K130</formula>
    </cfRule>
    <cfRule type="expression" dxfId="500" priority="504">
      <formula>O130&gt;K130</formula>
    </cfRule>
  </conditionalFormatting>
  <conditionalFormatting sqref="N132">
    <cfRule type="expression" dxfId="499" priority="501">
      <formula>O132&lt;K132</formula>
    </cfRule>
    <cfRule type="expression" dxfId="498" priority="502">
      <formula>O132&gt;K132</formula>
    </cfRule>
  </conditionalFormatting>
  <conditionalFormatting sqref="N131">
    <cfRule type="expression" dxfId="497" priority="499">
      <formula>O131&lt;K131</formula>
    </cfRule>
    <cfRule type="expression" dxfId="496" priority="500">
      <formula>O131&gt;K131</formula>
    </cfRule>
  </conditionalFormatting>
  <conditionalFormatting sqref="N134">
    <cfRule type="expression" dxfId="495" priority="497">
      <formula>O134&lt;K134</formula>
    </cfRule>
    <cfRule type="expression" dxfId="494" priority="498">
      <formula>O134&gt;K134</formula>
    </cfRule>
  </conditionalFormatting>
  <conditionalFormatting sqref="N136">
    <cfRule type="expression" dxfId="493" priority="495">
      <formula>O136&lt;K136</formula>
    </cfRule>
    <cfRule type="expression" dxfId="492" priority="496">
      <formula>O136&gt;K136</formula>
    </cfRule>
  </conditionalFormatting>
  <conditionalFormatting sqref="N135">
    <cfRule type="expression" dxfId="491" priority="493">
      <formula>O135&lt;K135</formula>
    </cfRule>
    <cfRule type="expression" dxfId="490" priority="494">
      <formula>O135&gt;K135</formula>
    </cfRule>
  </conditionalFormatting>
  <conditionalFormatting sqref="N139">
    <cfRule type="expression" dxfId="489" priority="491">
      <formula>O139&lt;K139</formula>
    </cfRule>
    <cfRule type="expression" dxfId="488" priority="492">
      <formula>O139&gt;K139</formula>
    </cfRule>
  </conditionalFormatting>
  <conditionalFormatting sqref="N141">
    <cfRule type="expression" dxfId="487" priority="489">
      <formula>O141&lt;K141</formula>
    </cfRule>
    <cfRule type="expression" dxfId="486" priority="490">
      <formula>O141&gt;K141</formula>
    </cfRule>
  </conditionalFormatting>
  <conditionalFormatting sqref="N140">
    <cfRule type="expression" dxfId="485" priority="487">
      <formula>O140&lt;K140</formula>
    </cfRule>
    <cfRule type="expression" dxfId="484" priority="488">
      <formula>O140&gt;K140</formula>
    </cfRule>
  </conditionalFormatting>
  <conditionalFormatting sqref="N143">
    <cfRule type="expression" dxfId="483" priority="485">
      <formula>O143&lt;K143</formula>
    </cfRule>
    <cfRule type="expression" dxfId="482" priority="486">
      <formula>O143&gt;K143</formula>
    </cfRule>
  </conditionalFormatting>
  <conditionalFormatting sqref="N145">
    <cfRule type="expression" dxfId="481" priority="483">
      <formula>O145&lt;K145</formula>
    </cfRule>
    <cfRule type="expression" dxfId="480" priority="484">
      <formula>O145&gt;K145</formula>
    </cfRule>
  </conditionalFormatting>
  <conditionalFormatting sqref="N144">
    <cfRule type="expression" dxfId="479" priority="481">
      <formula>O144&lt;K144</formula>
    </cfRule>
    <cfRule type="expression" dxfId="478" priority="482">
      <formula>O144&gt;K144</formula>
    </cfRule>
  </conditionalFormatting>
  <conditionalFormatting sqref="N148">
    <cfRule type="expression" dxfId="477" priority="479">
      <formula>O148&lt;K148</formula>
    </cfRule>
    <cfRule type="expression" dxfId="476" priority="480">
      <formula>O148&gt;K148</formula>
    </cfRule>
  </conditionalFormatting>
  <conditionalFormatting sqref="N150">
    <cfRule type="expression" dxfId="475" priority="477">
      <formula>O150&lt;K150</formula>
    </cfRule>
    <cfRule type="expression" dxfId="474" priority="478">
      <formula>O150&gt;K150</formula>
    </cfRule>
  </conditionalFormatting>
  <conditionalFormatting sqref="N149">
    <cfRule type="expression" dxfId="473" priority="475">
      <formula>O149&lt;K149</formula>
    </cfRule>
    <cfRule type="expression" dxfId="472" priority="476">
      <formula>O149&gt;K149</formula>
    </cfRule>
  </conditionalFormatting>
  <conditionalFormatting sqref="N152">
    <cfRule type="expression" dxfId="471" priority="473">
      <formula>O152&lt;K152</formula>
    </cfRule>
    <cfRule type="expression" dxfId="470" priority="474">
      <formula>O152&gt;K152</formula>
    </cfRule>
  </conditionalFormatting>
  <conditionalFormatting sqref="N154">
    <cfRule type="expression" dxfId="469" priority="471">
      <formula>O154&lt;K154</formula>
    </cfRule>
    <cfRule type="expression" dxfId="468" priority="472">
      <formula>O154&gt;K154</formula>
    </cfRule>
  </conditionalFormatting>
  <conditionalFormatting sqref="R153">
    <cfRule type="expression" dxfId="467" priority="433">
      <formula>S153&lt;O153</formula>
    </cfRule>
    <cfRule type="expression" dxfId="466" priority="434">
      <formula>S153&gt;O153</formula>
    </cfRule>
  </conditionalFormatting>
  <conditionalFormatting sqref="R130">
    <cfRule type="expression" dxfId="465" priority="467">
      <formula>S130&lt;O130</formula>
    </cfRule>
    <cfRule type="expression" dxfId="464" priority="468">
      <formula>S130&gt;O130</formula>
    </cfRule>
  </conditionalFormatting>
  <conditionalFormatting sqref="R132">
    <cfRule type="expression" dxfId="463" priority="465">
      <formula>S132&lt;O132</formula>
    </cfRule>
    <cfRule type="expression" dxfId="462" priority="466">
      <formula>S132&gt;O132</formula>
    </cfRule>
  </conditionalFormatting>
  <conditionalFormatting sqref="R131">
    <cfRule type="expression" dxfId="461" priority="463">
      <formula>S131&lt;O131</formula>
    </cfRule>
    <cfRule type="expression" dxfId="460" priority="464">
      <formula>S131&gt;O131</formula>
    </cfRule>
  </conditionalFormatting>
  <conditionalFormatting sqref="R134">
    <cfRule type="expression" dxfId="459" priority="461">
      <formula>S134&lt;O134</formula>
    </cfRule>
    <cfRule type="expression" dxfId="458" priority="462">
      <formula>S134&gt;O134</formula>
    </cfRule>
  </conditionalFormatting>
  <conditionalFormatting sqref="R136">
    <cfRule type="expression" dxfId="457" priority="459">
      <formula>S136&lt;O136</formula>
    </cfRule>
    <cfRule type="expression" dxfId="456" priority="460">
      <formula>S136&gt;O136</formula>
    </cfRule>
  </conditionalFormatting>
  <conditionalFormatting sqref="R135">
    <cfRule type="expression" dxfId="455" priority="457">
      <formula>S135&lt;O135</formula>
    </cfRule>
    <cfRule type="expression" dxfId="454" priority="458">
      <formula>S135&gt;O135</formula>
    </cfRule>
  </conditionalFormatting>
  <conditionalFormatting sqref="R139">
    <cfRule type="expression" dxfId="453" priority="455">
      <formula>S139&lt;O139</formula>
    </cfRule>
    <cfRule type="expression" dxfId="452" priority="456">
      <formula>S139&gt;O139</formula>
    </cfRule>
  </conditionalFormatting>
  <conditionalFormatting sqref="R141">
    <cfRule type="expression" dxfId="451" priority="453">
      <formula>S141&lt;O141</formula>
    </cfRule>
    <cfRule type="expression" dxfId="450" priority="454">
      <formula>S141&gt;O141</formula>
    </cfRule>
  </conditionalFormatting>
  <conditionalFormatting sqref="R140">
    <cfRule type="expression" dxfId="449" priority="451">
      <formula>S140&lt;O140</formula>
    </cfRule>
    <cfRule type="expression" dxfId="448" priority="452">
      <formula>S140&gt;O140</formula>
    </cfRule>
  </conditionalFormatting>
  <conditionalFormatting sqref="R143">
    <cfRule type="expression" dxfId="447" priority="449">
      <formula>S143&lt;O143</formula>
    </cfRule>
    <cfRule type="expression" dxfId="446" priority="450">
      <formula>S143&gt;O143</formula>
    </cfRule>
  </conditionalFormatting>
  <conditionalFormatting sqref="R145">
    <cfRule type="expression" dxfId="445" priority="447">
      <formula>S145&lt;O145</formula>
    </cfRule>
    <cfRule type="expression" dxfId="444" priority="448">
      <formula>S145&gt;O145</formula>
    </cfRule>
  </conditionalFormatting>
  <conditionalFormatting sqref="R144">
    <cfRule type="expression" dxfId="443" priority="445">
      <formula>S144&lt;O144</formula>
    </cfRule>
    <cfRule type="expression" dxfId="442" priority="446">
      <formula>S144&gt;O144</formula>
    </cfRule>
  </conditionalFormatting>
  <conditionalFormatting sqref="R148">
    <cfRule type="expression" dxfId="441" priority="443">
      <formula>S148&lt;O148</formula>
    </cfRule>
    <cfRule type="expression" dxfId="440" priority="444">
      <formula>S148&gt;O148</formula>
    </cfRule>
  </conditionalFormatting>
  <conditionalFormatting sqref="R150">
    <cfRule type="expression" dxfId="439" priority="441">
      <formula>S150&lt;O150</formula>
    </cfRule>
    <cfRule type="expression" dxfId="438" priority="442">
      <formula>S150&gt;O150</formula>
    </cfRule>
  </conditionalFormatting>
  <conditionalFormatting sqref="R149">
    <cfRule type="expression" dxfId="437" priority="439">
      <formula>S149&lt;O149</formula>
    </cfRule>
    <cfRule type="expression" dxfId="436" priority="440">
      <formula>S149&gt;O149</formula>
    </cfRule>
  </conditionalFormatting>
  <conditionalFormatting sqref="R152">
    <cfRule type="expression" dxfId="435" priority="437">
      <formula>S152&lt;O152</formula>
    </cfRule>
    <cfRule type="expression" dxfId="434" priority="438">
      <formula>S152&gt;O152</formula>
    </cfRule>
  </conditionalFormatting>
  <conditionalFormatting sqref="R154">
    <cfRule type="expression" dxfId="433" priority="435">
      <formula>S154&lt;O154</formula>
    </cfRule>
    <cfRule type="expression" dxfId="432" priority="436">
      <formula>S154&gt;O154</formula>
    </cfRule>
  </conditionalFormatting>
  <conditionalFormatting sqref="V153">
    <cfRule type="expression" dxfId="431" priority="397">
      <formula>W153&lt;S153</formula>
    </cfRule>
    <cfRule type="expression" dxfId="430" priority="398">
      <formula>W153&gt;S153</formula>
    </cfRule>
  </conditionalFormatting>
  <conditionalFormatting sqref="V130">
    <cfRule type="expression" dxfId="429" priority="431">
      <formula>W130&lt;S130</formula>
    </cfRule>
    <cfRule type="expression" dxfId="428" priority="432">
      <formula>W130&gt;S130</formula>
    </cfRule>
  </conditionalFormatting>
  <conditionalFormatting sqref="V132">
    <cfRule type="expression" dxfId="427" priority="429">
      <formula>W132&lt;S132</formula>
    </cfRule>
    <cfRule type="expression" dxfId="426" priority="430">
      <formula>W132&gt;S132</formula>
    </cfRule>
  </conditionalFormatting>
  <conditionalFormatting sqref="V131">
    <cfRule type="expression" dxfId="425" priority="427">
      <formula>W131&lt;S131</formula>
    </cfRule>
    <cfRule type="expression" dxfId="424" priority="428">
      <formula>W131&gt;S131</formula>
    </cfRule>
  </conditionalFormatting>
  <conditionalFormatting sqref="V134">
    <cfRule type="expression" dxfId="423" priority="425">
      <formula>W134&lt;S134</formula>
    </cfRule>
    <cfRule type="expression" dxfId="422" priority="426">
      <formula>W134&gt;S134</formula>
    </cfRule>
  </conditionalFormatting>
  <conditionalFormatting sqref="V136">
    <cfRule type="expression" dxfId="421" priority="423">
      <formula>W136&lt;S136</formula>
    </cfRule>
    <cfRule type="expression" dxfId="420" priority="424">
      <formula>W136&gt;S136</formula>
    </cfRule>
  </conditionalFormatting>
  <conditionalFormatting sqref="V135">
    <cfRule type="expression" dxfId="419" priority="421">
      <formula>W135&lt;S135</formula>
    </cfRule>
    <cfRule type="expression" dxfId="418" priority="422">
      <formula>W135&gt;S135</formula>
    </cfRule>
  </conditionalFormatting>
  <conditionalFormatting sqref="V139">
    <cfRule type="expression" dxfId="417" priority="419">
      <formula>W139&lt;S139</formula>
    </cfRule>
    <cfRule type="expression" dxfId="416" priority="420">
      <formula>W139&gt;S139</formula>
    </cfRule>
  </conditionalFormatting>
  <conditionalFormatting sqref="V141">
    <cfRule type="expression" dxfId="415" priority="417">
      <formula>W141&lt;S141</formula>
    </cfRule>
    <cfRule type="expression" dxfId="414" priority="418">
      <formula>W141&gt;S141</formula>
    </cfRule>
  </conditionalFormatting>
  <conditionalFormatting sqref="V140">
    <cfRule type="expression" dxfId="413" priority="415">
      <formula>W140&lt;S140</formula>
    </cfRule>
    <cfRule type="expression" dxfId="412" priority="416">
      <formula>W140&gt;S140</formula>
    </cfRule>
  </conditionalFormatting>
  <conditionalFormatting sqref="V143">
    <cfRule type="expression" dxfId="411" priority="413">
      <formula>W143&lt;S143</formula>
    </cfRule>
    <cfRule type="expression" dxfId="410" priority="414">
      <formula>W143&gt;S143</formula>
    </cfRule>
  </conditionalFormatting>
  <conditionalFormatting sqref="V145">
    <cfRule type="expression" dxfId="409" priority="411">
      <formula>W145&lt;S145</formula>
    </cfRule>
    <cfRule type="expression" dxfId="408" priority="412">
      <formula>W145&gt;S145</formula>
    </cfRule>
  </conditionalFormatting>
  <conditionalFormatting sqref="V144">
    <cfRule type="expression" dxfId="407" priority="409">
      <formula>W144&lt;S144</formula>
    </cfRule>
    <cfRule type="expression" dxfId="406" priority="410">
      <formula>W144&gt;S144</formula>
    </cfRule>
  </conditionalFormatting>
  <conditionalFormatting sqref="V148">
    <cfRule type="expression" dxfId="405" priority="407">
      <formula>W148&lt;S148</formula>
    </cfRule>
    <cfRule type="expression" dxfId="404" priority="408">
      <formula>W148&gt;S148</formula>
    </cfRule>
  </conditionalFormatting>
  <conditionalFormatting sqref="V150">
    <cfRule type="expression" dxfId="403" priority="405">
      <formula>W150&lt;S150</formula>
    </cfRule>
    <cfRule type="expression" dxfId="402" priority="406">
      <formula>W150&gt;S150</formula>
    </cfRule>
  </conditionalFormatting>
  <conditionalFormatting sqref="V149">
    <cfRule type="expression" dxfId="401" priority="403">
      <formula>W149&lt;S149</formula>
    </cfRule>
    <cfRule type="expression" dxfId="400" priority="404">
      <formula>W149&gt;S149</formula>
    </cfRule>
  </conditionalFormatting>
  <conditionalFormatting sqref="V152">
    <cfRule type="expression" dxfId="399" priority="401">
      <formula>W152&lt;S152</formula>
    </cfRule>
    <cfRule type="expression" dxfId="398" priority="402">
      <formula>W152&gt;S152</formula>
    </cfRule>
  </conditionalFormatting>
  <conditionalFormatting sqref="V154">
    <cfRule type="expression" dxfId="397" priority="399">
      <formula>W154&lt;S154</formula>
    </cfRule>
    <cfRule type="expression" dxfId="396" priority="400">
      <formula>W154&gt;S154</formula>
    </cfRule>
  </conditionalFormatting>
  <conditionalFormatting sqref="N102">
    <cfRule type="expression" dxfId="395" priority="395">
      <formula>O102&lt;K102</formula>
    </cfRule>
    <cfRule type="expression" dxfId="394" priority="396">
      <formula>O102&gt;K102</formula>
    </cfRule>
  </conditionalFormatting>
  <conditionalFormatting sqref="N104">
    <cfRule type="expression" dxfId="393" priority="393">
      <formula>O104&lt;K104</formula>
    </cfRule>
    <cfRule type="expression" dxfId="392" priority="394">
      <formula>O104&gt;K104</formula>
    </cfRule>
  </conditionalFormatting>
  <conditionalFormatting sqref="N103">
    <cfRule type="expression" dxfId="391" priority="391">
      <formula>O103&lt;K103</formula>
    </cfRule>
    <cfRule type="expression" dxfId="390" priority="392">
      <formula>O103&gt;K103</formula>
    </cfRule>
  </conditionalFormatting>
  <conditionalFormatting sqref="N106">
    <cfRule type="expression" dxfId="389" priority="389">
      <formula>O106&lt;K106</formula>
    </cfRule>
    <cfRule type="expression" dxfId="388" priority="390">
      <formula>O106&gt;K106</formula>
    </cfRule>
  </conditionalFormatting>
  <conditionalFormatting sqref="N108">
    <cfRule type="expression" dxfId="387" priority="387">
      <formula>O108&lt;K108</formula>
    </cfRule>
    <cfRule type="expression" dxfId="386" priority="388">
      <formula>O108&gt;K108</formula>
    </cfRule>
  </conditionalFormatting>
  <conditionalFormatting sqref="N107">
    <cfRule type="expression" dxfId="385" priority="385">
      <formula>O107&lt;K107</formula>
    </cfRule>
    <cfRule type="expression" dxfId="384" priority="386">
      <formula>O107&gt;K107</formula>
    </cfRule>
  </conditionalFormatting>
  <conditionalFormatting sqref="N111">
    <cfRule type="expression" dxfId="383" priority="383">
      <formula>O111&lt;K111</formula>
    </cfRule>
    <cfRule type="expression" dxfId="382" priority="384">
      <formula>O111&gt;K111</formula>
    </cfRule>
  </conditionalFormatting>
  <conditionalFormatting sqref="N113">
    <cfRule type="expression" dxfId="381" priority="381">
      <formula>O113&lt;K113</formula>
    </cfRule>
    <cfRule type="expression" dxfId="380" priority="382">
      <formula>O113&gt;K113</formula>
    </cfRule>
  </conditionalFormatting>
  <conditionalFormatting sqref="N112">
    <cfRule type="expression" dxfId="379" priority="379">
      <formula>O112&lt;K112</formula>
    </cfRule>
    <cfRule type="expression" dxfId="378" priority="380">
      <formula>O112&gt;K112</formula>
    </cfRule>
  </conditionalFormatting>
  <conditionalFormatting sqref="N115">
    <cfRule type="expression" dxfId="377" priority="377">
      <formula>O115&lt;K115</formula>
    </cfRule>
    <cfRule type="expression" dxfId="376" priority="378">
      <formula>O115&gt;K115</formula>
    </cfRule>
  </conditionalFormatting>
  <conditionalFormatting sqref="N117">
    <cfRule type="expression" dxfId="375" priority="375">
      <formula>O117&lt;K117</formula>
    </cfRule>
    <cfRule type="expression" dxfId="374" priority="376">
      <formula>O117&gt;K117</formula>
    </cfRule>
  </conditionalFormatting>
  <conditionalFormatting sqref="N116">
    <cfRule type="expression" dxfId="373" priority="373">
      <formula>O116&lt;K116</formula>
    </cfRule>
    <cfRule type="expression" dxfId="372" priority="374">
      <formula>O116&gt;K116</formula>
    </cfRule>
  </conditionalFormatting>
  <conditionalFormatting sqref="N120">
    <cfRule type="expression" dxfId="371" priority="371">
      <formula>O120&lt;K120</formula>
    </cfRule>
    <cfRule type="expression" dxfId="370" priority="372">
      <formula>O120&gt;K120</formula>
    </cfRule>
  </conditionalFormatting>
  <conditionalFormatting sqref="N122">
    <cfRule type="expression" dxfId="369" priority="369">
      <formula>O122&lt;K122</formula>
    </cfRule>
    <cfRule type="expression" dxfId="368" priority="370">
      <formula>O122&gt;K122</formula>
    </cfRule>
  </conditionalFormatting>
  <conditionalFormatting sqref="N121">
    <cfRule type="expression" dxfId="367" priority="367">
      <formula>O121&lt;K121</formula>
    </cfRule>
    <cfRule type="expression" dxfId="366" priority="368">
      <formula>O121&gt;K121</formula>
    </cfRule>
  </conditionalFormatting>
  <conditionalFormatting sqref="N124">
    <cfRule type="expression" dxfId="365" priority="365">
      <formula>O124&lt;K124</formula>
    </cfRule>
    <cfRule type="expression" dxfId="364" priority="366">
      <formula>O124&gt;K124</formula>
    </cfRule>
  </conditionalFormatting>
  <conditionalFormatting sqref="N126">
    <cfRule type="expression" dxfId="363" priority="363">
      <formula>O126&lt;K126</formula>
    </cfRule>
    <cfRule type="expression" dxfId="362" priority="364">
      <formula>O126&gt;K126</formula>
    </cfRule>
  </conditionalFormatting>
  <conditionalFormatting sqref="N125">
    <cfRule type="expression" dxfId="361" priority="361">
      <formula>O125&lt;K125</formula>
    </cfRule>
    <cfRule type="expression" dxfId="360" priority="362">
      <formula>O125&gt;K125</formula>
    </cfRule>
  </conditionalFormatting>
  <conditionalFormatting sqref="R102">
    <cfRule type="expression" dxfId="359" priority="359">
      <formula>S102&lt;O102</formula>
    </cfRule>
    <cfRule type="expression" dxfId="358" priority="360">
      <formula>S102&gt;O102</formula>
    </cfRule>
  </conditionalFormatting>
  <conditionalFormatting sqref="R104">
    <cfRule type="expression" dxfId="357" priority="357">
      <formula>S104&lt;O104</formula>
    </cfRule>
    <cfRule type="expression" dxfId="356" priority="358">
      <formula>S104&gt;O104</formula>
    </cfRule>
  </conditionalFormatting>
  <conditionalFormatting sqref="R103">
    <cfRule type="expression" dxfId="355" priority="355">
      <formula>S103&lt;O103</formula>
    </cfRule>
    <cfRule type="expression" dxfId="354" priority="356">
      <formula>S103&gt;O103</formula>
    </cfRule>
  </conditionalFormatting>
  <conditionalFormatting sqref="R106">
    <cfRule type="expression" dxfId="353" priority="353">
      <formula>S106&lt;O106</formula>
    </cfRule>
    <cfRule type="expression" dxfId="352" priority="354">
      <formula>S106&gt;O106</formula>
    </cfRule>
  </conditionalFormatting>
  <conditionalFormatting sqref="R108">
    <cfRule type="expression" dxfId="351" priority="351">
      <formula>S108&lt;O108</formula>
    </cfRule>
    <cfRule type="expression" dxfId="350" priority="352">
      <formula>S108&gt;O108</formula>
    </cfRule>
  </conditionalFormatting>
  <conditionalFormatting sqref="R107">
    <cfRule type="expression" dxfId="349" priority="349">
      <formula>S107&lt;O107</formula>
    </cfRule>
    <cfRule type="expression" dxfId="348" priority="350">
      <formula>S107&gt;O107</formula>
    </cfRule>
  </conditionalFormatting>
  <conditionalFormatting sqref="R111">
    <cfRule type="expression" dxfId="347" priority="347">
      <formula>S111&lt;O111</formula>
    </cfRule>
    <cfRule type="expression" dxfId="346" priority="348">
      <formula>S111&gt;O111</formula>
    </cfRule>
  </conditionalFormatting>
  <conditionalFormatting sqref="R113">
    <cfRule type="expression" dxfId="345" priority="345">
      <formula>S113&lt;O113</formula>
    </cfRule>
    <cfRule type="expression" dxfId="344" priority="346">
      <formula>S113&gt;O113</formula>
    </cfRule>
  </conditionalFormatting>
  <conditionalFormatting sqref="R112">
    <cfRule type="expression" dxfId="343" priority="343">
      <formula>S112&lt;O112</formula>
    </cfRule>
    <cfRule type="expression" dxfId="342" priority="344">
      <formula>S112&gt;O112</formula>
    </cfRule>
  </conditionalFormatting>
  <conditionalFormatting sqref="R115">
    <cfRule type="expression" dxfId="341" priority="341">
      <formula>S115&lt;O115</formula>
    </cfRule>
    <cfRule type="expression" dxfId="340" priority="342">
      <formula>S115&gt;O115</formula>
    </cfRule>
  </conditionalFormatting>
  <conditionalFormatting sqref="R117">
    <cfRule type="expression" dxfId="339" priority="339">
      <formula>S117&lt;O117</formula>
    </cfRule>
    <cfRule type="expression" dxfId="338" priority="340">
      <formula>S117&gt;O117</formula>
    </cfRule>
  </conditionalFormatting>
  <conditionalFormatting sqref="R116">
    <cfRule type="expression" dxfId="337" priority="337">
      <formula>S116&lt;O116</formula>
    </cfRule>
    <cfRule type="expression" dxfId="336" priority="338">
      <formula>S116&gt;O116</formula>
    </cfRule>
  </conditionalFormatting>
  <conditionalFormatting sqref="R120">
    <cfRule type="expression" dxfId="335" priority="335">
      <formula>S120&lt;O120</formula>
    </cfRule>
    <cfRule type="expression" dxfId="334" priority="336">
      <formula>S120&gt;O120</formula>
    </cfRule>
  </conditionalFormatting>
  <conditionalFormatting sqref="R122">
    <cfRule type="expression" dxfId="333" priority="333">
      <formula>S122&lt;O122</formula>
    </cfRule>
    <cfRule type="expression" dxfId="332" priority="334">
      <formula>S122&gt;O122</formula>
    </cfRule>
  </conditionalFormatting>
  <conditionalFormatting sqref="R121">
    <cfRule type="expression" dxfId="331" priority="331">
      <formula>S121&lt;O121</formula>
    </cfRule>
    <cfRule type="expression" dxfId="330" priority="332">
      <formula>S121&gt;O121</formula>
    </cfRule>
  </conditionalFormatting>
  <conditionalFormatting sqref="R124">
    <cfRule type="expression" dxfId="329" priority="329">
      <formula>S124&lt;O124</formula>
    </cfRule>
    <cfRule type="expression" dxfId="328" priority="330">
      <formula>S124&gt;O124</formula>
    </cfRule>
  </conditionalFormatting>
  <conditionalFormatting sqref="R126">
    <cfRule type="expression" dxfId="327" priority="327">
      <formula>S126&lt;O126</formula>
    </cfRule>
    <cfRule type="expression" dxfId="326" priority="328">
      <formula>S126&gt;O126</formula>
    </cfRule>
  </conditionalFormatting>
  <conditionalFormatting sqref="R125">
    <cfRule type="expression" dxfId="325" priority="325">
      <formula>S125&lt;O125</formula>
    </cfRule>
    <cfRule type="expression" dxfId="324" priority="326">
      <formula>S125&gt;O125</formula>
    </cfRule>
  </conditionalFormatting>
  <conditionalFormatting sqref="V102">
    <cfRule type="expression" dxfId="323" priority="323">
      <formula>W102&lt;S102</formula>
    </cfRule>
    <cfRule type="expression" dxfId="322" priority="324">
      <formula>W102&gt;S102</formula>
    </cfRule>
  </conditionalFormatting>
  <conditionalFormatting sqref="V104">
    <cfRule type="expression" dxfId="321" priority="321">
      <formula>W104&lt;S104</formula>
    </cfRule>
    <cfRule type="expression" dxfId="320" priority="322">
      <formula>W104&gt;S104</formula>
    </cfRule>
  </conditionalFormatting>
  <conditionalFormatting sqref="V103">
    <cfRule type="expression" dxfId="319" priority="319">
      <formula>W103&lt;S103</formula>
    </cfRule>
    <cfRule type="expression" dxfId="318" priority="320">
      <formula>W103&gt;S103</formula>
    </cfRule>
  </conditionalFormatting>
  <conditionalFormatting sqref="V106">
    <cfRule type="expression" dxfId="317" priority="317">
      <formula>W106&lt;S106</formula>
    </cfRule>
    <cfRule type="expression" dxfId="316" priority="318">
      <formula>W106&gt;S106</formula>
    </cfRule>
  </conditionalFormatting>
  <conditionalFormatting sqref="V108">
    <cfRule type="expression" dxfId="315" priority="315">
      <formula>W108&lt;S108</formula>
    </cfRule>
    <cfRule type="expression" dxfId="314" priority="316">
      <formula>W108&gt;S108</formula>
    </cfRule>
  </conditionalFormatting>
  <conditionalFormatting sqref="V107">
    <cfRule type="expression" dxfId="313" priority="313">
      <formula>W107&lt;S107</formula>
    </cfRule>
    <cfRule type="expression" dxfId="312" priority="314">
      <formula>W107&gt;S107</formula>
    </cfRule>
  </conditionalFormatting>
  <conditionalFormatting sqref="V111">
    <cfRule type="expression" dxfId="311" priority="311">
      <formula>W111&lt;S111</formula>
    </cfRule>
    <cfRule type="expression" dxfId="310" priority="312">
      <formula>W111&gt;S111</formula>
    </cfRule>
  </conditionalFormatting>
  <conditionalFormatting sqref="V113">
    <cfRule type="expression" dxfId="309" priority="309">
      <formula>W113&lt;S113</formula>
    </cfRule>
    <cfRule type="expression" dxfId="308" priority="310">
      <formula>W113&gt;S113</formula>
    </cfRule>
  </conditionalFormatting>
  <conditionalFormatting sqref="V112">
    <cfRule type="expression" dxfId="307" priority="307">
      <formula>W112&lt;S112</formula>
    </cfRule>
    <cfRule type="expression" dxfId="306" priority="308">
      <formula>W112&gt;S112</formula>
    </cfRule>
  </conditionalFormatting>
  <conditionalFormatting sqref="V115">
    <cfRule type="expression" dxfId="305" priority="305">
      <formula>W115&lt;S115</formula>
    </cfRule>
    <cfRule type="expression" dxfId="304" priority="306">
      <formula>W115&gt;S115</formula>
    </cfRule>
  </conditionalFormatting>
  <conditionalFormatting sqref="V117">
    <cfRule type="expression" dxfId="303" priority="303">
      <formula>W117&lt;S117</formula>
    </cfRule>
    <cfRule type="expression" dxfId="302" priority="304">
      <formula>W117&gt;S117</formula>
    </cfRule>
  </conditionalFormatting>
  <conditionalFormatting sqref="V116">
    <cfRule type="expression" dxfId="301" priority="301">
      <formula>W116&lt;S116</formula>
    </cfRule>
    <cfRule type="expression" dxfId="300" priority="302">
      <formula>W116&gt;S116</formula>
    </cfRule>
  </conditionalFormatting>
  <conditionalFormatting sqref="V120">
    <cfRule type="expression" dxfId="299" priority="299">
      <formula>W120&lt;S120</formula>
    </cfRule>
    <cfRule type="expression" dxfId="298" priority="300">
      <formula>W120&gt;S120</formula>
    </cfRule>
  </conditionalFormatting>
  <conditionalFormatting sqref="V122">
    <cfRule type="expression" dxfId="297" priority="297">
      <formula>W122&lt;S122</formula>
    </cfRule>
    <cfRule type="expression" dxfId="296" priority="298">
      <formula>W122&gt;S122</formula>
    </cfRule>
  </conditionalFormatting>
  <conditionalFormatting sqref="V121">
    <cfRule type="expression" dxfId="295" priority="295">
      <formula>W121&lt;S121</formula>
    </cfRule>
    <cfRule type="expression" dxfId="294" priority="296">
      <formula>W121&gt;S121</formula>
    </cfRule>
  </conditionalFormatting>
  <conditionalFormatting sqref="V124">
    <cfRule type="expression" dxfId="293" priority="293">
      <formula>W124&lt;S124</formula>
    </cfRule>
    <cfRule type="expression" dxfId="292" priority="294">
      <formula>W124&gt;S124</formula>
    </cfRule>
  </conditionalFormatting>
  <conditionalFormatting sqref="V126">
    <cfRule type="expression" dxfId="291" priority="291">
      <formula>W126&lt;S126</formula>
    </cfRule>
    <cfRule type="expression" dxfId="290" priority="292">
      <formula>W126&gt;S126</formula>
    </cfRule>
  </conditionalFormatting>
  <conditionalFormatting sqref="V125">
    <cfRule type="expression" dxfId="289" priority="289">
      <formula>W125&lt;S125</formula>
    </cfRule>
    <cfRule type="expression" dxfId="288" priority="290">
      <formula>W125&gt;S125</formula>
    </cfRule>
  </conditionalFormatting>
  <conditionalFormatting sqref="N46">
    <cfRule type="expression" dxfId="251" priority="251">
      <formula>O46&lt;K46</formula>
    </cfRule>
    <cfRule type="expression" dxfId="250" priority="252">
      <formula>O46&gt;K46</formula>
    </cfRule>
  </conditionalFormatting>
  <conditionalFormatting sqref="N48">
    <cfRule type="expression" dxfId="249" priority="249">
      <formula>O48&lt;K48</formula>
    </cfRule>
    <cfRule type="expression" dxfId="248" priority="250">
      <formula>O48&gt;K48</formula>
    </cfRule>
  </conditionalFormatting>
  <conditionalFormatting sqref="N47">
    <cfRule type="expression" dxfId="247" priority="247">
      <formula>O47&lt;K47</formula>
    </cfRule>
    <cfRule type="expression" dxfId="246" priority="248">
      <formula>O47&gt;K47</formula>
    </cfRule>
  </conditionalFormatting>
  <conditionalFormatting sqref="N50">
    <cfRule type="expression" dxfId="245" priority="245">
      <formula>O50&lt;K50</formula>
    </cfRule>
    <cfRule type="expression" dxfId="244" priority="246">
      <formula>O50&gt;K50</formula>
    </cfRule>
  </conditionalFormatting>
  <conditionalFormatting sqref="N52">
    <cfRule type="expression" dxfId="243" priority="243">
      <formula>O52&lt;K52</formula>
    </cfRule>
    <cfRule type="expression" dxfId="242" priority="244">
      <formula>O52&gt;K52</formula>
    </cfRule>
  </conditionalFormatting>
  <conditionalFormatting sqref="N51">
    <cfRule type="expression" dxfId="241" priority="241">
      <formula>O51&lt;K51</formula>
    </cfRule>
    <cfRule type="expression" dxfId="240" priority="242">
      <formula>O51&gt;K51</formula>
    </cfRule>
  </conditionalFormatting>
  <conditionalFormatting sqref="N55:N56">
    <cfRule type="expression" dxfId="239" priority="239">
      <formula>O55&lt;K55</formula>
    </cfRule>
    <cfRule type="expression" dxfId="238" priority="240">
      <formula>O55&gt;K55</formula>
    </cfRule>
  </conditionalFormatting>
  <conditionalFormatting sqref="N57">
    <cfRule type="expression" dxfId="237" priority="237">
      <formula>O57&lt;K57</formula>
    </cfRule>
    <cfRule type="expression" dxfId="236" priority="238">
      <formula>O57&gt;K57</formula>
    </cfRule>
  </conditionalFormatting>
  <conditionalFormatting sqref="N59">
    <cfRule type="expression" dxfId="235" priority="235">
      <formula>O59&lt;K59</formula>
    </cfRule>
    <cfRule type="expression" dxfId="234" priority="236">
      <formula>O59&gt;K59</formula>
    </cfRule>
  </conditionalFormatting>
  <conditionalFormatting sqref="N61">
    <cfRule type="expression" dxfId="233" priority="233">
      <formula>O61&lt;K61</formula>
    </cfRule>
    <cfRule type="expression" dxfId="232" priority="234">
      <formula>O61&gt;K61</formula>
    </cfRule>
  </conditionalFormatting>
  <conditionalFormatting sqref="N60">
    <cfRule type="expression" dxfId="231" priority="231">
      <formula>O60&lt;K60</formula>
    </cfRule>
    <cfRule type="expression" dxfId="230" priority="232">
      <formula>O60&gt;K60</formula>
    </cfRule>
  </conditionalFormatting>
  <conditionalFormatting sqref="N64">
    <cfRule type="expression" dxfId="229" priority="229">
      <formula>O64&lt;K64</formula>
    </cfRule>
    <cfRule type="expression" dxfId="228" priority="230">
      <formula>O64&gt;K64</formula>
    </cfRule>
  </conditionalFormatting>
  <conditionalFormatting sqref="N66">
    <cfRule type="expression" dxfId="227" priority="227">
      <formula>O66&lt;K66</formula>
    </cfRule>
    <cfRule type="expression" dxfId="226" priority="228">
      <formula>O66&gt;K66</formula>
    </cfRule>
  </conditionalFormatting>
  <conditionalFormatting sqref="N65">
    <cfRule type="expression" dxfId="225" priority="225">
      <formula>O65&lt;K65</formula>
    </cfRule>
    <cfRule type="expression" dxfId="224" priority="226">
      <formula>O65&gt;K65</formula>
    </cfRule>
  </conditionalFormatting>
  <conditionalFormatting sqref="N68">
    <cfRule type="expression" dxfId="223" priority="223">
      <formula>O68&lt;K68</formula>
    </cfRule>
    <cfRule type="expression" dxfId="222" priority="224">
      <formula>O68&gt;K68</formula>
    </cfRule>
  </conditionalFormatting>
  <conditionalFormatting sqref="N70">
    <cfRule type="expression" dxfId="221" priority="221">
      <formula>O70&lt;K70</formula>
    </cfRule>
    <cfRule type="expression" dxfId="220" priority="222">
      <formula>O70&gt;K70</formula>
    </cfRule>
  </conditionalFormatting>
  <conditionalFormatting sqref="N69">
    <cfRule type="expression" dxfId="219" priority="219">
      <formula>O69&lt;K69</formula>
    </cfRule>
    <cfRule type="expression" dxfId="218" priority="220">
      <formula>O69&gt;K69</formula>
    </cfRule>
  </conditionalFormatting>
  <conditionalFormatting sqref="R46">
    <cfRule type="expression" dxfId="217" priority="217">
      <formula>S46&lt;O46</formula>
    </cfRule>
    <cfRule type="expression" dxfId="216" priority="218">
      <formula>S46&gt;O46</formula>
    </cfRule>
  </conditionalFormatting>
  <conditionalFormatting sqref="R48">
    <cfRule type="expression" dxfId="215" priority="215">
      <formula>S48&lt;O48</formula>
    </cfRule>
    <cfRule type="expression" dxfId="214" priority="216">
      <formula>S48&gt;O48</formula>
    </cfRule>
  </conditionalFormatting>
  <conditionalFormatting sqref="R47">
    <cfRule type="expression" dxfId="213" priority="213">
      <formula>S47&lt;O47</formula>
    </cfRule>
    <cfRule type="expression" dxfId="212" priority="214">
      <formula>S47&gt;O47</formula>
    </cfRule>
  </conditionalFormatting>
  <conditionalFormatting sqref="R50">
    <cfRule type="expression" dxfId="211" priority="211">
      <formula>S50&lt;O50</formula>
    </cfRule>
    <cfRule type="expression" dxfId="210" priority="212">
      <formula>S50&gt;O50</formula>
    </cfRule>
  </conditionalFormatting>
  <conditionalFormatting sqref="R52">
    <cfRule type="expression" dxfId="209" priority="209">
      <formula>S52&lt;O52</formula>
    </cfRule>
    <cfRule type="expression" dxfId="208" priority="210">
      <formula>S52&gt;O52</formula>
    </cfRule>
  </conditionalFormatting>
  <conditionalFormatting sqref="R51">
    <cfRule type="expression" dxfId="207" priority="207">
      <formula>S51&lt;O51</formula>
    </cfRule>
    <cfRule type="expression" dxfId="206" priority="208">
      <formula>S51&gt;O51</formula>
    </cfRule>
  </conditionalFormatting>
  <conditionalFormatting sqref="R55:R56">
    <cfRule type="expression" dxfId="205" priority="205">
      <formula>S55&lt;O55</formula>
    </cfRule>
    <cfRule type="expression" dxfId="204" priority="206">
      <formula>S55&gt;O55</formula>
    </cfRule>
  </conditionalFormatting>
  <conditionalFormatting sqref="R57">
    <cfRule type="expression" dxfId="203" priority="203">
      <formula>S57&lt;O57</formula>
    </cfRule>
    <cfRule type="expression" dxfId="202" priority="204">
      <formula>S57&gt;O57</formula>
    </cfRule>
  </conditionalFormatting>
  <conditionalFormatting sqref="R59">
    <cfRule type="expression" dxfId="201" priority="201">
      <formula>S59&lt;O59</formula>
    </cfRule>
    <cfRule type="expression" dxfId="200" priority="202">
      <formula>S59&gt;O59</formula>
    </cfRule>
  </conditionalFormatting>
  <conditionalFormatting sqref="R61">
    <cfRule type="expression" dxfId="199" priority="199">
      <formula>S61&lt;O61</formula>
    </cfRule>
    <cfRule type="expression" dxfId="198" priority="200">
      <formula>S61&gt;O61</formula>
    </cfRule>
  </conditionalFormatting>
  <conditionalFormatting sqref="R60">
    <cfRule type="expression" dxfId="197" priority="197">
      <formula>S60&lt;O60</formula>
    </cfRule>
    <cfRule type="expression" dxfId="196" priority="198">
      <formula>S60&gt;O60</formula>
    </cfRule>
  </conditionalFormatting>
  <conditionalFormatting sqref="R64">
    <cfRule type="expression" dxfId="195" priority="195">
      <formula>S64&lt;O64</formula>
    </cfRule>
    <cfRule type="expression" dxfId="194" priority="196">
      <formula>S64&gt;O64</formula>
    </cfRule>
  </conditionalFormatting>
  <conditionalFormatting sqref="R66">
    <cfRule type="expression" dxfId="193" priority="193">
      <formula>S66&lt;O66</formula>
    </cfRule>
    <cfRule type="expression" dxfId="192" priority="194">
      <formula>S66&gt;O66</formula>
    </cfRule>
  </conditionalFormatting>
  <conditionalFormatting sqref="R65">
    <cfRule type="expression" dxfId="191" priority="191">
      <formula>S65&lt;O65</formula>
    </cfRule>
    <cfRule type="expression" dxfId="190" priority="192">
      <formula>S65&gt;O65</formula>
    </cfRule>
  </conditionalFormatting>
  <conditionalFormatting sqref="R68">
    <cfRule type="expression" dxfId="189" priority="189">
      <formula>S68&lt;O68</formula>
    </cfRule>
    <cfRule type="expression" dxfId="188" priority="190">
      <formula>S68&gt;O68</formula>
    </cfRule>
  </conditionalFormatting>
  <conditionalFormatting sqref="R70">
    <cfRule type="expression" dxfId="187" priority="187">
      <formula>S70&lt;O70</formula>
    </cfRule>
    <cfRule type="expression" dxfId="186" priority="188">
      <formula>S70&gt;O70</formula>
    </cfRule>
  </conditionalFormatting>
  <conditionalFormatting sqref="R69">
    <cfRule type="expression" dxfId="185" priority="185">
      <formula>S69&lt;O69</formula>
    </cfRule>
    <cfRule type="expression" dxfId="184" priority="186">
      <formula>S69&gt;O69</formula>
    </cfRule>
  </conditionalFormatting>
  <conditionalFormatting sqref="V46">
    <cfRule type="expression" dxfId="183" priority="183">
      <formula>W46&lt;S46</formula>
    </cfRule>
    <cfRule type="expression" dxfId="182" priority="184">
      <formula>W46&gt;S46</formula>
    </cfRule>
  </conditionalFormatting>
  <conditionalFormatting sqref="V48">
    <cfRule type="expression" dxfId="181" priority="181">
      <formula>W48&lt;S48</formula>
    </cfRule>
    <cfRule type="expression" dxfId="180" priority="182">
      <formula>W48&gt;S48</formula>
    </cfRule>
  </conditionalFormatting>
  <conditionalFormatting sqref="V47">
    <cfRule type="expression" dxfId="179" priority="179">
      <formula>W47&lt;S47</formula>
    </cfRule>
    <cfRule type="expression" dxfId="178" priority="180">
      <formula>W47&gt;S47</formula>
    </cfRule>
  </conditionalFormatting>
  <conditionalFormatting sqref="V50">
    <cfRule type="expression" dxfId="177" priority="177">
      <formula>W50&lt;S50</formula>
    </cfRule>
    <cfRule type="expression" dxfId="176" priority="178">
      <formula>W50&gt;S50</formula>
    </cfRule>
  </conditionalFormatting>
  <conditionalFormatting sqref="V52">
    <cfRule type="expression" dxfId="175" priority="175">
      <formula>W52&lt;S52</formula>
    </cfRule>
    <cfRule type="expression" dxfId="174" priority="176">
      <formula>W52&gt;S52</formula>
    </cfRule>
  </conditionalFormatting>
  <conditionalFormatting sqref="V51">
    <cfRule type="expression" dxfId="173" priority="173">
      <formula>W51&lt;S51</formula>
    </cfRule>
    <cfRule type="expression" dxfId="172" priority="174">
      <formula>W51&gt;S51</formula>
    </cfRule>
  </conditionalFormatting>
  <conditionalFormatting sqref="V55:V56">
    <cfRule type="expression" dxfId="171" priority="171">
      <formula>W55&lt;S55</formula>
    </cfRule>
    <cfRule type="expression" dxfId="170" priority="172">
      <formula>W55&gt;S55</formula>
    </cfRule>
  </conditionalFormatting>
  <conditionalFormatting sqref="V57">
    <cfRule type="expression" dxfId="169" priority="169">
      <formula>W57&lt;S57</formula>
    </cfRule>
    <cfRule type="expression" dxfId="168" priority="170">
      <formula>W57&gt;S57</formula>
    </cfRule>
  </conditionalFormatting>
  <conditionalFormatting sqref="V59">
    <cfRule type="expression" dxfId="167" priority="167">
      <formula>W59&lt;S59</formula>
    </cfRule>
    <cfRule type="expression" dxfId="166" priority="168">
      <formula>W59&gt;S59</formula>
    </cfRule>
  </conditionalFormatting>
  <conditionalFormatting sqref="V61">
    <cfRule type="expression" dxfId="165" priority="165">
      <formula>W61&lt;S61</formula>
    </cfRule>
    <cfRule type="expression" dxfId="164" priority="166">
      <formula>W61&gt;S61</formula>
    </cfRule>
  </conditionalFormatting>
  <conditionalFormatting sqref="V60">
    <cfRule type="expression" dxfId="163" priority="163">
      <formula>W60&lt;S60</formula>
    </cfRule>
    <cfRule type="expression" dxfId="162" priority="164">
      <formula>W60&gt;S60</formula>
    </cfRule>
  </conditionalFormatting>
  <conditionalFormatting sqref="V64">
    <cfRule type="expression" dxfId="161" priority="161">
      <formula>W64&lt;S64</formula>
    </cfRule>
    <cfRule type="expression" dxfId="160" priority="162">
      <formula>W64&gt;S64</formula>
    </cfRule>
  </conditionalFormatting>
  <conditionalFormatting sqref="V66">
    <cfRule type="expression" dxfId="159" priority="159">
      <formula>W66&lt;S66</formula>
    </cfRule>
    <cfRule type="expression" dxfId="158" priority="160">
      <formula>W66&gt;S66</formula>
    </cfRule>
  </conditionalFormatting>
  <conditionalFormatting sqref="V65">
    <cfRule type="expression" dxfId="157" priority="157">
      <formula>W65&lt;S65</formula>
    </cfRule>
    <cfRule type="expression" dxfId="156" priority="158">
      <formula>W65&gt;S65</formula>
    </cfRule>
  </conditionalFormatting>
  <conditionalFormatting sqref="V68">
    <cfRule type="expression" dxfId="155" priority="155">
      <formula>W68&lt;S68</formula>
    </cfRule>
    <cfRule type="expression" dxfId="154" priority="156">
      <formula>W68&gt;S68</formula>
    </cfRule>
  </conditionalFormatting>
  <conditionalFormatting sqref="V70">
    <cfRule type="expression" dxfId="153" priority="153">
      <formula>W70&lt;S70</formula>
    </cfRule>
    <cfRule type="expression" dxfId="152" priority="154">
      <formula>W70&gt;S70</formula>
    </cfRule>
  </conditionalFormatting>
  <conditionalFormatting sqref="V69">
    <cfRule type="expression" dxfId="151" priority="151">
      <formula>W69&lt;S69</formula>
    </cfRule>
    <cfRule type="expression" dxfId="150" priority="152">
      <formula>W69&gt;S69</formula>
    </cfRule>
  </conditionalFormatting>
  <conditionalFormatting sqref="N20">
    <cfRule type="expression" dxfId="149" priority="149">
      <formula>O20&lt;K20</formula>
    </cfRule>
    <cfRule type="expression" dxfId="148" priority="150">
      <formula>O20&gt;K20</formula>
    </cfRule>
  </conditionalFormatting>
  <conditionalFormatting sqref="N19">
    <cfRule type="expression" dxfId="147" priority="147">
      <formula>O19&lt;K19</formula>
    </cfRule>
    <cfRule type="expression" dxfId="146" priority="148">
      <formula>O19&gt;K19</formula>
    </cfRule>
  </conditionalFormatting>
  <conditionalFormatting sqref="N22:N23">
    <cfRule type="expression" dxfId="145" priority="145">
      <formula>O22&lt;K22</formula>
    </cfRule>
    <cfRule type="expression" dxfId="144" priority="146">
      <formula>O22&gt;K22</formula>
    </cfRule>
  </conditionalFormatting>
  <conditionalFormatting sqref="N24">
    <cfRule type="expression" dxfId="143" priority="143">
      <formula>O24&lt;K24</formula>
    </cfRule>
    <cfRule type="expression" dxfId="142" priority="144">
      <formula>O24&gt;K24</formula>
    </cfRule>
  </conditionalFormatting>
  <conditionalFormatting sqref="N27">
    <cfRule type="expression" dxfId="141" priority="141">
      <formula>O27&lt;K27</formula>
    </cfRule>
    <cfRule type="expression" dxfId="140" priority="142">
      <formula>O27&gt;K27</formula>
    </cfRule>
  </conditionalFormatting>
  <conditionalFormatting sqref="N29">
    <cfRule type="expression" dxfId="139" priority="139">
      <formula>O29&lt;K29</formula>
    </cfRule>
    <cfRule type="expression" dxfId="138" priority="140">
      <formula>O29&gt;K29</formula>
    </cfRule>
  </conditionalFormatting>
  <conditionalFormatting sqref="N28">
    <cfRule type="expression" dxfId="137" priority="137">
      <formula>O28&lt;K28</formula>
    </cfRule>
    <cfRule type="expression" dxfId="136" priority="138">
      <formula>O28&gt;K28</formula>
    </cfRule>
  </conditionalFormatting>
  <conditionalFormatting sqref="N31">
    <cfRule type="expression" dxfId="135" priority="135">
      <formula>O31&lt;K31</formula>
    </cfRule>
    <cfRule type="expression" dxfId="134" priority="136">
      <formula>O31&gt;K31</formula>
    </cfRule>
  </conditionalFormatting>
  <conditionalFormatting sqref="N33">
    <cfRule type="expression" dxfId="133" priority="133">
      <formula>O33&lt;K33</formula>
    </cfRule>
    <cfRule type="expression" dxfId="132" priority="134">
      <formula>O33&gt;K33</formula>
    </cfRule>
  </conditionalFormatting>
  <conditionalFormatting sqref="N32">
    <cfRule type="expression" dxfId="131" priority="131">
      <formula>O32&lt;K32</formula>
    </cfRule>
    <cfRule type="expression" dxfId="130" priority="132">
      <formula>O32&gt;K32</formula>
    </cfRule>
  </conditionalFormatting>
  <conditionalFormatting sqref="N36">
    <cfRule type="expression" dxfId="129" priority="129">
      <formula>O36&lt;K36</formula>
    </cfRule>
    <cfRule type="expression" dxfId="128" priority="130">
      <formula>O36&gt;K36</formula>
    </cfRule>
  </conditionalFormatting>
  <conditionalFormatting sqref="N38">
    <cfRule type="expression" dxfId="127" priority="127">
      <formula>O38&lt;K38</formula>
    </cfRule>
    <cfRule type="expression" dxfId="126" priority="128">
      <formula>O38&gt;K38</formula>
    </cfRule>
  </conditionalFormatting>
  <conditionalFormatting sqref="N37">
    <cfRule type="expression" dxfId="125" priority="125">
      <formula>O37&lt;K37</formula>
    </cfRule>
    <cfRule type="expression" dxfId="124" priority="126">
      <formula>O37&gt;K37</formula>
    </cfRule>
  </conditionalFormatting>
  <conditionalFormatting sqref="N40">
    <cfRule type="expression" dxfId="123" priority="123">
      <formula>O40&lt;K40</formula>
    </cfRule>
    <cfRule type="expression" dxfId="122" priority="124">
      <formula>O40&gt;K40</formula>
    </cfRule>
  </conditionalFormatting>
  <conditionalFormatting sqref="N42">
    <cfRule type="expression" dxfId="121" priority="121">
      <formula>O42&lt;K42</formula>
    </cfRule>
    <cfRule type="expression" dxfId="120" priority="122">
      <formula>O42&gt;K42</formula>
    </cfRule>
  </conditionalFormatting>
  <conditionalFormatting sqref="N41">
    <cfRule type="expression" dxfId="119" priority="119">
      <formula>O41&lt;K41</formula>
    </cfRule>
    <cfRule type="expression" dxfId="118" priority="120">
      <formula>O41&gt;K41</formula>
    </cfRule>
  </conditionalFormatting>
  <conditionalFormatting sqref="N18">
    <cfRule type="expression" dxfId="117" priority="117">
      <formula>O18&lt;K18</formula>
    </cfRule>
    <cfRule type="expression" dxfId="116" priority="118">
      <formula>O18&gt;K18</formula>
    </cfRule>
  </conditionalFormatting>
  <conditionalFormatting sqref="R20">
    <cfRule type="expression" dxfId="115" priority="115">
      <formula>S20&lt;O20</formula>
    </cfRule>
    <cfRule type="expression" dxfId="114" priority="116">
      <formula>S20&gt;O20</formula>
    </cfRule>
  </conditionalFormatting>
  <conditionalFormatting sqref="R19">
    <cfRule type="expression" dxfId="113" priority="113">
      <formula>S19&lt;O19</formula>
    </cfRule>
    <cfRule type="expression" dxfId="112" priority="114">
      <formula>S19&gt;O19</formula>
    </cfRule>
  </conditionalFormatting>
  <conditionalFormatting sqref="R22:R23">
    <cfRule type="expression" dxfId="111" priority="111">
      <formula>S22&lt;O22</formula>
    </cfRule>
    <cfRule type="expression" dxfId="110" priority="112">
      <formula>S22&gt;O22</formula>
    </cfRule>
  </conditionalFormatting>
  <conditionalFormatting sqref="R24">
    <cfRule type="expression" dxfId="109" priority="109">
      <formula>S24&lt;O24</formula>
    </cfRule>
    <cfRule type="expression" dxfId="108" priority="110">
      <formula>S24&gt;O24</formula>
    </cfRule>
  </conditionalFormatting>
  <conditionalFormatting sqref="R27">
    <cfRule type="expression" dxfId="107" priority="107">
      <formula>S27&lt;O27</formula>
    </cfRule>
    <cfRule type="expression" dxfId="106" priority="108">
      <formula>S27&gt;O27</formula>
    </cfRule>
  </conditionalFormatting>
  <conditionalFormatting sqref="R29">
    <cfRule type="expression" dxfId="105" priority="105">
      <formula>S29&lt;O29</formula>
    </cfRule>
    <cfRule type="expression" dxfId="104" priority="106">
      <formula>S29&gt;O29</formula>
    </cfRule>
  </conditionalFormatting>
  <conditionalFormatting sqref="R28">
    <cfRule type="expression" dxfId="103" priority="103">
      <formula>S28&lt;O28</formula>
    </cfRule>
    <cfRule type="expression" dxfId="102" priority="104">
      <formula>S28&gt;O28</formula>
    </cfRule>
  </conditionalFormatting>
  <conditionalFormatting sqref="R31">
    <cfRule type="expression" dxfId="101" priority="101">
      <formula>S31&lt;O31</formula>
    </cfRule>
    <cfRule type="expression" dxfId="100" priority="102">
      <formula>S31&gt;O31</formula>
    </cfRule>
  </conditionalFormatting>
  <conditionalFormatting sqref="R33">
    <cfRule type="expression" dxfId="99" priority="99">
      <formula>S33&lt;O33</formula>
    </cfRule>
    <cfRule type="expression" dxfId="98" priority="100">
      <formula>S33&gt;O33</formula>
    </cfRule>
  </conditionalFormatting>
  <conditionalFormatting sqref="R32">
    <cfRule type="expression" dxfId="97" priority="97">
      <formula>S32&lt;O32</formula>
    </cfRule>
    <cfRule type="expression" dxfId="96" priority="98">
      <formula>S32&gt;O32</formula>
    </cfRule>
  </conditionalFormatting>
  <conditionalFormatting sqref="R36">
    <cfRule type="expression" dxfId="95" priority="95">
      <formula>S36&lt;O36</formula>
    </cfRule>
    <cfRule type="expression" dxfId="94" priority="96">
      <formula>S36&gt;O36</formula>
    </cfRule>
  </conditionalFormatting>
  <conditionalFormatting sqref="R38">
    <cfRule type="expression" dxfId="93" priority="93">
      <formula>S38&lt;O38</formula>
    </cfRule>
    <cfRule type="expression" dxfId="92" priority="94">
      <formula>S38&gt;O38</formula>
    </cfRule>
  </conditionalFormatting>
  <conditionalFormatting sqref="R37">
    <cfRule type="expression" dxfId="91" priority="91">
      <formula>S37&lt;O37</formula>
    </cfRule>
    <cfRule type="expression" dxfId="90" priority="92">
      <formula>S37&gt;O37</formula>
    </cfRule>
  </conditionalFormatting>
  <conditionalFormatting sqref="R40">
    <cfRule type="expression" dxfId="89" priority="89">
      <formula>S40&lt;O40</formula>
    </cfRule>
    <cfRule type="expression" dxfId="88" priority="90">
      <formula>S40&gt;O40</formula>
    </cfRule>
  </conditionalFormatting>
  <conditionalFormatting sqref="R42">
    <cfRule type="expression" dxfId="87" priority="87">
      <formula>S42&lt;O42</formula>
    </cfRule>
    <cfRule type="expression" dxfId="86" priority="88">
      <formula>S42&gt;O42</formula>
    </cfRule>
  </conditionalFormatting>
  <conditionalFormatting sqref="R41">
    <cfRule type="expression" dxfId="85" priority="85">
      <formula>S41&lt;O41</formula>
    </cfRule>
    <cfRule type="expression" dxfId="84" priority="86">
      <formula>S41&gt;O41</formula>
    </cfRule>
  </conditionalFormatting>
  <conditionalFormatting sqref="R18">
    <cfRule type="expression" dxfId="83" priority="83">
      <formula>S18&lt;O18</formula>
    </cfRule>
    <cfRule type="expression" dxfId="82" priority="84">
      <formula>S18&gt;O18</formula>
    </cfRule>
  </conditionalFormatting>
  <conditionalFormatting sqref="V20">
    <cfRule type="expression" dxfId="81" priority="81">
      <formula>W20&lt;S20</formula>
    </cfRule>
    <cfRule type="expression" dxfId="80" priority="82">
      <formula>W20&gt;S20</formula>
    </cfRule>
  </conditionalFormatting>
  <conditionalFormatting sqref="V19">
    <cfRule type="expression" dxfId="79" priority="79">
      <formula>W19&lt;S19</formula>
    </cfRule>
    <cfRule type="expression" dxfId="78" priority="80">
      <formula>W19&gt;S19</formula>
    </cfRule>
  </conditionalFormatting>
  <conditionalFormatting sqref="V22:V23">
    <cfRule type="expression" dxfId="77" priority="77">
      <formula>W22&lt;S22</formula>
    </cfRule>
    <cfRule type="expression" dxfId="76" priority="78">
      <formula>W22&gt;S22</formula>
    </cfRule>
  </conditionalFormatting>
  <conditionalFormatting sqref="V24">
    <cfRule type="expression" dxfId="75" priority="75">
      <formula>W24&lt;S24</formula>
    </cfRule>
    <cfRule type="expression" dxfId="74" priority="76">
      <formula>W24&gt;S24</formula>
    </cfRule>
  </conditionalFormatting>
  <conditionalFormatting sqref="V27">
    <cfRule type="expression" dxfId="73" priority="73">
      <formula>W27&lt;S27</formula>
    </cfRule>
    <cfRule type="expression" dxfId="72" priority="74">
      <formula>W27&gt;S27</formula>
    </cfRule>
  </conditionalFormatting>
  <conditionalFormatting sqref="V29">
    <cfRule type="expression" dxfId="71" priority="71">
      <formula>W29&lt;S29</formula>
    </cfRule>
    <cfRule type="expression" dxfId="70" priority="72">
      <formula>W29&gt;S29</formula>
    </cfRule>
  </conditionalFormatting>
  <conditionalFormatting sqref="V28">
    <cfRule type="expression" dxfId="69" priority="69">
      <formula>W28&lt;S28</formula>
    </cfRule>
    <cfRule type="expression" dxfId="68" priority="70">
      <formula>W28&gt;S28</formula>
    </cfRule>
  </conditionalFormatting>
  <conditionalFormatting sqref="V31">
    <cfRule type="expression" dxfId="67" priority="67">
      <formula>W31&lt;S31</formula>
    </cfRule>
    <cfRule type="expression" dxfId="66" priority="68">
      <formula>W31&gt;S31</formula>
    </cfRule>
  </conditionalFormatting>
  <conditionalFormatting sqref="V33">
    <cfRule type="expression" dxfId="65" priority="65">
      <formula>W33&lt;S33</formula>
    </cfRule>
    <cfRule type="expression" dxfId="64" priority="66">
      <formula>W33&gt;S33</formula>
    </cfRule>
  </conditionalFormatting>
  <conditionalFormatting sqref="V32">
    <cfRule type="expression" dxfId="63" priority="63">
      <formula>W32&lt;S32</formula>
    </cfRule>
    <cfRule type="expression" dxfId="62" priority="64">
      <formula>W32&gt;S32</formula>
    </cfRule>
  </conditionalFormatting>
  <conditionalFormatting sqref="V36">
    <cfRule type="expression" dxfId="61" priority="61">
      <formula>W36&lt;S36</formula>
    </cfRule>
    <cfRule type="expression" dxfId="60" priority="62">
      <formula>W36&gt;S36</formula>
    </cfRule>
  </conditionalFormatting>
  <conditionalFormatting sqref="V38">
    <cfRule type="expression" dxfId="59" priority="59">
      <formula>W38&lt;S38</formula>
    </cfRule>
    <cfRule type="expression" dxfId="58" priority="60">
      <formula>W38&gt;S38</formula>
    </cfRule>
  </conditionalFormatting>
  <conditionalFormatting sqref="V37">
    <cfRule type="expression" dxfId="57" priority="57">
      <formula>W37&lt;S37</formula>
    </cfRule>
    <cfRule type="expression" dxfId="56" priority="58">
      <formula>W37&gt;S37</formula>
    </cfRule>
  </conditionalFormatting>
  <conditionalFormatting sqref="V40">
    <cfRule type="expression" dxfId="55" priority="55">
      <formula>W40&lt;S40</formula>
    </cfRule>
    <cfRule type="expression" dxfId="54" priority="56">
      <formula>W40&gt;S40</formula>
    </cfRule>
  </conditionalFormatting>
  <conditionalFormatting sqref="V42">
    <cfRule type="expression" dxfId="53" priority="53">
      <formula>W42&lt;S42</formula>
    </cfRule>
    <cfRule type="expression" dxfId="52" priority="54">
      <formula>W42&gt;S42</formula>
    </cfRule>
  </conditionalFormatting>
  <conditionalFormatting sqref="V41">
    <cfRule type="expression" dxfId="51" priority="51">
      <formula>W41&lt;S41</formula>
    </cfRule>
    <cfRule type="expression" dxfId="50" priority="52">
      <formula>W41&gt;S41</formula>
    </cfRule>
  </conditionalFormatting>
  <conditionalFormatting sqref="V18">
    <cfRule type="expression" dxfId="49" priority="49">
      <formula>W18&lt;S18</formula>
    </cfRule>
    <cfRule type="expression" dxfId="48" priority="50">
      <formula>W18&gt;S18</formula>
    </cfRule>
  </conditionalFormatting>
  <conditionalFormatting sqref="J74:J76">
    <cfRule type="expression" dxfId="47" priority="47">
      <formula>K74&lt;G74</formula>
    </cfRule>
    <cfRule type="expression" dxfId="46" priority="48">
      <formula>K74&gt;G74</formula>
    </cfRule>
  </conditionalFormatting>
  <conditionalFormatting sqref="J78:J80">
    <cfRule type="expression" dxfId="45" priority="45">
      <formula>K78&lt;G78</formula>
    </cfRule>
    <cfRule type="expression" dxfId="44" priority="46">
      <formula>K78&gt;G78</formula>
    </cfRule>
  </conditionalFormatting>
  <conditionalFormatting sqref="J83:J85">
    <cfRule type="expression" dxfId="43" priority="43">
      <formula>K83&lt;G83</formula>
    </cfRule>
    <cfRule type="expression" dxfId="42" priority="44">
      <formula>K83&gt;G83</formula>
    </cfRule>
  </conditionalFormatting>
  <conditionalFormatting sqref="J87:J89">
    <cfRule type="expression" dxfId="41" priority="41">
      <formula>K87&lt;G87</formula>
    </cfRule>
    <cfRule type="expression" dxfId="40" priority="42">
      <formula>K87&gt;G87</formula>
    </cfRule>
  </conditionalFormatting>
  <conditionalFormatting sqref="J92:J94">
    <cfRule type="expression" dxfId="39" priority="39">
      <formula>K92&lt;G92</formula>
    </cfRule>
    <cfRule type="expression" dxfId="38" priority="40">
      <formula>K92&gt;G92</formula>
    </cfRule>
  </conditionalFormatting>
  <conditionalFormatting sqref="J96:J98">
    <cfRule type="expression" dxfId="37" priority="37">
      <formula>K96&lt;G96</formula>
    </cfRule>
    <cfRule type="expression" dxfId="36" priority="38">
      <formula>K96&gt;G96</formula>
    </cfRule>
  </conditionalFormatting>
  <conditionalFormatting sqref="N74:N76">
    <cfRule type="expression" dxfId="35" priority="35">
      <formula>O74&lt;K74</formula>
    </cfRule>
    <cfRule type="expression" dxfId="34" priority="36">
      <formula>O74&gt;K74</formula>
    </cfRule>
  </conditionalFormatting>
  <conditionalFormatting sqref="N78:N80">
    <cfRule type="expression" dxfId="33" priority="33">
      <formula>O78&lt;K78</formula>
    </cfRule>
    <cfRule type="expression" dxfId="32" priority="34">
      <formula>O78&gt;K78</formula>
    </cfRule>
  </conditionalFormatting>
  <conditionalFormatting sqref="N83:N85">
    <cfRule type="expression" dxfId="31" priority="31">
      <formula>O83&lt;K83</formula>
    </cfRule>
    <cfRule type="expression" dxfId="30" priority="32">
      <formula>O83&gt;K83</formula>
    </cfRule>
  </conditionalFormatting>
  <conditionalFormatting sqref="N87:N89">
    <cfRule type="expression" dxfId="29" priority="29">
      <formula>O87&lt;K87</formula>
    </cfRule>
    <cfRule type="expression" dxfId="28" priority="30">
      <formula>O87&gt;K87</formula>
    </cfRule>
  </conditionalFormatting>
  <conditionalFormatting sqref="N92:N94">
    <cfRule type="expression" dxfId="27" priority="27">
      <formula>O92&lt;K92</formula>
    </cfRule>
    <cfRule type="expression" dxfId="26" priority="28">
      <formula>O92&gt;K92</formula>
    </cfRule>
  </conditionalFormatting>
  <conditionalFormatting sqref="N96:N98">
    <cfRule type="expression" dxfId="25" priority="25">
      <formula>O96&lt;K96</formula>
    </cfRule>
    <cfRule type="expression" dxfId="24" priority="26">
      <formula>O96&gt;K96</formula>
    </cfRule>
  </conditionalFormatting>
  <conditionalFormatting sqref="R74:R76">
    <cfRule type="expression" dxfId="23" priority="23">
      <formula>S74&lt;O74</formula>
    </cfRule>
    <cfRule type="expression" dxfId="22" priority="24">
      <formula>S74&gt;O74</formula>
    </cfRule>
  </conditionalFormatting>
  <conditionalFormatting sqref="R78:R80">
    <cfRule type="expression" dxfId="21" priority="21">
      <formula>S78&lt;O78</formula>
    </cfRule>
    <cfRule type="expression" dxfId="20" priority="22">
      <formula>S78&gt;O78</formula>
    </cfRule>
  </conditionalFormatting>
  <conditionalFormatting sqref="R83:R85">
    <cfRule type="expression" dxfId="19" priority="19">
      <formula>S83&lt;O83</formula>
    </cfRule>
    <cfRule type="expression" dxfId="18" priority="20">
      <formula>S83&gt;O83</formula>
    </cfRule>
  </conditionalFormatting>
  <conditionalFormatting sqref="R87:R89">
    <cfRule type="expression" dxfId="17" priority="17">
      <formula>S87&lt;O87</formula>
    </cfRule>
    <cfRule type="expression" dxfId="16" priority="18">
      <formula>S87&gt;O87</formula>
    </cfRule>
  </conditionalFormatting>
  <conditionalFormatting sqref="R92:R94">
    <cfRule type="expression" dxfId="15" priority="15">
      <formula>S92&lt;O92</formula>
    </cfRule>
    <cfRule type="expression" dxfId="14" priority="16">
      <formula>S92&gt;O92</formula>
    </cfRule>
  </conditionalFormatting>
  <conditionalFormatting sqref="R96:R98">
    <cfRule type="expression" dxfId="13" priority="13">
      <formula>S96&lt;O96</formula>
    </cfRule>
    <cfRule type="expression" dxfId="12" priority="14">
      <formula>S96&gt;O96</formula>
    </cfRule>
  </conditionalFormatting>
  <conditionalFormatting sqref="V74:V76">
    <cfRule type="expression" dxfId="11" priority="11">
      <formula>W74&lt;S74</formula>
    </cfRule>
    <cfRule type="expression" dxfId="10" priority="12">
      <formula>W74&gt;S74</formula>
    </cfRule>
  </conditionalFormatting>
  <conditionalFormatting sqref="V78:V80">
    <cfRule type="expression" dxfId="9" priority="9">
      <formula>W78&lt;S78</formula>
    </cfRule>
    <cfRule type="expression" dxfId="8" priority="10">
      <formula>W78&gt;S78</formula>
    </cfRule>
  </conditionalFormatting>
  <conditionalFormatting sqref="V83:V85">
    <cfRule type="expression" dxfId="7" priority="7">
      <formula>W83&lt;S83</formula>
    </cfRule>
    <cfRule type="expression" dxfId="6" priority="8">
      <formula>W83&gt;S83</formula>
    </cfRule>
  </conditionalFormatting>
  <conditionalFormatting sqref="V87:V89">
    <cfRule type="expression" dxfId="5" priority="5">
      <formula>W87&lt;S87</formula>
    </cfRule>
    <cfRule type="expression" dxfId="4" priority="6">
      <formula>W87&gt;S87</formula>
    </cfRule>
  </conditionalFormatting>
  <conditionalFormatting sqref="V92:V94">
    <cfRule type="expression" dxfId="3" priority="3">
      <formula>W92&lt;S92</formula>
    </cfRule>
    <cfRule type="expression" dxfId="2" priority="4">
      <formula>W92&gt;S92</formula>
    </cfRule>
  </conditionalFormatting>
  <conditionalFormatting sqref="V96:V98">
    <cfRule type="expression" dxfId="1" priority="1">
      <formula>W96&lt;S96</formula>
    </cfRule>
    <cfRule type="expression" dxfId="0" priority="2">
      <formula>W96&gt;S96</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J32 F32 R32 N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78:N80 N55 R55 F47 R152 N83:N85 N64:N66 R64:R66 F57 J27 N87:N89 N68 R68 J31 N92:N94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V31 J74:J76 J78:J80 J83:J85 J87:J89 J92:J94 J96:J98 N74:N76 N51 N47 N57 R51 R47 R57 V51 V47 V57 V55 V64:V66 V68 N27 R27 V27 N96:N98 R74:R76 R78:R80 R83:R85 R87:R89 R92:R94 R96:R98 V74:V76 V78:V80 V83:V85 V87:V89 V92:V94 V96:V98"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defaultColWidth="8.85546875" defaultRowHeight="15" x14ac:dyDescent="0.3"/>
  <cols>
    <col min="1" max="1" width="22.85546875" style="35" customWidth="1"/>
    <col min="2" max="2" width="11" style="35" customWidth="1"/>
    <col min="3" max="3" width="9.7109375" style="35" customWidth="1"/>
    <col min="4" max="4" width="1.85546875" style="35" customWidth="1"/>
    <col min="5" max="5" width="8.85546875" style="35"/>
    <col min="6" max="6" width="1.42578125" style="35" customWidth="1"/>
    <col min="7" max="7" width="8.85546875" style="35"/>
    <col min="8" max="8" width="1.42578125" style="35" customWidth="1"/>
    <col min="9" max="9" width="8.85546875" style="35"/>
    <col min="10" max="10" width="1.42578125" style="35" customWidth="1"/>
    <col min="11" max="11" width="21.42578125" style="35" customWidth="1"/>
    <col min="12" max="12" width="22.140625" style="35" customWidth="1"/>
    <col min="13" max="13" width="3.85546875" style="35" customWidth="1"/>
    <col min="14" max="14" width="4.42578125" style="35" customWidth="1"/>
    <col min="15" max="21" width="9.7109375" style="36" customWidth="1"/>
    <col min="22" max="22" width="9.7109375" style="35" customWidth="1"/>
    <col min="23" max="25" width="8.85546875" style="35"/>
    <col min="26" max="26" width="19" style="35" bestFit="1" customWidth="1"/>
    <col min="27" max="16384" width="8.85546875" style="35"/>
  </cols>
  <sheetData>
    <row r="1" spans="1:31" ht="69" customHeight="1" thickBot="1" x14ac:dyDescent="0.35">
      <c r="A1" s="438" t="s">
        <v>96</v>
      </c>
      <c r="B1" s="439"/>
      <c r="C1" s="439"/>
      <c r="D1" s="439"/>
      <c r="E1" s="439"/>
      <c r="F1" s="439"/>
      <c r="G1" s="439"/>
      <c r="H1" s="439"/>
      <c r="I1" s="439"/>
      <c r="J1" s="439"/>
      <c r="K1" s="440"/>
    </row>
    <row r="3" spans="1:31" ht="27.75" x14ac:dyDescent="0.45">
      <c r="A3" s="34" t="s">
        <v>35</v>
      </c>
      <c r="L3" s="34" t="str">
        <f>A3</f>
        <v>Software Assurance Maturity Model (SAMM) Roadmap</v>
      </c>
    </row>
    <row r="4" spans="1:31" s="37" customFormat="1" ht="16.5" x14ac:dyDescent="0.3">
      <c r="A4" s="37" t="s">
        <v>15</v>
      </c>
      <c r="B4" s="501" t="str">
        <f>IF(ISBLANK(Interview!D10),"",Interview!D10)</f>
        <v/>
      </c>
      <c r="C4" s="501"/>
      <c r="L4" s="37" t="str">
        <f>B4</f>
        <v/>
      </c>
      <c r="O4" s="38"/>
      <c r="P4" s="38"/>
      <c r="Q4" s="38"/>
      <c r="R4" s="38"/>
      <c r="S4" s="38"/>
      <c r="T4" s="38"/>
      <c r="U4" s="38"/>
      <c r="Y4" s="37">
        <v>1</v>
      </c>
      <c r="Z4" s="37">
        <v>1</v>
      </c>
      <c r="AA4" s="37">
        <v>1</v>
      </c>
    </row>
    <row r="5" spans="1:31" s="37" customFormat="1" ht="16.5" x14ac:dyDescent="0.3">
      <c r="A5" s="37" t="s">
        <v>311</v>
      </c>
      <c r="B5" s="501" t="str">
        <f>IF(ISBLANK(Interview!D11),"",Interview!D11)</f>
        <v/>
      </c>
      <c r="C5" s="501"/>
      <c r="L5" s="37" t="str">
        <f>B5</f>
        <v/>
      </c>
      <c r="O5" s="38"/>
      <c r="P5" s="38"/>
      <c r="Q5" s="38"/>
      <c r="R5" s="38"/>
      <c r="S5" s="38"/>
      <c r="T5" s="38"/>
      <c r="U5" s="38"/>
    </row>
    <row r="6" spans="1:31" s="37" customFormat="1" ht="16.5" x14ac:dyDescent="0.3">
      <c r="A6" s="37" t="s">
        <v>36</v>
      </c>
      <c r="B6" s="502" t="str">
        <f>IF(ISBLANK(Interview!D12),"",Interview!D12)</f>
        <v/>
      </c>
      <c r="C6" s="502"/>
      <c r="L6" s="300" t="str">
        <f>B6</f>
        <v/>
      </c>
      <c r="O6" s="38"/>
      <c r="P6" s="38"/>
      <c r="Q6" s="38"/>
      <c r="R6" s="38"/>
      <c r="S6" s="38"/>
      <c r="T6" s="38"/>
      <c r="U6" s="38"/>
    </row>
    <row r="7" spans="1:31" s="37" customFormat="1" ht="16.5" x14ac:dyDescent="0.3">
      <c r="A7" s="37" t="s">
        <v>319</v>
      </c>
      <c r="B7" s="502" t="str">
        <f>IF(ISBLANK(Interview!D13),"",Interview!D13)</f>
        <v/>
      </c>
      <c r="C7" s="502"/>
      <c r="O7" s="38"/>
      <c r="P7" s="38"/>
      <c r="Q7" s="38"/>
      <c r="R7" s="38"/>
      <c r="S7" s="38"/>
      <c r="T7" s="38"/>
      <c r="U7" s="38"/>
    </row>
    <row r="8" spans="1:31" s="37" customFormat="1" ht="16.5" x14ac:dyDescent="0.3">
      <c r="A8" s="37" t="s">
        <v>8</v>
      </c>
      <c r="B8" s="502" t="str">
        <f>IF(ISBLANK(Interview!D14),"",Interview!D14)</f>
        <v/>
      </c>
      <c r="C8" s="502"/>
      <c r="L8" s="137"/>
      <c r="M8" s="137"/>
      <c r="N8" s="137"/>
      <c r="O8" s="504"/>
      <c r="P8" s="504"/>
      <c r="Q8" s="504"/>
      <c r="R8" s="504"/>
      <c r="S8" s="504"/>
      <c r="T8" s="504"/>
      <c r="U8" s="504"/>
      <c r="V8" s="504"/>
    </row>
    <row r="9" spans="1:31" s="37" customFormat="1" ht="16.5" x14ac:dyDescent="0.3">
      <c r="L9" s="138"/>
      <c r="M9" s="138"/>
      <c r="N9" s="138"/>
      <c r="O9" s="504"/>
      <c r="P9" s="504"/>
      <c r="Q9" s="504"/>
      <c r="R9" s="504"/>
      <c r="S9" s="504"/>
      <c r="T9" s="504"/>
      <c r="U9" s="504"/>
      <c r="V9" s="504"/>
    </row>
    <row r="10" spans="1:31" s="37" customFormat="1" ht="17.25" thickBot="1" x14ac:dyDescent="0.35">
      <c r="A10" s="37" t="s">
        <v>37</v>
      </c>
      <c r="B10" s="39" t="s">
        <v>38</v>
      </c>
      <c r="I10" s="39" t="s">
        <v>39</v>
      </c>
      <c r="L10" s="139" t="s">
        <v>40</v>
      </c>
      <c r="M10" s="139"/>
      <c r="N10" s="139"/>
      <c r="O10" s="500"/>
      <c r="P10" s="500"/>
      <c r="Q10" s="500"/>
      <c r="R10" s="500"/>
      <c r="S10" s="500"/>
      <c r="T10" s="500"/>
      <c r="U10" s="500"/>
      <c r="V10" s="500"/>
    </row>
    <row r="11" spans="1:31" ht="15.75" thickBot="1" x14ac:dyDescent="0.35">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3" t="str">
        <f>C11</f>
        <v>Phase 1</v>
      </c>
      <c r="P11" s="503"/>
      <c r="Q11" s="503" t="str">
        <f>E11</f>
        <v>Phase 2</v>
      </c>
      <c r="R11" s="503"/>
      <c r="S11" s="503" t="str">
        <f>G11</f>
        <v>Phase 3</v>
      </c>
      <c r="T11" s="503"/>
      <c r="U11" s="503" t="str">
        <f>I11</f>
        <v>Phase 4</v>
      </c>
      <c r="V11" s="503"/>
      <c r="AA11" s="41" t="str">
        <f>I11</f>
        <v>Phase 4</v>
      </c>
      <c r="AB11" s="41" t="str">
        <f>G11</f>
        <v>Phase 3</v>
      </c>
      <c r="AC11" s="41" t="str">
        <f>E11</f>
        <v>Phase 2</v>
      </c>
      <c r="AD11" s="41" t="str">
        <f>C11</f>
        <v>Phase 1</v>
      </c>
      <c r="AE11" s="41" t="str">
        <f>B11</f>
        <v>Start</v>
      </c>
    </row>
    <row r="12" spans="1:31" ht="15" customHeight="1" x14ac:dyDescent="0.3">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3">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3">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3">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3">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3">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3">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3">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3">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3">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3">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3">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3">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3">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5.75" thickBot="1" x14ac:dyDescent="0.35">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3">
      <c r="L27" s="294" t="str">
        <f>A13</f>
        <v>Policy &amp; Compliance</v>
      </c>
      <c r="M27" s="141"/>
      <c r="N27" s="141"/>
      <c r="O27" s="141"/>
      <c r="P27" s="141"/>
      <c r="Q27" s="141"/>
      <c r="R27" s="141"/>
      <c r="S27" s="141"/>
      <c r="T27" s="141"/>
      <c r="U27" s="141"/>
      <c r="V27" s="141"/>
    </row>
    <row r="28" spans="1:31" x14ac:dyDescent="0.3">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3">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3">
      <c r="B30" s="47"/>
      <c r="L30" s="294"/>
      <c r="M30" s="141"/>
      <c r="N30" s="141"/>
      <c r="O30" s="141"/>
      <c r="P30" s="141"/>
      <c r="Q30" s="141"/>
      <c r="R30" s="141"/>
      <c r="S30" s="141"/>
      <c r="T30" s="141"/>
      <c r="U30" s="141"/>
      <c r="V30" s="141"/>
    </row>
    <row r="31" spans="1:31" ht="15.75" thickBot="1" x14ac:dyDescent="0.35">
      <c r="L31" s="294"/>
      <c r="M31" s="141"/>
      <c r="N31" s="141"/>
      <c r="O31" s="141"/>
      <c r="P31" s="141"/>
      <c r="Q31" s="141"/>
      <c r="R31" s="141"/>
      <c r="S31" s="141"/>
      <c r="T31" s="141"/>
      <c r="U31" s="141"/>
      <c r="V31" s="141"/>
    </row>
    <row r="32" spans="1:31" x14ac:dyDescent="0.3">
      <c r="A32" s="50" t="s">
        <v>50</v>
      </c>
      <c r="B32" s="51">
        <v>0</v>
      </c>
      <c r="L32" s="294"/>
      <c r="M32" s="141"/>
      <c r="N32" s="141"/>
      <c r="O32" s="141"/>
      <c r="P32" s="141"/>
      <c r="Q32" s="141"/>
      <c r="R32" s="141"/>
      <c r="S32" s="141"/>
      <c r="T32" s="141"/>
      <c r="U32" s="141"/>
      <c r="V32" s="141"/>
    </row>
    <row r="33" spans="1:22" x14ac:dyDescent="0.3">
      <c r="A33" s="52"/>
      <c r="B33" s="53">
        <v>0.5</v>
      </c>
      <c r="L33" s="294"/>
      <c r="M33" s="141"/>
      <c r="N33" s="141"/>
      <c r="O33" s="141"/>
      <c r="P33" s="141"/>
      <c r="Q33" s="141"/>
      <c r="R33" s="141"/>
      <c r="S33" s="141"/>
      <c r="T33" s="141"/>
      <c r="U33" s="141"/>
      <c r="V33" s="141"/>
    </row>
    <row r="34" spans="1:22" x14ac:dyDescent="0.3">
      <c r="A34" s="52"/>
      <c r="B34" s="53">
        <v>1</v>
      </c>
      <c r="L34" s="294" t="str">
        <f>A14</f>
        <v>Education &amp; Guidance</v>
      </c>
      <c r="M34" s="141"/>
      <c r="N34" s="141"/>
      <c r="O34" s="141"/>
      <c r="P34" s="141"/>
      <c r="Q34" s="141"/>
      <c r="R34" s="141"/>
      <c r="S34" s="141"/>
      <c r="T34" s="141"/>
      <c r="U34" s="141"/>
      <c r="V34" s="141"/>
    </row>
    <row r="35" spans="1:22" x14ac:dyDescent="0.3">
      <c r="A35" s="52"/>
      <c r="B35" s="53">
        <v>1.5</v>
      </c>
      <c r="L35" s="294"/>
      <c r="M35" s="141"/>
      <c r="N35" s="141"/>
      <c r="O35" s="141"/>
      <c r="P35" s="141"/>
      <c r="Q35" s="141"/>
      <c r="R35" s="141"/>
      <c r="S35" s="141"/>
      <c r="T35" s="141"/>
      <c r="U35" s="141"/>
      <c r="V35" s="141"/>
    </row>
    <row r="36" spans="1:22" x14ac:dyDescent="0.3">
      <c r="A36" s="52"/>
      <c r="B36" s="53">
        <v>2</v>
      </c>
      <c r="L36" s="294"/>
      <c r="M36" s="141"/>
      <c r="N36" s="141"/>
      <c r="O36" s="141"/>
      <c r="P36" s="141"/>
      <c r="Q36" s="141"/>
      <c r="R36" s="141"/>
      <c r="S36" s="141"/>
      <c r="T36" s="141"/>
      <c r="U36" s="141"/>
      <c r="V36" s="141"/>
    </row>
    <row r="37" spans="1:22" x14ac:dyDescent="0.3">
      <c r="A37" s="52"/>
      <c r="B37" s="53">
        <v>2.5</v>
      </c>
      <c r="L37" s="294"/>
      <c r="M37" s="141"/>
      <c r="N37" s="141"/>
      <c r="O37" s="141"/>
      <c r="P37" s="141"/>
      <c r="Q37" s="141"/>
      <c r="R37" s="141"/>
      <c r="S37" s="141"/>
      <c r="T37" s="141"/>
      <c r="U37" s="141"/>
      <c r="V37" s="141"/>
    </row>
    <row r="38" spans="1:22" ht="15.75" thickBot="1" x14ac:dyDescent="0.35">
      <c r="A38" s="54"/>
      <c r="B38" s="55">
        <v>3</v>
      </c>
      <c r="L38" s="294"/>
      <c r="M38" s="141"/>
      <c r="N38" s="141"/>
      <c r="O38" s="141"/>
      <c r="P38" s="141"/>
      <c r="Q38" s="141"/>
      <c r="R38" s="141"/>
      <c r="S38" s="141"/>
      <c r="T38" s="141"/>
      <c r="U38" s="141"/>
      <c r="V38" s="141"/>
    </row>
    <row r="39" spans="1:22" x14ac:dyDescent="0.3">
      <c r="L39" s="294"/>
      <c r="M39" s="141"/>
      <c r="N39" s="141"/>
      <c r="O39" s="141"/>
      <c r="P39" s="141"/>
      <c r="Q39" s="141"/>
      <c r="R39" s="141"/>
      <c r="S39" s="141"/>
      <c r="T39" s="141"/>
      <c r="U39" s="141"/>
      <c r="V39" s="141"/>
    </row>
    <row r="40" spans="1:22" x14ac:dyDescent="0.3">
      <c r="L40" s="294"/>
      <c r="M40" s="141"/>
      <c r="N40" s="141"/>
      <c r="O40" s="141"/>
      <c r="P40" s="141"/>
      <c r="Q40" s="141"/>
      <c r="R40" s="141"/>
      <c r="S40" s="141"/>
      <c r="T40" s="141"/>
      <c r="U40" s="141"/>
      <c r="V40" s="141"/>
    </row>
    <row r="41" spans="1:22" x14ac:dyDescent="0.3">
      <c r="L41" s="294" t="str">
        <f>A15</f>
        <v>Threat Assessment</v>
      </c>
      <c r="M41" s="141"/>
      <c r="N41" s="141"/>
      <c r="O41" s="141"/>
      <c r="P41" s="141"/>
      <c r="Q41" s="141"/>
      <c r="R41" s="141"/>
      <c r="S41" s="141"/>
      <c r="T41" s="141"/>
      <c r="U41" s="141"/>
      <c r="V41" s="141"/>
    </row>
    <row r="42" spans="1:22" x14ac:dyDescent="0.3">
      <c r="L42" s="294"/>
      <c r="M42" s="141"/>
      <c r="N42" s="141"/>
      <c r="O42" s="141"/>
      <c r="P42" s="141"/>
      <c r="Q42" s="141"/>
      <c r="R42" s="141"/>
      <c r="S42" s="141"/>
      <c r="T42" s="141"/>
      <c r="U42" s="141"/>
      <c r="V42" s="141"/>
    </row>
    <row r="43" spans="1:22" x14ac:dyDescent="0.3">
      <c r="L43" s="294"/>
      <c r="M43" s="141"/>
      <c r="N43" s="141"/>
      <c r="O43" s="141"/>
      <c r="P43" s="141"/>
      <c r="Q43" s="141"/>
      <c r="R43" s="141"/>
      <c r="S43" s="141"/>
      <c r="T43" s="141"/>
      <c r="U43" s="141"/>
      <c r="V43" s="141"/>
    </row>
    <row r="44" spans="1:22" x14ac:dyDescent="0.3">
      <c r="L44" s="294"/>
      <c r="M44" s="141"/>
      <c r="N44" s="141"/>
      <c r="O44" s="141"/>
      <c r="P44" s="141"/>
      <c r="Q44" s="141"/>
      <c r="R44" s="141"/>
      <c r="S44" s="141"/>
      <c r="T44" s="141"/>
      <c r="U44" s="141"/>
      <c r="V44" s="141"/>
    </row>
    <row r="45" spans="1:22" x14ac:dyDescent="0.3">
      <c r="L45" s="294"/>
      <c r="M45" s="141"/>
      <c r="N45" s="141"/>
      <c r="O45" s="141"/>
      <c r="P45" s="141"/>
      <c r="Q45" s="141"/>
      <c r="R45" s="141"/>
      <c r="S45" s="141"/>
      <c r="T45" s="141"/>
      <c r="U45" s="141"/>
      <c r="V45" s="141"/>
    </row>
    <row r="46" spans="1:22" x14ac:dyDescent="0.3">
      <c r="L46" s="294"/>
      <c r="M46" s="141"/>
      <c r="N46" s="141"/>
      <c r="O46" s="141"/>
      <c r="P46" s="141"/>
      <c r="Q46" s="141"/>
      <c r="R46" s="141"/>
      <c r="S46" s="141"/>
      <c r="T46" s="141"/>
      <c r="U46" s="141"/>
      <c r="V46" s="141"/>
    </row>
    <row r="47" spans="1:22" x14ac:dyDescent="0.3">
      <c r="L47" s="294"/>
      <c r="M47" s="141"/>
      <c r="N47" s="141"/>
      <c r="O47" s="141"/>
      <c r="P47" s="141"/>
      <c r="Q47" s="141"/>
      <c r="R47" s="141"/>
      <c r="S47" s="141"/>
      <c r="T47" s="141"/>
      <c r="U47" s="141"/>
      <c r="V47" s="141"/>
    </row>
    <row r="48" spans="1:22" x14ac:dyDescent="0.3">
      <c r="L48" s="294" t="str">
        <f>A16</f>
        <v>Security Requirements</v>
      </c>
      <c r="M48" s="141"/>
      <c r="N48" s="141"/>
      <c r="O48" s="141"/>
      <c r="P48" s="141"/>
      <c r="Q48" s="141"/>
      <c r="R48" s="141"/>
      <c r="S48" s="141"/>
      <c r="T48" s="141"/>
      <c r="U48" s="141"/>
      <c r="V48" s="141"/>
    </row>
    <row r="49" spans="12:22" x14ac:dyDescent="0.3">
      <c r="L49" s="294"/>
      <c r="M49" s="141"/>
      <c r="N49" s="141"/>
      <c r="O49" s="141"/>
      <c r="P49" s="141"/>
      <c r="Q49" s="141"/>
      <c r="R49" s="141"/>
      <c r="S49" s="141"/>
      <c r="T49" s="141"/>
      <c r="U49" s="141"/>
      <c r="V49" s="141"/>
    </row>
    <row r="50" spans="12:22" x14ac:dyDescent="0.3">
      <c r="L50" s="294"/>
      <c r="M50" s="141"/>
      <c r="N50" s="141"/>
      <c r="O50" s="141"/>
      <c r="P50" s="141"/>
      <c r="Q50" s="141"/>
      <c r="R50" s="141"/>
      <c r="S50" s="141"/>
      <c r="T50" s="141"/>
      <c r="U50" s="141"/>
      <c r="V50" s="141"/>
    </row>
    <row r="51" spans="12:22" x14ac:dyDescent="0.3">
      <c r="L51" s="294"/>
      <c r="M51" s="141"/>
      <c r="N51" s="141"/>
      <c r="O51" s="141"/>
      <c r="P51" s="141"/>
      <c r="Q51" s="141"/>
      <c r="R51" s="141"/>
      <c r="S51" s="141"/>
      <c r="T51" s="141"/>
      <c r="U51" s="141"/>
      <c r="V51" s="141"/>
    </row>
    <row r="52" spans="12:22" x14ac:dyDescent="0.3">
      <c r="L52" s="294"/>
      <c r="M52" s="141"/>
      <c r="N52" s="141"/>
      <c r="O52" s="141"/>
      <c r="P52" s="141"/>
      <c r="Q52" s="141"/>
      <c r="R52" s="141"/>
      <c r="S52" s="141"/>
      <c r="T52" s="141"/>
      <c r="U52" s="141"/>
      <c r="V52" s="141"/>
    </row>
    <row r="53" spans="12:22" x14ac:dyDescent="0.3">
      <c r="L53" s="294"/>
      <c r="M53" s="141"/>
      <c r="N53" s="141"/>
      <c r="O53" s="141"/>
      <c r="P53" s="141"/>
      <c r="Q53" s="141"/>
      <c r="R53" s="141"/>
      <c r="S53" s="141"/>
      <c r="T53" s="141"/>
      <c r="U53" s="141"/>
      <c r="V53" s="141"/>
    </row>
    <row r="54" spans="12:22" x14ac:dyDescent="0.3">
      <c r="L54" s="294"/>
      <c r="M54" s="141"/>
      <c r="N54" s="141"/>
      <c r="O54" s="141"/>
      <c r="P54" s="141"/>
      <c r="Q54" s="141"/>
      <c r="R54" s="141"/>
      <c r="S54" s="141"/>
      <c r="T54" s="141"/>
      <c r="U54" s="141"/>
      <c r="V54" s="141"/>
    </row>
    <row r="55" spans="12:22" x14ac:dyDescent="0.3">
      <c r="L55" s="294"/>
      <c r="M55" s="141"/>
      <c r="N55" s="141"/>
      <c r="O55" s="141"/>
      <c r="P55" s="141"/>
      <c r="Q55" s="141"/>
      <c r="R55" s="141"/>
      <c r="S55" s="141"/>
      <c r="T55" s="141"/>
      <c r="U55" s="141"/>
      <c r="V55" s="141"/>
    </row>
    <row r="56" spans="12:22" x14ac:dyDescent="0.3">
      <c r="L56" s="294" t="str">
        <f>A17</f>
        <v>Secure Architecture</v>
      </c>
    </row>
    <row r="57" spans="12:22" x14ac:dyDescent="0.3">
      <c r="L57" s="52"/>
    </row>
    <row r="58" spans="12:22" x14ac:dyDescent="0.3">
      <c r="L58" s="52"/>
    </row>
    <row r="59" spans="12:22" x14ac:dyDescent="0.3">
      <c r="L59" s="52"/>
    </row>
    <row r="60" spans="12:22" x14ac:dyDescent="0.3">
      <c r="L60" s="52"/>
    </row>
    <row r="61" spans="12:22" x14ac:dyDescent="0.3">
      <c r="L61" s="52"/>
    </row>
    <row r="62" spans="12:22" x14ac:dyDescent="0.3">
      <c r="L62" s="52"/>
    </row>
    <row r="63" spans="12:22" x14ac:dyDescent="0.3">
      <c r="L63" s="52" t="s">
        <v>210</v>
      </c>
    </row>
    <row r="64" spans="12:22" x14ac:dyDescent="0.3">
      <c r="L64" s="52"/>
    </row>
    <row r="65" spans="12:22" x14ac:dyDescent="0.3">
      <c r="L65" s="52"/>
    </row>
    <row r="66" spans="12:22" x14ac:dyDescent="0.3">
      <c r="L66" s="52"/>
    </row>
    <row r="67" spans="12:22" x14ac:dyDescent="0.3">
      <c r="L67" s="52"/>
    </row>
    <row r="68" spans="12:22" x14ac:dyDescent="0.3">
      <c r="L68" s="52"/>
    </row>
    <row r="69" spans="12:22" x14ac:dyDescent="0.3">
      <c r="L69" s="52"/>
    </row>
    <row r="70" spans="12:22" x14ac:dyDescent="0.3">
      <c r="L70" s="52" t="s">
        <v>220</v>
      </c>
    </row>
    <row r="71" spans="12:22" x14ac:dyDescent="0.3">
      <c r="L71" s="52"/>
    </row>
    <row r="72" spans="12:22" x14ac:dyDescent="0.3">
      <c r="L72" s="52"/>
    </row>
    <row r="73" spans="12:22" x14ac:dyDescent="0.3">
      <c r="L73" s="52"/>
    </row>
    <row r="74" spans="12:22" x14ac:dyDescent="0.3">
      <c r="L74" s="52"/>
    </row>
    <row r="75" spans="12:22" x14ac:dyDescent="0.3">
      <c r="L75" s="52"/>
    </row>
    <row r="76" spans="12:22" x14ac:dyDescent="0.3">
      <c r="L76" s="52"/>
    </row>
    <row r="77" spans="12:22" x14ac:dyDescent="0.3">
      <c r="L77" s="52" t="s">
        <v>231</v>
      </c>
    </row>
    <row r="78" spans="12:22" x14ac:dyDescent="0.3">
      <c r="L78" s="52"/>
    </row>
    <row r="79" spans="12:22" x14ac:dyDescent="0.3">
      <c r="L79" s="52"/>
    </row>
    <row r="80" spans="12:22" x14ac:dyDescent="0.3">
      <c r="L80" s="52"/>
      <c r="M80" s="141"/>
      <c r="N80" s="141"/>
      <c r="O80" s="141"/>
      <c r="P80" s="141"/>
      <c r="Q80" s="141"/>
      <c r="R80" s="141"/>
      <c r="S80" s="141"/>
      <c r="T80" s="141"/>
      <c r="U80" s="141"/>
      <c r="V80" s="141"/>
    </row>
    <row r="81" spans="12:22" x14ac:dyDescent="0.3">
      <c r="L81" s="294"/>
      <c r="M81" s="141"/>
      <c r="N81" s="141"/>
      <c r="O81" s="141"/>
      <c r="P81" s="141"/>
      <c r="Q81" s="141"/>
      <c r="R81" s="141"/>
      <c r="S81" s="141"/>
      <c r="T81" s="141"/>
      <c r="U81" s="141"/>
      <c r="V81" s="141"/>
    </row>
    <row r="82" spans="12:22" x14ac:dyDescent="0.3">
      <c r="L82" s="294"/>
      <c r="M82" s="141"/>
      <c r="N82" s="141"/>
      <c r="O82" s="141"/>
      <c r="P82" s="141"/>
      <c r="Q82" s="141"/>
      <c r="R82" s="141"/>
      <c r="S82" s="141"/>
      <c r="T82" s="141"/>
      <c r="U82" s="141"/>
      <c r="V82" s="141"/>
    </row>
    <row r="83" spans="12:22" x14ac:dyDescent="0.3">
      <c r="L83" s="294"/>
      <c r="M83" s="141"/>
      <c r="N83" s="141"/>
      <c r="O83" s="141"/>
      <c r="P83" s="141"/>
      <c r="Q83" s="141"/>
      <c r="R83" s="141"/>
      <c r="S83" s="141"/>
      <c r="T83" s="141"/>
      <c r="U83" s="141"/>
      <c r="V83" s="141"/>
    </row>
    <row r="84" spans="12:22" x14ac:dyDescent="0.3">
      <c r="L84" s="294"/>
      <c r="M84" s="141"/>
      <c r="N84" s="141"/>
      <c r="O84" s="141"/>
      <c r="P84" s="141"/>
      <c r="Q84" s="141"/>
      <c r="R84" s="141"/>
      <c r="S84" s="141"/>
      <c r="T84" s="141"/>
      <c r="U84" s="141"/>
      <c r="V84" s="141"/>
    </row>
    <row r="85" spans="12:22" x14ac:dyDescent="0.3">
      <c r="L85" s="294"/>
      <c r="M85" s="141"/>
      <c r="N85" s="141"/>
      <c r="O85" s="141"/>
      <c r="P85" s="141"/>
      <c r="Q85" s="141"/>
      <c r="R85" s="141"/>
      <c r="S85" s="141"/>
      <c r="T85" s="141"/>
      <c r="U85" s="141"/>
      <c r="V85" s="141"/>
    </row>
    <row r="86" spans="12:22" x14ac:dyDescent="0.3">
      <c r="L86" s="294"/>
      <c r="M86" s="141"/>
      <c r="N86" s="141"/>
      <c r="O86" s="141"/>
      <c r="P86" s="141"/>
      <c r="Q86" s="141"/>
      <c r="R86" s="141"/>
      <c r="S86" s="141"/>
      <c r="T86" s="141"/>
      <c r="U86" s="141"/>
      <c r="V86" s="141"/>
    </row>
    <row r="87" spans="12:22" x14ac:dyDescent="0.3">
      <c r="L87" s="294"/>
      <c r="M87" s="141"/>
      <c r="N87" s="141"/>
      <c r="O87" s="141"/>
      <c r="P87" s="141"/>
      <c r="Q87" s="141"/>
      <c r="R87" s="141"/>
      <c r="S87" s="141"/>
      <c r="T87" s="141"/>
      <c r="U87" s="141"/>
      <c r="V87" s="141"/>
    </row>
    <row r="88" spans="12:22" x14ac:dyDescent="0.3">
      <c r="L88" s="294" t="str">
        <f>A21</f>
        <v>Architecture Assessment</v>
      </c>
      <c r="M88" s="141"/>
      <c r="N88" s="141"/>
      <c r="O88" s="141"/>
      <c r="P88" s="141"/>
      <c r="Q88" s="141"/>
      <c r="R88" s="141"/>
      <c r="S88" s="141"/>
      <c r="T88" s="141"/>
      <c r="U88" s="141"/>
      <c r="V88" s="141"/>
    </row>
    <row r="89" spans="12:22" x14ac:dyDescent="0.3">
      <c r="L89" s="294"/>
      <c r="M89" s="141"/>
      <c r="N89" s="141"/>
      <c r="O89" s="141"/>
      <c r="P89" s="141"/>
      <c r="Q89" s="141"/>
      <c r="R89" s="141"/>
      <c r="S89" s="141"/>
      <c r="T89" s="141"/>
      <c r="U89" s="141"/>
      <c r="V89" s="141"/>
    </row>
    <row r="90" spans="12:22" x14ac:dyDescent="0.3">
      <c r="L90" s="294"/>
      <c r="M90" s="141"/>
      <c r="N90" s="141"/>
      <c r="O90" s="141"/>
      <c r="P90" s="141"/>
      <c r="Q90" s="141"/>
      <c r="R90" s="141"/>
      <c r="S90" s="141"/>
      <c r="T90" s="141"/>
      <c r="U90" s="141"/>
      <c r="V90" s="141"/>
    </row>
    <row r="91" spans="12:22" x14ac:dyDescent="0.3">
      <c r="L91" s="294"/>
      <c r="M91" s="141"/>
      <c r="N91" s="141"/>
      <c r="O91" s="141"/>
      <c r="P91" s="141"/>
      <c r="Q91" s="141"/>
      <c r="R91" s="141"/>
      <c r="S91" s="141"/>
      <c r="T91" s="141"/>
      <c r="U91" s="141"/>
      <c r="V91" s="141"/>
    </row>
    <row r="92" spans="12:22" x14ac:dyDescent="0.3">
      <c r="L92" s="294"/>
      <c r="M92" s="141"/>
      <c r="N92" s="141"/>
      <c r="O92" s="141"/>
      <c r="P92" s="141"/>
      <c r="Q92" s="141"/>
      <c r="R92" s="141"/>
      <c r="S92" s="141"/>
      <c r="T92" s="141"/>
      <c r="U92" s="141"/>
      <c r="V92" s="141"/>
    </row>
    <row r="93" spans="12:22" x14ac:dyDescent="0.3">
      <c r="L93" s="294"/>
      <c r="M93" s="141"/>
      <c r="N93" s="141"/>
      <c r="O93" s="141"/>
      <c r="P93" s="141"/>
      <c r="Q93" s="141"/>
      <c r="R93" s="141"/>
      <c r="S93" s="141"/>
      <c r="T93" s="141"/>
      <c r="U93" s="141"/>
      <c r="V93" s="141"/>
    </row>
    <row r="94" spans="12:22" x14ac:dyDescent="0.3">
      <c r="L94" s="294"/>
      <c r="M94" s="141"/>
      <c r="N94" s="141"/>
      <c r="O94" s="141"/>
      <c r="P94" s="141"/>
      <c r="Q94" s="141"/>
      <c r="R94" s="141"/>
      <c r="S94" s="141"/>
      <c r="T94" s="141"/>
      <c r="U94" s="141"/>
      <c r="V94" s="141"/>
    </row>
    <row r="95" spans="12:22" x14ac:dyDescent="0.3">
      <c r="L95" s="294"/>
      <c r="M95" s="141"/>
      <c r="N95" s="141"/>
      <c r="O95" s="141"/>
      <c r="P95" s="141"/>
      <c r="Q95" s="141"/>
      <c r="R95" s="141"/>
      <c r="S95" s="141"/>
      <c r="T95" s="141"/>
      <c r="U95" s="141"/>
      <c r="V95" s="141"/>
    </row>
    <row r="96" spans="12:22" x14ac:dyDescent="0.3">
      <c r="L96" s="294" t="str">
        <f>A22</f>
        <v>Requirements Testing</v>
      </c>
      <c r="M96" s="141"/>
      <c r="N96" s="141"/>
      <c r="O96" s="141"/>
      <c r="P96" s="141"/>
      <c r="Q96" s="141"/>
      <c r="R96" s="141"/>
      <c r="S96" s="141"/>
      <c r="T96" s="141"/>
      <c r="U96" s="141"/>
      <c r="V96" s="141"/>
    </row>
    <row r="97" spans="12:22" x14ac:dyDescent="0.3">
      <c r="L97" s="294"/>
      <c r="M97" s="141"/>
      <c r="N97" s="141"/>
      <c r="O97" s="141"/>
      <c r="P97" s="141"/>
      <c r="Q97" s="141"/>
      <c r="R97" s="141"/>
      <c r="S97" s="141"/>
      <c r="T97" s="141"/>
      <c r="U97" s="141"/>
      <c r="V97" s="141"/>
    </row>
    <row r="98" spans="12:22" x14ac:dyDescent="0.3">
      <c r="L98" s="294"/>
      <c r="M98" s="141"/>
      <c r="N98" s="141"/>
      <c r="O98" s="141"/>
      <c r="P98" s="141"/>
      <c r="Q98" s="141"/>
      <c r="R98" s="141"/>
      <c r="S98" s="141"/>
      <c r="T98" s="141"/>
      <c r="U98" s="141"/>
      <c r="V98" s="141"/>
    </row>
    <row r="99" spans="12:22" x14ac:dyDescent="0.3">
      <c r="L99" s="294"/>
      <c r="M99" s="141"/>
      <c r="N99" s="141"/>
      <c r="O99" s="141"/>
      <c r="P99" s="141"/>
      <c r="Q99" s="141"/>
      <c r="R99" s="141"/>
      <c r="S99" s="141"/>
      <c r="T99" s="141"/>
      <c r="U99" s="141"/>
      <c r="V99" s="141"/>
    </row>
    <row r="100" spans="12:22" x14ac:dyDescent="0.3">
      <c r="L100" s="294"/>
      <c r="M100" s="141"/>
      <c r="N100" s="141"/>
      <c r="O100" s="141"/>
      <c r="P100" s="141"/>
      <c r="Q100" s="141"/>
      <c r="R100" s="141"/>
      <c r="S100" s="141"/>
      <c r="T100" s="141"/>
      <c r="U100" s="141"/>
      <c r="V100" s="141"/>
    </row>
    <row r="101" spans="12:22" x14ac:dyDescent="0.3">
      <c r="L101" s="294"/>
      <c r="M101" s="141"/>
      <c r="N101" s="141"/>
      <c r="O101" s="141"/>
      <c r="P101" s="141"/>
      <c r="Q101" s="141"/>
      <c r="R101" s="141"/>
      <c r="S101" s="141"/>
      <c r="T101" s="141"/>
      <c r="U101" s="141"/>
      <c r="V101" s="141"/>
    </row>
    <row r="102" spans="12:22" x14ac:dyDescent="0.3">
      <c r="L102" s="294"/>
      <c r="M102" s="141"/>
      <c r="N102" s="141"/>
      <c r="O102" s="141"/>
      <c r="P102" s="141"/>
      <c r="Q102" s="141"/>
      <c r="R102" s="141"/>
      <c r="S102" s="141"/>
      <c r="T102" s="141"/>
      <c r="U102" s="141"/>
      <c r="V102" s="141"/>
    </row>
    <row r="103" spans="12:22" x14ac:dyDescent="0.3">
      <c r="L103" s="294"/>
      <c r="M103" s="141"/>
      <c r="N103" s="141"/>
      <c r="O103" s="141"/>
      <c r="P103" s="141"/>
      <c r="Q103" s="141"/>
      <c r="R103" s="141"/>
      <c r="S103" s="141"/>
      <c r="T103" s="141"/>
      <c r="U103" s="141"/>
      <c r="V103" s="141"/>
    </row>
    <row r="104" spans="12:22" x14ac:dyDescent="0.3">
      <c r="L104" s="294" t="str">
        <f>A23</f>
        <v>Security Testing</v>
      </c>
      <c r="M104" s="141"/>
      <c r="N104" s="141"/>
      <c r="O104" s="141"/>
      <c r="P104" s="141"/>
      <c r="Q104" s="141"/>
      <c r="R104" s="141"/>
      <c r="S104" s="141"/>
      <c r="T104" s="141"/>
      <c r="U104" s="141"/>
      <c r="V104" s="141"/>
    </row>
    <row r="105" spans="12:22" x14ac:dyDescent="0.3">
      <c r="L105" s="294"/>
      <c r="M105" s="141"/>
      <c r="N105" s="141"/>
      <c r="O105" s="141"/>
      <c r="P105" s="141"/>
      <c r="Q105" s="141"/>
      <c r="R105" s="141"/>
      <c r="S105" s="141"/>
      <c r="T105" s="141"/>
      <c r="U105" s="141"/>
      <c r="V105" s="141"/>
    </row>
    <row r="106" spans="12:22" x14ac:dyDescent="0.3">
      <c r="L106" s="294"/>
      <c r="M106" s="141"/>
      <c r="N106" s="141"/>
      <c r="O106" s="141"/>
      <c r="P106" s="141"/>
      <c r="Q106" s="141"/>
      <c r="R106" s="141"/>
      <c r="S106" s="141"/>
      <c r="T106" s="141"/>
      <c r="U106" s="141"/>
      <c r="V106" s="141"/>
    </row>
    <row r="107" spans="12:22" x14ac:dyDescent="0.3">
      <c r="L107" s="294"/>
      <c r="M107" s="141"/>
      <c r="N107" s="141"/>
      <c r="O107" s="141"/>
      <c r="P107" s="141"/>
      <c r="Q107" s="141"/>
      <c r="R107" s="141"/>
      <c r="S107" s="141"/>
      <c r="T107" s="141"/>
      <c r="U107" s="141"/>
      <c r="V107" s="141"/>
    </row>
    <row r="108" spans="12:22" x14ac:dyDescent="0.3">
      <c r="L108" s="294"/>
      <c r="M108" s="141"/>
      <c r="N108" s="141"/>
      <c r="O108" s="141"/>
      <c r="P108" s="141"/>
      <c r="Q108" s="141"/>
      <c r="R108" s="141"/>
      <c r="S108" s="141"/>
      <c r="T108" s="141"/>
      <c r="U108" s="141"/>
      <c r="V108" s="141"/>
    </row>
    <row r="109" spans="12:22" x14ac:dyDescent="0.3">
      <c r="L109" s="294"/>
      <c r="M109" s="141"/>
      <c r="N109" s="141"/>
      <c r="O109" s="141"/>
      <c r="P109" s="141"/>
      <c r="Q109" s="141"/>
      <c r="R109" s="141"/>
      <c r="S109" s="141"/>
      <c r="T109" s="141"/>
      <c r="U109" s="141"/>
      <c r="V109" s="141"/>
    </row>
    <row r="110" spans="12:22" x14ac:dyDescent="0.3">
      <c r="L110" s="294"/>
      <c r="M110" s="141"/>
      <c r="N110" s="141"/>
      <c r="O110" s="141"/>
      <c r="P110" s="141"/>
      <c r="Q110" s="141"/>
      <c r="R110" s="141"/>
      <c r="S110" s="141"/>
      <c r="T110" s="141"/>
      <c r="U110" s="141"/>
      <c r="V110" s="141"/>
    </row>
    <row r="111" spans="12:22" x14ac:dyDescent="0.3">
      <c r="L111" s="294"/>
      <c r="M111" s="141"/>
      <c r="N111" s="141"/>
      <c r="O111" s="141"/>
      <c r="P111" s="141"/>
      <c r="Q111" s="141"/>
      <c r="R111" s="141"/>
      <c r="S111" s="141"/>
      <c r="T111" s="141"/>
      <c r="U111" s="141"/>
      <c r="V111" s="141"/>
    </row>
    <row r="112" spans="12:22" x14ac:dyDescent="0.3">
      <c r="L112" s="294" t="str">
        <f>A24</f>
        <v>Incident Management</v>
      </c>
      <c r="M112" s="141"/>
      <c r="N112" s="141"/>
      <c r="O112" s="141"/>
      <c r="P112" s="141"/>
      <c r="Q112" s="141"/>
      <c r="R112" s="141"/>
      <c r="S112" s="141"/>
      <c r="T112" s="141"/>
      <c r="U112" s="141"/>
      <c r="V112" s="141"/>
    </row>
    <row r="113" spans="12:22" x14ac:dyDescent="0.3">
      <c r="L113" s="294"/>
      <c r="M113" s="141"/>
      <c r="N113" s="141"/>
      <c r="O113" s="141"/>
      <c r="P113" s="141"/>
      <c r="Q113" s="141"/>
      <c r="R113" s="141"/>
      <c r="S113" s="141"/>
      <c r="T113" s="141"/>
      <c r="U113" s="141"/>
      <c r="V113" s="141"/>
    </row>
    <row r="114" spans="12:22" x14ac:dyDescent="0.3">
      <c r="L114" s="294"/>
      <c r="M114" s="141"/>
      <c r="N114" s="141"/>
      <c r="O114" s="141"/>
      <c r="P114" s="141"/>
      <c r="Q114" s="141"/>
      <c r="R114" s="141"/>
      <c r="S114" s="141"/>
      <c r="T114" s="141"/>
      <c r="U114" s="141"/>
      <c r="V114" s="141"/>
    </row>
    <row r="115" spans="12:22" x14ac:dyDescent="0.3">
      <c r="L115" s="294"/>
      <c r="M115" s="141"/>
      <c r="N115" s="141"/>
      <c r="O115" s="141"/>
      <c r="P115" s="141"/>
      <c r="Q115" s="141"/>
      <c r="R115" s="141"/>
      <c r="S115" s="141"/>
      <c r="T115" s="141"/>
      <c r="U115" s="141"/>
      <c r="V115" s="141"/>
    </row>
    <row r="116" spans="12:22" x14ac:dyDescent="0.3">
      <c r="L116" s="294"/>
      <c r="M116" s="141"/>
      <c r="N116" s="141"/>
      <c r="O116" s="141"/>
      <c r="P116" s="141"/>
      <c r="Q116" s="141"/>
      <c r="R116" s="141"/>
      <c r="S116" s="141"/>
      <c r="T116" s="141"/>
      <c r="U116" s="141"/>
      <c r="V116" s="141"/>
    </row>
    <row r="117" spans="12:22" x14ac:dyDescent="0.3">
      <c r="L117" s="294"/>
      <c r="M117" s="141"/>
      <c r="N117" s="141"/>
      <c r="O117" s="141"/>
      <c r="P117" s="141"/>
      <c r="Q117" s="141"/>
      <c r="R117" s="141"/>
      <c r="S117" s="141"/>
      <c r="T117" s="141"/>
      <c r="U117" s="141"/>
      <c r="V117" s="141"/>
    </row>
    <row r="118" spans="12:22" x14ac:dyDescent="0.3">
      <c r="L118" s="294"/>
      <c r="M118" s="141"/>
      <c r="N118" s="141"/>
      <c r="O118" s="141"/>
      <c r="P118" s="141"/>
      <c r="Q118" s="141"/>
      <c r="R118" s="141"/>
      <c r="S118" s="141"/>
      <c r="T118" s="141"/>
      <c r="U118" s="141"/>
      <c r="V118" s="141"/>
    </row>
    <row r="119" spans="12:22" x14ac:dyDescent="0.3">
      <c r="L119" s="294"/>
      <c r="M119" s="141"/>
      <c r="N119" s="141"/>
      <c r="O119" s="141"/>
      <c r="P119" s="141"/>
      <c r="Q119" s="141"/>
      <c r="R119" s="141"/>
      <c r="S119" s="141"/>
      <c r="T119" s="141"/>
      <c r="U119" s="141"/>
      <c r="V119" s="141"/>
    </row>
    <row r="120" spans="12:22" x14ac:dyDescent="0.3">
      <c r="L120" s="294" t="str">
        <f>A25</f>
        <v>Environment Management</v>
      </c>
      <c r="M120" s="141"/>
      <c r="N120" s="141"/>
      <c r="O120" s="141"/>
      <c r="P120" s="141"/>
      <c r="Q120" s="141"/>
      <c r="R120" s="141"/>
      <c r="S120" s="141"/>
      <c r="T120" s="141"/>
      <c r="U120" s="141"/>
      <c r="V120" s="141"/>
    </row>
    <row r="121" spans="12:22" x14ac:dyDescent="0.3">
      <c r="L121" s="294"/>
      <c r="M121" s="141"/>
      <c r="N121" s="141"/>
      <c r="O121" s="141"/>
      <c r="P121" s="141"/>
      <c r="Q121" s="141"/>
      <c r="R121" s="141"/>
      <c r="S121" s="141"/>
      <c r="T121" s="141"/>
      <c r="U121" s="141"/>
      <c r="V121" s="141"/>
    </row>
    <row r="122" spans="12:22" x14ac:dyDescent="0.3">
      <c r="L122" s="294"/>
      <c r="M122" s="141"/>
      <c r="N122" s="141"/>
      <c r="O122" s="141"/>
      <c r="P122" s="141"/>
      <c r="Q122" s="141"/>
      <c r="R122" s="141"/>
      <c r="S122" s="141"/>
      <c r="T122" s="141"/>
      <c r="U122" s="141"/>
      <c r="V122" s="141"/>
    </row>
    <row r="123" spans="12:22" x14ac:dyDescent="0.3">
      <c r="L123" s="294"/>
      <c r="M123" s="141"/>
      <c r="N123" s="141"/>
      <c r="O123" s="141"/>
      <c r="P123" s="141"/>
      <c r="Q123" s="141"/>
      <c r="R123" s="141"/>
      <c r="S123" s="141"/>
      <c r="T123" s="141"/>
      <c r="U123" s="141"/>
      <c r="V123" s="141"/>
    </row>
    <row r="124" spans="12:22" x14ac:dyDescent="0.3">
      <c r="L124" s="294"/>
      <c r="M124" s="141"/>
      <c r="N124" s="141"/>
      <c r="O124" s="141"/>
      <c r="P124" s="141"/>
      <c r="Q124" s="141"/>
      <c r="R124" s="141"/>
      <c r="S124" s="141"/>
      <c r="T124" s="141"/>
      <c r="U124" s="141"/>
      <c r="V124" s="141"/>
    </row>
    <row r="125" spans="12:22" x14ac:dyDescent="0.3">
      <c r="L125" s="294"/>
      <c r="M125" s="141"/>
      <c r="N125" s="141"/>
      <c r="O125" s="141"/>
      <c r="P125" s="141"/>
      <c r="Q125" s="141"/>
      <c r="R125" s="141"/>
      <c r="S125" s="141"/>
      <c r="T125" s="141"/>
      <c r="U125" s="141"/>
      <c r="V125" s="141"/>
    </row>
    <row r="126" spans="12:22" x14ac:dyDescent="0.3">
      <c r="L126" s="294"/>
      <c r="M126" s="141"/>
      <c r="N126" s="141"/>
      <c r="O126" s="141"/>
      <c r="P126" s="141"/>
      <c r="Q126" s="141"/>
      <c r="R126" s="141"/>
      <c r="S126" s="141"/>
      <c r="T126" s="141"/>
      <c r="U126" s="141"/>
      <c r="V126" s="141"/>
    </row>
    <row r="127" spans="12:22" x14ac:dyDescent="0.3">
      <c r="L127" s="294"/>
      <c r="M127" s="141"/>
      <c r="N127" s="141"/>
      <c r="O127" s="141"/>
      <c r="P127" s="141"/>
      <c r="Q127" s="141"/>
      <c r="R127" s="141"/>
      <c r="S127" s="141"/>
      <c r="T127" s="141"/>
      <c r="U127" s="141"/>
      <c r="V127" s="141"/>
    </row>
    <row r="128" spans="12:22" x14ac:dyDescent="0.3">
      <c r="L128" s="294" t="str">
        <f>A26</f>
        <v>Operational Management</v>
      </c>
      <c r="M128" s="141"/>
      <c r="N128" s="141"/>
      <c r="O128" s="141"/>
      <c r="P128" s="141"/>
      <c r="Q128" s="141"/>
      <c r="R128" s="141"/>
      <c r="S128" s="141"/>
      <c r="T128" s="141"/>
      <c r="U128" s="141"/>
      <c r="V128" s="141"/>
    </row>
    <row r="129" spans="12:22" x14ac:dyDescent="0.3">
      <c r="L129" s="294"/>
      <c r="M129" s="141"/>
      <c r="N129" s="141"/>
      <c r="O129" s="141"/>
      <c r="P129" s="141"/>
      <c r="Q129" s="141"/>
      <c r="R129" s="141"/>
      <c r="S129" s="141"/>
      <c r="T129" s="141"/>
      <c r="U129" s="141"/>
      <c r="V129" s="141"/>
    </row>
    <row r="130" spans="12:22" x14ac:dyDescent="0.3">
      <c r="L130" s="294"/>
      <c r="M130" s="141"/>
      <c r="N130" s="141"/>
      <c r="O130" s="141"/>
      <c r="P130" s="141"/>
      <c r="Q130" s="141"/>
      <c r="R130" s="141"/>
      <c r="S130" s="141"/>
      <c r="T130" s="141"/>
      <c r="U130" s="141"/>
      <c r="V130" s="141"/>
    </row>
    <row r="131" spans="12:22" x14ac:dyDescent="0.3">
      <c r="L131" s="294"/>
      <c r="M131" s="141"/>
      <c r="N131" s="141"/>
      <c r="O131" s="141"/>
      <c r="P131" s="141"/>
      <c r="Q131" s="141"/>
      <c r="R131" s="141"/>
      <c r="S131" s="141"/>
      <c r="T131" s="141"/>
      <c r="U131" s="141"/>
      <c r="V131" s="141"/>
    </row>
    <row r="132" spans="12:22" ht="15.75" thickBot="1" x14ac:dyDescent="0.35">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defaultColWidth="8.85546875" defaultRowHeight="12.75" x14ac:dyDescent="0.2"/>
  <cols>
    <col min="3" max="3" width="8.85546875" customWidth="1"/>
    <col min="9" max="9" width="22.7109375" style="23" customWidth="1"/>
    <col min="10" max="10" width="35.140625" customWidth="1"/>
    <col min="15" max="15" width="21.85546875" customWidth="1"/>
    <col min="16" max="16" width="29.140625" customWidth="1"/>
  </cols>
  <sheetData>
    <row r="1" spans="1:17" ht="66" customHeight="1" thickBot="1" x14ac:dyDescent="0.4">
      <c r="A1" s="438" t="s">
        <v>99</v>
      </c>
      <c r="B1" s="439"/>
      <c r="C1" s="439"/>
      <c r="D1" s="439"/>
      <c r="E1" s="439"/>
      <c r="F1" s="439"/>
      <c r="G1" s="439"/>
      <c r="H1" s="439"/>
      <c r="I1" s="439"/>
      <c r="J1" s="439"/>
      <c r="K1" s="440"/>
      <c r="M1" s="187" t="str">
        <f>IF(M2=M3,"OK","Problem")</f>
        <v>OK</v>
      </c>
    </row>
    <row r="2" spans="1:17" x14ac:dyDescent="0.2">
      <c r="M2">
        <f>COUNTA(M4:M200)</f>
        <v>25</v>
      </c>
    </row>
    <row r="3" spans="1:17" x14ac:dyDescent="0.2">
      <c r="A3" s="29" t="s">
        <v>32</v>
      </c>
      <c r="B3" s="28"/>
      <c r="C3" s="507" t="s">
        <v>33</v>
      </c>
      <c r="D3" s="507"/>
      <c r="E3" s="507"/>
      <c r="F3" s="28"/>
      <c r="G3" s="28"/>
      <c r="H3" s="28"/>
      <c r="I3" s="27"/>
      <c r="M3">
        <f>COUNTA('imp-answers'!A2:A200)</f>
        <v>25</v>
      </c>
    </row>
    <row r="4" spans="1:17" x14ac:dyDescent="0.2">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2">
      <c r="A5" s="30" t="s">
        <v>28</v>
      </c>
      <c r="B5" s="13"/>
      <c r="C5" s="31">
        <v>2.0099999999999998</v>
      </c>
      <c r="D5" s="31">
        <v>2.99</v>
      </c>
      <c r="E5" s="32" t="s">
        <v>4</v>
      </c>
      <c r="F5" s="33">
        <v>5</v>
      </c>
      <c r="G5" s="23"/>
      <c r="H5" s="505"/>
      <c r="I5" s="107"/>
      <c r="J5" t="s">
        <v>57</v>
      </c>
      <c r="K5">
        <v>0.2</v>
      </c>
      <c r="M5" s="506"/>
      <c r="N5" s="506"/>
      <c r="O5" s="107"/>
      <c r="P5" s="160" t="str">
        <f>VLOOKUP(N4,'imp-answers'!$A$2:$I$50,3,FALSE)</f>
        <v>Yes, some content</v>
      </c>
      <c r="Q5" s="160">
        <f>VLOOKUP(N4,'imp-answers'!$A$2:$I$50,7,FALSE)</f>
        <v>0.25</v>
      </c>
    </row>
    <row r="6" spans="1:17" x14ac:dyDescent="0.2">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2">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2">
      <c r="C8" s="31">
        <v>1</v>
      </c>
      <c r="D8" s="31">
        <v>1</v>
      </c>
      <c r="E8" s="31">
        <v>1</v>
      </c>
      <c r="F8" s="31">
        <v>2</v>
      </c>
      <c r="G8" s="111"/>
      <c r="M8" s="506"/>
      <c r="N8" s="506"/>
      <c r="O8" s="157"/>
    </row>
    <row r="9" spans="1:17" x14ac:dyDescent="0.2">
      <c r="C9" s="31">
        <v>0.01</v>
      </c>
      <c r="D9" s="31">
        <v>0.99</v>
      </c>
      <c r="E9" s="32" t="s">
        <v>2</v>
      </c>
      <c r="F9" s="33">
        <v>1</v>
      </c>
      <c r="G9" s="23"/>
      <c r="H9" s="505" t="s">
        <v>69</v>
      </c>
      <c r="I9" s="108" t="s">
        <v>63</v>
      </c>
      <c r="J9" t="s">
        <v>28</v>
      </c>
      <c r="K9">
        <v>0</v>
      </c>
    </row>
    <row r="10" spans="1:17" x14ac:dyDescent="0.2">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2">
      <c r="H11" s="505"/>
      <c r="I11" s="109" t="s">
        <v>82</v>
      </c>
      <c r="J11" t="s">
        <v>80</v>
      </c>
      <c r="K11">
        <v>0.5</v>
      </c>
      <c r="M11" s="506"/>
      <c r="N11" s="506"/>
      <c r="O11" s="107"/>
      <c r="P11" s="160" t="str">
        <f>VLOOKUP(N10,'imp-answers'!$A$2:$I$50,3,FALSE)</f>
        <v>Yes, for some of the metrics</v>
      </c>
      <c r="Q11" s="160">
        <f>VLOOKUP(N10,'imp-answers'!$A$2:$I$50,7,FALSE)</f>
        <v>0.25</v>
      </c>
    </row>
    <row r="12" spans="1:17" x14ac:dyDescent="0.2">
      <c r="H12" s="505"/>
      <c r="I12" s="110" t="s">
        <v>85</v>
      </c>
      <c r="J12" t="s">
        <v>59</v>
      </c>
      <c r="K12">
        <v>1</v>
      </c>
      <c r="M12" s="506"/>
      <c r="N12" s="506"/>
      <c r="O12" s="158"/>
      <c r="P12" s="160" t="str">
        <f>VLOOKUP(N10,'imp-answers'!$A$2:$I$50,4,FALSE)</f>
        <v>Yes, for at least half of the metrics</v>
      </c>
      <c r="Q12" s="160">
        <f>VLOOKUP(N10,'imp-answers'!$A$2:$I$50,8,FALSE)</f>
        <v>0.5</v>
      </c>
    </row>
    <row r="13" spans="1:17" x14ac:dyDescent="0.2">
      <c r="M13" s="506"/>
      <c r="N13" s="506"/>
      <c r="O13" s="109"/>
      <c r="P13" s="160" t="str">
        <f>VLOOKUP(N10,'imp-answers'!$A$2:$I$50,5,FALSE)</f>
        <v>Yes, for most or all of the metrics</v>
      </c>
      <c r="Q13" s="160">
        <f>VLOOKUP(N10,'imp-answers'!$A$2:$I$50,9,FALSE)</f>
        <v>1</v>
      </c>
    </row>
    <row r="14" spans="1:17" x14ac:dyDescent="0.2">
      <c r="H14" s="505" t="s">
        <v>70</v>
      </c>
      <c r="I14" s="108" t="s">
        <v>116</v>
      </c>
      <c r="J14" t="s">
        <v>28</v>
      </c>
      <c r="K14">
        <v>0</v>
      </c>
      <c r="M14" s="506"/>
      <c r="N14" s="506"/>
      <c r="O14" s="157"/>
    </row>
    <row r="15" spans="1:17" x14ac:dyDescent="0.2">
      <c r="H15" s="505"/>
      <c r="I15" s="107" t="s">
        <v>110</v>
      </c>
      <c r="J15" t="s">
        <v>111</v>
      </c>
      <c r="K15">
        <v>0.2</v>
      </c>
    </row>
    <row r="16" spans="1:17" x14ac:dyDescent="0.2">
      <c r="H16" s="505"/>
      <c r="I16" s="109" t="s">
        <v>83</v>
      </c>
      <c r="J16" t="s">
        <v>112</v>
      </c>
      <c r="K16">
        <v>0.5</v>
      </c>
      <c r="M16" s="505" t="str">
        <f>CHAR(65+N16)</f>
        <v>C</v>
      </c>
      <c r="N16" s="505">
        <v>2</v>
      </c>
      <c r="O16" s="112"/>
      <c r="P16" s="160" t="str">
        <f>VLOOKUP(N16,'imp-answers'!$A$2:$I$50,2,FALSE)</f>
        <v>No</v>
      </c>
      <c r="Q16" s="160">
        <f>VLOOKUP(N16,'imp-answers'!$A$2:$I$50,6,FALSE)</f>
        <v>0</v>
      </c>
    </row>
    <row r="17" spans="8:17" x14ac:dyDescent="0.2">
      <c r="H17" s="505"/>
      <c r="I17" s="110" t="s">
        <v>114</v>
      </c>
      <c r="J17" t="s">
        <v>113</v>
      </c>
      <c r="K17">
        <v>1</v>
      </c>
      <c r="M17" s="506"/>
      <c r="N17" s="506"/>
      <c r="O17" s="107"/>
      <c r="P17" s="160" t="str">
        <f>VLOOKUP(N16,'imp-answers'!$A$2:$I$50,3,FALSE)</f>
        <v>Yes, some of them</v>
      </c>
      <c r="Q17" s="160">
        <f>VLOOKUP(N16,'imp-answers'!$A$2:$I$50,7,FALSE)</f>
        <v>0.25</v>
      </c>
    </row>
    <row r="18" spans="8:17" x14ac:dyDescent="0.2">
      <c r="M18" s="506"/>
      <c r="N18" s="506"/>
      <c r="O18" s="158"/>
      <c r="P18" s="160" t="str">
        <f>VLOOKUP(N16,'imp-answers'!$A$2:$I$50,4,FALSE)</f>
        <v>Yes, at least half of them</v>
      </c>
      <c r="Q18" s="160">
        <f>VLOOKUP(N16,'imp-answers'!$A$2:$I$50,8,FALSE)</f>
        <v>0.5</v>
      </c>
    </row>
    <row r="19" spans="8:17" x14ac:dyDescent="0.2">
      <c r="H19" s="505" t="s">
        <v>71</v>
      </c>
      <c r="I19" s="108" t="s">
        <v>67</v>
      </c>
      <c r="J19" t="s">
        <v>28</v>
      </c>
      <c r="K19">
        <v>0</v>
      </c>
      <c r="M19" s="506"/>
      <c r="N19" s="506"/>
      <c r="O19" s="109"/>
      <c r="P19" s="160" t="str">
        <f>VLOOKUP(N16,'imp-answers'!$A$2:$I$50,5,FALSE)</f>
        <v>Yes, most or all of them</v>
      </c>
      <c r="Q19" s="160">
        <f>VLOOKUP(N16,'imp-answers'!$A$2:$I$50,9,FALSE)</f>
        <v>1</v>
      </c>
    </row>
    <row r="20" spans="8:17" x14ac:dyDescent="0.2">
      <c r="H20" s="505"/>
      <c r="I20" s="107">
        <v>13</v>
      </c>
      <c r="J20" t="s">
        <v>60</v>
      </c>
      <c r="K20">
        <v>0.2</v>
      </c>
      <c r="M20" s="506"/>
      <c r="N20" s="506"/>
      <c r="O20" s="157"/>
    </row>
    <row r="21" spans="8:17" x14ac:dyDescent="0.2">
      <c r="H21" s="505"/>
      <c r="I21" s="109"/>
      <c r="J21" t="s">
        <v>61</v>
      </c>
      <c r="K21">
        <v>0.5</v>
      </c>
    </row>
    <row r="22" spans="8:17" x14ac:dyDescent="0.2">
      <c r="H22" s="505"/>
      <c r="I22" s="110">
        <v>18</v>
      </c>
      <c r="J22" t="s">
        <v>62</v>
      </c>
      <c r="K22">
        <v>1</v>
      </c>
      <c r="M22" s="505" t="str">
        <f>CHAR(65+N22)</f>
        <v>D</v>
      </c>
      <c r="N22" s="505">
        <v>3</v>
      </c>
      <c r="O22" s="112"/>
      <c r="P22" s="160" t="str">
        <f>VLOOKUP(N22,'imp-answers'!$A$2:$I$50,2,FALSE)</f>
        <v>No</v>
      </c>
      <c r="Q22" s="160">
        <f>VLOOKUP(N22,'imp-answers'!$A$2:$I$50,6,FALSE)</f>
        <v>0</v>
      </c>
    </row>
    <row r="23" spans="8:17" x14ac:dyDescent="0.2">
      <c r="M23" s="506"/>
      <c r="N23" s="506"/>
      <c r="O23" s="107"/>
      <c r="P23" s="160" t="str">
        <f>VLOOKUP(N22,'imp-answers'!$A$2:$I$50,3,FALSE)</f>
        <v>Yes, for some obligations</v>
      </c>
      <c r="Q23" s="160">
        <f>VLOOKUP(N22,'imp-answers'!$A$2:$I$50,7,FALSE)</f>
        <v>0.25</v>
      </c>
    </row>
    <row r="24" spans="8:17" x14ac:dyDescent="0.2">
      <c r="H24" s="505" t="s">
        <v>72</v>
      </c>
      <c r="I24" s="108">
        <v>10</v>
      </c>
      <c r="J24" t="s">
        <v>28</v>
      </c>
      <c r="K24">
        <v>0</v>
      </c>
      <c r="M24" s="506"/>
      <c r="N24" s="506"/>
      <c r="O24" s="158"/>
      <c r="P24" s="160" t="str">
        <f>VLOOKUP(N22,'imp-answers'!$A$2:$I$50,4,FALSE)</f>
        <v>Yes, for at least half of the obligations</v>
      </c>
      <c r="Q24" s="160">
        <f>VLOOKUP(N22,'imp-answers'!$A$2:$I$50,8,FALSE)</f>
        <v>0.5</v>
      </c>
    </row>
    <row r="25" spans="8:17" x14ac:dyDescent="0.2">
      <c r="H25" s="505"/>
      <c r="I25" s="107"/>
      <c r="J25" t="s">
        <v>81</v>
      </c>
      <c r="K25">
        <v>1</v>
      </c>
      <c r="M25" s="506"/>
      <c r="N25" s="506"/>
      <c r="O25" s="109"/>
      <c r="P25" s="160" t="str">
        <f>VLOOKUP(N22,'imp-answers'!$A$2:$I$50,5,FALSE)</f>
        <v>Yes, for most or all of the obligations</v>
      </c>
      <c r="Q25" s="160">
        <f>VLOOKUP(N22,'imp-answers'!$A$2:$I$50,9,FALSE)</f>
        <v>1</v>
      </c>
    </row>
    <row r="26" spans="8:17" x14ac:dyDescent="0.2">
      <c r="H26" s="505"/>
      <c r="I26" s="109"/>
      <c r="J26" t="s">
        <v>64</v>
      </c>
      <c r="K26">
        <v>0.5</v>
      </c>
      <c r="M26" s="506"/>
      <c r="N26" s="506"/>
      <c r="O26" s="157"/>
    </row>
    <row r="27" spans="8:17" x14ac:dyDescent="0.2">
      <c r="H27" s="505"/>
      <c r="I27" s="110">
        <v>19</v>
      </c>
      <c r="J27" t="s">
        <v>31</v>
      </c>
      <c r="K27">
        <v>1</v>
      </c>
    </row>
    <row r="28" spans="8:17" x14ac:dyDescent="0.2">
      <c r="M28" s="505" t="str">
        <f>CHAR(65+N28)</f>
        <v>E</v>
      </c>
      <c r="N28" s="505">
        <v>4</v>
      </c>
      <c r="O28" s="112"/>
      <c r="P28" s="160" t="str">
        <f>VLOOKUP(N28,'imp-answers'!$A$2:$I$50,2,FALSE)</f>
        <v>No</v>
      </c>
      <c r="Q28" s="160">
        <f>VLOOKUP(N28,'imp-answers'!$A$2:$I$50,6,FALSE)</f>
        <v>0</v>
      </c>
    </row>
    <row r="29" spans="8:17" x14ac:dyDescent="0.2">
      <c r="H29" s="505" t="s">
        <v>73</v>
      </c>
      <c r="I29" s="108" t="s">
        <v>108</v>
      </c>
      <c r="J29" t="s">
        <v>28</v>
      </c>
      <c r="K29">
        <v>0</v>
      </c>
      <c r="M29" s="506"/>
      <c r="N29" s="506"/>
      <c r="O29" s="107"/>
      <c r="P29" s="160" t="str">
        <f>VLOOKUP(N28,'imp-answers'!$A$2:$I$50,3,FALSE)</f>
        <v>Yes, but reporting is ad-hoc</v>
      </c>
      <c r="Q29" s="160">
        <f>VLOOKUP(N28,'imp-answers'!$A$2:$I$50,7,FALSE)</f>
        <v>0.25</v>
      </c>
    </row>
    <row r="30" spans="8:17" x14ac:dyDescent="0.2">
      <c r="H30" s="505"/>
      <c r="I30" s="107" t="s">
        <v>109</v>
      </c>
      <c r="J30" t="s">
        <v>115</v>
      </c>
      <c r="K30">
        <v>0.2</v>
      </c>
      <c r="M30" s="506"/>
      <c r="N30" s="506"/>
      <c r="O30" s="158"/>
      <c r="P30" s="160" t="str">
        <f>VLOOKUP(N28,'imp-answers'!$A$2:$I$50,4,FALSE)</f>
        <v>Yes, we report at regular times</v>
      </c>
      <c r="Q30" s="160">
        <f>VLOOKUP(N28,'imp-answers'!$A$2:$I$50,8,FALSE)</f>
        <v>0.5</v>
      </c>
    </row>
    <row r="31" spans="8:17" x14ac:dyDescent="0.2">
      <c r="H31" s="505"/>
      <c r="I31" s="109"/>
      <c r="J31" t="s">
        <v>65</v>
      </c>
      <c r="K31">
        <v>0.5</v>
      </c>
      <c r="M31" s="506"/>
      <c r="N31" s="506"/>
      <c r="O31" s="109"/>
      <c r="P31" s="160" t="str">
        <f>VLOOKUP(N28,'imp-answers'!$A$2:$I$50,5,FALSE)</f>
        <v>Yes, we report at least annually</v>
      </c>
      <c r="Q31" s="160">
        <f>VLOOKUP(N28,'imp-answers'!$A$2:$I$50,9,FALSE)</f>
        <v>1</v>
      </c>
    </row>
    <row r="32" spans="8:17" x14ac:dyDescent="0.2">
      <c r="H32" s="505"/>
      <c r="I32" s="110"/>
      <c r="J32" t="s">
        <v>66</v>
      </c>
      <c r="K32">
        <v>1</v>
      </c>
      <c r="M32" s="506"/>
      <c r="N32" s="506"/>
      <c r="O32" s="157"/>
    </row>
    <row r="34" spans="8:17" x14ac:dyDescent="0.2">
      <c r="H34" s="505" t="s">
        <v>74</v>
      </c>
      <c r="I34" s="108"/>
      <c r="J34" t="s">
        <v>28</v>
      </c>
      <c r="K34">
        <v>0</v>
      </c>
      <c r="M34" s="505" t="str">
        <f>CHAR(65+N34)</f>
        <v>F</v>
      </c>
      <c r="N34" s="505">
        <v>5</v>
      </c>
      <c r="O34" s="112"/>
      <c r="P34" s="160" t="str">
        <f>VLOOKUP(N34,'imp-answers'!$A$2:$I$50,2,FALSE)</f>
        <v>No</v>
      </c>
      <c r="Q34" s="160">
        <f>VLOOKUP(N34,'imp-answers'!$A$2:$I$50,6,FALSE)</f>
        <v>0</v>
      </c>
    </row>
    <row r="35" spans="8:17" x14ac:dyDescent="0.2">
      <c r="H35" s="505"/>
      <c r="I35" s="107" t="s">
        <v>79</v>
      </c>
      <c r="J35" t="s">
        <v>76</v>
      </c>
      <c r="K35">
        <v>0.2</v>
      </c>
      <c r="M35" s="506"/>
      <c r="N35" s="506"/>
      <c r="O35" s="107"/>
      <c r="P35" s="160" t="str">
        <f>VLOOKUP(N34,'imp-answers'!$A$2:$I$50,3,FALSE)</f>
        <v>Yes, for some applications</v>
      </c>
      <c r="Q35" s="160">
        <f>VLOOKUP(N34,'imp-answers'!$A$2:$I$50,7,FALSE)</f>
        <v>0.25</v>
      </c>
    </row>
    <row r="36" spans="8:17" x14ac:dyDescent="0.2">
      <c r="H36" s="505"/>
      <c r="I36" s="109" t="s">
        <v>84</v>
      </c>
      <c r="J36" t="s">
        <v>78</v>
      </c>
      <c r="K36">
        <v>0.5</v>
      </c>
      <c r="M36" s="506"/>
      <c r="N36" s="506"/>
      <c r="O36" s="158"/>
      <c r="P36" s="160" t="str">
        <f>VLOOKUP(N34,'imp-answers'!$A$2:$I$50,4,FALSE)</f>
        <v>Yes, for at least half of the applications</v>
      </c>
      <c r="Q36" s="160">
        <f>VLOOKUP(N34,'imp-answers'!$A$2:$I$50,8,FALSE)</f>
        <v>0.5</v>
      </c>
    </row>
    <row r="37" spans="8:17" x14ac:dyDescent="0.2">
      <c r="H37" s="505"/>
      <c r="I37" s="110" t="s">
        <v>86</v>
      </c>
      <c r="J37" t="s">
        <v>77</v>
      </c>
      <c r="K37">
        <v>1</v>
      </c>
      <c r="M37" s="506"/>
      <c r="N37" s="506"/>
      <c r="O37" s="109"/>
      <c r="P37" s="160" t="str">
        <f>VLOOKUP(N34,'imp-answers'!$A$2:$I$50,5,FALSE)</f>
        <v>Yes, for most or all of the applications</v>
      </c>
      <c r="Q37" s="160">
        <f>VLOOKUP(N34,'imp-answers'!$A$2:$I$50,9,FALSE)</f>
        <v>1</v>
      </c>
    </row>
    <row r="38" spans="8:17" x14ac:dyDescent="0.2">
      <c r="M38" s="506"/>
      <c r="N38" s="506"/>
      <c r="O38" s="157"/>
    </row>
    <row r="39" spans="8:17" x14ac:dyDescent="0.2">
      <c r="H39" s="505" t="s">
        <v>75</v>
      </c>
      <c r="I39" s="108"/>
    </row>
    <row r="40" spans="8:17" x14ac:dyDescent="0.2">
      <c r="H40" s="505"/>
      <c r="I40" s="107"/>
      <c r="M40" s="505" t="str">
        <f>CHAR(65+N40)</f>
        <v>G</v>
      </c>
      <c r="N40" s="505">
        <v>6</v>
      </c>
      <c r="O40" s="112"/>
      <c r="P40" s="160" t="str">
        <f>VLOOKUP(N40,'imp-answers'!$A$2:$I$50,2,FALSE)</f>
        <v>No</v>
      </c>
      <c r="Q40" s="160">
        <f>VLOOKUP(N40,'imp-answers'!$A$2:$I$50,6,FALSE)</f>
        <v>0</v>
      </c>
    </row>
    <row r="41" spans="8:17" x14ac:dyDescent="0.2">
      <c r="H41" s="505"/>
      <c r="I41" s="109"/>
      <c r="M41" s="506"/>
      <c r="N41" s="506"/>
      <c r="O41" s="107"/>
      <c r="P41" s="160" t="str">
        <f>VLOOKUP(N40,'imp-answers'!$A$2:$I$50,3,FALSE)</f>
        <v>Yes, sporadically</v>
      </c>
      <c r="Q41" s="160">
        <f>VLOOKUP(N40,'imp-answers'!$A$2:$I$50,7,FALSE)</f>
        <v>0.25</v>
      </c>
    </row>
    <row r="42" spans="8:17" x14ac:dyDescent="0.2">
      <c r="H42" s="505"/>
      <c r="I42" s="110"/>
      <c r="M42" s="506"/>
      <c r="N42" s="506"/>
      <c r="O42" s="158"/>
      <c r="P42" s="160" t="str">
        <f>VLOOKUP(N40,'imp-answers'!$A$2:$I$50,4,FALSE)</f>
        <v>Yes, upon change of the application</v>
      </c>
      <c r="Q42" s="160">
        <f>VLOOKUP(N40,'imp-answers'!$A$2:$I$50,8,FALSE)</f>
        <v>0.5</v>
      </c>
    </row>
    <row r="43" spans="8:17" x14ac:dyDescent="0.2">
      <c r="M43" s="506"/>
      <c r="N43" s="506"/>
      <c r="O43" s="109"/>
      <c r="P43" s="160" t="str">
        <f>VLOOKUP(N40,'imp-answers'!$A$2:$I$50,5,FALSE)</f>
        <v>Yes, at least annually</v>
      </c>
      <c r="Q43" s="160">
        <f>VLOOKUP(N40,'imp-answers'!$A$2:$I$50,9,FALSE)</f>
        <v>1</v>
      </c>
    </row>
    <row r="44" spans="8:17" x14ac:dyDescent="0.2">
      <c r="M44" s="506"/>
      <c r="N44" s="506"/>
      <c r="O44" s="157"/>
    </row>
    <row r="46" spans="8:17" x14ac:dyDescent="0.2">
      <c r="M46" s="505" t="str">
        <f>CHAR(65+N46)</f>
        <v>H</v>
      </c>
      <c r="N46" s="505">
        <v>7</v>
      </c>
      <c r="O46" s="112"/>
      <c r="P46" s="160" t="str">
        <f>VLOOKUP(N46,'imp-answers'!$A$2:$I$50,2,FALSE)</f>
        <v>No</v>
      </c>
      <c r="Q46" s="160">
        <f>VLOOKUP(N46,'imp-answers'!$A$2:$I$50,6,FALSE)</f>
        <v>0</v>
      </c>
    </row>
    <row r="47" spans="8:17" x14ac:dyDescent="0.2">
      <c r="M47" s="506"/>
      <c r="N47" s="506"/>
      <c r="O47" s="107"/>
      <c r="P47" s="160" t="str">
        <f>VLOOKUP(N46,'imp-answers'!$A$2:$I$50,3,FALSE)</f>
        <v>Yes, some of the time</v>
      </c>
      <c r="Q47" s="160">
        <f>VLOOKUP(N46,'imp-answers'!$A$2:$I$50,7,FALSE)</f>
        <v>0.25</v>
      </c>
    </row>
    <row r="48" spans="8:17" x14ac:dyDescent="0.2">
      <c r="M48" s="506"/>
      <c r="N48" s="506"/>
      <c r="O48" s="158"/>
      <c r="P48" s="160" t="str">
        <f>VLOOKUP(N46,'imp-answers'!$A$2:$I$50,4,FALSE)</f>
        <v>Yes, at least half of the time</v>
      </c>
      <c r="Q48" s="160">
        <f>VLOOKUP(N46,'imp-answers'!$A$2:$I$50,8,FALSE)</f>
        <v>0.5</v>
      </c>
    </row>
    <row r="49" spans="13:17" x14ac:dyDescent="0.2">
      <c r="M49" s="506"/>
      <c r="N49" s="506"/>
      <c r="O49" s="109"/>
      <c r="P49" s="160" t="str">
        <f>VLOOKUP(N46,'imp-answers'!$A$2:$I$50,5,FALSE)</f>
        <v>Yes, most or all of the time</v>
      </c>
      <c r="Q49" s="160">
        <f>VLOOKUP(N46,'imp-answers'!$A$2:$I$50,9,FALSE)</f>
        <v>1</v>
      </c>
    </row>
    <row r="50" spans="13:17" x14ac:dyDescent="0.2">
      <c r="M50" s="506"/>
      <c r="N50" s="506"/>
      <c r="O50" s="157"/>
    </row>
    <row r="52" spans="13:17" x14ac:dyDescent="0.2">
      <c r="M52" s="505" t="str">
        <f>CHAR(65+N52)</f>
        <v>I</v>
      </c>
      <c r="N52" s="505">
        <v>8</v>
      </c>
      <c r="O52" s="112"/>
      <c r="P52" s="160" t="str">
        <f>VLOOKUP(N52,'imp-answers'!$A$2:$I$50,2,FALSE)</f>
        <v>No</v>
      </c>
      <c r="Q52" s="160">
        <f>VLOOKUP(N52,'imp-answers'!$A$2:$I$50,6,FALSE)</f>
        <v>0</v>
      </c>
    </row>
    <row r="53" spans="13:17" x14ac:dyDescent="0.2">
      <c r="M53" s="506"/>
      <c r="N53" s="506"/>
      <c r="O53" s="107"/>
      <c r="P53" s="160" t="str">
        <f>VLOOKUP(N52,'imp-answers'!$A$2:$I$50,3,FALSE)</f>
        <v>Yes, for some of the training</v>
      </c>
      <c r="Q53" s="160">
        <f>VLOOKUP(N52,'imp-answers'!$A$2:$I$50,7,FALSE)</f>
        <v>0.25</v>
      </c>
    </row>
    <row r="54" spans="13:17" x14ac:dyDescent="0.2">
      <c r="M54" s="506"/>
      <c r="N54" s="506"/>
      <c r="O54" s="158"/>
      <c r="P54" s="160" t="str">
        <f>VLOOKUP(N52,'imp-answers'!$A$2:$I$50,4,FALSE)</f>
        <v>Yes, for at least half of the training</v>
      </c>
      <c r="Q54" s="160">
        <f>VLOOKUP(N52,'imp-answers'!$A$2:$I$50,8,FALSE)</f>
        <v>0.5</v>
      </c>
    </row>
    <row r="55" spans="13:17" x14ac:dyDescent="0.2">
      <c r="M55" s="506"/>
      <c r="N55" s="506"/>
      <c r="O55" s="109"/>
      <c r="P55" s="160" t="str">
        <f>VLOOKUP(N52,'imp-answers'!$A$2:$I$50,5,FALSE)</f>
        <v>Yes, for most or all of the training</v>
      </c>
      <c r="Q55" s="160">
        <f>VLOOKUP(N52,'imp-answers'!$A$2:$I$50,9,FALSE)</f>
        <v>1</v>
      </c>
    </row>
    <row r="56" spans="13:17" x14ac:dyDescent="0.2">
      <c r="M56" s="506"/>
      <c r="N56" s="506"/>
      <c r="O56" s="157"/>
    </row>
    <row r="58" spans="13:17" x14ac:dyDescent="0.2">
      <c r="M58" s="505" t="str">
        <f>CHAR(65+N58)</f>
        <v>J</v>
      </c>
      <c r="N58" s="505">
        <v>9</v>
      </c>
      <c r="O58" s="112"/>
      <c r="P58" s="160" t="str">
        <f>VLOOKUP(N58,'imp-answers'!$A$2:$I$50,2,FALSE)</f>
        <v>No</v>
      </c>
      <c r="Q58" s="160">
        <f>VLOOKUP(N58,'imp-answers'!$A$2:$I$50,6,FALSE)</f>
        <v>0</v>
      </c>
    </row>
    <row r="59" spans="13:17" x14ac:dyDescent="0.2">
      <c r="M59" s="506"/>
      <c r="N59" s="506"/>
      <c r="O59" s="107"/>
      <c r="P59" s="160" t="str">
        <f>VLOOKUP(N58,'imp-answers'!$A$2:$I$50,3,FALSE)</f>
        <v>Yes, for some of the policies and standards</v>
      </c>
      <c r="Q59" s="160">
        <f>VLOOKUP(N58,'imp-answers'!$A$2:$I$50,7,FALSE)</f>
        <v>0.25</v>
      </c>
    </row>
    <row r="60" spans="13:17" x14ac:dyDescent="0.2">
      <c r="M60" s="506"/>
      <c r="N60" s="506"/>
      <c r="O60" s="158"/>
      <c r="P60" s="160" t="str">
        <f>VLOOKUP(N58,'imp-answers'!$A$2:$I$50,4,FALSE)</f>
        <v>Yes, for at least half of the policies and standards</v>
      </c>
      <c r="Q60" s="160">
        <f>VLOOKUP(N58,'imp-answers'!$A$2:$I$50,8,FALSE)</f>
        <v>0.5</v>
      </c>
    </row>
    <row r="61" spans="13:17" x14ac:dyDescent="0.2">
      <c r="M61" s="506"/>
      <c r="N61" s="506"/>
      <c r="O61" s="109"/>
      <c r="P61" s="160" t="str">
        <f>VLOOKUP(N58,'imp-answers'!$A$2:$I$50,5,FALSE)</f>
        <v>Yes, for most or all of the policies and standards</v>
      </c>
      <c r="Q61" s="160">
        <f>VLOOKUP(N58,'imp-answers'!$A$2:$I$50,9,FALSE)</f>
        <v>1</v>
      </c>
    </row>
    <row r="62" spans="13:17" x14ac:dyDescent="0.2">
      <c r="M62" s="506"/>
      <c r="N62" s="506"/>
      <c r="O62" s="157"/>
    </row>
    <row r="64" spans="13:17" x14ac:dyDescent="0.2">
      <c r="M64" s="505" t="str">
        <f>CHAR(65+N64)</f>
        <v>K</v>
      </c>
      <c r="N64" s="505">
        <v>10</v>
      </c>
      <c r="O64" s="112"/>
      <c r="P64" s="160" t="str">
        <f>VLOOKUP(N64,'imp-answers'!$A$2:$I$50,2,FALSE)</f>
        <v>No</v>
      </c>
      <c r="Q64" s="160">
        <f>VLOOKUP(N64,'imp-answers'!$A$2:$I$50,6,FALSE)</f>
        <v>0</v>
      </c>
    </row>
    <row r="65" spans="13:17" x14ac:dyDescent="0.2">
      <c r="M65" s="506"/>
      <c r="N65" s="506"/>
      <c r="O65" s="107"/>
      <c r="P65" s="160" t="str">
        <f>VLOOKUP(N64,'imp-answers'!$A$2:$I$50,3,FALSE)</f>
        <v>Yes, for one metrics category</v>
      </c>
      <c r="Q65" s="160">
        <f>VLOOKUP(N64,'imp-answers'!$A$2:$I$50,7,FALSE)</f>
        <v>0.25</v>
      </c>
    </row>
    <row r="66" spans="13:17" x14ac:dyDescent="0.2">
      <c r="M66" s="506"/>
      <c r="N66" s="506"/>
      <c r="O66" s="158"/>
      <c r="P66" s="160" t="str">
        <f>VLOOKUP(N64,'imp-answers'!$A$2:$I$50,4,FALSE)</f>
        <v>Yes, for two metrics categories</v>
      </c>
      <c r="Q66" s="160">
        <f>VLOOKUP(N64,'imp-answers'!$A$2:$I$50,8,FALSE)</f>
        <v>0.5</v>
      </c>
    </row>
    <row r="67" spans="13:17" x14ac:dyDescent="0.2">
      <c r="M67" s="506"/>
      <c r="N67" s="506"/>
      <c r="O67" s="109"/>
      <c r="P67" s="160" t="str">
        <f>VLOOKUP(N64,'imp-answers'!$A$2:$I$50,5,FALSE)</f>
        <v>Yes, for all three metrics categories</v>
      </c>
      <c r="Q67" s="160">
        <f>VLOOKUP(N64,'imp-answers'!$A$2:$I$50,9,FALSE)</f>
        <v>1</v>
      </c>
    </row>
    <row r="68" spans="13:17" x14ac:dyDescent="0.2">
      <c r="M68" s="506"/>
      <c r="N68" s="506"/>
      <c r="O68" s="157"/>
    </row>
    <row r="70" spans="13:17" x14ac:dyDescent="0.2">
      <c r="M70" s="505" t="str">
        <f>CHAR(65+N70)</f>
        <v>L</v>
      </c>
      <c r="N70" s="505">
        <v>11</v>
      </c>
      <c r="O70" s="112"/>
      <c r="P70" s="160" t="str">
        <f>VLOOKUP(N70,'imp-answers'!$A$2:$I$50,2,FALSE)</f>
        <v>No</v>
      </c>
      <c r="Q70" s="160">
        <f>VLOOKUP(N70,'imp-answers'!$A$2:$I$50,6,FALSE)</f>
        <v>0</v>
      </c>
    </row>
    <row r="71" spans="13:17" x14ac:dyDescent="0.2">
      <c r="M71" s="506"/>
      <c r="N71" s="506"/>
      <c r="O71" s="107"/>
      <c r="P71" s="160" t="str">
        <f>VLOOKUP(N70,'imp-answers'!$A$2:$I$50,3,FALSE)</f>
        <v>Yes, we started implementing it</v>
      </c>
      <c r="Q71" s="160">
        <f>VLOOKUP(N70,'imp-answers'!$A$2:$I$50,7,FALSE)</f>
        <v>0.25</v>
      </c>
    </row>
    <row r="72" spans="13:17" x14ac:dyDescent="0.2">
      <c r="M72" s="506"/>
      <c r="N72" s="506"/>
      <c r="O72" s="158"/>
      <c r="P72" s="160" t="str">
        <f>VLOOKUP(N70,'imp-answers'!$A$2:$I$50,4,FALSE)</f>
        <v>Yes, for part of the organization</v>
      </c>
      <c r="Q72" s="160">
        <f>VLOOKUP(N70,'imp-answers'!$A$2:$I$50,8,FALSE)</f>
        <v>0.5</v>
      </c>
    </row>
    <row r="73" spans="13:17" x14ac:dyDescent="0.2">
      <c r="M73" s="506"/>
      <c r="N73" s="506"/>
      <c r="O73" s="109"/>
      <c r="P73" s="160" t="str">
        <f>VLOOKUP(N70,'imp-answers'!$A$2:$I$50,5,FALSE)</f>
        <v>Yes, for the entire organization</v>
      </c>
      <c r="Q73" s="160">
        <f>VLOOKUP(N70,'imp-answers'!$A$2:$I$50,9,FALSE)</f>
        <v>1</v>
      </c>
    </row>
    <row r="74" spans="13:17" x14ac:dyDescent="0.2">
      <c r="M74" s="506"/>
      <c r="N74" s="506"/>
      <c r="O74" s="157"/>
    </row>
    <row r="76" spans="13:17" x14ac:dyDescent="0.2">
      <c r="M76" s="505" t="str">
        <f>CHAR(65+N76)</f>
        <v>M</v>
      </c>
      <c r="N76" s="505">
        <v>12</v>
      </c>
      <c r="O76" s="112"/>
      <c r="P76" s="160" t="str">
        <f>VLOOKUP(N76,'imp-answers'!$A$2:$I$50,2,FALSE)</f>
        <v>No</v>
      </c>
      <c r="Q76" s="160">
        <f>VLOOKUP(N76,'imp-answers'!$A$2:$I$50,6,FALSE)</f>
        <v>0</v>
      </c>
    </row>
    <row r="77" spans="13:17" x14ac:dyDescent="0.2">
      <c r="M77" s="506"/>
      <c r="N77" s="506"/>
      <c r="O77" s="107"/>
      <c r="P77" s="160" t="str">
        <f>VLOOKUP(N76,'imp-answers'!$A$2:$I$50,3,FALSE)</f>
        <v>Yes, for some components</v>
      </c>
      <c r="Q77" s="160">
        <f>VLOOKUP(N76,'imp-answers'!$A$2:$I$50,7,FALSE)</f>
        <v>0.25</v>
      </c>
    </row>
    <row r="78" spans="13:17" x14ac:dyDescent="0.2">
      <c r="M78" s="506"/>
      <c r="N78" s="506"/>
      <c r="O78" s="158"/>
      <c r="P78" s="160" t="str">
        <f>VLOOKUP(N76,'imp-answers'!$A$2:$I$50,4,FALSE)</f>
        <v>Yes, for at least half of the components</v>
      </c>
      <c r="Q78" s="160">
        <f>VLOOKUP(N76,'imp-answers'!$A$2:$I$50,8,FALSE)</f>
        <v>0.5</v>
      </c>
    </row>
    <row r="79" spans="13:17" x14ac:dyDescent="0.2">
      <c r="M79" s="506"/>
      <c r="N79" s="506"/>
      <c r="O79" s="109"/>
      <c r="P79" s="160" t="str">
        <f>VLOOKUP(N76,'imp-answers'!$A$2:$I$50,5,FALSE)</f>
        <v>Yes, for most or all of the components</v>
      </c>
      <c r="Q79" s="160">
        <f>VLOOKUP(N76,'imp-answers'!$A$2:$I$50,9,FALSE)</f>
        <v>1</v>
      </c>
    </row>
    <row r="80" spans="13:17" x14ac:dyDescent="0.2">
      <c r="M80" s="506"/>
      <c r="N80" s="506"/>
      <c r="O80" s="157"/>
    </row>
    <row r="82" spans="13:17" x14ac:dyDescent="0.2">
      <c r="M82" s="505" t="str">
        <f>CHAR(65+N82)</f>
        <v>N</v>
      </c>
      <c r="N82" s="505">
        <v>13</v>
      </c>
      <c r="O82" s="112"/>
      <c r="P82" s="160" t="str">
        <f>VLOOKUP(N82,'imp-answers'!$A$2:$I$50,2,FALSE)</f>
        <v>No</v>
      </c>
      <c r="Q82" s="160">
        <f>VLOOKUP(N82,'imp-answers'!$A$2:$I$50,6,FALSE)</f>
        <v>0</v>
      </c>
    </row>
    <row r="83" spans="13:17" x14ac:dyDescent="0.2">
      <c r="M83" s="506"/>
      <c r="N83" s="506"/>
      <c r="O83" s="107"/>
      <c r="P83" s="160" t="str">
        <f>VLOOKUP(N82,'imp-answers'!$A$2:$I$50,3,FALSE)</f>
        <v>Yes, but review is ad-hoc</v>
      </c>
      <c r="Q83" s="160">
        <f>VLOOKUP(N82,'imp-answers'!$A$2:$I$50,7,FALSE)</f>
        <v>0.25</v>
      </c>
    </row>
    <row r="84" spans="13:17" x14ac:dyDescent="0.2">
      <c r="M84" s="506"/>
      <c r="N84" s="506"/>
      <c r="O84" s="158"/>
      <c r="P84" s="160" t="str">
        <f>VLOOKUP(N82,'imp-answers'!$A$2:$I$50,4,FALSE)</f>
        <v>Yes, we review it at regular times</v>
      </c>
      <c r="Q84" s="160">
        <f>VLOOKUP(N82,'imp-answers'!$A$2:$I$50,8,FALSE)</f>
        <v>0.5</v>
      </c>
    </row>
    <row r="85" spans="13:17" x14ac:dyDescent="0.2">
      <c r="M85" s="506"/>
      <c r="N85" s="506"/>
      <c r="O85" s="109"/>
      <c r="P85" s="160" t="str">
        <f>VLOOKUP(N82,'imp-answers'!$A$2:$I$50,5,FALSE)</f>
        <v>Yes, we review it at least annually</v>
      </c>
      <c r="Q85" s="160">
        <f>VLOOKUP(N82,'imp-answers'!$A$2:$I$50,9,FALSE)</f>
        <v>1</v>
      </c>
    </row>
    <row r="86" spans="13:17" x14ac:dyDescent="0.2">
      <c r="M86" s="506"/>
      <c r="N86" s="506"/>
      <c r="O86" s="157"/>
    </row>
    <row r="88" spans="13:17" x14ac:dyDescent="0.2">
      <c r="M88" s="505" t="str">
        <f>CHAR(65+N88)</f>
        <v>O</v>
      </c>
      <c r="N88" s="505">
        <v>14</v>
      </c>
      <c r="O88" s="112"/>
      <c r="P88" s="160" t="str">
        <f>VLOOKUP(N88,'imp-answers'!$A$2:$I$50,2,FALSE)</f>
        <v>No</v>
      </c>
      <c r="Q88" s="160">
        <f>VLOOKUP(N88,'imp-answers'!$A$2:$I$50,6,FALSE)</f>
        <v>0</v>
      </c>
    </row>
    <row r="89" spans="13:17" x14ac:dyDescent="0.2">
      <c r="M89" s="506"/>
      <c r="N89" s="506"/>
      <c r="O89" s="107"/>
      <c r="P89" s="160" t="str">
        <f>VLOOKUP(N88,'imp-answers'!$A$2:$I$50,3,FALSE)</f>
        <v>Yes, for some of our data</v>
      </c>
      <c r="Q89" s="160">
        <f>VLOOKUP(N88,'imp-answers'!$A$2:$I$50,7,FALSE)</f>
        <v>0.25</v>
      </c>
    </row>
    <row r="90" spans="13:17" x14ac:dyDescent="0.2">
      <c r="M90" s="506"/>
      <c r="N90" s="506"/>
      <c r="O90" s="158"/>
      <c r="P90" s="160" t="str">
        <f>VLOOKUP(N88,'imp-answers'!$A$2:$I$50,4,FALSE)</f>
        <v>Yes, for at least half of our data</v>
      </c>
      <c r="Q90" s="160">
        <f>VLOOKUP(N88,'imp-answers'!$A$2:$I$50,8,FALSE)</f>
        <v>0.5</v>
      </c>
    </row>
    <row r="91" spans="13:17" x14ac:dyDescent="0.2">
      <c r="M91" s="506"/>
      <c r="N91" s="506"/>
      <c r="O91" s="109"/>
      <c r="P91" s="160" t="str">
        <f>VLOOKUP(N88,'imp-answers'!$A$2:$I$50,5,FALSE)</f>
        <v>Yes, for most or all of our data</v>
      </c>
      <c r="Q91" s="160">
        <f>VLOOKUP(N88,'imp-answers'!$A$2:$I$50,9,FALSE)</f>
        <v>1</v>
      </c>
    </row>
    <row r="92" spans="13:17" x14ac:dyDescent="0.2">
      <c r="M92" s="506"/>
      <c r="N92" s="506"/>
      <c r="O92" s="157"/>
    </row>
    <row r="94" spans="13:17" x14ac:dyDescent="0.2">
      <c r="M94" s="505" t="str">
        <f>CHAR(65+N94)</f>
        <v>P</v>
      </c>
      <c r="N94" s="505">
        <v>15</v>
      </c>
      <c r="O94" s="112"/>
      <c r="P94" s="160" t="str">
        <f>VLOOKUP(N94,'imp-answers'!$A$2:$I$50,2,FALSE)</f>
        <v>No</v>
      </c>
      <c r="Q94" s="160">
        <f>VLOOKUP(N94,'imp-answers'!$A$2:$I$50,6,FALSE)</f>
        <v>0</v>
      </c>
    </row>
    <row r="95" spans="13:17" x14ac:dyDescent="0.2">
      <c r="M95" s="506"/>
      <c r="N95" s="506"/>
      <c r="O95" s="107"/>
      <c r="P95" s="160" t="str">
        <f>VLOOKUP(N94,'imp-answers'!$A$2:$I$50,3,FALSE)</f>
        <v>Yes, we do it when requested</v>
      </c>
      <c r="Q95" s="160">
        <f>VLOOKUP(N94,'imp-answers'!$A$2:$I$50,7,FALSE)</f>
        <v>0.25</v>
      </c>
    </row>
    <row r="96" spans="13:17" x14ac:dyDescent="0.2">
      <c r="M96" s="506"/>
      <c r="N96" s="506"/>
      <c r="O96" s="158"/>
      <c r="P96" s="160" t="str">
        <f>VLOOKUP(N94,'imp-answers'!$A$2:$I$50,4,FALSE)</f>
        <v>Yes, we do it every few years</v>
      </c>
      <c r="Q96" s="160">
        <f>VLOOKUP(N94,'imp-answers'!$A$2:$I$50,8,FALSE)</f>
        <v>0.5</v>
      </c>
    </row>
    <row r="97" spans="13:17" x14ac:dyDescent="0.2">
      <c r="M97" s="506"/>
      <c r="N97" s="506"/>
      <c r="O97" s="109"/>
      <c r="P97" s="160" t="str">
        <f>VLOOKUP(N94,'imp-answers'!$A$2:$I$50,5,FALSE)</f>
        <v>Yes, we do it at least annually</v>
      </c>
      <c r="Q97" s="160">
        <f>VLOOKUP(N94,'imp-answers'!$A$2:$I$50,9,FALSE)</f>
        <v>1</v>
      </c>
    </row>
    <row r="98" spans="13:17" x14ac:dyDescent="0.2">
      <c r="M98" s="506"/>
      <c r="N98" s="506"/>
      <c r="O98" s="157"/>
    </row>
    <row r="100" spans="13:17" x14ac:dyDescent="0.2">
      <c r="M100" s="505" t="str">
        <f>CHAR(65+N100)</f>
        <v>Q</v>
      </c>
      <c r="N100" s="505">
        <v>16</v>
      </c>
      <c r="O100" s="112"/>
      <c r="P100" s="160" t="str">
        <f>VLOOKUP(N100,'imp-answers'!$A$2:$I$50,2,FALSE)</f>
        <v>No</v>
      </c>
      <c r="Q100" s="160">
        <f>VLOOKUP(N100,'imp-answers'!$A$2:$I$50,6,FALSE)</f>
        <v>0</v>
      </c>
    </row>
    <row r="101" spans="13:17" x14ac:dyDescent="0.2">
      <c r="M101" s="506"/>
      <c r="N101" s="506"/>
      <c r="O101" s="107"/>
      <c r="P101" s="160" t="str">
        <f>VLOOKUP(N100,'imp-answers'!$A$2:$I$50,3,FALSE)</f>
        <v>Yes, for some incident types</v>
      </c>
      <c r="Q101" s="160">
        <f>VLOOKUP(N100,'imp-answers'!$A$2:$I$50,7,FALSE)</f>
        <v>0.25</v>
      </c>
    </row>
    <row r="102" spans="13:17" x14ac:dyDescent="0.2">
      <c r="M102" s="506"/>
      <c r="N102" s="506"/>
      <c r="O102" s="158"/>
      <c r="P102" s="160" t="str">
        <f>VLOOKUP(N100,'imp-answers'!$A$2:$I$50,4,FALSE)</f>
        <v>Yes, for at least half of the incident types</v>
      </c>
      <c r="Q102" s="160">
        <f>VLOOKUP(N100,'imp-answers'!$A$2:$I$50,8,FALSE)</f>
        <v>0.5</v>
      </c>
    </row>
    <row r="103" spans="13:17" x14ac:dyDescent="0.2">
      <c r="M103" s="506"/>
      <c r="N103" s="506"/>
      <c r="O103" s="109"/>
      <c r="P103" s="160" t="str">
        <f>VLOOKUP(N100,'imp-answers'!$A$2:$I$50,5,FALSE)</f>
        <v>Yes, for most or all of the incident types</v>
      </c>
      <c r="Q103" s="160">
        <f>VLOOKUP(N100,'imp-answers'!$A$2:$I$50,9,FALSE)</f>
        <v>1</v>
      </c>
    </row>
    <row r="104" spans="13:17" x14ac:dyDescent="0.2">
      <c r="M104" s="506"/>
      <c r="N104" s="506"/>
      <c r="O104" s="157"/>
    </row>
    <row r="106" spans="13:17" x14ac:dyDescent="0.2">
      <c r="M106" s="505" t="str">
        <f>CHAR(65+N106)</f>
        <v>R</v>
      </c>
      <c r="N106" s="505">
        <v>17</v>
      </c>
      <c r="O106" s="112"/>
      <c r="P106" s="160" t="str">
        <f>VLOOKUP(N106,'imp-answers'!$A$2:$I$50,2,FALSE)</f>
        <v>No</v>
      </c>
      <c r="Q106" s="160">
        <f>VLOOKUP(N106,'imp-answers'!$A$2:$I$50,6,FALSE)</f>
        <v>0</v>
      </c>
    </row>
    <row r="107" spans="13:17" x14ac:dyDescent="0.2">
      <c r="M107" s="506"/>
      <c r="N107" s="506"/>
      <c r="O107" s="107"/>
      <c r="P107" s="160" t="str">
        <f>VLOOKUP(N106,'imp-answers'!$A$2:$I$50,3,FALSE)</f>
        <v>Yes, for some incidents</v>
      </c>
      <c r="Q107" s="160">
        <f>VLOOKUP(N106,'imp-answers'!$A$2:$I$50,7,FALSE)</f>
        <v>0.25</v>
      </c>
    </row>
    <row r="108" spans="13:17" x14ac:dyDescent="0.2">
      <c r="M108" s="506"/>
      <c r="N108" s="506"/>
      <c r="O108" s="158"/>
      <c r="P108" s="160" t="str">
        <f>VLOOKUP(N106,'imp-answers'!$A$2:$I$50,4,FALSE)</f>
        <v>Yes, for at least half of the incidents</v>
      </c>
      <c r="Q108" s="160">
        <f>VLOOKUP(N106,'imp-answers'!$A$2:$I$50,8,FALSE)</f>
        <v>0.5</v>
      </c>
    </row>
    <row r="109" spans="13:17" x14ac:dyDescent="0.2">
      <c r="M109" s="506"/>
      <c r="N109" s="506"/>
      <c r="O109" s="109"/>
      <c r="P109" s="160" t="str">
        <f>VLOOKUP(N106,'imp-answers'!$A$2:$I$50,5,FALSE)</f>
        <v>Yes, for most or all of the incidents</v>
      </c>
      <c r="Q109" s="160">
        <f>VLOOKUP(N106,'imp-answers'!$A$2:$I$50,9,FALSE)</f>
        <v>1</v>
      </c>
    </row>
    <row r="110" spans="13:17" x14ac:dyDescent="0.2">
      <c r="M110" s="506"/>
      <c r="N110" s="506"/>
      <c r="O110" s="157"/>
    </row>
    <row r="112" spans="13:17" x14ac:dyDescent="0.2">
      <c r="M112" s="505" t="str">
        <f>CHAR(65+N112)</f>
        <v>S</v>
      </c>
      <c r="N112" s="505">
        <v>18</v>
      </c>
      <c r="O112" s="112"/>
      <c r="P112" s="160" t="str">
        <f>VLOOKUP(N112,'imp-answers'!$A$2:$I$50,2,FALSE)</f>
        <v>No</v>
      </c>
      <c r="Q112" s="160">
        <f>VLOOKUP(N112,'imp-answers'!$A$2:$I$50,6,FALSE)</f>
        <v>0</v>
      </c>
    </row>
    <row r="113" spans="13:17" x14ac:dyDescent="0.2">
      <c r="M113" s="506"/>
      <c r="N113" s="506"/>
      <c r="O113" s="107"/>
      <c r="P113" s="160" t="str">
        <f>VLOOKUP(N112,'imp-answers'!$A$2:$I$50,3,FALSE)</f>
        <v>Yes, for some of the assets</v>
      </c>
      <c r="Q113" s="160">
        <f>VLOOKUP(N112,'imp-answers'!$A$2:$I$50,7,FALSE)</f>
        <v>0.25</v>
      </c>
    </row>
    <row r="114" spans="13:17" x14ac:dyDescent="0.2">
      <c r="M114" s="506"/>
      <c r="N114" s="506"/>
      <c r="O114" s="158"/>
      <c r="P114" s="160" t="str">
        <f>VLOOKUP(N112,'imp-answers'!$A$2:$I$50,4,FALSE)</f>
        <v>Yes, for at least half of the assets</v>
      </c>
      <c r="Q114" s="160">
        <f>VLOOKUP(N112,'imp-answers'!$A$2:$I$50,8,FALSE)</f>
        <v>0.5</v>
      </c>
    </row>
    <row r="115" spans="13:17" x14ac:dyDescent="0.2">
      <c r="M115" s="506"/>
      <c r="N115" s="506"/>
      <c r="O115" s="109"/>
      <c r="P115" s="160" t="str">
        <f>VLOOKUP(N112,'imp-answers'!$A$2:$I$50,5,FALSE)</f>
        <v>Yes, for most or all of the assets</v>
      </c>
      <c r="Q115" s="160">
        <f>VLOOKUP(N112,'imp-answers'!$A$2:$I$50,9,FALSE)</f>
        <v>1</v>
      </c>
    </row>
    <row r="116" spans="13:17" x14ac:dyDescent="0.2">
      <c r="M116" s="506"/>
      <c r="N116" s="506"/>
      <c r="O116" s="157"/>
    </row>
    <row r="118" spans="13:17" x14ac:dyDescent="0.2">
      <c r="M118" s="505" t="str">
        <f>CHAR(65+N118)</f>
        <v>T</v>
      </c>
      <c r="N118" s="505">
        <v>19</v>
      </c>
      <c r="O118" s="112"/>
      <c r="P118" s="160" t="str">
        <f>VLOOKUP(N118,'imp-answers'!$A$2:$I$50,2,FALSE)</f>
        <v>No</v>
      </c>
      <c r="Q118" s="160">
        <f>VLOOKUP(N118,'imp-answers'!$A$2:$I$50,6,FALSE)</f>
        <v>0</v>
      </c>
    </row>
    <row r="119" spans="13:17" x14ac:dyDescent="0.2">
      <c r="M119" s="506"/>
      <c r="N119" s="506"/>
      <c r="O119" s="107"/>
      <c r="P119" s="160" t="str">
        <f>VLOOKUP(N118,'imp-answers'!$A$2:$I$50,3,FALSE)</f>
        <v>Yes, but we improve it ad-hoc</v>
      </c>
      <c r="Q119" s="160">
        <f>VLOOKUP(N118,'imp-answers'!$A$2:$I$50,7,FALSE)</f>
        <v>0.25</v>
      </c>
    </row>
    <row r="120" spans="13:17" x14ac:dyDescent="0.2">
      <c r="M120" s="506"/>
      <c r="N120" s="506"/>
      <c r="O120" s="158"/>
      <c r="P120" s="160" t="str">
        <f>VLOOKUP(N118,'imp-answers'!$A$2:$I$50,4,FALSE)</f>
        <v>Yes, we we improve it at regular times</v>
      </c>
      <c r="Q120" s="160">
        <f>VLOOKUP(N118,'imp-answers'!$A$2:$I$50,8,FALSE)</f>
        <v>0.5</v>
      </c>
    </row>
    <row r="121" spans="13:17" x14ac:dyDescent="0.2">
      <c r="M121" s="506"/>
      <c r="N121" s="506"/>
      <c r="O121" s="109"/>
      <c r="P121" s="160" t="str">
        <f>VLOOKUP(N118,'imp-answers'!$A$2:$I$50,5,FALSE)</f>
        <v>Yes, we improve it at least annually</v>
      </c>
      <c r="Q121" s="160">
        <f>VLOOKUP(N118,'imp-answers'!$A$2:$I$50,9,FALSE)</f>
        <v>1</v>
      </c>
    </row>
    <row r="122" spans="13:17" x14ac:dyDescent="0.2">
      <c r="M122" s="506"/>
      <c r="N122" s="506"/>
      <c r="O122" s="157"/>
    </row>
    <row r="124" spans="13:17" x14ac:dyDescent="0.2">
      <c r="M124" s="505" t="str">
        <f>CHAR(65+N124)</f>
        <v>U</v>
      </c>
      <c r="N124" s="505">
        <v>20</v>
      </c>
      <c r="O124" s="112"/>
      <c r="P124" s="160" t="str">
        <f>VLOOKUP(N124,'imp-answers'!$A$2:$I$50,2,FALSE)</f>
        <v>No</v>
      </c>
      <c r="Q124" s="160">
        <f>VLOOKUP(N124,'imp-answers'!$A$2:$I$50,6,FALSE)</f>
        <v>0</v>
      </c>
    </row>
    <row r="125" spans="13:17" x14ac:dyDescent="0.2">
      <c r="M125" s="506"/>
      <c r="N125" s="506"/>
      <c r="O125" s="107"/>
      <c r="P125" s="160" t="str">
        <f>VLOOKUP(N124,'imp-answers'!$A$2:$I$50,3,FALSE)</f>
        <v>Yes, for some of the technology domains</v>
      </c>
      <c r="Q125" s="160">
        <f>VLOOKUP(N124,'imp-answers'!$A$2:$I$50,7,FALSE)</f>
        <v>0.25</v>
      </c>
    </row>
    <row r="126" spans="13:17" x14ac:dyDescent="0.2">
      <c r="M126" s="506"/>
      <c r="N126" s="506"/>
      <c r="O126" s="158"/>
      <c r="P126" s="160" t="str">
        <f>VLOOKUP(N124,'imp-answers'!$A$2:$I$50,4,FALSE)</f>
        <v>Yes, for at least half of the technology domains</v>
      </c>
      <c r="Q126" s="160">
        <f>VLOOKUP(N124,'imp-answers'!$A$2:$I$50,8,FALSE)</f>
        <v>0.5</v>
      </c>
    </row>
    <row r="127" spans="13:17" x14ac:dyDescent="0.2">
      <c r="M127" s="506"/>
      <c r="N127" s="506"/>
      <c r="O127" s="109"/>
      <c r="P127" s="160" t="str">
        <f>VLOOKUP(N124,'imp-answers'!$A$2:$I$50,5,FALSE)</f>
        <v>Yes, for most or all of the technology domains</v>
      </c>
      <c r="Q127" s="160">
        <f>VLOOKUP(N124,'imp-answers'!$A$2:$I$50,9,FALSE)</f>
        <v>1</v>
      </c>
    </row>
    <row r="128" spans="13:17" x14ac:dyDescent="0.2">
      <c r="M128" s="506"/>
      <c r="N128" s="506"/>
      <c r="O128" s="157"/>
    </row>
    <row r="130" spans="13:17" x14ac:dyDescent="0.2">
      <c r="M130" s="505" t="str">
        <f>CHAR(65+N130)</f>
        <v>V</v>
      </c>
      <c r="N130" s="505">
        <v>21</v>
      </c>
      <c r="O130" s="112"/>
      <c r="P130" s="160" t="str">
        <f>VLOOKUP(N130,'imp-answers'!$A$2:$I$50,2,FALSE)</f>
        <v>No</v>
      </c>
      <c r="Q130" s="160">
        <f>VLOOKUP(N130,'imp-answers'!$A$2:$I$50,6,FALSE)</f>
        <v>0</v>
      </c>
    </row>
    <row r="131" spans="13:17" x14ac:dyDescent="0.2">
      <c r="M131" s="506"/>
      <c r="N131" s="506"/>
      <c r="O131" s="107"/>
      <c r="P131" s="160" t="str">
        <f>VLOOKUP(N130,'imp-answers'!$A$2:$I$50,3,FALSE)</f>
        <v>Yes, we review it annually</v>
      </c>
      <c r="Q131" s="160">
        <f>VLOOKUP(N130,'imp-answers'!$A$2:$I$50,7,FALSE)</f>
        <v>0.25</v>
      </c>
    </row>
    <row r="132" spans="13:17" x14ac:dyDescent="0.2">
      <c r="M132" s="506"/>
      <c r="N132" s="506"/>
      <c r="O132" s="158"/>
      <c r="P132" s="160" t="str">
        <f>VLOOKUP(N130,'imp-answers'!$A$2:$I$50,4,FALSE)</f>
        <v>Yes, we consult the plan before making significant decisions</v>
      </c>
      <c r="Q132" s="160">
        <f>VLOOKUP(N130,'imp-answers'!$A$2:$I$50,8,FALSE)</f>
        <v>0.5</v>
      </c>
    </row>
    <row r="133" spans="13:17" x14ac:dyDescent="0.2">
      <c r="M133" s="506"/>
      <c r="N133" s="506"/>
      <c r="O133" s="109"/>
      <c r="P133" s="160" t="str">
        <f>VLOOKUP(N130,'imp-answers'!$A$2:$I$50,5,FALSE)</f>
        <v>Yes, we consult the plan often, and it is aligned with our application security strategy</v>
      </c>
      <c r="Q133" s="160">
        <f>VLOOKUP(N130,'imp-answers'!$A$2:$I$50,9,FALSE)</f>
        <v>1</v>
      </c>
    </row>
    <row r="134" spans="13:17" x14ac:dyDescent="0.2">
      <c r="M134" s="506"/>
      <c r="N134" s="506"/>
      <c r="O134" s="157"/>
    </row>
    <row r="136" spans="13:17" x14ac:dyDescent="0.2">
      <c r="M136" s="505" t="str">
        <f>CHAR(65+N136)</f>
        <v>W</v>
      </c>
      <c r="N136" s="505">
        <v>22</v>
      </c>
      <c r="O136" s="112"/>
      <c r="P136" s="160" t="str">
        <f>VLOOKUP(N136,'imp-answers'!$A$2:$I$50,2,FALSE)</f>
        <v>No</v>
      </c>
      <c r="Q136" s="160">
        <f>VLOOKUP(N136,'imp-answers'!$A$2:$I$50,6,FALSE)</f>
        <v>0</v>
      </c>
    </row>
    <row r="137" spans="13:17" x14ac:dyDescent="0.2">
      <c r="M137" s="506"/>
      <c r="N137" s="506"/>
      <c r="O137" s="107"/>
      <c r="P137" s="160" t="str">
        <f>VLOOKUP(N136,'imp-answers'!$A$2:$I$50,3,FALSE)</f>
        <v>Yes, for some teams</v>
      </c>
      <c r="Q137" s="160">
        <f>VLOOKUP(N136,'imp-answers'!$A$2:$I$50,7,FALSE)</f>
        <v>0.25</v>
      </c>
    </row>
    <row r="138" spans="13:17" x14ac:dyDescent="0.2">
      <c r="M138" s="506"/>
      <c r="N138" s="506"/>
      <c r="O138" s="158"/>
      <c r="P138" s="160" t="str">
        <f>VLOOKUP(N136,'imp-answers'!$A$2:$I$50,4,FALSE)</f>
        <v>Yes, for at least half of the teams</v>
      </c>
      <c r="Q138" s="160">
        <f>VLOOKUP(N136,'imp-answers'!$A$2:$I$50,8,FALSE)</f>
        <v>0.5</v>
      </c>
    </row>
    <row r="139" spans="13:17" x14ac:dyDescent="0.2">
      <c r="M139" s="506"/>
      <c r="N139" s="506"/>
      <c r="O139" s="109"/>
      <c r="P139" s="160" t="str">
        <f>VLOOKUP(N136,'imp-answers'!$A$2:$I$50,5,FALSE)</f>
        <v>Yes, for most or all of the teams</v>
      </c>
      <c r="Q139" s="160">
        <f>VLOOKUP(N136,'imp-answers'!$A$2:$I$50,9,FALSE)</f>
        <v>1</v>
      </c>
    </row>
    <row r="140" spans="13:17" x14ac:dyDescent="0.2">
      <c r="M140" s="506"/>
      <c r="N140" s="506"/>
      <c r="O140" s="157"/>
    </row>
    <row r="142" spans="13:17" x14ac:dyDescent="0.2">
      <c r="M142" s="505" t="str">
        <f>CHAR(65+N142)</f>
        <v>X</v>
      </c>
      <c r="N142" s="505">
        <v>23</v>
      </c>
      <c r="O142" s="112"/>
      <c r="P142" s="160" t="str">
        <f>VLOOKUP(N142,'imp-answers'!$A$2:$I$50,2,FALSE)</f>
        <v>No</v>
      </c>
      <c r="Q142" s="160">
        <f>VLOOKUP(N142,'imp-answers'!$A$2:$I$50,6,FALSE)</f>
        <v>0</v>
      </c>
    </row>
    <row r="143" spans="13:17" x14ac:dyDescent="0.2">
      <c r="M143" s="506"/>
      <c r="N143" s="506"/>
      <c r="O143" s="107"/>
      <c r="P143" s="160" t="str">
        <f>VLOOKUP(N142,'imp-answers'!$A$2:$I$50,3,FALSE)</f>
        <v>Yes, some of it</v>
      </c>
      <c r="Q143" s="160">
        <f>VLOOKUP(N142,'imp-answers'!$A$2:$I$50,7,FALSE)</f>
        <v>0.25</v>
      </c>
    </row>
    <row r="144" spans="13:17" x14ac:dyDescent="0.2">
      <c r="M144" s="506"/>
      <c r="N144" s="506"/>
      <c r="O144" s="158"/>
      <c r="P144" s="160" t="str">
        <f>VLOOKUP(N142,'imp-answers'!$A$2:$I$50,4,FALSE)</f>
        <v>Yes, at least half of it</v>
      </c>
      <c r="Q144" s="160">
        <f>VLOOKUP(N142,'imp-answers'!$A$2:$I$50,8,FALSE)</f>
        <v>0.5</v>
      </c>
    </row>
    <row r="145" spans="13:17" x14ac:dyDescent="0.2">
      <c r="M145" s="506"/>
      <c r="N145" s="506"/>
      <c r="O145" s="109"/>
      <c r="P145" s="160" t="str">
        <f>VLOOKUP(N142,'imp-answers'!$A$2:$I$50,5,FALSE)</f>
        <v>Yes, most or all of it</v>
      </c>
      <c r="Q145" s="160">
        <f>VLOOKUP(N142,'imp-answers'!$A$2:$I$50,9,FALSE)</f>
        <v>1</v>
      </c>
    </row>
    <row r="146" spans="13:17" x14ac:dyDescent="0.2">
      <c r="M146" s="506"/>
      <c r="N146" s="506"/>
      <c r="O146" s="157"/>
    </row>
    <row r="148" spans="13:17" x14ac:dyDescent="0.2">
      <c r="M148" s="505" t="str">
        <f>CHAR(65+N148)</f>
        <v>Y</v>
      </c>
      <c r="N148" s="505">
        <v>24</v>
      </c>
      <c r="O148" s="112"/>
      <c r="P148" s="160" t="str">
        <f>VLOOKUP(N148,'imp-answers'!$A$2:$I$50,2,FALSE)</f>
        <v>No</v>
      </c>
      <c r="Q148" s="160">
        <f>VLOOKUP(N148,'imp-answers'!$A$2:$I$50,6,FALSE)</f>
        <v>0</v>
      </c>
    </row>
    <row r="149" spans="13:17" x14ac:dyDescent="0.2">
      <c r="M149" s="506"/>
      <c r="N149" s="506"/>
      <c r="O149" s="107"/>
      <c r="P149" s="160" t="str">
        <f>VLOOKUP(N148,'imp-answers'!$A$2:$I$50,3,FALSE)</f>
        <v>Yes, it covers general risks</v>
      </c>
      <c r="Q149" s="160">
        <f>VLOOKUP(N148,'imp-answers'!$A$2:$I$50,7,FALSE)</f>
        <v>0.25</v>
      </c>
    </row>
    <row r="150" spans="13:17" x14ac:dyDescent="0.2">
      <c r="M150" s="506"/>
      <c r="N150" s="506"/>
      <c r="O150" s="158"/>
      <c r="P150" s="160" t="str">
        <f>VLOOKUP(N148,'imp-answers'!$A$2:$I$50,4,FALSE)</f>
        <v>Yes, it covers organization-specific risks</v>
      </c>
      <c r="Q150" s="160">
        <f>VLOOKUP(N148,'imp-answers'!$A$2:$I$50,8,FALSE)</f>
        <v>0.5</v>
      </c>
    </row>
    <row r="151" spans="13:17" x14ac:dyDescent="0.2">
      <c r="M151" s="506"/>
      <c r="N151" s="506"/>
      <c r="O151" s="109"/>
      <c r="P151" s="160" t="str">
        <f>VLOOKUP(N148,'imp-answers'!$A$2:$I$50,5,FALSE)</f>
        <v>Yes, it covers risks and opportunities</v>
      </c>
      <c r="Q151" s="160">
        <f>VLOOKUP(N148,'imp-answers'!$A$2:$I$50,9,FALSE)</f>
        <v>1</v>
      </c>
    </row>
    <row r="152" spans="13:17" x14ac:dyDescent="0.2">
      <c r="M152" s="506"/>
      <c r="N152" s="506"/>
      <c r="O152" s="157"/>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defaultColWidth="11.42578125" defaultRowHeight="12.75" x14ac:dyDescent="0.2"/>
  <cols>
    <col min="4" max="4" width="19.7109375" customWidth="1"/>
    <col min="6" max="6" width="90.7109375" customWidth="1"/>
    <col min="7" max="7" width="64.28515625" customWidth="1"/>
  </cols>
  <sheetData>
    <row r="1" spans="1:8" x14ac:dyDescent="0.2">
      <c r="A1" s="159" t="s">
        <v>150</v>
      </c>
      <c r="B1" s="159" t="s">
        <v>151</v>
      </c>
      <c r="C1" s="159" t="s">
        <v>40</v>
      </c>
      <c r="D1" s="159" t="s">
        <v>152</v>
      </c>
      <c r="E1" s="159" t="s">
        <v>87</v>
      </c>
      <c r="F1" s="159" t="s">
        <v>153</v>
      </c>
      <c r="G1" s="159" t="s">
        <v>154</v>
      </c>
      <c r="H1" s="159" t="s">
        <v>155</v>
      </c>
    </row>
    <row r="2" spans="1:8" x14ac:dyDescent="0.2">
      <c r="A2" s="329" t="s">
        <v>279</v>
      </c>
      <c r="B2" s="329" t="s">
        <v>34</v>
      </c>
      <c r="C2" s="329" t="s">
        <v>276</v>
      </c>
      <c r="D2" s="329" t="s">
        <v>277</v>
      </c>
      <c r="E2" s="329">
        <v>3</v>
      </c>
      <c r="F2" s="329" t="s">
        <v>469</v>
      </c>
      <c r="G2" s="329" t="s">
        <v>376</v>
      </c>
      <c r="H2" s="329">
        <v>12</v>
      </c>
    </row>
    <row r="3" spans="1:8" x14ac:dyDescent="0.2">
      <c r="A3" s="329" t="s">
        <v>298</v>
      </c>
      <c r="B3" s="329" t="s">
        <v>34</v>
      </c>
      <c r="C3" s="329" t="s">
        <v>287</v>
      </c>
      <c r="D3" s="329" t="s">
        <v>335</v>
      </c>
      <c r="E3" s="329">
        <v>3</v>
      </c>
      <c r="F3" s="329" t="s">
        <v>353</v>
      </c>
      <c r="G3" s="329" t="s">
        <v>375</v>
      </c>
      <c r="H3" s="329">
        <v>18</v>
      </c>
    </row>
    <row r="4" spans="1:8" x14ac:dyDescent="0.2">
      <c r="A4" s="329" t="s">
        <v>256</v>
      </c>
      <c r="B4" s="329" t="s">
        <v>25</v>
      </c>
      <c r="C4" s="329" t="s">
        <v>26</v>
      </c>
      <c r="D4" s="329" t="s">
        <v>253</v>
      </c>
      <c r="E4" s="329">
        <v>3</v>
      </c>
      <c r="F4" s="329" t="s">
        <v>257</v>
      </c>
      <c r="G4" s="329" t="s">
        <v>470</v>
      </c>
      <c r="H4" s="329">
        <v>23</v>
      </c>
    </row>
    <row r="5" spans="1:8" x14ac:dyDescent="0.2">
      <c r="A5" s="329" t="s">
        <v>195</v>
      </c>
      <c r="B5" s="329" t="s">
        <v>178</v>
      </c>
      <c r="C5" s="329" t="s">
        <v>23</v>
      </c>
      <c r="D5" s="329" t="s">
        <v>192</v>
      </c>
      <c r="E5" s="329">
        <v>3</v>
      </c>
      <c r="F5" s="329" t="s">
        <v>196</v>
      </c>
      <c r="G5" s="329" t="s">
        <v>377</v>
      </c>
      <c r="H5" s="329">
        <v>7</v>
      </c>
    </row>
    <row r="6" spans="1:8" x14ac:dyDescent="0.2">
      <c r="A6" s="329" t="s">
        <v>354</v>
      </c>
      <c r="B6" s="329" t="s">
        <v>25</v>
      </c>
      <c r="C6" s="329" t="s">
        <v>378</v>
      </c>
      <c r="D6" s="329" t="s">
        <v>246</v>
      </c>
      <c r="E6" s="329">
        <v>3</v>
      </c>
      <c r="F6" s="329" t="s">
        <v>248</v>
      </c>
      <c r="G6" s="329" t="s">
        <v>471</v>
      </c>
      <c r="H6" s="329">
        <v>5</v>
      </c>
    </row>
    <row r="7" spans="1:8" x14ac:dyDescent="0.2">
      <c r="A7" s="329" t="s">
        <v>223</v>
      </c>
      <c r="B7" s="329" t="s">
        <v>209</v>
      </c>
      <c r="C7" s="329" t="s">
        <v>220</v>
      </c>
      <c r="D7" s="329" t="s">
        <v>221</v>
      </c>
      <c r="E7" s="329">
        <v>2</v>
      </c>
      <c r="F7" s="329" t="s">
        <v>336</v>
      </c>
      <c r="G7" s="329" t="s">
        <v>472</v>
      </c>
      <c r="H7" s="329">
        <v>5</v>
      </c>
    </row>
    <row r="8" spans="1:8" x14ac:dyDescent="0.2">
      <c r="A8" s="329" t="s">
        <v>355</v>
      </c>
      <c r="B8" s="329" t="s">
        <v>25</v>
      </c>
      <c r="C8" s="329" t="s">
        <v>378</v>
      </c>
      <c r="D8" s="329" t="s">
        <v>249</v>
      </c>
      <c r="E8" s="329">
        <v>1</v>
      </c>
      <c r="F8" s="329" t="s">
        <v>473</v>
      </c>
      <c r="G8" s="329" t="s">
        <v>474</v>
      </c>
      <c r="H8" s="329">
        <v>5</v>
      </c>
    </row>
    <row r="9" spans="1:8" x14ac:dyDescent="0.2">
      <c r="A9" s="329" t="s">
        <v>187</v>
      </c>
      <c r="B9" s="329" t="s">
        <v>178</v>
      </c>
      <c r="C9" s="329" t="s">
        <v>23</v>
      </c>
      <c r="D9" s="329" t="s">
        <v>188</v>
      </c>
      <c r="E9" s="329">
        <v>1</v>
      </c>
      <c r="F9" s="329" t="s">
        <v>27</v>
      </c>
      <c r="G9" s="329" t="s">
        <v>475</v>
      </c>
      <c r="H9" s="329">
        <v>5</v>
      </c>
    </row>
    <row r="10" spans="1:8" x14ac:dyDescent="0.2">
      <c r="A10" s="329" t="s">
        <v>258</v>
      </c>
      <c r="B10" s="329" t="s">
        <v>25</v>
      </c>
      <c r="C10" s="329" t="s">
        <v>26</v>
      </c>
      <c r="D10" s="329" t="s">
        <v>259</v>
      </c>
      <c r="E10" s="329">
        <v>1</v>
      </c>
      <c r="F10" s="329" t="s">
        <v>260</v>
      </c>
      <c r="G10" s="329" t="s">
        <v>476</v>
      </c>
      <c r="H10" s="329">
        <v>12</v>
      </c>
    </row>
    <row r="11" spans="1:8" x14ac:dyDescent="0.2">
      <c r="A11" s="329" t="s">
        <v>286</v>
      </c>
      <c r="B11" s="329" t="s">
        <v>34</v>
      </c>
      <c r="C11" s="329" t="s">
        <v>287</v>
      </c>
      <c r="D11" s="329" t="s">
        <v>288</v>
      </c>
      <c r="E11" s="329">
        <v>1</v>
      </c>
      <c r="F11" s="329" t="s">
        <v>289</v>
      </c>
      <c r="G11" s="329" t="s">
        <v>379</v>
      </c>
      <c r="H11" s="329">
        <v>5</v>
      </c>
    </row>
    <row r="12" spans="1:8" x14ac:dyDescent="0.2">
      <c r="A12" s="329" t="s">
        <v>244</v>
      </c>
      <c r="B12" s="329" t="s">
        <v>25</v>
      </c>
      <c r="C12" s="329" t="s">
        <v>238</v>
      </c>
      <c r="D12" s="329" t="s">
        <v>477</v>
      </c>
      <c r="E12" s="329">
        <v>2</v>
      </c>
      <c r="F12" s="329" t="s">
        <v>478</v>
      </c>
      <c r="G12" s="329" t="s">
        <v>479</v>
      </c>
      <c r="H12" s="329">
        <v>5</v>
      </c>
    </row>
    <row r="13" spans="1:8" x14ac:dyDescent="0.2">
      <c r="A13" s="329" t="s">
        <v>280</v>
      </c>
      <c r="B13" s="329" t="s">
        <v>34</v>
      </c>
      <c r="C13" s="329" t="s">
        <v>276</v>
      </c>
      <c r="D13" s="329" t="s">
        <v>281</v>
      </c>
      <c r="E13" s="329">
        <v>1</v>
      </c>
      <c r="F13" s="329" t="s">
        <v>282</v>
      </c>
      <c r="G13" s="329" t="s">
        <v>380</v>
      </c>
      <c r="H13" s="329">
        <v>12</v>
      </c>
    </row>
    <row r="14" spans="1:8" x14ac:dyDescent="0.2">
      <c r="A14" s="329" t="s">
        <v>284</v>
      </c>
      <c r="B14" s="329" t="s">
        <v>34</v>
      </c>
      <c r="C14" s="329" t="s">
        <v>276</v>
      </c>
      <c r="D14" s="329" t="s">
        <v>281</v>
      </c>
      <c r="E14" s="329">
        <v>3</v>
      </c>
      <c r="F14" s="329" t="s">
        <v>285</v>
      </c>
      <c r="G14" s="329" t="s">
        <v>381</v>
      </c>
      <c r="H14" s="329">
        <v>12</v>
      </c>
    </row>
    <row r="15" spans="1:8" x14ac:dyDescent="0.2">
      <c r="A15" s="329" t="s">
        <v>292</v>
      </c>
      <c r="B15" s="329" t="s">
        <v>34</v>
      </c>
      <c r="C15" s="329" t="s">
        <v>287</v>
      </c>
      <c r="D15" s="329" t="s">
        <v>288</v>
      </c>
      <c r="E15" s="329">
        <v>3</v>
      </c>
      <c r="F15" s="329" t="s">
        <v>293</v>
      </c>
      <c r="G15" s="329" t="s">
        <v>382</v>
      </c>
      <c r="H15" s="329">
        <v>15</v>
      </c>
    </row>
    <row r="16" spans="1:8" x14ac:dyDescent="0.2">
      <c r="A16" s="329" t="s">
        <v>356</v>
      </c>
      <c r="B16" s="329" t="s">
        <v>25</v>
      </c>
      <c r="C16" s="329" t="s">
        <v>378</v>
      </c>
      <c r="D16" s="329" t="s">
        <v>249</v>
      </c>
      <c r="E16" s="329">
        <v>3</v>
      </c>
      <c r="F16" s="329" t="s">
        <v>251</v>
      </c>
      <c r="G16" s="329" t="s">
        <v>383</v>
      </c>
      <c r="H16" s="329">
        <v>7</v>
      </c>
    </row>
    <row r="17" spans="1:8" x14ac:dyDescent="0.2">
      <c r="A17" s="329" t="s">
        <v>190</v>
      </c>
      <c r="B17" s="329" t="s">
        <v>178</v>
      </c>
      <c r="C17" s="329" t="s">
        <v>23</v>
      </c>
      <c r="D17" s="329" t="s">
        <v>188</v>
      </c>
      <c r="E17" s="329">
        <v>3</v>
      </c>
      <c r="F17" s="329" t="s">
        <v>357</v>
      </c>
      <c r="G17" s="329" t="s">
        <v>384</v>
      </c>
      <c r="H17" s="329">
        <v>5</v>
      </c>
    </row>
    <row r="18" spans="1:8" x14ac:dyDescent="0.2">
      <c r="A18" s="329" t="s">
        <v>263</v>
      </c>
      <c r="B18" s="329" t="s">
        <v>25</v>
      </c>
      <c r="C18" s="329" t="s">
        <v>26</v>
      </c>
      <c r="D18" s="329" t="s">
        <v>259</v>
      </c>
      <c r="E18" s="329">
        <v>3</v>
      </c>
      <c r="F18" s="329" t="s">
        <v>264</v>
      </c>
      <c r="G18" s="329" t="s">
        <v>480</v>
      </c>
      <c r="H18" s="329">
        <v>19</v>
      </c>
    </row>
    <row r="19" spans="1:8" x14ac:dyDescent="0.2">
      <c r="A19" s="329" t="s">
        <v>228</v>
      </c>
      <c r="B19" s="329" t="s">
        <v>209</v>
      </c>
      <c r="C19" s="329" t="s">
        <v>220</v>
      </c>
      <c r="D19" s="329" t="s">
        <v>227</v>
      </c>
      <c r="E19" s="329">
        <v>2</v>
      </c>
      <c r="F19" s="329" t="s">
        <v>481</v>
      </c>
      <c r="G19" s="329" t="s">
        <v>482</v>
      </c>
      <c r="H19" s="329">
        <v>5</v>
      </c>
    </row>
    <row r="20" spans="1:8" x14ac:dyDescent="0.2">
      <c r="A20" s="329" t="s">
        <v>252</v>
      </c>
      <c r="B20" s="329" t="s">
        <v>25</v>
      </c>
      <c r="C20" s="329" t="s">
        <v>26</v>
      </c>
      <c r="D20" s="329" t="s">
        <v>253</v>
      </c>
      <c r="E20" s="329">
        <v>1</v>
      </c>
      <c r="F20" s="329" t="s">
        <v>254</v>
      </c>
      <c r="G20" s="329" t="s">
        <v>483</v>
      </c>
      <c r="H20" s="329">
        <v>2</v>
      </c>
    </row>
    <row r="21" spans="1:8" x14ac:dyDescent="0.2">
      <c r="A21" s="329" t="s">
        <v>191</v>
      </c>
      <c r="B21" s="329" t="s">
        <v>178</v>
      </c>
      <c r="C21" s="329" t="s">
        <v>23</v>
      </c>
      <c r="D21" s="329" t="s">
        <v>192</v>
      </c>
      <c r="E21" s="329">
        <v>1</v>
      </c>
      <c r="F21" s="329" t="s">
        <v>193</v>
      </c>
      <c r="G21" s="329" t="s">
        <v>385</v>
      </c>
      <c r="H21" s="329">
        <v>7</v>
      </c>
    </row>
    <row r="22" spans="1:8" x14ac:dyDescent="0.2">
      <c r="A22" s="329" t="s">
        <v>358</v>
      </c>
      <c r="B22" s="329" t="s">
        <v>25</v>
      </c>
      <c r="C22" s="329" t="s">
        <v>378</v>
      </c>
      <c r="D22" s="329" t="s">
        <v>246</v>
      </c>
      <c r="E22" s="329">
        <v>1</v>
      </c>
      <c r="F22" s="329" t="s">
        <v>247</v>
      </c>
      <c r="G22" s="329" t="s">
        <v>484</v>
      </c>
      <c r="H22" s="329">
        <v>2</v>
      </c>
    </row>
    <row r="23" spans="1:8" x14ac:dyDescent="0.2">
      <c r="A23" s="329" t="s">
        <v>294</v>
      </c>
      <c r="B23" s="329" t="s">
        <v>34</v>
      </c>
      <c r="C23" s="329" t="s">
        <v>287</v>
      </c>
      <c r="D23" s="329" t="s">
        <v>335</v>
      </c>
      <c r="E23" s="329">
        <v>1</v>
      </c>
      <c r="F23" s="329" t="s">
        <v>295</v>
      </c>
      <c r="G23" s="329" t="s">
        <v>386</v>
      </c>
      <c r="H23" s="329">
        <v>5</v>
      </c>
    </row>
    <row r="24" spans="1:8" x14ac:dyDescent="0.2">
      <c r="A24" s="329" t="s">
        <v>240</v>
      </c>
      <c r="B24" s="329" t="s">
        <v>25</v>
      </c>
      <c r="C24" s="329" t="s">
        <v>238</v>
      </c>
      <c r="D24" s="329" t="s">
        <v>239</v>
      </c>
      <c r="E24" s="329">
        <v>2</v>
      </c>
      <c r="F24" s="329" t="s">
        <v>485</v>
      </c>
      <c r="G24" s="329" t="s">
        <v>486</v>
      </c>
      <c r="H24" s="329">
        <v>5</v>
      </c>
    </row>
    <row r="25" spans="1:8" x14ac:dyDescent="0.2">
      <c r="A25" s="329" t="s">
        <v>275</v>
      </c>
      <c r="B25" s="329" t="s">
        <v>34</v>
      </c>
      <c r="C25" s="329" t="s">
        <v>276</v>
      </c>
      <c r="D25" s="329" t="s">
        <v>277</v>
      </c>
      <c r="E25" s="329">
        <v>1</v>
      </c>
      <c r="F25" s="329" t="s">
        <v>337</v>
      </c>
      <c r="G25" s="329" t="s">
        <v>387</v>
      </c>
      <c r="H25" s="329">
        <v>12</v>
      </c>
    </row>
    <row r="26" spans="1:8" x14ac:dyDescent="0.2">
      <c r="A26" s="329" t="s">
        <v>268</v>
      </c>
      <c r="B26" s="329" t="s">
        <v>34</v>
      </c>
      <c r="C26" s="329" t="s">
        <v>266</v>
      </c>
      <c r="D26" s="329" t="s">
        <v>267</v>
      </c>
      <c r="E26" s="329">
        <v>2</v>
      </c>
      <c r="F26" s="329" t="s">
        <v>359</v>
      </c>
      <c r="G26" s="329" t="s">
        <v>388</v>
      </c>
      <c r="H26" s="329">
        <v>5</v>
      </c>
    </row>
    <row r="27" spans="1:8" x14ac:dyDescent="0.2">
      <c r="A27" s="329" t="s">
        <v>173</v>
      </c>
      <c r="B27" s="329" t="s">
        <v>17</v>
      </c>
      <c r="C27" s="329" t="s">
        <v>21</v>
      </c>
      <c r="D27" s="329" t="s">
        <v>172</v>
      </c>
      <c r="E27" s="329">
        <v>2</v>
      </c>
      <c r="F27" s="329" t="s">
        <v>174</v>
      </c>
      <c r="G27" s="329" t="s">
        <v>389</v>
      </c>
      <c r="H27" s="329">
        <v>11</v>
      </c>
    </row>
    <row r="28" spans="1:8" x14ac:dyDescent="0.2">
      <c r="A28" s="329" t="s">
        <v>273</v>
      </c>
      <c r="B28" s="329" t="s">
        <v>34</v>
      </c>
      <c r="C28" s="329" t="s">
        <v>266</v>
      </c>
      <c r="D28" s="329" t="s">
        <v>272</v>
      </c>
      <c r="E28" s="329">
        <v>2</v>
      </c>
      <c r="F28" s="329" t="s">
        <v>487</v>
      </c>
      <c r="G28" s="329" t="s">
        <v>390</v>
      </c>
      <c r="H28" s="329">
        <v>16</v>
      </c>
    </row>
    <row r="29" spans="1:8" x14ac:dyDescent="0.2">
      <c r="A29" s="329" t="s">
        <v>169</v>
      </c>
      <c r="B29" s="329" t="s">
        <v>17</v>
      </c>
      <c r="C29" s="329" t="s">
        <v>21</v>
      </c>
      <c r="D29" s="329" t="s">
        <v>167</v>
      </c>
      <c r="E29" s="329">
        <v>2</v>
      </c>
      <c r="F29" s="329" t="s">
        <v>349</v>
      </c>
      <c r="G29" s="329" t="s">
        <v>391</v>
      </c>
      <c r="H29" s="329">
        <v>8</v>
      </c>
    </row>
    <row r="30" spans="1:8" x14ac:dyDescent="0.2">
      <c r="A30" s="329" t="s">
        <v>229</v>
      </c>
      <c r="B30" s="329" t="s">
        <v>209</v>
      </c>
      <c r="C30" s="329" t="s">
        <v>220</v>
      </c>
      <c r="D30" s="329" t="s">
        <v>227</v>
      </c>
      <c r="E30" s="329">
        <v>3</v>
      </c>
      <c r="F30" s="329" t="s">
        <v>488</v>
      </c>
      <c r="G30" s="329" t="s">
        <v>489</v>
      </c>
      <c r="H30" s="329">
        <v>5</v>
      </c>
    </row>
    <row r="31" spans="1:8" x14ac:dyDescent="0.2">
      <c r="A31" s="329" t="s">
        <v>243</v>
      </c>
      <c r="B31" s="329" t="s">
        <v>25</v>
      </c>
      <c r="C31" s="329" t="s">
        <v>238</v>
      </c>
      <c r="D31" s="329" t="s">
        <v>477</v>
      </c>
      <c r="E31" s="329">
        <v>1</v>
      </c>
      <c r="F31" s="329" t="s">
        <v>490</v>
      </c>
      <c r="G31" s="329" t="s">
        <v>491</v>
      </c>
      <c r="H31" s="329">
        <v>5</v>
      </c>
    </row>
    <row r="32" spans="1:8" x14ac:dyDescent="0.2">
      <c r="A32" s="329" t="s">
        <v>290</v>
      </c>
      <c r="B32" s="329" t="s">
        <v>34</v>
      </c>
      <c r="C32" s="329" t="s">
        <v>287</v>
      </c>
      <c r="D32" s="329" t="s">
        <v>288</v>
      </c>
      <c r="E32" s="329">
        <v>2</v>
      </c>
      <c r="F32" s="329" t="s">
        <v>291</v>
      </c>
      <c r="G32" s="329" t="s">
        <v>392</v>
      </c>
      <c r="H32" s="329">
        <v>14</v>
      </c>
    </row>
    <row r="33" spans="1:8" x14ac:dyDescent="0.2">
      <c r="A33" s="329" t="s">
        <v>189</v>
      </c>
      <c r="B33" s="329" t="s">
        <v>178</v>
      </c>
      <c r="C33" s="329" t="s">
        <v>23</v>
      </c>
      <c r="D33" s="329" t="s">
        <v>188</v>
      </c>
      <c r="E33" s="329">
        <v>2</v>
      </c>
      <c r="F33" s="329" t="s">
        <v>492</v>
      </c>
      <c r="G33" s="329" t="s">
        <v>493</v>
      </c>
      <c r="H33" s="329">
        <v>7</v>
      </c>
    </row>
    <row r="34" spans="1:8" x14ac:dyDescent="0.2">
      <c r="A34" s="329" t="s">
        <v>360</v>
      </c>
      <c r="B34" s="329" t="s">
        <v>25</v>
      </c>
      <c r="C34" s="329" t="s">
        <v>378</v>
      </c>
      <c r="D34" s="329" t="s">
        <v>249</v>
      </c>
      <c r="E34" s="329">
        <v>2</v>
      </c>
      <c r="F34" s="329" t="s">
        <v>250</v>
      </c>
      <c r="G34" s="329" t="s">
        <v>393</v>
      </c>
      <c r="H34" s="329">
        <v>7</v>
      </c>
    </row>
    <row r="35" spans="1:8" x14ac:dyDescent="0.2">
      <c r="A35" s="329" t="s">
        <v>261</v>
      </c>
      <c r="B35" s="329" t="s">
        <v>25</v>
      </c>
      <c r="C35" s="329" t="s">
        <v>26</v>
      </c>
      <c r="D35" s="329" t="s">
        <v>259</v>
      </c>
      <c r="E35" s="329">
        <v>2</v>
      </c>
      <c r="F35" s="329" t="s">
        <v>262</v>
      </c>
      <c r="G35" s="329" t="s">
        <v>494</v>
      </c>
      <c r="H35" s="329">
        <v>5</v>
      </c>
    </row>
    <row r="36" spans="1:8" x14ac:dyDescent="0.2">
      <c r="A36" s="329" t="s">
        <v>283</v>
      </c>
      <c r="B36" s="329" t="s">
        <v>34</v>
      </c>
      <c r="C36" s="329" t="s">
        <v>276</v>
      </c>
      <c r="D36" s="329" t="s">
        <v>281</v>
      </c>
      <c r="E36" s="329">
        <v>2</v>
      </c>
      <c r="F36" s="329" t="s">
        <v>361</v>
      </c>
      <c r="G36" s="329" t="s">
        <v>394</v>
      </c>
      <c r="H36" s="329">
        <v>12</v>
      </c>
    </row>
    <row r="37" spans="1:8" x14ac:dyDescent="0.2">
      <c r="A37" s="329" t="s">
        <v>241</v>
      </c>
      <c r="B37" s="329" t="s">
        <v>25</v>
      </c>
      <c r="C37" s="329" t="s">
        <v>238</v>
      </c>
      <c r="D37" s="329" t="s">
        <v>239</v>
      </c>
      <c r="E37" s="329">
        <v>3</v>
      </c>
      <c r="F37" s="329" t="s">
        <v>242</v>
      </c>
      <c r="G37" s="329" t="s">
        <v>395</v>
      </c>
      <c r="H37" s="329">
        <v>5</v>
      </c>
    </row>
    <row r="38" spans="1:8" x14ac:dyDescent="0.2">
      <c r="A38" s="329" t="s">
        <v>219</v>
      </c>
      <c r="B38" s="329" t="s">
        <v>209</v>
      </c>
      <c r="C38" s="329" t="s">
        <v>220</v>
      </c>
      <c r="D38" s="329" t="s">
        <v>221</v>
      </c>
      <c r="E38" s="329">
        <v>1</v>
      </c>
      <c r="F38" s="329" t="s">
        <v>222</v>
      </c>
      <c r="G38" s="329" t="s">
        <v>396</v>
      </c>
      <c r="H38" s="329">
        <v>5</v>
      </c>
    </row>
    <row r="39" spans="1:8" x14ac:dyDescent="0.2">
      <c r="A39" s="329" t="s">
        <v>224</v>
      </c>
      <c r="B39" s="329" t="s">
        <v>209</v>
      </c>
      <c r="C39" s="329" t="s">
        <v>220</v>
      </c>
      <c r="D39" s="329" t="s">
        <v>221</v>
      </c>
      <c r="E39" s="329">
        <v>3</v>
      </c>
      <c r="F39" s="329" t="s">
        <v>225</v>
      </c>
      <c r="G39" s="329" t="s">
        <v>495</v>
      </c>
      <c r="H39" s="329">
        <v>5</v>
      </c>
    </row>
    <row r="40" spans="1:8" x14ac:dyDescent="0.2">
      <c r="A40" s="329" t="s">
        <v>237</v>
      </c>
      <c r="B40" s="329" t="s">
        <v>25</v>
      </c>
      <c r="C40" s="329" t="s">
        <v>238</v>
      </c>
      <c r="D40" s="329" t="s">
        <v>239</v>
      </c>
      <c r="E40" s="329">
        <v>1</v>
      </c>
      <c r="F40" s="329" t="s">
        <v>496</v>
      </c>
      <c r="G40" s="329" t="s">
        <v>497</v>
      </c>
      <c r="H40" s="329">
        <v>5</v>
      </c>
    </row>
    <row r="41" spans="1:8" x14ac:dyDescent="0.2">
      <c r="A41" s="329" t="s">
        <v>296</v>
      </c>
      <c r="B41" s="329" t="s">
        <v>34</v>
      </c>
      <c r="C41" s="329" t="s">
        <v>287</v>
      </c>
      <c r="D41" s="329" t="s">
        <v>335</v>
      </c>
      <c r="E41" s="329">
        <v>2</v>
      </c>
      <c r="F41" s="329" t="s">
        <v>297</v>
      </c>
      <c r="G41" s="329" t="s">
        <v>397</v>
      </c>
      <c r="H41" s="329">
        <v>7</v>
      </c>
    </row>
    <row r="42" spans="1:8" x14ac:dyDescent="0.2">
      <c r="A42" s="329" t="s">
        <v>255</v>
      </c>
      <c r="B42" s="329" t="s">
        <v>25</v>
      </c>
      <c r="C42" s="329" t="s">
        <v>26</v>
      </c>
      <c r="D42" s="329" t="s">
        <v>253</v>
      </c>
      <c r="E42" s="329">
        <v>2</v>
      </c>
      <c r="F42" s="329" t="s">
        <v>498</v>
      </c>
      <c r="G42" s="329" t="s">
        <v>499</v>
      </c>
      <c r="H42" s="329">
        <v>2</v>
      </c>
    </row>
    <row r="43" spans="1:8" x14ac:dyDescent="0.2">
      <c r="A43" s="329" t="s">
        <v>362</v>
      </c>
      <c r="B43" s="329" t="s">
        <v>25</v>
      </c>
      <c r="C43" s="329" t="s">
        <v>378</v>
      </c>
      <c r="D43" s="329" t="s">
        <v>246</v>
      </c>
      <c r="E43" s="329">
        <v>2</v>
      </c>
      <c r="F43" s="329" t="s">
        <v>500</v>
      </c>
      <c r="G43" s="329" t="s">
        <v>501</v>
      </c>
      <c r="H43" s="329">
        <v>2</v>
      </c>
    </row>
    <row r="44" spans="1:8" x14ac:dyDescent="0.2">
      <c r="A44" s="329" t="s">
        <v>194</v>
      </c>
      <c r="B44" s="329" t="s">
        <v>178</v>
      </c>
      <c r="C44" s="329" t="s">
        <v>23</v>
      </c>
      <c r="D44" s="329" t="s">
        <v>192</v>
      </c>
      <c r="E44" s="329">
        <v>2</v>
      </c>
      <c r="F44" s="329" t="s">
        <v>502</v>
      </c>
      <c r="G44" s="329" t="s">
        <v>503</v>
      </c>
      <c r="H44" s="329">
        <v>7</v>
      </c>
    </row>
    <row r="45" spans="1:8" x14ac:dyDescent="0.2">
      <c r="A45" s="329" t="s">
        <v>278</v>
      </c>
      <c r="B45" s="329" t="s">
        <v>34</v>
      </c>
      <c r="C45" s="329" t="s">
        <v>276</v>
      </c>
      <c r="D45" s="329" t="s">
        <v>277</v>
      </c>
      <c r="E45" s="329">
        <v>2</v>
      </c>
      <c r="F45" s="329" t="s">
        <v>338</v>
      </c>
      <c r="G45" s="329" t="s">
        <v>398</v>
      </c>
      <c r="H45" s="329">
        <v>12</v>
      </c>
    </row>
    <row r="46" spans="1:8" x14ac:dyDescent="0.2">
      <c r="A46" s="329" t="s">
        <v>245</v>
      </c>
      <c r="B46" s="329" t="s">
        <v>25</v>
      </c>
      <c r="C46" s="329" t="s">
        <v>238</v>
      </c>
      <c r="D46" s="329" t="s">
        <v>477</v>
      </c>
      <c r="E46" s="329">
        <v>3</v>
      </c>
      <c r="F46" s="329" t="s">
        <v>504</v>
      </c>
      <c r="G46" s="329" t="s">
        <v>505</v>
      </c>
      <c r="H46" s="329">
        <v>5</v>
      </c>
    </row>
    <row r="47" spans="1:8" x14ac:dyDescent="0.2">
      <c r="A47" s="329" t="s">
        <v>226</v>
      </c>
      <c r="B47" s="329" t="s">
        <v>209</v>
      </c>
      <c r="C47" s="329" t="s">
        <v>220</v>
      </c>
      <c r="D47" s="329" t="s">
        <v>227</v>
      </c>
      <c r="E47" s="329">
        <v>1</v>
      </c>
      <c r="F47" s="329" t="s">
        <v>339</v>
      </c>
      <c r="G47" s="329" t="s">
        <v>399</v>
      </c>
      <c r="H47" s="329">
        <v>5</v>
      </c>
    </row>
    <row r="48" spans="1:8" x14ac:dyDescent="0.2">
      <c r="A48" s="329" t="s">
        <v>170</v>
      </c>
      <c r="B48" s="329" t="s">
        <v>17</v>
      </c>
      <c r="C48" s="329" t="s">
        <v>21</v>
      </c>
      <c r="D48" s="329" t="s">
        <v>167</v>
      </c>
      <c r="E48" s="329">
        <v>3</v>
      </c>
      <c r="F48" s="329" t="s">
        <v>350</v>
      </c>
      <c r="G48" s="329" t="s">
        <v>400</v>
      </c>
      <c r="H48" s="329">
        <v>8</v>
      </c>
    </row>
    <row r="49" spans="1:8" x14ac:dyDescent="0.2">
      <c r="A49" s="329" t="s">
        <v>274</v>
      </c>
      <c r="B49" s="329" t="s">
        <v>34</v>
      </c>
      <c r="C49" s="329" t="s">
        <v>266</v>
      </c>
      <c r="D49" s="329" t="s">
        <v>272</v>
      </c>
      <c r="E49" s="329">
        <v>3</v>
      </c>
      <c r="F49" s="329" t="s">
        <v>506</v>
      </c>
      <c r="G49" s="329" t="s">
        <v>401</v>
      </c>
      <c r="H49" s="329">
        <v>7</v>
      </c>
    </row>
    <row r="50" spans="1:8" x14ac:dyDescent="0.2">
      <c r="A50" s="329" t="s">
        <v>265</v>
      </c>
      <c r="B50" s="329" t="s">
        <v>34</v>
      </c>
      <c r="C50" s="329" t="s">
        <v>266</v>
      </c>
      <c r="D50" s="329" t="s">
        <v>267</v>
      </c>
      <c r="E50" s="329">
        <v>1</v>
      </c>
      <c r="F50" s="329" t="s">
        <v>363</v>
      </c>
      <c r="G50" s="329" t="s">
        <v>402</v>
      </c>
      <c r="H50" s="329">
        <v>5</v>
      </c>
    </row>
    <row r="51" spans="1:8" x14ac:dyDescent="0.2">
      <c r="A51" s="329" t="s">
        <v>171</v>
      </c>
      <c r="B51" s="329" t="s">
        <v>17</v>
      </c>
      <c r="C51" s="329" t="s">
        <v>21</v>
      </c>
      <c r="D51" s="329" t="s">
        <v>172</v>
      </c>
      <c r="E51" s="329">
        <v>1</v>
      </c>
      <c r="F51" s="329" t="s">
        <v>351</v>
      </c>
      <c r="G51" s="329" t="s">
        <v>507</v>
      </c>
      <c r="H51" s="329">
        <v>22</v>
      </c>
    </row>
    <row r="52" spans="1:8" x14ac:dyDescent="0.2">
      <c r="A52" s="329" t="s">
        <v>175</v>
      </c>
      <c r="B52" s="329" t="s">
        <v>17</v>
      </c>
      <c r="C52" s="329" t="s">
        <v>21</v>
      </c>
      <c r="D52" s="329" t="s">
        <v>172</v>
      </c>
      <c r="E52" s="329">
        <v>3</v>
      </c>
      <c r="F52" s="329" t="s">
        <v>176</v>
      </c>
      <c r="G52" s="329" t="s">
        <v>508</v>
      </c>
      <c r="H52" s="329">
        <v>11</v>
      </c>
    </row>
    <row r="53" spans="1:8" x14ac:dyDescent="0.2">
      <c r="A53" s="329" t="s">
        <v>269</v>
      </c>
      <c r="B53" s="329" t="s">
        <v>34</v>
      </c>
      <c r="C53" s="329" t="s">
        <v>266</v>
      </c>
      <c r="D53" s="329" t="s">
        <v>267</v>
      </c>
      <c r="E53" s="329">
        <v>3</v>
      </c>
      <c r="F53" s="329" t="s">
        <v>270</v>
      </c>
      <c r="G53" s="329" t="s">
        <v>403</v>
      </c>
      <c r="H53" s="329">
        <v>5</v>
      </c>
    </row>
    <row r="54" spans="1:8" x14ac:dyDescent="0.2">
      <c r="A54" s="329" t="s">
        <v>271</v>
      </c>
      <c r="B54" s="329" t="s">
        <v>34</v>
      </c>
      <c r="C54" s="329" t="s">
        <v>266</v>
      </c>
      <c r="D54" s="329" t="s">
        <v>272</v>
      </c>
      <c r="E54" s="329">
        <v>1</v>
      </c>
      <c r="F54" s="329" t="s">
        <v>364</v>
      </c>
      <c r="G54" s="329" t="s">
        <v>404</v>
      </c>
      <c r="H54" s="329">
        <v>17</v>
      </c>
    </row>
    <row r="55" spans="1:8" x14ac:dyDescent="0.2">
      <c r="A55" s="329" t="s">
        <v>166</v>
      </c>
      <c r="B55" s="329" t="s">
        <v>17</v>
      </c>
      <c r="C55" s="329" t="s">
        <v>21</v>
      </c>
      <c r="D55" s="329" t="s">
        <v>167</v>
      </c>
      <c r="E55" s="329">
        <v>1</v>
      </c>
      <c r="F55" s="329" t="s">
        <v>168</v>
      </c>
      <c r="G55" s="329" t="s">
        <v>405</v>
      </c>
      <c r="H55" s="329">
        <v>2</v>
      </c>
    </row>
    <row r="56" spans="1:8" x14ac:dyDescent="0.2">
      <c r="A56" s="329" t="s">
        <v>307</v>
      </c>
      <c r="B56" s="329" t="s">
        <v>17</v>
      </c>
      <c r="C56" s="329" t="s">
        <v>20</v>
      </c>
      <c r="D56" s="329" t="s">
        <v>340</v>
      </c>
      <c r="E56" s="329">
        <v>3</v>
      </c>
      <c r="F56" s="329" t="s">
        <v>301</v>
      </c>
      <c r="G56" s="329" t="s">
        <v>406</v>
      </c>
      <c r="H56" s="329">
        <v>4</v>
      </c>
    </row>
    <row r="57" spans="1:8" x14ac:dyDescent="0.2">
      <c r="A57" s="329" t="s">
        <v>180</v>
      </c>
      <c r="B57" s="329" t="s">
        <v>178</v>
      </c>
      <c r="C57" s="329" t="s">
        <v>22</v>
      </c>
      <c r="D57" s="329" t="s">
        <v>179</v>
      </c>
      <c r="E57" s="329">
        <v>2</v>
      </c>
      <c r="F57" s="329" t="s">
        <v>341</v>
      </c>
      <c r="G57" s="329" t="s">
        <v>407</v>
      </c>
      <c r="H57" s="329">
        <v>5</v>
      </c>
    </row>
    <row r="58" spans="1:8" x14ac:dyDescent="0.2">
      <c r="A58" s="329" t="s">
        <v>308</v>
      </c>
      <c r="B58" s="329" t="s">
        <v>17</v>
      </c>
      <c r="C58" s="329" t="s">
        <v>20</v>
      </c>
      <c r="D58" s="329" t="s">
        <v>303</v>
      </c>
      <c r="E58" s="329">
        <v>1</v>
      </c>
      <c r="F58" s="329" t="s">
        <v>304</v>
      </c>
      <c r="G58" s="329" t="s">
        <v>408</v>
      </c>
      <c r="H58" s="329">
        <v>5</v>
      </c>
    </row>
    <row r="59" spans="1:8" x14ac:dyDescent="0.2">
      <c r="A59" s="329" t="s">
        <v>232</v>
      </c>
      <c r="B59" s="329" t="s">
        <v>209</v>
      </c>
      <c r="C59" s="329" t="s">
        <v>231</v>
      </c>
      <c r="D59" s="329" t="s">
        <v>409</v>
      </c>
      <c r="E59" s="329">
        <v>2</v>
      </c>
      <c r="F59" s="329" t="s">
        <v>509</v>
      </c>
      <c r="G59" s="329" t="s">
        <v>510</v>
      </c>
      <c r="H59" s="329">
        <v>5</v>
      </c>
    </row>
    <row r="60" spans="1:8" x14ac:dyDescent="0.2">
      <c r="A60" s="329" t="s">
        <v>310</v>
      </c>
      <c r="B60" s="329" t="s">
        <v>17</v>
      </c>
      <c r="C60" s="329" t="s">
        <v>20</v>
      </c>
      <c r="D60" s="329" t="s">
        <v>303</v>
      </c>
      <c r="E60" s="329">
        <v>3</v>
      </c>
      <c r="F60" s="329" t="s">
        <v>365</v>
      </c>
      <c r="G60" s="329" t="s">
        <v>410</v>
      </c>
      <c r="H60" s="329">
        <v>4</v>
      </c>
    </row>
    <row r="61" spans="1:8" x14ac:dyDescent="0.2">
      <c r="A61" s="329" t="s">
        <v>185</v>
      </c>
      <c r="B61" s="329" t="s">
        <v>178</v>
      </c>
      <c r="C61" s="329" t="s">
        <v>22</v>
      </c>
      <c r="D61" s="329" t="s">
        <v>184</v>
      </c>
      <c r="E61" s="329">
        <v>2</v>
      </c>
      <c r="F61" s="329" t="s">
        <v>511</v>
      </c>
      <c r="G61" s="329" t="s">
        <v>512</v>
      </c>
      <c r="H61" s="329">
        <v>5</v>
      </c>
    </row>
    <row r="62" spans="1:8" x14ac:dyDescent="0.2">
      <c r="A62" s="329" t="s">
        <v>305</v>
      </c>
      <c r="B62" s="329" t="s">
        <v>17</v>
      </c>
      <c r="C62" s="329" t="s">
        <v>20</v>
      </c>
      <c r="D62" s="329" t="s">
        <v>340</v>
      </c>
      <c r="E62" s="329">
        <v>1</v>
      </c>
      <c r="F62" s="329" t="s">
        <v>366</v>
      </c>
      <c r="G62" s="329" t="s">
        <v>411</v>
      </c>
      <c r="H62" s="329">
        <v>5</v>
      </c>
    </row>
    <row r="63" spans="1:8" x14ac:dyDescent="0.2">
      <c r="A63" s="329" t="s">
        <v>235</v>
      </c>
      <c r="B63" s="329" t="s">
        <v>209</v>
      </c>
      <c r="C63" s="329" t="s">
        <v>231</v>
      </c>
      <c r="D63" s="329" t="s">
        <v>412</v>
      </c>
      <c r="E63" s="329">
        <v>2</v>
      </c>
      <c r="F63" s="329" t="s">
        <v>342</v>
      </c>
      <c r="G63" s="329" t="s">
        <v>513</v>
      </c>
      <c r="H63" s="329">
        <v>5</v>
      </c>
    </row>
    <row r="64" spans="1:8" x14ac:dyDescent="0.2">
      <c r="A64" s="329" t="s">
        <v>156</v>
      </c>
      <c r="B64" s="329" t="s">
        <v>17</v>
      </c>
      <c r="C64" s="329" t="s">
        <v>18</v>
      </c>
      <c r="D64" s="329" t="s">
        <v>157</v>
      </c>
      <c r="E64" s="329">
        <v>1</v>
      </c>
      <c r="F64" s="329" t="s">
        <v>514</v>
      </c>
      <c r="G64" s="329" t="s">
        <v>413</v>
      </c>
      <c r="H64" s="329">
        <v>24</v>
      </c>
    </row>
    <row r="65" spans="1:8" x14ac:dyDescent="0.2">
      <c r="A65" s="329" t="s">
        <v>197</v>
      </c>
      <c r="B65" s="329" t="s">
        <v>178</v>
      </c>
      <c r="C65" s="329" t="s">
        <v>198</v>
      </c>
      <c r="D65" s="329" t="s">
        <v>199</v>
      </c>
      <c r="E65" s="329">
        <v>1</v>
      </c>
      <c r="F65" s="329" t="s">
        <v>200</v>
      </c>
      <c r="G65" s="329" t="s">
        <v>414</v>
      </c>
      <c r="H65" s="329">
        <v>5</v>
      </c>
    </row>
    <row r="66" spans="1:8" x14ac:dyDescent="0.2">
      <c r="A66" s="329" t="s">
        <v>212</v>
      </c>
      <c r="B66" s="329" t="s">
        <v>209</v>
      </c>
      <c r="C66" s="329" t="s">
        <v>210</v>
      </c>
      <c r="D66" s="329" t="s">
        <v>211</v>
      </c>
      <c r="E66" s="329">
        <v>2</v>
      </c>
      <c r="F66" s="329" t="s">
        <v>343</v>
      </c>
      <c r="G66" s="329" t="s">
        <v>415</v>
      </c>
      <c r="H66" s="329">
        <v>5</v>
      </c>
    </row>
    <row r="67" spans="1:8" x14ac:dyDescent="0.2">
      <c r="A67" s="329" t="s">
        <v>207</v>
      </c>
      <c r="B67" s="329" t="s">
        <v>178</v>
      </c>
      <c r="C67" s="329" t="s">
        <v>198</v>
      </c>
      <c r="D67" s="329" t="s">
        <v>205</v>
      </c>
      <c r="E67" s="329">
        <v>3</v>
      </c>
      <c r="F67" s="329" t="s">
        <v>367</v>
      </c>
      <c r="G67" s="329" t="s">
        <v>416</v>
      </c>
      <c r="H67" s="329">
        <v>5</v>
      </c>
    </row>
    <row r="68" spans="1:8" x14ac:dyDescent="0.2">
      <c r="A68" s="329" t="s">
        <v>165</v>
      </c>
      <c r="B68" s="329" t="s">
        <v>17</v>
      </c>
      <c r="C68" s="329" t="s">
        <v>18</v>
      </c>
      <c r="D68" s="329" t="s">
        <v>162</v>
      </c>
      <c r="E68" s="329">
        <v>3</v>
      </c>
      <c r="F68" s="329" t="s">
        <v>368</v>
      </c>
      <c r="G68" s="329" t="s">
        <v>417</v>
      </c>
      <c r="H68" s="329">
        <v>13</v>
      </c>
    </row>
    <row r="69" spans="1:8" x14ac:dyDescent="0.2">
      <c r="A69" s="329" t="s">
        <v>161</v>
      </c>
      <c r="B69" s="329" t="s">
        <v>17</v>
      </c>
      <c r="C69" s="329" t="s">
        <v>18</v>
      </c>
      <c r="D69" s="329" t="s">
        <v>162</v>
      </c>
      <c r="E69" s="329">
        <v>1</v>
      </c>
      <c r="F69" s="329" t="s">
        <v>369</v>
      </c>
      <c r="G69" s="329" t="s">
        <v>418</v>
      </c>
      <c r="H69" s="329">
        <v>10</v>
      </c>
    </row>
    <row r="70" spans="1:8" x14ac:dyDescent="0.2">
      <c r="A70" s="329" t="s">
        <v>204</v>
      </c>
      <c r="B70" s="329" t="s">
        <v>178</v>
      </c>
      <c r="C70" s="329" t="s">
        <v>198</v>
      </c>
      <c r="D70" s="329" t="s">
        <v>205</v>
      </c>
      <c r="E70" s="329">
        <v>1</v>
      </c>
      <c r="F70" s="329" t="s">
        <v>370</v>
      </c>
      <c r="G70" s="329" t="s">
        <v>419</v>
      </c>
      <c r="H70" s="329">
        <v>5</v>
      </c>
    </row>
    <row r="71" spans="1:8" x14ac:dyDescent="0.2">
      <c r="A71" s="329" t="s">
        <v>216</v>
      </c>
      <c r="B71" s="329" t="s">
        <v>209</v>
      </c>
      <c r="C71" s="329" t="s">
        <v>210</v>
      </c>
      <c r="D71" s="329" t="s">
        <v>215</v>
      </c>
      <c r="E71" s="329">
        <v>2</v>
      </c>
      <c r="F71" s="329" t="s">
        <v>344</v>
      </c>
      <c r="G71" s="329" t="s">
        <v>515</v>
      </c>
      <c r="H71" s="329">
        <v>5</v>
      </c>
    </row>
    <row r="72" spans="1:8" x14ac:dyDescent="0.2">
      <c r="A72" s="329" t="s">
        <v>202</v>
      </c>
      <c r="B72" s="329" t="s">
        <v>178</v>
      </c>
      <c r="C72" s="329" t="s">
        <v>198</v>
      </c>
      <c r="D72" s="329" t="s">
        <v>199</v>
      </c>
      <c r="E72" s="329">
        <v>3</v>
      </c>
      <c r="F72" s="329" t="s">
        <v>203</v>
      </c>
      <c r="G72" s="329" t="s">
        <v>420</v>
      </c>
      <c r="H72" s="329">
        <v>5</v>
      </c>
    </row>
    <row r="73" spans="1:8" x14ac:dyDescent="0.2">
      <c r="A73" s="329" t="s">
        <v>159</v>
      </c>
      <c r="B73" s="329" t="s">
        <v>17</v>
      </c>
      <c r="C73" s="329" t="s">
        <v>18</v>
      </c>
      <c r="D73" s="329" t="s">
        <v>157</v>
      </c>
      <c r="E73" s="329">
        <v>3</v>
      </c>
      <c r="F73" s="329" t="s">
        <v>160</v>
      </c>
      <c r="G73" s="329" t="s">
        <v>421</v>
      </c>
      <c r="H73" s="329">
        <v>13</v>
      </c>
    </row>
    <row r="74" spans="1:8" x14ac:dyDescent="0.2">
      <c r="A74" s="329" t="s">
        <v>309</v>
      </c>
      <c r="B74" s="329" t="s">
        <v>17</v>
      </c>
      <c r="C74" s="329" t="s">
        <v>20</v>
      </c>
      <c r="D74" s="329" t="s">
        <v>303</v>
      </c>
      <c r="E74" s="329">
        <v>2</v>
      </c>
      <c r="F74" s="329" t="s">
        <v>371</v>
      </c>
      <c r="G74" s="329" t="s">
        <v>422</v>
      </c>
      <c r="H74" s="329">
        <v>3</v>
      </c>
    </row>
    <row r="75" spans="1:8" x14ac:dyDescent="0.2">
      <c r="A75" s="329" t="s">
        <v>177</v>
      </c>
      <c r="B75" s="329" t="s">
        <v>178</v>
      </c>
      <c r="C75" s="329" t="s">
        <v>22</v>
      </c>
      <c r="D75" s="329" t="s">
        <v>179</v>
      </c>
      <c r="E75" s="329">
        <v>1</v>
      </c>
      <c r="F75" s="329" t="s">
        <v>345</v>
      </c>
      <c r="G75" s="329" t="s">
        <v>516</v>
      </c>
      <c r="H75" s="329">
        <v>2</v>
      </c>
    </row>
    <row r="76" spans="1:8" x14ac:dyDescent="0.2">
      <c r="A76" s="329" t="s">
        <v>230</v>
      </c>
      <c r="B76" s="329" t="s">
        <v>209</v>
      </c>
      <c r="C76" s="329" t="s">
        <v>231</v>
      </c>
      <c r="D76" s="329" t="s">
        <v>409</v>
      </c>
      <c r="E76" s="329">
        <v>1</v>
      </c>
      <c r="F76" s="329" t="s">
        <v>517</v>
      </c>
      <c r="G76" s="329" t="s">
        <v>518</v>
      </c>
      <c r="H76" s="329">
        <v>5</v>
      </c>
    </row>
    <row r="77" spans="1:8" x14ac:dyDescent="0.2">
      <c r="A77" s="329" t="s">
        <v>236</v>
      </c>
      <c r="B77" s="329" t="s">
        <v>209</v>
      </c>
      <c r="C77" s="329" t="s">
        <v>231</v>
      </c>
      <c r="D77" s="329" t="s">
        <v>412</v>
      </c>
      <c r="E77" s="329">
        <v>3</v>
      </c>
      <c r="F77" s="329" t="s">
        <v>519</v>
      </c>
      <c r="G77" s="329" t="s">
        <v>520</v>
      </c>
      <c r="H77" s="329">
        <v>5</v>
      </c>
    </row>
    <row r="78" spans="1:8" x14ac:dyDescent="0.2">
      <c r="A78" s="329" t="s">
        <v>186</v>
      </c>
      <c r="B78" s="329" t="s">
        <v>178</v>
      </c>
      <c r="C78" s="329" t="s">
        <v>22</v>
      </c>
      <c r="D78" s="329" t="s">
        <v>184</v>
      </c>
      <c r="E78" s="329">
        <v>3</v>
      </c>
      <c r="F78" s="329" t="s">
        <v>521</v>
      </c>
      <c r="G78" s="329" t="s">
        <v>522</v>
      </c>
      <c r="H78" s="329">
        <v>13</v>
      </c>
    </row>
    <row r="79" spans="1:8" x14ac:dyDescent="0.2">
      <c r="A79" s="329" t="s">
        <v>306</v>
      </c>
      <c r="B79" s="329" t="s">
        <v>17</v>
      </c>
      <c r="C79" s="329" t="s">
        <v>20</v>
      </c>
      <c r="D79" s="329" t="s">
        <v>340</v>
      </c>
      <c r="E79" s="329">
        <v>2</v>
      </c>
      <c r="F79" s="329" t="s">
        <v>372</v>
      </c>
      <c r="G79" s="329" t="s">
        <v>423</v>
      </c>
      <c r="H79" s="329">
        <v>0</v>
      </c>
    </row>
    <row r="80" spans="1:8" x14ac:dyDescent="0.2">
      <c r="A80" s="329" t="s">
        <v>183</v>
      </c>
      <c r="B80" s="329" t="s">
        <v>178</v>
      </c>
      <c r="C80" s="329" t="s">
        <v>22</v>
      </c>
      <c r="D80" s="329" t="s">
        <v>184</v>
      </c>
      <c r="E80" s="329">
        <v>1</v>
      </c>
      <c r="F80" s="329" t="s">
        <v>523</v>
      </c>
      <c r="G80" s="329" t="s">
        <v>524</v>
      </c>
      <c r="H80" s="329">
        <v>2</v>
      </c>
    </row>
    <row r="81" spans="1:8" x14ac:dyDescent="0.2">
      <c r="A81" s="329" t="s">
        <v>234</v>
      </c>
      <c r="B81" s="329" t="s">
        <v>209</v>
      </c>
      <c r="C81" s="329" t="s">
        <v>231</v>
      </c>
      <c r="D81" s="329" t="s">
        <v>412</v>
      </c>
      <c r="E81" s="329">
        <v>1</v>
      </c>
      <c r="F81" s="329" t="s">
        <v>346</v>
      </c>
      <c r="G81" s="329" t="s">
        <v>525</v>
      </c>
      <c r="H81" s="329">
        <v>5</v>
      </c>
    </row>
    <row r="82" spans="1:8" x14ac:dyDescent="0.2">
      <c r="A82" s="329" t="s">
        <v>233</v>
      </c>
      <c r="B82" s="329" t="s">
        <v>209</v>
      </c>
      <c r="C82" s="329" t="s">
        <v>231</v>
      </c>
      <c r="D82" s="329" t="s">
        <v>409</v>
      </c>
      <c r="E82" s="329">
        <v>3</v>
      </c>
      <c r="F82" s="329" t="s">
        <v>526</v>
      </c>
      <c r="G82" s="329" t="s">
        <v>527</v>
      </c>
      <c r="H82" s="329">
        <v>5</v>
      </c>
    </row>
    <row r="83" spans="1:8" x14ac:dyDescent="0.2">
      <c r="A83" s="329" t="s">
        <v>181</v>
      </c>
      <c r="B83" s="329" t="s">
        <v>178</v>
      </c>
      <c r="C83" s="329" t="s">
        <v>22</v>
      </c>
      <c r="D83" s="329" t="s">
        <v>179</v>
      </c>
      <c r="E83" s="329">
        <v>3</v>
      </c>
      <c r="F83" s="329" t="s">
        <v>182</v>
      </c>
      <c r="G83" s="329" t="s">
        <v>424</v>
      </c>
      <c r="H83" s="329">
        <v>6</v>
      </c>
    </row>
    <row r="84" spans="1:8" x14ac:dyDescent="0.2">
      <c r="A84" s="329" t="s">
        <v>208</v>
      </c>
      <c r="B84" s="329" t="s">
        <v>209</v>
      </c>
      <c r="C84" s="329" t="s">
        <v>210</v>
      </c>
      <c r="D84" s="329" t="s">
        <v>211</v>
      </c>
      <c r="E84" s="329">
        <v>1</v>
      </c>
      <c r="F84" s="329" t="s">
        <v>347</v>
      </c>
      <c r="G84" s="329" t="s">
        <v>425</v>
      </c>
      <c r="H84" s="329">
        <v>5</v>
      </c>
    </row>
    <row r="85" spans="1:8" x14ac:dyDescent="0.2">
      <c r="A85" s="329" t="s">
        <v>201</v>
      </c>
      <c r="B85" s="329" t="s">
        <v>178</v>
      </c>
      <c r="C85" s="329" t="s">
        <v>198</v>
      </c>
      <c r="D85" s="329" t="s">
        <v>199</v>
      </c>
      <c r="E85" s="329">
        <v>2</v>
      </c>
      <c r="F85" s="329" t="s">
        <v>528</v>
      </c>
      <c r="G85" s="329" t="s">
        <v>426</v>
      </c>
      <c r="H85" s="329">
        <v>5</v>
      </c>
    </row>
    <row r="86" spans="1:8" x14ac:dyDescent="0.2">
      <c r="A86" s="329" t="s">
        <v>158</v>
      </c>
      <c r="B86" s="329" t="s">
        <v>17</v>
      </c>
      <c r="C86" s="329" t="s">
        <v>18</v>
      </c>
      <c r="D86" s="329" t="s">
        <v>157</v>
      </c>
      <c r="E86" s="329">
        <v>2</v>
      </c>
      <c r="F86" s="329" t="s">
        <v>373</v>
      </c>
      <c r="G86" s="329" t="s">
        <v>427</v>
      </c>
      <c r="H86" s="329">
        <v>21</v>
      </c>
    </row>
    <row r="87" spans="1:8" x14ac:dyDescent="0.2">
      <c r="A87" s="329" t="s">
        <v>217</v>
      </c>
      <c r="B87" s="329" t="s">
        <v>209</v>
      </c>
      <c r="C87" s="329" t="s">
        <v>210</v>
      </c>
      <c r="D87" s="329" t="s">
        <v>215</v>
      </c>
      <c r="E87" s="329">
        <v>3</v>
      </c>
      <c r="F87" s="329" t="s">
        <v>218</v>
      </c>
      <c r="G87" s="329" t="s">
        <v>529</v>
      </c>
      <c r="H87" s="329">
        <v>5</v>
      </c>
    </row>
    <row r="88" spans="1:8" x14ac:dyDescent="0.2">
      <c r="A88" s="329" t="s">
        <v>214</v>
      </c>
      <c r="B88" s="329" t="s">
        <v>209</v>
      </c>
      <c r="C88" s="329" t="s">
        <v>210</v>
      </c>
      <c r="D88" s="329" t="s">
        <v>215</v>
      </c>
      <c r="E88" s="329">
        <v>1</v>
      </c>
      <c r="F88" s="329" t="s">
        <v>348</v>
      </c>
      <c r="G88" s="329" t="s">
        <v>530</v>
      </c>
      <c r="H88" s="329">
        <v>5</v>
      </c>
    </row>
    <row r="89" spans="1:8" x14ac:dyDescent="0.2">
      <c r="A89" s="329" t="s">
        <v>206</v>
      </c>
      <c r="B89" s="329" t="s">
        <v>178</v>
      </c>
      <c r="C89" s="329" t="s">
        <v>198</v>
      </c>
      <c r="D89" s="329" t="s">
        <v>205</v>
      </c>
      <c r="E89" s="329">
        <v>2</v>
      </c>
      <c r="F89" s="329" t="s">
        <v>374</v>
      </c>
      <c r="G89" s="329" t="s">
        <v>428</v>
      </c>
      <c r="H89" s="329">
        <v>20</v>
      </c>
    </row>
    <row r="90" spans="1:8" x14ac:dyDescent="0.2">
      <c r="A90" s="329" t="s">
        <v>163</v>
      </c>
      <c r="B90" s="329" t="s">
        <v>17</v>
      </c>
      <c r="C90" s="329" t="s">
        <v>18</v>
      </c>
      <c r="D90" s="329" t="s">
        <v>162</v>
      </c>
      <c r="E90" s="329">
        <v>2</v>
      </c>
      <c r="F90" s="329" t="s">
        <v>164</v>
      </c>
      <c r="G90" s="329" t="s">
        <v>429</v>
      </c>
      <c r="H90" s="329">
        <v>1</v>
      </c>
    </row>
    <row r="91" spans="1:8" x14ac:dyDescent="0.2">
      <c r="A91" s="329" t="s">
        <v>213</v>
      </c>
      <c r="B91" s="329" t="s">
        <v>209</v>
      </c>
      <c r="C91" s="329" t="s">
        <v>210</v>
      </c>
      <c r="D91" s="329" t="s">
        <v>211</v>
      </c>
      <c r="E91" s="329">
        <v>3</v>
      </c>
      <c r="F91" s="329" t="s">
        <v>531</v>
      </c>
      <c r="G91" s="329" t="s">
        <v>532</v>
      </c>
      <c r="H91" s="329">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defaultColWidth="11.42578125" defaultRowHeight="12.75" x14ac:dyDescent="0.2"/>
  <cols>
    <col min="3" max="3" width="33.42578125" bestFit="1" customWidth="1"/>
    <col min="4" max="4" width="27.42578125" customWidth="1"/>
    <col min="5" max="5" width="29.7109375" customWidth="1"/>
  </cols>
  <sheetData>
    <row r="1" spans="1:9" x14ac:dyDescent="0.2">
      <c r="A1" s="159" t="s">
        <v>121</v>
      </c>
      <c r="B1" s="159" t="s">
        <v>68</v>
      </c>
      <c r="C1" s="159" t="s">
        <v>69</v>
      </c>
      <c r="D1" s="159" t="s">
        <v>70</v>
      </c>
      <c r="E1" s="159" t="s">
        <v>71</v>
      </c>
      <c r="F1" s="159" t="s">
        <v>122</v>
      </c>
      <c r="G1" s="159" t="s">
        <v>123</v>
      </c>
      <c r="H1" s="159" t="s">
        <v>124</v>
      </c>
      <c r="I1" s="159" t="s">
        <v>125</v>
      </c>
    </row>
    <row r="2" spans="1:9" x14ac:dyDescent="0.2">
      <c r="A2" s="329">
        <v>0</v>
      </c>
      <c r="B2" s="330" t="s">
        <v>28</v>
      </c>
      <c r="C2" s="329" t="s">
        <v>440</v>
      </c>
      <c r="D2" s="329" t="s">
        <v>130</v>
      </c>
      <c r="E2" s="329" t="s">
        <v>320</v>
      </c>
      <c r="F2" s="329">
        <v>0</v>
      </c>
      <c r="G2" s="329">
        <v>0.25</v>
      </c>
      <c r="H2" s="329">
        <v>0.5</v>
      </c>
      <c r="I2" s="329">
        <v>1</v>
      </c>
    </row>
    <row r="3" spans="1:9" x14ac:dyDescent="0.2">
      <c r="A3" s="329">
        <v>1</v>
      </c>
      <c r="B3" s="330" t="s">
        <v>28</v>
      </c>
      <c r="C3" s="329" t="s">
        <v>441</v>
      </c>
      <c r="D3" s="329" t="s">
        <v>442</v>
      </c>
      <c r="E3" s="329" t="s">
        <v>443</v>
      </c>
      <c r="F3" s="329">
        <v>0</v>
      </c>
      <c r="G3" s="329">
        <v>0.25</v>
      </c>
      <c r="H3" s="329">
        <v>0.5</v>
      </c>
      <c r="I3" s="329">
        <v>1</v>
      </c>
    </row>
    <row r="4" spans="1:9" x14ac:dyDescent="0.2">
      <c r="A4" s="329">
        <v>2</v>
      </c>
      <c r="B4" s="330" t="s">
        <v>28</v>
      </c>
      <c r="C4" s="329" t="s">
        <v>128</v>
      </c>
      <c r="D4" s="329" t="s">
        <v>129</v>
      </c>
      <c r="E4" s="329" t="s">
        <v>321</v>
      </c>
      <c r="F4" s="329">
        <v>0</v>
      </c>
      <c r="G4" s="329">
        <v>0.25</v>
      </c>
      <c r="H4" s="329">
        <v>0.5</v>
      </c>
      <c r="I4" s="329">
        <v>1</v>
      </c>
    </row>
    <row r="5" spans="1:9" x14ac:dyDescent="0.2">
      <c r="A5" s="329">
        <v>3</v>
      </c>
      <c r="B5" s="330" t="s">
        <v>28</v>
      </c>
      <c r="C5" s="329" t="s">
        <v>444</v>
      </c>
      <c r="D5" s="329" t="s">
        <v>445</v>
      </c>
      <c r="E5" s="329" t="s">
        <v>446</v>
      </c>
      <c r="F5" s="329">
        <v>0</v>
      </c>
      <c r="G5" s="329">
        <v>0.25</v>
      </c>
      <c r="H5" s="329">
        <v>0.5</v>
      </c>
      <c r="I5" s="329">
        <v>1</v>
      </c>
    </row>
    <row r="6" spans="1:9" x14ac:dyDescent="0.2">
      <c r="A6" s="329">
        <v>4</v>
      </c>
      <c r="B6" s="330" t="s">
        <v>28</v>
      </c>
      <c r="C6" s="329" t="s">
        <v>447</v>
      </c>
      <c r="D6" s="329" t="s">
        <v>448</v>
      </c>
      <c r="E6" s="329" t="s">
        <v>449</v>
      </c>
      <c r="F6" s="329">
        <v>0</v>
      </c>
      <c r="G6" s="329">
        <v>0.25</v>
      </c>
      <c r="H6" s="329">
        <v>0.5</v>
      </c>
      <c r="I6" s="329">
        <v>1</v>
      </c>
    </row>
    <row r="7" spans="1:9" x14ac:dyDescent="0.2">
      <c r="A7" s="329">
        <v>5</v>
      </c>
      <c r="B7" s="330" t="s">
        <v>28</v>
      </c>
      <c r="C7" s="329" t="s">
        <v>126</v>
      </c>
      <c r="D7" s="329" t="s">
        <v>127</v>
      </c>
      <c r="E7" s="329" t="s">
        <v>322</v>
      </c>
      <c r="F7" s="329">
        <v>0</v>
      </c>
      <c r="G7" s="329">
        <v>0.25</v>
      </c>
      <c r="H7" s="329">
        <v>0.5</v>
      </c>
      <c r="I7" s="329">
        <v>1</v>
      </c>
    </row>
    <row r="8" spans="1:9" x14ac:dyDescent="0.2">
      <c r="A8" s="329">
        <v>6</v>
      </c>
      <c r="B8" s="330" t="s">
        <v>28</v>
      </c>
      <c r="C8" s="329" t="s">
        <v>148</v>
      </c>
      <c r="D8" s="329" t="s">
        <v>149</v>
      </c>
      <c r="E8" s="329" t="s">
        <v>323</v>
      </c>
      <c r="F8" s="329">
        <v>0</v>
      </c>
      <c r="G8" s="329">
        <v>0.25</v>
      </c>
      <c r="H8" s="329">
        <v>0.5</v>
      </c>
      <c r="I8" s="329">
        <v>1</v>
      </c>
    </row>
    <row r="9" spans="1:9" x14ac:dyDescent="0.2">
      <c r="A9" s="329">
        <v>7</v>
      </c>
      <c r="B9" s="330" t="s">
        <v>28</v>
      </c>
      <c r="C9" s="329" t="s">
        <v>131</v>
      </c>
      <c r="D9" s="329" t="s">
        <v>120</v>
      </c>
      <c r="E9" s="329" t="s">
        <v>324</v>
      </c>
      <c r="F9" s="329">
        <v>0</v>
      </c>
      <c r="G9" s="329">
        <v>0.25</v>
      </c>
      <c r="H9" s="329">
        <v>0.5</v>
      </c>
      <c r="I9" s="329">
        <v>1</v>
      </c>
    </row>
    <row r="10" spans="1:9" x14ac:dyDescent="0.2">
      <c r="A10" s="329">
        <v>8</v>
      </c>
      <c r="B10" s="330" t="s">
        <v>28</v>
      </c>
      <c r="C10" s="329" t="s">
        <v>325</v>
      </c>
      <c r="D10" s="329" t="s">
        <v>450</v>
      </c>
      <c r="E10" s="329" t="s">
        <v>451</v>
      </c>
      <c r="F10" s="329">
        <v>0</v>
      </c>
      <c r="G10" s="329">
        <v>0.25</v>
      </c>
      <c r="H10" s="329">
        <v>0.5</v>
      </c>
      <c r="I10" s="329">
        <v>1</v>
      </c>
    </row>
    <row r="11" spans="1:9" x14ac:dyDescent="0.2">
      <c r="A11" s="329">
        <v>9</v>
      </c>
      <c r="B11" s="330" t="s">
        <v>28</v>
      </c>
      <c r="C11" s="329" t="s">
        <v>299</v>
      </c>
      <c r="D11" s="329" t="s">
        <v>300</v>
      </c>
      <c r="E11" s="329" t="s">
        <v>326</v>
      </c>
      <c r="F11" s="329">
        <v>0</v>
      </c>
      <c r="G11" s="329">
        <v>0.25</v>
      </c>
      <c r="H11" s="329">
        <v>0.5</v>
      </c>
      <c r="I11" s="329">
        <v>1</v>
      </c>
    </row>
    <row r="12" spans="1:9" x14ac:dyDescent="0.2">
      <c r="A12" s="329">
        <v>10</v>
      </c>
      <c r="B12" s="330" t="s">
        <v>28</v>
      </c>
      <c r="C12" s="329" t="s">
        <v>145</v>
      </c>
      <c r="D12" s="329" t="s">
        <v>146</v>
      </c>
      <c r="E12" s="329" t="s">
        <v>147</v>
      </c>
      <c r="F12" s="329">
        <v>0</v>
      </c>
      <c r="G12" s="329">
        <v>0.25</v>
      </c>
      <c r="H12" s="329">
        <v>0.5</v>
      </c>
      <c r="I12" s="329">
        <v>1</v>
      </c>
    </row>
    <row r="13" spans="1:9" x14ac:dyDescent="0.2">
      <c r="A13" s="329">
        <v>11</v>
      </c>
      <c r="B13" s="330" t="s">
        <v>28</v>
      </c>
      <c r="C13" s="329" t="s">
        <v>452</v>
      </c>
      <c r="D13" s="329" t="s">
        <v>453</v>
      </c>
      <c r="E13" s="329" t="s">
        <v>454</v>
      </c>
      <c r="F13" s="329">
        <v>0</v>
      </c>
      <c r="G13" s="329">
        <v>0.25</v>
      </c>
      <c r="H13" s="329">
        <v>0.5</v>
      </c>
      <c r="I13" s="329">
        <v>1</v>
      </c>
    </row>
    <row r="14" spans="1:9" x14ac:dyDescent="0.2">
      <c r="A14" s="329">
        <v>12</v>
      </c>
      <c r="B14" s="330" t="s">
        <v>28</v>
      </c>
      <c r="C14" s="329" t="s">
        <v>132</v>
      </c>
      <c r="D14" s="329" t="s">
        <v>133</v>
      </c>
      <c r="E14" s="329" t="s">
        <v>327</v>
      </c>
      <c r="F14" s="329">
        <v>0</v>
      </c>
      <c r="G14" s="329">
        <v>0.25</v>
      </c>
      <c r="H14" s="329">
        <v>0.5</v>
      </c>
      <c r="I14" s="329">
        <v>1</v>
      </c>
    </row>
    <row r="15" spans="1:9" x14ac:dyDescent="0.2">
      <c r="A15" s="329">
        <v>13</v>
      </c>
      <c r="B15" s="330" t="s">
        <v>28</v>
      </c>
      <c r="C15" s="329" t="s">
        <v>302</v>
      </c>
      <c r="D15" s="329" t="s">
        <v>455</v>
      </c>
      <c r="E15" s="329" t="s">
        <v>144</v>
      </c>
      <c r="F15" s="329">
        <v>0</v>
      </c>
      <c r="G15" s="329">
        <v>0.25</v>
      </c>
      <c r="H15" s="329">
        <v>0.5</v>
      </c>
      <c r="I15" s="329">
        <v>1</v>
      </c>
    </row>
    <row r="16" spans="1:9" x14ac:dyDescent="0.2">
      <c r="A16" s="329">
        <v>14</v>
      </c>
      <c r="B16" s="330" t="s">
        <v>28</v>
      </c>
      <c r="C16" s="329" t="s">
        <v>135</v>
      </c>
      <c r="D16" s="329" t="s">
        <v>136</v>
      </c>
      <c r="E16" s="329" t="s">
        <v>328</v>
      </c>
      <c r="F16" s="329">
        <v>0</v>
      </c>
      <c r="G16" s="329">
        <v>0.25</v>
      </c>
      <c r="H16" s="329">
        <v>0.5</v>
      </c>
      <c r="I16" s="329">
        <v>1</v>
      </c>
    </row>
    <row r="17" spans="1:9" x14ac:dyDescent="0.2">
      <c r="A17" s="329">
        <v>15</v>
      </c>
      <c r="B17" s="330" t="s">
        <v>28</v>
      </c>
      <c r="C17" s="329" t="s">
        <v>137</v>
      </c>
      <c r="D17" s="329" t="s">
        <v>61</v>
      </c>
      <c r="E17" s="329" t="s">
        <v>62</v>
      </c>
      <c r="F17" s="329">
        <v>0</v>
      </c>
      <c r="G17" s="329">
        <v>0.25</v>
      </c>
      <c r="H17" s="329">
        <v>0.5</v>
      </c>
      <c r="I17" s="329">
        <v>1</v>
      </c>
    </row>
    <row r="18" spans="1:9" x14ac:dyDescent="0.2">
      <c r="A18" s="329">
        <v>16</v>
      </c>
      <c r="B18" s="330" t="s">
        <v>28</v>
      </c>
      <c r="C18" s="329" t="s">
        <v>329</v>
      </c>
      <c r="D18" s="329" t="s">
        <v>330</v>
      </c>
      <c r="E18" s="329" t="s">
        <v>331</v>
      </c>
      <c r="F18" s="329">
        <v>0</v>
      </c>
      <c r="G18" s="329">
        <v>0.25</v>
      </c>
      <c r="H18" s="329">
        <v>0.5</v>
      </c>
      <c r="I18" s="329">
        <v>1</v>
      </c>
    </row>
    <row r="19" spans="1:9" x14ac:dyDescent="0.2">
      <c r="A19" s="329">
        <v>17</v>
      </c>
      <c r="B19" s="330" t="s">
        <v>28</v>
      </c>
      <c r="C19" s="329" t="s">
        <v>456</v>
      </c>
      <c r="D19" s="329" t="s">
        <v>134</v>
      </c>
      <c r="E19" s="329" t="s">
        <v>332</v>
      </c>
      <c r="F19" s="329">
        <v>0</v>
      </c>
      <c r="G19" s="329">
        <v>0.25</v>
      </c>
      <c r="H19" s="329">
        <v>0.5</v>
      </c>
      <c r="I19" s="329">
        <v>1</v>
      </c>
    </row>
    <row r="20" spans="1:9" x14ac:dyDescent="0.2">
      <c r="A20" s="329">
        <v>18</v>
      </c>
      <c r="B20" s="330" t="s">
        <v>28</v>
      </c>
      <c r="C20" s="329" t="s">
        <v>138</v>
      </c>
      <c r="D20" s="329" t="s">
        <v>139</v>
      </c>
      <c r="E20" s="329" t="s">
        <v>333</v>
      </c>
      <c r="F20" s="329">
        <v>0</v>
      </c>
      <c r="G20" s="329">
        <v>0.25</v>
      </c>
      <c r="H20" s="329">
        <v>0.5</v>
      </c>
      <c r="I20" s="329">
        <v>1</v>
      </c>
    </row>
    <row r="21" spans="1:9" x14ac:dyDescent="0.2">
      <c r="A21" s="329">
        <v>19</v>
      </c>
      <c r="B21" s="330" t="s">
        <v>28</v>
      </c>
      <c r="C21" s="329" t="s">
        <v>457</v>
      </c>
      <c r="D21" s="329" t="s">
        <v>458</v>
      </c>
      <c r="E21" s="329" t="s">
        <v>459</v>
      </c>
      <c r="F21" s="329">
        <v>0</v>
      </c>
      <c r="G21" s="329">
        <v>0.25</v>
      </c>
      <c r="H21" s="329">
        <v>0.5</v>
      </c>
      <c r="I21" s="329">
        <v>1</v>
      </c>
    </row>
    <row r="22" spans="1:9" x14ac:dyDescent="0.2">
      <c r="A22" s="329">
        <v>20</v>
      </c>
      <c r="B22" s="330" t="s">
        <v>28</v>
      </c>
      <c r="C22" s="329" t="s">
        <v>140</v>
      </c>
      <c r="D22" s="329" t="s">
        <v>141</v>
      </c>
      <c r="E22" s="329" t="s">
        <v>334</v>
      </c>
      <c r="F22" s="329">
        <v>0</v>
      </c>
      <c r="G22" s="329">
        <v>0.25</v>
      </c>
      <c r="H22" s="329">
        <v>0.5</v>
      </c>
      <c r="I22" s="329">
        <v>1</v>
      </c>
    </row>
    <row r="23" spans="1:9" x14ac:dyDescent="0.2">
      <c r="A23" s="329">
        <v>21</v>
      </c>
      <c r="B23" s="330" t="s">
        <v>28</v>
      </c>
      <c r="C23" s="329" t="s">
        <v>142</v>
      </c>
      <c r="D23" s="329" t="s">
        <v>143</v>
      </c>
      <c r="E23" s="329" t="s">
        <v>352</v>
      </c>
      <c r="F23" s="329">
        <v>0</v>
      </c>
      <c r="G23" s="329">
        <v>0.25</v>
      </c>
      <c r="H23" s="329">
        <v>0.5</v>
      </c>
      <c r="I23" s="329">
        <v>1</v>
      </c>
    </row>
    <row r="24" spans="1:9" x14ac:dyDescent="0.2">
      <c r="A24" s="329">
        <v>22</v>
      </c>
      <c r="B24" s="330" t="s">
        <v>28</v>
      </c>
      <c r="C24" s="329" t="s">
        <v>460</v>
      </c>
      <c r="D24" s="329" t="s">
        <v>461</v>
      </c>
      <c r="E24" s="329" t="s">
        <v>462</v>
      </c>
      <c r="F24" s="329">
        <v>0</v>
      </c>
      <c r="G24" s="329">
        <v>0.25</v>
      </c>
      <c r="H24" s="329">
        <v>0.5</v>
      </c>
      <c r="I24" s="329">
        <v>1</v>
      </c>
    </row>
    <row r="25" spans="1:9" x14ac:dyDescent="0.2">
      <c r="A25" s="329">
        <v>23</v>
      </c>
      <c r="B25" s="330" t="s">
        <v>28</v>
      </c>
      <c r="C25" s="329" t="s">
        <v>463</v>
      </c>
      <c r="D25" s="329" t="s">
        <v>464</v>
      </c>
      <c r="E25" s="329" t="s">
        <v>465</v>
      </c>
      <c r="F25" s="329">
        <v>0</v>
      </c>
      <c r="G25" s="329">
        <v>0.25</v>
      </c>
      <c r="H25" s="329">
        <v>0.5</v>
      </c>
      <c r="I25" s="329">
        <v>1</v>
      </c>
    </row>
    <row r="26" spans="1:9" x14ac:dyDescent="0.2">
      <c r="A26" s="329">
        <v>24</v>
      </c>
      <c r="B26" s="330" t="s">
        <v>28</v>
      </c>
      <c r="C26" s="329" t="s">
        <v>466</v>
      </c>
      <c r="D26" s="329" t="s">
        <v>467</v>
      </c>
      <c r="E26" s="329" t="s">
        <v>468</v>
      </c>
      <c r="F26" s="329">
        <v>0</v>
      </c>
      <c r="G26" s="329">
        <v>0.25</v>
      </c>
      <c r="H26" s="329">
        <v>0.5</v>
      </c>
      <c r="I26" s="32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defaultColWidth="8.85546875" defaultRowHeight="12.75" x14ac:dyDescent="0.2"/>
  <cols>
    <col min="1" max="1" width="170.28515625" style="57" customWidth="1"/>
    <col min="2" max="16384" width="8.85546875" style="57"/>
  </cols>
  <sheetData>
    <row r="1" spans="1:1" ht="27.75" x14ac:dyDescent="0.2">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Johan Lindfors</cp:lastModifiedBy>
  <dcterms:created xsi:type="dcterms:W3CDTF">2009-06-08T07:01:59Z</dcterms:created>
  <dcterms:modified xsi:type="dcterms:W3CDTF">2021-03-30T17:05:56Z</dcterms:modified>
  <cp:category/>
</cp:coreProperties>
</file>