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.wamai\Desktop\HARVARD\PAPERS\DRAFTS\MC epi\Pop Health\Resubmitted files_Final\"/>
    </mc:Choice>
  </mc:AlternateContent>
  <bookViews>
    <workbookView xWindow="350" yWindow="0" windowWidth="16980" windowHeight="1223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D7" i="1"/>
  <c r="F7" i="1"/>
  <c r="F8" i="1"/>
  <c r="F9" i="1"/>
  <c r="D10" i="1"/>
  <c r="F10" i="1"/>
  <c r="F11" i="1"/>
  <c r="F12" i="1"/>
  <c r="D13" i="1"/>
  <c r="F13" i="1"/>
  <c r="F14" i="1"/>
  <c r="F15" i="1"/>
  <c r="F16" i="1"/>
  <c r="F17" i="1"/>
  <c r="D18" i="1"/>
  <c r="F18" i="1"/>
  <c r="F19" i="1"/>
  <c r="F20" i="1"/>
  <c r="F21" i="1"/>
  <c r="F22" i="1"/>
  <c r="F23" i="1"/>
  <c r="F24" i="1"/>
  <c r="F25" i="1"/>
  <c r="F26" i="1"/>
  <c r="D27" i="1"/>
  <c r="F27" i="1"/>
  <c r="D28" i="1"/>
  <c r="F28" i="1"/>
  <c r="F29" i="1"/>
  <c r="F30" i="1"/>
  <c r="F31" i="1"/>
  <c r="F32" i="1"/>
  <c r="F33" i="1"/>
  <c r="F34" i="1"/>
  <c r="D35" i="1"/>
  <c r="F35" i="1"/>
  <c r="F36" i="1"/>
  <c r="F37" i="1"/>
  <c r="F38" i="1"/>
  <c r="F39" i="1"/>
  <c r="F40" i="1"/>
  <c r="D41" i="1"/>
  <c r="F41" i="1"/>
  <c r="D42" i="1"/>
  <c r="F42" i="1"/>
  <c r="D43" i="1"/>
  <c r="F43" i="1"/>
  <c r="D44" i="1"/>
  <c r="F44" i="1"/>
  <c r="F45" i="1"/>
  <c r="F46" i="1"/>
  <c r="D47" i="1"/>
  <c r="F47" i="1"/>
  <c r="F48" i="1"/>
  <c r="F49" i="1"/>
  <c r="F50" i="1"/>
  <c r="F51" i="1"/>
  <c r="D52" i="1"/>
  <c r="F52" i="1"/>
  <c r="F53" i="1"/>
  <c r="F54" i="1"/>
  <c r="D55" i="1"/>
  <c r="F55" i="1"/>
  <c r="F56" i="1"/>
  <c r="F57" i="1"/>
  <c r="D58" i="1"/>
  <c r="F58" i="1"/>
  <c r="F59" i="1"/>
  <c r="D60" i="1"/>
  <c r="F60" i="1"/>
  <c r="F61" i="1"/>
  <c r="F62" i="1"/>
  <c r="F63" i="1"/>
  <c r="F64" i="1"/>
  <c r="F65" i="1"/>
  <c r="F66" i="1"/>
  <c r="D67" i="1"/>
  <c r="F67" i="1"/>
  <c r="F68" i="1"/>
  <c r="F69" i="1"/>
  <c r="F70" i="1"/>
  <c r="F71" i="1"/>
  <c r="F72" i="1"/>
  <c r="F73" i="1"/>
  <c r="F74" i="1"/>
  <c r="F75" i="1"/>
  <c r="F76" i="1"/>
  <c r="D77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D90" i="1"/>
  <c r="F90" i="1"/>
  <c r="F91" i="1"/>
  <c r="F92" i="1"/>
  <c r="F93" i="1"/>
  <c r="F94" i="1"/>
  <c r="F95" i="1"/>
  <c r="D96" i="1"/>
  <c r="F96" i="1"/>
  <c r="F97" i="1"/>
  <c r="D98" i="1"/>
  <c r="F98" i="1"/>
  <c r="F99" i="1"/>
  <c r="F100" i="1"/>
  <c r="F101" i="1"/>
  <c r="F102" i="1"/>
  <c r="F103" i="1"/>
  <c r="D104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D154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D167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D191" i="1"/>
  <c r="F191" i="1"/>
  <c r="F192" i="1"/>
  <c r="F193" i="1"/>
  <c r="D194" i="1"/>
  <c r="F194" i="1"/>
  <c r="F195" i="1"/>
  <c r="D196" i="1"/>
  <c r="F196" i="1"/>
  <c r="F197" i="1"/>
  <c r="D198" i="1"/>
  <c r="F198" i="1"/>
  <c r="D199" i="1"/>
  <c r="F199" i="1"/>
  <c r="F200" i="1"/>
  <c r="D201" i="1"/>
  <c r="F201" i="1"/>
  <c r="F202" i="1"/>
  <c r="F203" i="1"/>
  <c r="F204" i="1"/>
  <c r="D205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41" i="1"/>
  <c r="E241" i="1"/>
  <c r="G241" i="1"/>
</calcChain>
</file>

<file path=xl/sharedStrings.xml><?xml version="1.0" encoding="utf-8"?>
<sst xmlns="http://schemas.openxmlformats.org/spreadsheetml/2006/main" count="706" uniqueCount="256">
  <si>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</si>
  <si>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</si>
  <si>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</si>
  <si>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</si>
  <si>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</si>
  <si>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</si>
  <si>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</si>
  <si>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</si>
  <si>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</si>
  <si>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Mozambique</t>
  </si>
  <si>
    <t>Rwanda</t>
  </si>
  <si>
    <t>Seychelles</t>
  </si>
  <si>
    <t>Somalia</t>
  </si>
  <si>
    <t>South Sudan</t>
  </si>
  <si>
    <t>Uganda</t>
  </si>
  <si>
    <t>Zambia</t>
  </si>
  <si>
    <t>Zimbabwe</t>
  </si>
  <si>
    <t>Angola</t>
  </si>
  <si>
    <t>Cameroon</t>
  </si>
  <si>
    <t>Central African Republic</t>
  </si>
  <si>
    <t>Chad</t>
  </si>
  <si>
    <t>Equatorial Guinea</t>
  </si>
  <si>
    <t>Gabon</t>
  </si>
  <si>
    <t>Algeria</t>
  </si>
  <si>
    <t>Egypt</t>
  </si>
  <si>
    <t>Libya</t>
  </si>
  <si>
    <t>Morocco</t>
  </si>
  <si>
    <t>Sudan</t>
  </si>
  <si>
    <t>Tunisia</t>
  </si>
  <si>
    <t>Western Sahara</t>
  </si>
  <si>
    <t>Botswana</t>
  </si>
  <si>
    <t>Lesotho</t>
  </si>
  <si>
    <t>Namibia</t>
  </si>
  <si>
    <t>South Africa</t>
  </si>
  <si>
    <t>Swaziland</t>
  </si>
  <si>
    <t>Benin</t>
  </si>
  <si>
    <t>Burkina Faso</t>
  </si>
  <si>
    <t>Cabo Verde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</si>
  <si>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</si>
  <si>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</si>
  <si>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</si>
  <si>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</si>
  <si>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</si>
  <si>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</si>
  <si>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</si>
  <si>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</si>
  <si>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</si>
  <si>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</si>
  <si>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</si>
  <si>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</si>
  <si>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</si>
  <si>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</si>
  <si>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</si>
  <si>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</si>
  <si>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</si>
  <si>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</si>
  <si>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</si>
  <si>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Afghanistan</t>
  </si>
  <si>
    <t>Bangladesh</t>
  </si>
  <si>
    <t>Bhutan</t>
  </si>
  <si>
    <t>India</t>
  </si>
  <si>
    <t>Maldives</t>
  </si>
  <si>
    <t>Nepal</t>
  </si>
  <si>
    <t>Pakistan</t>
  </si>
  <si>
    <t>Sri Lanka</t>
  </si>
  <si>
    <t>Cambodia</t>
  </si>
  <si>
    <t>Indonesia</t>
  </si>
  <si>
    <t>Malaysia</t>
  </si>
  <si>
    <t>Philippines</t>
  </si>
  <si>
    <t>Singapore</t>
  </si>
  <si>
    <t>Thailand</t>
  </si>
  <si>
    <t>Timor-Leste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</si>
  <si>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</si>
  <si>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</si>
  <si>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</si>
  <si>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</si>
  <si>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</si>
  <si>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</si>
  <si>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</si>
  <si>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</si>
  <si>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</si>
  <si>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</si>
  <si>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</si>
  <si>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</si>
  <si>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</si>
  <si>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Turkey</t>
  </si>
  <si>
    <t>United Arab Emirates</t>
  </si>
  <si>
    <t>Yemen</t>
  </si>
  <si>
    <t>Belarus</t>
  </si>
  <si>
    <t>Bulgaria</t>
  </si>
  <si>
    <t>Czech Republic</t>
  </si>
  <si>
    <t>Hungary</t>
  </si>
  <si>
    <t>Poland</t>
  </si>
  <si>
    <t>Romania</t>
  </si>
  <si>
    <t>Slovakia</t>
  </si>
  <si>
    <t>Ukraine</t>
  </si>
  <si>
    <t>Denmark</t>
  </si>
  <si>
    <t>Estonia</t>
  </si>
  <si>
    <t>Finland</t>
  </si>
  <si>
    <t>Iceland</t>
  </si>
  <si>
    <t>Ireland</t>
  </si>
  <si>
    <t>Latvia</t>
  </si>
  <si>
    <t>Lithuania</t>
  </si>
  <si>
    <t>Norway</t>
  </si>
  <si>
    <t>Sweden</t>
  </si>
  <si>
    <t>United Kingdom</t>
  </si>
  <si>
    <t>Albania</t>
  </si>
  <si>
    <t>Croatia</t>
  </si>
  <si>
    <t>Greece</t>
  </si>
  <si>
    <t>Italy</t>
  </si>
  <si>
    <t>Malta</t>
  </si>
  <si>
    <t>Montenegro</t>
  </si>
  <si>
    <t>Portugal</t>
  </si>
  <si>
    <t>Serbia</t>
  </si>
  <si>
    <t>Slovenia</t>
  </si>
  <si>
    <t>Spain</t>
  </si>
  <si>
    <t>Austria</t>
  </si>
  <si>
    <t>Belgium</t>
  </si>
  <si>
    <t>France</t>
  </si>
  <si>
    <t>Germany</t>
  </si>
  <si>
    <t>Luxembourg</t>
  </si>
  <si>
    <t>Netherlands</t>
  </si>
  <si>
    <t>Switzerland</t>
  </si>
  <si>
    <t>Aruba</t>
  </si>
  <si>
    <t>Barbados</t>
  </si>
  <si>
    <t>Cuba</t>
  </si>
  <si>
    <t>Dominican Republic</t>
  </si>
  <si>
    <t>Grenada</t>
  </si>
  <si>
    <t>Haiti</t>
  </si>
  <si>
    <t>Jamaica</t>
  </si>
  <si>
    <t>Puerto Rico</t>
  </si>
  <si>
    <t>Saint Lucia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</si>
  <si>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</si>
  <si>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</si>
  <si>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</si>
  <si>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</si>
  <si>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</si>
  <si>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</si>
  <si>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</si>
  <si>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</si>
  <si>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Argentina</t>
  </si>
  <si>
    <t>Brazil</t>
  </si>
  <si>
    <t>Chile</t>
  </si>
  <si>
    <t>Ecuador</t>
  </si>
  <si>
    <t>Guyana</t>
  </si>
  <si>
    <t>Paraguay</t>
  </si>
  <si>
    <t>Peru</t>
  </si>
  <si>
    <t>Suriname</t>
  </si>
  <si>
    <t>Uruguay</t>
  </si>
  <si>
    <t>Canada</t>
  </si>
  <si>
    <t>Australia</t>
  </si>
  <si>
    <t>New Zealand</t>
  </si>
  <si>
    <t>Fiji</t>
  </si>
  <si>
    <t>New Caledonia</t>
  </si>
  <si>
    <t>Papua New Guinea</t>
  </si>
  <si>
    <t>Solomon Islands</t>
  </si>
  <si>
    <t>Vanuatu</t>
  </si>
  <si>
    <t>Guam</t>
  </si>
  <si>
    <t>Kiribati</t>
  </si>
  <si>
    <t>French Polynesia</t>
  </si>
  <si>
    <t>Samoa</t>
  </si>
  <si>
    <t>Tonga</t>
  </si>
  <si>
    <t>Country/Territory</t>
  </si>
  <si>
    <t>American Samoa</t>
  </si>
  <si>
    <t>Andorra</t>
  </si>
  <si>
    <t>Anguilla</t>
  </si>
  <si>
    <t>Antigua &amp; Barbuda</t>
  </si>
  <si>
    <t>Bahamas, The</t>
  </si>
  <si>
    <t>Bermuda</t>
  </si>
  <si>
    <t>Bolivia</t>
  </si>
  <si>
    <t>Bosnia &amp; Herzegovina</t>
  </si>
  <si>
    <t>British Virgin Islands</t>
  </si>
  <si>
    <t>Brunei</t>
  </si>
  <si>
    <t>Burma</t>
  </si>
  <si>
    <t>Cayman Islands</t>
  </si>
  <si>
    <t xml:space="preserve">Christmas Island </t>
  </si>
  <si>
    <t>Cocos (Keeling) Islands</t>
  </si>
  <si>
    <t>Columbia</t>
  </si>
  <si>
    <t>Congo, Dem Rep</t>
  </si>
  <si>
    <t>Congo, Republic</t>
  </si>
  <si>
    <t>Cook Islands</t>
  </si>
  <si>
    <t>Cote d’Ivoire</t>
  </si>
  <si>
    <t>Curacao</t>
  </si>
  <si>
    <t>Dominica</t>
  </si>
  <si>
    <t>Falkland Islands (Islas Malvinas)</t>
  </si>
  <si>
    <t>Faroe Islands</t>
  </si>
  <si>
    <t>Gambia, The</t>
  </si>
  <si>
    <t>Gaza Strip</t>
  </si>
  <si>
    <t>Gibraltar</t>
  </si>
  <si>
    <t>Greenland</t>
  </si>
  <si>
    <t>Guernsey</t>
  </si>
  <si>
    <t>Holy See (Vatican City); assume all male)</t>
  </si>
  <si>
    <t>Hong Kong</t>
  </si>
  <si>
    <t>Iran</t>
  </si>
  <si>
    <t>Isle of Man</t>
  </si>
  <si>
    <t>Jersey</t>
  </si>
  <si>
    <t>Korea, North</t>
  </si>
  <si>
    <t>Korea, South</t>
  </si>
  <si>
    <t>Kosovo</t>
  </si>
  <si>
    <t>Laos</t>
  </si>
  <si>
    <t>Liechtenstein</t>
  </si>
  <si>
    <t>Macau</t>
  </si>
  <si>
    <t>Macedonia</t>
  </si>
  <si>
    <t>Marshall Islands</t>
  </si>
  <si>
    <t>Micronesia, Fed States</t>
  </si>
  <si>
    <t>Moldova</t>
  </si>
  <si>
    <t>Monaco</t>
  </si>
  <si>
    <t>Montserrat</t>
  </si>
  <si>
    <t>Nauru</t>
  </si>
  <si>
    <t>Niue</t>
  </si>
  <si>
    <t>Norfolk Island</t>
  </si>
  <si>
    <t>Northern Mariana Islands</t>
  </si>
  <si>
    <t>Palau</t>
  </si>
  <si>
    <t>Pitcairn Islands</t>
  </si>
  <si>
    <t>Russia</t>
  </si>
  <si>
    <t>Saint Barthelemy</t>
  </si>
  <si>
    <t>Saint Helena Ascension &amp; Tristan da Cunha</t>
  </si>
  <si>
    <t>Saint Kitts &amp; Nevis</t>
  </si>
  <si>
    <t>Saint Martin &amp; Tristan da Cunha</t>
  </si>
  <si>
    <t xml:space="preserve">Saint Pierre &amp; Miquelon </t>
  </si>
  <si>
    <t xml:space="preserve">Saint Vincent &amp; the Grenadines </t>
  </si>
  <si>
    <t>San Marino</t>
  </si>
  <si>
    <t>Sao Tome &amp; Principe</t>
  </si>
  <si>
    <t>Sint Maarten</t>
  </si>
  <si>
    <t>Svalbard</t>
  </si>
  <si>
    <t>Syria</t>
  </si>
  <si>
    <t>Taiwan</t>
  </si>
  <si>
    <t>Tanzania</t>
  </si>
  <si>
    <t>Tokelau</t>
  </si>
  <si>
    <t>Trinidad &amp; Tobago</t>
  </si>
  <si>
    <t xml:space="preserve">Turks &amp; Caicos Islands </t>
  </si>
  <si>
    <t>Tuvalu</t>
  </si>
  <si>
    <t>United States</t>
  </si>
  <si>
    <t>Venezuela</t>
  </si>
  <si>
    <t>Vietnam</t>
  </si>
  <si>
    <t>Virgin Islands</t>
  </si>
  <si>
    <t>Wallis &amp; Futuna</t>
  </si>
  <si>
    <t>West Bank</t>
  </si>
  <si>
    <t>Total Males</t>
  </si>
  <si>
    <t>&lt;0.01</t>
  </si>
  <si>
    <t>–</t>
  </si>
  <si>
    <t>&lt;0.1</t>
  </si>
  <si>
    <t xml:space="preserve">– </t>
  </si>
  <si>
    <t xml:space="preserve"> &lt;0.1</t>
  </si>
  <si>
    <t>MC %</t>
  </si>
  <si>
    <t>Jewish  %</t>
  </si>
  <si>
    <t>Muslim  %</t>
  </si>
  <si>
    <t xml:space="preserve">Total MC </t>
  </si>
  <si>
    <t>Total MC</t>
  </si>
  <si>
    <t>MC%</t>
  </si>
  <si>
    <t>Basis</t>
  </si>
  <si>
    <t>Relig</t>
  </si>
  <si>
    <t>Survey</t>
  </si>
  <si>
    <t>Culture</t>
  </si>
  <si>
    <t>No info</t>
  </si>
  <si>
    <t>CIA 
Total 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</si>
</sst>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#\ ###\ ##0;\-#\ ###\ ###\ ##0;0"/>
    <numFmt numFmtId="165" formatCode="0.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7" fillId="2" borderId="1" xfId="0" applyFont="1" applyFill="1" applyBorder="1" applyAlignment="1">
      <alignment vertical="center"/>
    </xf>
    <xf numFmtId="2" fontId="7" fillId="2" borderId="1" xfId="0" applyNumberFormat="1" applyFont="1" applyFill="1" applyBorder="1" applyAlignment="1">
      <alignment vertical="center"/>
    </xf>
    <xf numFmtId="3" fontId="7" fillId="2" borderId="1" xfId="0" applyNumberFormat="1" applyFont="1" applyFill="1" applyBorder="1" applyAlignment="1">
      <alignment vertical="center"/>
    </xf>
    <xf numFmtId="165" fontId="7" fillId="2" borderId="1" xfId="0" applyNumberFormat="1" applyFont="1" applyFill="1" applyBorder="1" applyAlignment="1">
      <alignment vertical="center"/>
    </xf>
    <xf numFmtId="0" fontId="7" fillId="2" borderId="1" xfId="0" applyFont="1" applyFill="1" applyBorder="1"/>
    <xf numFmtId="2" fontId="7" fillId="2" borderId="1" xfId="0" applyNumberFormat="1" applyFont="1" applyFill="1" applyBorder="1" applyAlignment="1">
      <alignment horizontal="right" vertical="center"/>
    </xf>
    <xf numFmtId="0" fontId="6" fillId="3" borderId="1" xfId="0" applyFont="1" applyFill="1" applyBorder="1" applyAlignment="1">
      <alignment vertical="center"/>
    </xf>
    <xf numFmtId="0" fontId="3" fillId="2" borderId="0" xfId="0" applyFont="1" applyFill="1"/>
    <xf numFmtId="0" fontId="8" fillId="2" borderId="0" xfId="0" quotePrefix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right"/>
    </xf>
    <xf numFmtId="0" fontId="3" fillId="2" borderId="0" xfId="0" applyFont="1" applyFill="1" applyBorder="1"/>
    <xf numFmtId="0" fontId="7" fillId="2" borderId="0" xfId="0" applyFont="1" applyFill="1" applyAlignment="1">
      <alignment vertical="center"/>
    </xf>
    <xf numFmtId="0" fontId="3" fillId="3" borderId="1" xfId="0" applyFont="1" applyFill="1" applyBorder="1"/>
    <xf numFmtId="3" fontId="3" fillId="2" borderId="1" xfId="0" applyNumberFormat="1" applyFont="1" applyFill="1" applyBorder="1"/>
    <xf numFmtId="0" fontId="7" fillId="2" borderId="0" xfId="0" applyFont="1" applyFill="1"/>
    <xf numFmtId="0" fontId="6" fillId="3" borderId="1" xfId="0" applyFont="1" applyFill="1" applyBorder="1" applyAlignment="1">
      <alignment horizontal="center" vertical="center" wrapText="1"/>
    </xf>
    <xf numFmtId="0" fontId="2" fillId="2" borderId="0" xfId="0" applyFont="1" applyFill="1"/>
    <xf numFmtId="4" fontId="7" fillId="2" borderId="1" xfId="0" applyNumberFormat="1" applyFont="1" applyFill="1" applyBorder="1" applyAlignment="1">
      <alignment vertical="center"/>
    </xf>
    <xf numFmtId="0" fontId="1" fillId="2" borderId="0" xfId="0" applyFont="1" applyFill="1"/>
    <xf numFmtId="0" fontId="2" fillId="2" borderId="0" xfId="0" applyFont="1" applyFill="1" applyBorder="1"/>
    <xf numFmtId="0" fontId="7" fillId="2" borderId="0" xfId="0" applyFont="1" applyFill="1" applyBorder="1"/>
    <xf numFmtId="2" fontId="3" fillId="2" borderId="1" xfId="0" applyNumberFormat="1" applyFont="1" applyFill="1" applyBorder="1"/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8"/>
  <sheetViews>
    <sheetView tabSelected="1" workbookViewId="0">
      <selection activeCell="I1" sqref="I1"/>
    </sheetView>
  </sheetViews>
  <sheetFormatPr defaultColWidth="11" defaultRowHeight="14.5" x14ac:dyDescent="0.35"/>
  <cols>
    <col min="1" max="1" width="34.33203125" style="8" bestFit="1" customWidth="1"/>
    <col min="2" max="2" width="9.75" style="8" customWidth="1"/>
    <col min="3" max="3" width="11.08203125" style="8" customWidth="1"/>
    <col min="4" max="4" width="12.83203125" style="15" bestFit="1" customWidth="1"/>
    <col min="5" max="5" width="12.83203125" style="8" bestFit="1" customWidth="1"/>
    <col min="6" max="6" width="12.83203125" style="8" customWidth="1"/>
    <col min="7" max="11" width="11" style="8"/>
    <col min="12" max="12" width="9.83203125" style="11" customWidth="1"/>
    <col min="13" max="16384" width="11" style="8"/>
  </cols>
  <sheetData>
    <row r="1" spans="1:12" ht="29" x14ac:dyDescent="0.35">
      <c r="A1" s="7" t="s">
        <v>162</v>
      </c>
      <c r="B1" s="7" t="s">
        <v>246</v>
      </c>
      <c r="C1" s="7" t="s">
        <v>245</v>
      </c>
      <c r="D1" s="7" t="s">
        <v>244</v>
      </c>
      <c r="E1" s="16" t="s">
        <v>255</v>
      </c>
      <c r="F1" s="7" t="s">
        <v>247</v>
      </c>
      <c r="G1" s="7" t="s">
        <v>250</v>
      </c>
      <c r="L1" s="9"/>
    </row>
    <row r="2" spans="1:12" x14ac:dyDescent="0.35">
      <c r="A2" s="1" t="s">
        <v>57</v>
      </c>
      <c r="B2" s="1">
        <v>99.8</v>
      </c>
      <c r="C2" s="1" t="s">
        <v>240</v>
      </c>
      <c r="D2" s="1">
        <v>99.8</v>
      </c>
      <c r="E2" s="3">
        <v>16523302</v>
      </c>
      <c r="F2" s="3">
        <f t="shared" ref="F2:F65" si="0">((E2*D2)/100)</f>
        <v>16490255.396</v>
      </c>
      <c r="G2" s="1" t="s">
        <v>251</v>
      </c>
      <c r="L2" s="10"/>
    </row>
    <row r="3" spans="1:12" x14ac:dyDescent="0.35">
      <c r="A3" s="1" t="s">
        <v>106</v>
      </c>
      <c r="B3" s="1">
        <v>82.1</v>
      </c>
      <c r="C3" s="1" t="s">
        <v>240</v>
      </c>
      <c r="D3" s="1">
        <v>47.7</v>
      </c>
      <c r="E3" s="3">
        <v>1499340</v>
      </c>
      <c r="F3" s="3">
        <f t="shared" si="0"/>
        <v>715185.18</v>
      </c>
      <c r="G3" s="1" t="s">
        <v>252</v>
      </c>
      <c r="L3" s="10"/>
    </row>
    <row r="4" spans="1:12" x14ac:dyDescent="0.35">
      <c r="A4" s="1" t="s">
        <v>23</v>
      </c>
      <c r="B4" s="1">
        <v>97.9</v>
      </c>
      <c r="C4" s="1" t="s">
        <v>240</v>
      </c>
      <c r="D4" s="1">
        <v>97.9</v>
      </c>
      <c r="E4" s="3">
        <v>20063266</v>
      </c>
      <c r="F4" s="3">
        <f t="shared" si="0"/>
        <v>19641937.414000001</v>
      </c>
      <c r="G4" s="1" t="s">
        <v>251</v>
      </c>
      <c r="L4" s="10"/>
    </row>
    <row r="5" spans="1:12" x14ac:dyDescent="0.35">
      <c r="A5" s="1" t="s">
        <v>163</v>
      </c>
      <c r="B5" s="1" t="s">
        <v>241</v>
      </c>
      <c r="C5" s="1" t="s">
        <v>240</v>
      </c>
      <c r="D5" s="1">
        <v>95</v>
      </c>
      <c r="E5" s="3">
        <v>27172</v>
      </c>
      <c r="F5" s="3">
        <f t="shared" si="0"/>
        <v>25813.4</v>
      </c>
      <c r="G5" s="1" t="s">
        <v>253</v>
      </c>
    </row>
    <row r="6" spans="1:12" x14ac:dyDescent="0.35">
      <c r="A6" s="1" t="s">
        <v>164</v>
      </c>
      <c r="B6" s="1">
        <v>1.1000000000000001</v>
      </c>
      <c r="C6" s="1" t="s">
        <v>240</v>
      </c>
      <c r="D6" s="1">
        <v>1.1000000000000001</v>
      </c>
      <c r="E6" s="3">
        <v>44036</v>
      </c>
      <c r="F6" s="3">
        <f t="shared" si="0"/>
        <v>484.39600000000007</v>
      </c>
      <c r="G6" s="1" t="s">
        <v>251</v>
      </c>
    </row>
    <row r="7" spans="1:12" x14ac:dyDescent="0.35">
      <c r="A7" s="1" t="s">
        <v>17</v>
      </c>
      <c r="B7" s="1">
        <v>1</v>
      </c>
      <c r="C7" s="1" t="s">
        <v>240</v>
      </c>
      <c r="D7" s="1">
        <f>(50+65)/2</f>
        <v>57.5</v>
      </c>
      <c r="E7" s="3">
        <v>9909832</v>
      </c>
      <c r="F7" s="3">
        <f t="shared" si="0"/>
        <v>5698153.4000000004</v>
      </c>
      <c r="G7" s="1" t="s">
        <v>252</v>
      </c>
      <c r="L7" s="10"/>
    </row>
    <row r="8" spans="1:12" x14ac:dyDescent="0.35">
      <c r="A8" s="1" t="s">
        <v>165</v>
      </c>
      <c r="B8" s="1">
        <v>0.3</v>
      </c>
      <c r="C8" s="1" t="s">
        <v>240</v>
      </c>
      <c r="D8" s="1">
        <v>0.3</v>
      </c>
      <c r="E8" s="3">
        <v>7867</v>
      </c>
      <c r="F8" s="3">
        <f t="shared" si="0"/>
        <v>23.600999999999999</v>
      </c>
      <c r="G8" s="1" t="s">
        <v>251</v>
      </c>
    </row>
    <row r="9" spans="1:12" x14ac:dyDescent="0.35">
      <c r="A9" s="1" t="s">
        <v>166</v>
      </c>
      <c r="B9" s="1">
        <v>0.6</v>
      </c>
      <c r="C9" s="1" t="s">
        <v>240</v>
      </c>
      <c r="D9" s="1">
        <v>0.6</v>
      </c>
      <c r="E9" s="3">
        <v>43785</v>
      </c>
      <c r="F9" s="3">
        <f t="shared" si="0"/>
        <v>262.70999999999998</v>
      </c>
      <c r="G9" s="1" t="s">
        <v>251</v>
      </c>
      <c r="L9" s="10"/>
    </row>
    <row r="10" spans="1:12" x14ac:dyDescent="0.35">
      <c r="A10" s="1" t="s">
        <v>140</v>
      </c>
      <c r="B10" s="1">
        <v>2.5</v>
      </c>
      <c r="C10" s="1">
        <v>0.43</v>
      </c>
      <c r="D10" s="1">
        <f>C10+B10</f>
        <v>2.93</v>
      </c>
      <c r="E10" s="3">
        <v>21385243</v>
      </c>
      <c r="F10" s="3">
        <f t="shared" si="0"/>
        <v>626587.61990000005</v>
      </c>
      <c r="G10" s="1" t="s">
        <v>251</v>
      </c>
      <c r="L10" s="10"/>
    </row>
    <row r="11" spans="1:12" x14ac:dyDescent="0.35">
      <c r="A11" s="1" t="s">
        <v>72</v>
      </c>
      <c r="B11" s="1" t="s">
        <v>241</v>
      </c>
      <c r="C11" s="1" t="s">
        <v>240</v>
      </c>
      <c r="D11" s="1">
        <v>0.1</v>
      </c>
      <c r="E11" s="3">
        <v>1480927</v>
      </c>
      <c r="F11" s="3">
        <f t="shared" si="0"/>
        <v>1480.9270000000001</v>
      </c>
      <c r="G11" s="1" t="s">
        <v>251</v>
      </c>
      <c r="L11" s="10"/>
    </row>
    <row r="12" spans="1:12" x14ac:dyDescent="0.35">
      <c r="A12" s="1" t="s">
        <v>123</v>
      </c>
      <c r="B12" s="1">
        <v>0.4</v>
      </c>
      <c r="C12" s="1">
        <v>0.06</v>
      </c>
      <c r="D12" s="1">
        <v>0.46</v>
      </c>
      <c r="E12" s="3">
        <v>53129</v>
      </c>
      <c r="F12" s="3">
        <f t="shared" si="0"/>
        <v>244.39340000000001</v>
      </c>
      <c r="G12" s="1" t="s">
        <v>251</v>
      </c>
      <c r="L12" s="10"/>
    </row>
    <row r="13" spans="1:12" x14ac:dyDescent="0.35">
      <c r="A13" s="1" t="s">
        <v>150</v>
      </c>
      <c r="B13" s="1">
        <v>1.9</v>
      </c>
      <c r="C13" s="1">
        <v>0.49</v>
      </c>
      <c r="D13" s="2">
        <f>(58+11+10.9)/3</f>
        <v>26.633333333333336</v>
      </c>
      <c r="E13" s="3">
        <v>11432102</v>
      </c>
      <c r="F13" s="3">
        <f t="shared" si="0"/>
        <v>3044749.8326666672</v>
      </c>
      <c r="G13" s="1" t="s">
        <v>252</v>
      </c>
      <c r="L13" s="10"/>
    </row>
    <row r="14" spans="1:12" x14ac:dyDescent="0.35">
      <c r="A14" s="1" t="s">
        <v>116</v>
      </c>
      <c r="B14" s="1">
        <v>5.7</v>
      </c>
      <c r="C14" s="1">
        <v>0.11</v>
      </c>
      <c r="D14" s="1">
        <v>5.81</v>
      </c>
      <c r="E14" s="3">
        <v>4244351</v>
      </c>
      <c r="F14" s="3">
        <f t="shared" si="0"/>
        <v>246596.79309999998</v>
      </c>
      <c r="G14" s="1" t="s">
        <v>251</v>
      </c>
      <c r="L14" s="10"/>
    </row>
    <row r="15" spans="1:12" x14ac:dyDescent="0.35">
      <c r="A15" s="1" t="s">
        <v>73</v>
      </c>
      <c r="B15" s="1">
        <v>98.4</v>
      </c>
      <c r="C15" s="1">
        <v>0.1</v>
      </c>
      <c r="D15" s="1">
        <v>98.5</v>
      </c>
      <c r="E15" s="3">
        <v>4840992</v>
      </c>
      <c r="F15" s="3">
        <f t="shared" si="0"/>
        <v>4768377.12</v>
      </c>
      <c r="G15" s="1" t="s">
        <v>251</v>
      </c>
      <c r="L15" s="10"/>
    </row>
    <row r="16" spans="1:12" x14ac:dyDescent="0.35">
      <c r="A16" s="1" t="s">
        <v>167</v>
      </c>
      <c r="B16" s="1">
        <v>0.1</v>
      </c>
      <c r="C16" s="1">
        <v>0.1</v>
      </c>
      <c r="D16" s="1">
        <v>0.2</v>
      </c>
      <c r="E16" s="3">
        <v>158986</v>
      </c>
      <c r="F16" s="3">
        <f t="shared" si="0"/>
        <v>317.97199999999998</v>
      </c>
      <c r="G16" s="1" t="s">
        <v>251</v>
      </c>
      <c r="L16" s="10"/>
    </row>
    <row r="17" spans="1:12" x14ac:dyDescent="0.35">
      <c r="A17" s="1" t="s">
        <v>74</v>
      </c>
      <c r="B17" s="1">
        <v>81.2</v>
      </c>
      <c r="C17" s="1" t="s">
        <v>240</v>
      </c>
      <c r="D17" s="1">
        <v>81.2</v>
      </c>
      <c r="E17" s="3">
        <v>816450</v>
      </c>
      <c r="F17" s="3">
        <f t="shared" si="0"/>
        <v>662957.4</v>
      </c>
      <c r="G17" s="1" t="s">
        <v>251</v>
      </c>
      <c r="L17" s="10"/>
    </row>
    <row r="18" spans="1:12" x14ac:dyDescent="0.35">
      <c r="A18" s="1" t="s">
        <v>58</v>
      </c>
      <c r="B18" s="1">
        <v>90.4</v>
      </c>
      <c r="C18" s="1" t="s">
        <v>240</v>
      </c>
      <c r="D18" s="2">
        <f>(87.5+99)/2</f>
        <v>93.25</v>
      </c>
      <c r="E18" s="3">
        <v>82312748</v>
      </c>
      <c r="F18" s="3">
        <f t="shared" si="0"/>
        <v>76756637.510000005</v>
      </c>
      <c r="G18" s="1" t="s">
        <v>251</v>
      </c>
      <c r="L18" s="10"/>
    </row>
    <row r="19" spans="1:12" x14ac:dyDescent="0.35">
      <c r="A19" s="1" t="s">
        <v>124</v>
      </c>
      <c r="B19" s="1">
        <v>0.9</v>
      </c>
      <c r="C19" s="1" t="s">
        <v>240</v>
      </c>
      <c r="D19" s="1">
        <v>0.9</v>
      </c>
      <c r="E19" s="3">
        <v>140808</v>
      </c>
      <c r="F19" s="3">
        <f t="shared" si="0"/>
        <v>1267.2719999999999</v>
      </c>
      <c r="G19" s="1" t="s">
        <v>251</v>
      </c>
      <c r="L19" s="10"/>
    </row>
    <row r="20" spans="1:12" x14ac:dyDescent="0.35">
      <c r="A20" s="1" t="s">
        <v>88</v>
      </c>
      <c r="B20" s="1">
        <v>0.2</v>
      </c>
      <c r="C20" s="1">
        <v>0.12</v>
      </c>
      <c r="D20" s="1">
        <v>0.32</v>
      </c>
      <c r="E20" s="3">
        <v>4461513</v>
      </c>
      <c r="F20" s="3">
        <f t="shared" si="0"/>
        <v>14276.8416</v>
      </c>
      <c r="G20" s="1" t="s">
        <v>251</v>
      </c>
      <c r="L20" s="10"/>
    </row>
    <row r="21" spans="1:12" x14ac:dyDescent="0.35">
      <c r="A21" s="1" t="s">
        <v>117</v>
      </c>
      <c r="B21" s="1">
        <v>6</v>
      </c>
      <c r="C21" s="1">
        <v>0.27</v>
      </c>
      <c r="D21" s="1">
        <v>22.6</v>
      </c>
      <c r="E21" s="3">
        <v>5575763</v>
      </c>
      <c r="F21" s="3">
        <f t="shared" si="0"/>
        <v>1260122.4380000001</v>
      </c>
      <c r="G21" s="1" t="s">
        <v>252</v>
      </c>
      <c r="L21" s="10"/>
    </row>
    <row r="22" spans="1:12" x14ac:dyDescent="0.35">
      <c r="A22" s="1" t="s">
        <v>132</v>
      </c>
      <c r="B22" s="1">
        <v>0.1</v>
      </c>
      <c r="C22" s="1" t="s">
        <v>240</v>
      </c>
      <c r="D22" s="1">
        <v>0.1</v>
      </c>
      <c r="E22" s="3">
        <v>176251</v>
      </c>
      <c r="F22" s="3">
        <f t="shared" si="0"/>
        <v>176.25100000000003</v>
      </c>
      <c r="G22" s="1" t="s">
        <v>251</v>
      </c>
      <c r="L22" s="10"/>
    </row>
    <row r="23" spans="1:12" x14ac:dyDescent="0.35">
      <c r="A23" s="1" t="s">
        <v>35</v>
      </c>
      <c r="B23" s="1">
        <v>24.5</v>
      </c>
      <c r="C23" s="1" t="s">
        <v>240</v>
      </c>
      <c r="D23" s="1">
        <v>92.9</v>
      </c>
      <c r="E23" s="3">
        <v>5250315</v>
      </c>
      <c r="F23" s="3">
        <f t="shared" si="0"/>
        <v>4877542.6350000007</v>
      </c>
      <c r="G23" s="1" t="s">
        <v>252</v>
      </c>
      <c r="L23" s="10"/>
    </row>
    <row r="24" spans="1:12" x14ac:dyDescent="0.35">
      <c r="A24" s="1" t="s">
        <v>168</v>
      </c>
      <c r="B24" s="1">
        <v>0.8</v>
      </c>
      <c r="C24" s="1" t="s">
        <v>240</v>
      </c>
      <c r="D24" s="1">
        <v>0.8</v>
      </c>
      <c r="E24" s="3">
        <v>34012</v>
      </c>
      <c r="F24" s="3">
        <f t="shared" si="0"/>
        <v>272.096</v>
      </c>
      <c r="G24" s="1" t="s">
        <v>251</v>
      </c>
    </row>
    <row r="25" spans="1:12" x14ac:dyDescent="0.35">
      <c r="A25" s="1" t="s">
        <v>59</v>
      </c>
      <c r="B25" s="1">
        <v>1</v>
      </c>
      <c r="C25" s="1" t="s">
        <v>240</v>
      </c>
      <c r="D25" s="1">
        <v>1</v>
      </c>
      <c r="E25" s="3">
        <v>386934</v>
      </c>
      <c r="F25" s="3">
        <f t="shared" si="0"/>
        <v>3869.34</v>
      </c>
      <c r="G25" s="1" t="s">
        <v>251</v>
      </c>
      <c r="L25" s="10"/>
    </row>
    <row r="26" spans="1:12" x14ac:dyDescent="0.35">
      <c r="A26" s="1" t="s">
        <v>169</v>
      </c>
      <c r="B26" s="1" t="s">
        <v>241</v>
      </c>
      <c r="C26" s="1" t="s">
        <v>239</v>
      </c>
      <c r="D26" s="2">
        <v>0.11</v>
      </c>
      <c r="E26" s="3">
        <v>5345891</v>
      </c>
      <c r="F26" s="3">
        <f t="shared" si="0"/>
        <v>5880.4800999999998</v>
      </c>
      <c r="G26" s="1" t="s">
        <v>251</v>
      </c>
      <c r="L26" s="10"/>
    </row>
    <row r="27" spans="1:12" x14ac:dyDescent="0.35">
      <c r="A27" s="1" t="s">
        <v>170</v>
      </c>
      <c r="B27" s="1">
        <v>41.6</v>
      </c>
      <c r="C27" s="1">
        <v>0.01</v>
      </c>
      <c r="D27" s="1">
        <f>41.6+0.01</f>
        <v>41.61</v>
      </c>
      <c r="E27" s="3">
        <v>1883950</v>
      </c>
      <c r="F27" s="3">
        <f t="shared" si="0"/>
        <v>783911.59499999997</v>
      </c>
      <c r="G27" s="1" t="s">
        <v>251</v>
      </c>
      <c r="L27" s="10"/>
    </row>
    <row r="28" spans="1:12" x14ac:dyDescent="0.35">
      <c r="A28" s="1" t="s">
        <v>30</v>
      </c>
      <c r="B28" s="1">
        <v>0.4</v>
      </c>
      <c r="C28" s="1" t="s">
        <v>239</v>
      </c>
      <c r="D28" s="2">
        <f>(24.7+11.8+12.9+11)/4</f>
        <v>15.1</v>
      </c>
      <c r="E28" s="3">
        <v>1107488</v>
      </c>
      <c r="F28" s="3">
        <f t="shared" si="0"/>
        <v>167230.68799999999</v>
      </c>
      <c r="G28" s="1" t="s">
        <v>252</v>
      </c>
      <c r="L28" s="10"/>
    </row>
    <row r="29" spans="1:12" x14ac:dyDescent="0.35">
      <c r="A29" s="1" t="s">
        <v>141</v>
      </c>
      <c r="B29" s="1">
        <v>0.1</v>
      </c>
      <c r="C29" s="1">
        <v>0.05</v>
      </c>
      <c r="D29" s="1">
        <v>1.3</v>
      </c>
      <c r="E29" s="3">
        <v>100574628</v>
      </c>
      <c r="F29" s="3">
        <f t="shared" si="0"/>
        <v>1307470.1640000001</v>
      </c>
      <c r="G29" s="1" t="s">
        <v>252</v>
      </c>
      <c r="L29" s="10"/>
    </row>
    <row r="30" spans="1:12" x14ac:dyDescent="0.35">
      <c r="A30" s="1" t="s">
        <v>171</v>
      </c>
      <c r="B30" s="1">
        <v>1.2</v>
      </c>
      <c r="C30" s="1" t="s">
        <v>240</v>
      </c>
      <c r="D30" s="1">
        <v>1.2</v>
      </c>
      <c r="E30" s="3">
        <v>16030</v>
      </c>
      <c r="F30" s="3">
        <f t="shared" si="0"/>
        <v>192.36</v>
      </c>
      <c r="G30" s="1" t="s">
        <v>251</v>
      </c>
    </row>
    <row r="31" spans="1:12" x14ac:dyDescent="0.35">
      <c r="A31" s="1" t="s">
        <v>172</v>
      </c>
      <c r="B31" s="1">
        <v>51.9</v>
      </c>
      <c r="C31" s="1" t="s">
        <v>240</v>
      </c>
      <c r="D31" s="1">
        <v>51.9</v>
      </c>
      <c r="E31" s="3">
        <v>212653</v>
      </c>
      <c r="F31" s="3">
        <f t="shared" si="0"/>
        <v>110366.90699999999</v>
      </c>
      <c r="G31" s="1" t="s">
        <v>251</v>
      </c>
      <c r="L31" s="10"/>
    </row>
    <row r="32" spans="1:12" x14ac:dyDescent="0.35">
      <c r="A32" s="1" t="s">
        <v>89</v>
      </c>
      <c r="B32" s="1">
        <v>13.4</v>
      </c>
      <c r="C32" s="1">
        <v>0.03</v>
      </c>
      <c r="D32" s="1">
        <v>13.43</v>
      </c>
      <c r="E32" s="3">
        <v>3501307</v>
      </c>
      <c r="F32" s="3">
        <f t="shared" si="0"/>
        <v>470225.53009999997</v>
      </c>
      <c r="G32" s="1" t="s">
        <v>251</v>
      </c>
      <c r="L32" s="10"/>
    </row>
    <row r="33" spans="1:12" x14ac:dyDescent="0.35">
      <c r="A33" s="1" t="s">
        <v>36</v>
      </c>
      <c r="B33" s="1">
        <v>58.9</v>
      </c>
      <c r="C33" s="1" t="s">
        <v>240</v>
      </c>
      <c r="D33" s="1">
        <v>88.3</v>
      </c>
      <c r="E33" s="3">
        <v>9418276</v>
      </c>
      <c r="F33" s="3">
        <f t="shared" si="0"/>
        <v>8316337.7079999996</v>
      </c>
      <c r="G33" s="1" t="s">
        <v>252</v>
      </c>
      <c r="L33" s="10"/>
    </row>
    <row r="34" spans="1:12" x14ac:dyDescent="0.35">
      <c r="A34" s="1" t="s">
        <v>173</v>
      </c>
      <c r="B34" s="1">
        <v>3.8</v>
      </c>
      <c r="C34" s="1" t="s">
        <v>240</v>
      </c>
      <c r="D34" s="1">
        <v>3.5</v>
      </c>
      <c r="E34" s="3">
        <v>28018595</v>
      </c>
      <c r="F34" s="3">
        <f t="shared" si="0"/>
        <v>980650.82499999995</v>
      </c>
      <c r="G34" s="1" t="s">
        <v>251</v>
      </c>
    </row>
    <row r="35" spans="1:12" x14ac:dyDescent="0.35">
      <c r="A35" s="1" t="s">
        <v>0</v>
      </c>
      <c r="B35" s="1">
        <v>2.2000000000000002</v>
      </c>
      <c r="C35" s="1" t="s">
        <v>240</v>
      </c>
      <c r="D35" s="2">
        <f>(33.2+91+60.9)/3</f>
        <v>61.699999999999996</v>
      </c>
      <c r="E35" s="3">
        <v>5344147</v>
      </c>
      <c r="F35" s="3">
        <f t="shared" si="0"/>
        <v>3297338.6989999996</v>
      </c>
      <c r="G35" s="1" t="s">
        <v>252</v>
      </c>
      <c r="L35" s="10"/>
    </row>
    <row r="36" spans="1:12" x14ac:dyDescent="0.35">
      <c r="A36" s="1" t="s">
        <v>37</v>
      </c>
      <c r="B36" s="1">
        <v>0.1</v>
      </c>
      <c r="C36" s="1" t="s">
        <v>240</v>
      </c>
      <c r="D36" s="1">
        <v>0.1</v>
      </c>
      <c r="E36" s="3">
        <v>264553</v>
      </c>
      <c r="F36" s="3">
        <f t="shared" si="0"/>
        <v>264.55300000000005</v>
      </c>
      <c r="G36" s="1" t="s">
        <v>251</v>
      </c>
      <c r="L36" s="10"/>
    </row>
    <row r="37" spans="1:12" x14ac:dyDescent="0.35">
      <c r="A37" s="1" t="s">
        <v>65</v>
      </c>
      <c r="B37" s="1">
        <v>1.6</v>
      </c>
      <c r="C37" s="1" t="s">
        <v>240</v>
      </c>
      <c r="D37" s="1">
        <v>3.5</v>
      </c>
      <c r="E37" s="3">
        <v>7611459</v>
      </c>
      <c r="F37" s="3">
        <f t="shared" si="0"/>
        <v>266401.065</v>
      </c>
      <c r="G37" s="1" t="s">
        <v>252</v>
      </c>
      <c r="L37" s="10"/>
    </row>
    <row r="38" spans="1:12" x14ac:dyDescent="0.35">
      <c r="A38" s="1" t="s">
        <v>18</v>
      </c>
      <c r="B38" s="1">
        <v>18</v>
      </c>
      <c r="C38" s="1" t="s">
        <v>240</v>
      </c>
      <c r="D38" s="1">
        <v>94</v>
      </c>
      <c r="E38" s="3">
        <v>11928662</v>
      </c>
      <c r="F38" s="3">
        <f t="shared" si="0"/>
        <v>11212942.279999999</v>
      </c>
      <c r="G38" s="1" t="s">
        <v>252</v>
      </c>
      <c r="L38" s="10"/>
    </row>
    <row r="39" spans="1:12" x14ac:dyDescent="0.35">
      <c r="A39" s="1" t="s">
        <v>149</v>
      </c>
      <c r="B39" s="1">
        <v>2.8</v>
      </c>
      <c r="C39" s="1">
        <v>1.0900000000000001</v>
      </c>
      <c r="D39" s="1">
        <v>31.9</v>
      </c>
      <c r="E39" s="3">
        <v>17372646</v>
      </c>
      <c r="F39" s="3">
        <f t="shared" si="0"/>
        <v>5541874.074</v>
      </c>
      <c r="G39" s="1" t="s">
        <v>252</v>
      </c>
      <c r="L39" s="10"/>
    </row>
    <row r="40" spans="1:12" x14ac:dyDescent="0.35">
      <c r="A40" s="1" t="s">
        <v>174</v>
      </c>
      <c r="B40" s="1">
        <v>0.2</v>
      </c>
      <c r="C40" s="1" t="s">
        <v>240</v>
      </c>
      <c r="D40" s="1">
        <v>0.2</v>
      </c>
      <c r="E40" s="3">
        <v>27327</v>
      </c>
      <c r="F40" s="3">
        <f t="shared" si="0"/>
        <v>54.654000000000003</v>
      </c>
      <c r="G40" s="1" t="s">
        <v>251</v>
      </c>
      <c r="L40" s="10"/>
    </row>
    <row r="41" spans="1:12" x14ac:dyDescent="0.35">
      <c r="A41" s="1" t="s">
        <v>19</v>
      </c>
      <c r="B41" s="1">
        <v>8.9</v>
      </c>
      <c r="C41" s="1" t="s">
        <v>240</v>
      </c>
      <c r="D41" s="6">
        <f>(67+67+55)/3</f>
        <v>63</v>
      </c>
      <c r="E41" s="3">
        <v>2668540</v>
      </c>
      <c r="F41" s="3">
        <f t="shared" si="0"/>
        <v>1681180.2</v>
      </c>
      <c r="G41" s="1" t="s">
        <v>252</v>
      </c>
      <c r="L41" s="10"/>
    </row>
    <row r="42" spans="1:12" x14ac:dyDescent="0.35">
      <c r="A42" s="1" t="s">
        <v>20</v>
      </c>
      <c r="B42" s="1">
        <v>55.7</v>
      </c>
      <c r="C42" s="1" t="s">
        <v>240</v>
      </c>
      <c r="D42" s="4">
        <f>(64.5+82.5)/2</f>
        <v>73.5</v>
      </c>
      <c r="E42" s="3">
        <v>5604795</v>
      </c>
      <c r="F42" s="3">
        <f t="shared" si="0"/>
        <v>4119524.3250000002</v>
      </c>
      <c r="G42" s="1" t="s">
        <v>252</v>
      </c>
      <c r="L42" s="10"/>
    </row>
    <row r="43" spans="1:12" x14ac:dyDescent="0.35">
      <c r="A43" s="1" t="s">
        <v>142</v>
      </c>
      <c r="B43" s="1" t="s">
        <v>241</v>
      </c>
      <c r="C43" s="1">
        <v>0.11</v>
      </c>
      <c r="D43" s="1">
        <f>0.1+0.11</f>
        <v>0.21000000000000002</v>
      </c>
      <c r="E43" s="3">
        <v>8620818</v>
      </c>
      <c r="F43" s="3">
        <f t="shared" si="0"/>
        <v>18103.717800000002</v>
      </c>
      <c r="G43" s="1" t="s">
        <v>251</v>
      </c>
      <c r="L43" s="10"/>
    </row>
    <row r="44" spans="1:12" x14ac:dyDescent="0.35">
      <c r="A44" s="1" t="s">
        <v>49</v>
      </c>
      <c r="B44" s="1">
        <v>1.8</v>
      </c>
      <c r="C44" s="1" t="s">
        <v>239</v>
      </c>
      <c r="D44" s="2">
        <f>(2.7+11.6+19.9+17+5.7+2.8+11.6+46.2+8.2)/9</f>
        <v>13.966666666666667</v>
      </c>
      <c r="E44" s="3">
        <v>703657530</v>
      </c>
      <c r="F44" s="3">
        <f t="shared" si="0"/>
        <v>98277501.689999998</v>
      </c>
      <c r="G44" s="1" t="s">
        <v>252</v>
      </c>
      <c r="L44" s="10"/>
    </row>
    <row r="45" spans="1:12" x14ac:dyDescent="0.35">
      <c r="A45" s="1" t="s">
        <v>175</v>
      </c>
      <c r="B45" s="1" t="s">
        <v>240</v>
      </c>
      <c r="C45" s="1" t="s">
        <v>240</v>
      </c>
      <c r="D45" s="1">
        <v>0.1</v>
      </c>
      <c r="E45" s="1">
        <v>770</v>
      </c>
      <c r="F45" s="3">
        <f t="shared" si="0"/>
        <v>0.77</v>
      </c>
      <c r="G45" s="1" t="s">
        <v>254</v>
      </c>
      <c r="L45" s="10"/>
    </row>
    <row r="46" spans="1:12" x14ac:dyDescent="0.35">
      <c r="A46" s="1" t="s">
        <v>176</v>
      </c>
      <c r="B46" s="1" t="s">
        <v>240</v>
      </c>
      <c r="C46" s="1" t="s">
        <v>240</v>
      </c>
      <c r="D46" s="1">
        <v>95</v>
      </c>
      <c r="E46" s="1">
        <v>300</v>
      </c>
      <c r="F46" s="3">
        <f t="shared" si="0"/>
        <v>285</v>
      </c>
      <c r="G46" s="1" t="s">
        <v>253</v>
      </c>
      <c r="L46" s="10"/>
    </row>
    <row r="47" spans="1:12" x14ac:dyDescent="0.35">
      <c r="A47" s="1" t="s">
        <v>177</v>
      </c>
      <c r="B47" s="1" t="s">
        <v>241</v>
      </c>
      <c r="C47" s="1" t="s">
        <v>239</v>
      </c>
      <c r="D47" s="1">
        <f>(1.5+6.9)/2</f>
        <v>4.2</v>
      </c>
      <c r="E47" s="3">
        <v>23132320</v>
      </c>
      <c r="F47" s="3">
        <f t="shared" si="0"/>
        <v>971557.44</v>
      </c>
      <c r="G47" s="1" t="s">
        <v>252</v>
      </c>
      <c r="L47" s="10"/>
    </row>
    <row r="48" spans="1:12" x14ac:dyDescent="0.35">
      <c r="A48" s="1" t="s">
        <v>1</v>
      </c>
      <c r="B48" s="1">
        <v>98.3</v>
      </c>
      <c r="C48" s="1" t="s">
        <v>240</v>
      </c>
      <c r="D48" s="1">
        <v>99.4</v>
      </c>
      <c r="E48" s="3">
        <v>378409</v>
      </c>
      <c r="F48" s="3">
        <f t="shared" si="0"/>
        <v>376138.54600000003</v>
      </c>
      <c r="G48" s="1" t="s">
        <v>252</v>
      </c>
      <c r="L48" s="10"/>
    </row>
    <row r="49" spans="1:12" x14ac:dyDescent="0.35">
      <c r="A49" s="1" t="s">
        <v>178</v>
      </c>
      <c r="B49" s="1">
        <v>1.4</v>
      </c>
      <c r="C49" s="1" t="s">
        <v>239</v>
      </c>
      <c r="D49" s="1">
        <v>97.2</v>
      </c>
      <c r="E49" s="3">
        <v>39488133</v>
      </c>
      <c r="F49" s="3">
        <f t="shared" si="0"/>
        <v>38382465.276000001</v>
      </c>
      <c r="G49" s="1" t="s">
        <v>252</v>
      </c>
      <c r="L49" s="10"/>
    </row>
    <row r="50" spans="1:12" x14ac:dyDescent="0.35">
      <c r="A50" s="1" t="s">
        <v>179</v>
      </c>
      <c r="B50" s="1">
        <v>1.6</v>
      </c>
      <c r="C50" s="1" t="s">
        <v>240</v>
      </c>
      <c r="D50" s="1">
        <v>70</v>
      </c>
      <c r="E50" s="3">
        <v>2389377</v>
      </c>
      <c r="F50" s="3">
        <f t="shared" si="0"/>
        <v>1672563.9</v>
      </c>
      <c r="G50" s="1" t="s">
        <v>251</v>
      </c>
      <c r="L50" s="10"/>
    </row>
    <row r="51" spans="1:12" x14ac:dyDescent="0.35">
      <c r="A51" s="1" t="s">
        <v>180</v>
      </c>
      <c r="B51" s="1" t="s">
        <v>241</v>
      </c>
      <c r="C51" s="1" t="s">
        <v>240</v>
      </c>
      <c r="D51" s="1">
        <v>95</v>
      </c>
      <c r="E51" s="3">
        <v>5085</v>
      </c>
      <c r="F51" s="3">
        <f t="shared" si="0"/>
        <v>4830.75</v>
      </c>
      <c r="G51" s="1" t="s">
        <v>253</v>
      </c>
    </row>
    <row r="52" spans="1:12" x14ac:dyDescent="0.35">
      <c r="A52" s="1" t="s">
        <v>133</v>
      </c>
      <c r="B52" s="1" t="s">
        <v>241</v>
      </c>
      <c r="C52" s="1">
        <v>0.05</v>
      </c>
      <c r="D52" s="1">
        <f>0.1+0.05</f>
        <v>0.15000000000000002</v>
      </c>
      <c r="E52" s="3">
        <v>2419047</v>
      </c>
      <c r="F52" s="3">
        <f t="shared" si="0"/>
        <v>3628.5705000000003</v>
      </c>
      <c r="G52" s="1" t="s">
        <v>251</v>
      </c>
      <c r="L52" s="10"/>
    </row>
    <row r="53" spans="1:12" x14ac:dyDescent="0.35">
      <c r="A53" s="1" t="s">
        <v>181</v>
      </c>
      <c r="B53" s="1">
        <v>36.9</v>
      </c>
      <c r="C53" s="1" t="s">
        <v>240</v>
      </c>
      <c r="D53" s="1">
        <v>96.7</v>
      </c>
      <c r="E53" s="3">
        <v>11762974</v>
      </c>
      <c r="F53" s="3">
        <f t="shared" si="0"/>
        <v>11374795.857999999</v>
      </c>
      <c r="G53" s="1" t="s">
        <v>252</v>
      </c>
      <c r="L53" s="10"/>
    </row>
    <row r="54" spans="1:12" x14ac:dyDescent="0.35">
      <c r="A54" s="1" t="s">
        <v>107</v>
      </c>
      <c r="B54" s="1">
        <v>1.3</v>
      </c>
      <c r="C54" s="1">
        <v>0.04</v>
      </c>
      <c r="D54" s="1">
        <v>1.34</v>
      </c>
      <c r="E54" s="3">
        <v>2151453</v>
      </c>
      <c r="F54" s="3">
        <f t="shared" si="0"/>
        <v>28829.4702</v>
      </c>
      <c r="G54" s="1" t="s">
        <v>251</v>
      </c>
      <c r="L54" s="10"/>
    </row>
    <row r="55" spans="1:12" x14ac:dyDescent="0.35">
      <c r="A55" s="1" t="s">
        <v>125</v>
      </c>
      <c r="B55" s="1">
        <v>0.1</v>
      </c>
      <c r="C55" s="1" t="s">
        <v>239</v>
      </c>
      <c r="D55" s="2">
        <f>0.1+0.01</f>
        <v>0.11</v>
      </c>
      <c r="E55" s="3">
        <v>5487999</v>
      </c>
      <c r="F55" s="3">
        <f t="shared" si="0"/>
        <v>6036.7988999999998</v>
      </c>
      <c r="G55" s="1" t="s">
        <v>251</v>
      </c>
      <c r="L55" s="10"/>
    </row>
    <row r="56" spans="1:12" x14ac:dyDescent="0.35">
      <c r="A56" s="1" t="s">
        <v>182</v>
      </c>
      <c r="B56" s="1" t="s">
        <v>239</v>
      </c>
      <c r="C56" s="1">
        <v>0.06</v>
      </c>
      <c r="D56" s="1">
        <v>7.0000000000000007E-2</v>
      </c>
      <c r="E56" s="3">
        <v>70359</v>
      </c>
      <c r="F56" s="3">
        <f t="shared" si="0"/>
        <v>49.251300000000001</v>
      </c>
      <c r="G56" s="1" t="s">
        <v>254</v>
      </c>
      <c r="L56" s="10"/>
    </row>
    <row r="57" spans="1:12" x14ac:dyDescent="0.35">
      <c r="A57" s="1" t="s">
        <v>75</v>
      </c>
      <c r="B57" s="1">
        <v>22.7</v>
      </c>
      <c r="C57" s="1" t="s">
        <v>240</v>
      </c>
      <c r="D57" s="1">
        <v>22.7</v>
      </c>
      <c r="E57" s="3">
        <v>606257</v>
      </c>
      <c r="F57" s="3">
        <f t="shared" si="0"/>
        <v>137620.33900000001</v>
      </c>
      <c r="G57" s="1" t="s">
        <v>251</v>
      </c>
      <c r="L57" s="10"/>
    </row>
    <row r="58" spans="1:12" x14ac:dyDescent="0.35">
      <c r="A58" s="1" t="s">
        <v>90</v>
      </c>
      <c r="B58" s="1" t="s">
        <v>241</v>
      </c>
      <c r="C58" s="1">
        <v>0.04</v>
      </c>
      <c r="D58" s="1">
        <f>0.04+0.1</f>
        <v>0.14000000000000001</v>
      </c>
      <c r="E58" s="3">
        <v>5242368</v>
      </c>
      <c r="F58" s="3">
        <f t="shared" si="0"/>
        <v>7339.3152</v>
      </c>
      <c r="G58" s="1" t="s">
        <v>251</v>
      </c>
      <c r="L58" s="10"/>
    </row>
    <row r="59" spans="1:12" x14ac:dyDescent="0.35">
      <c r="A59" s="1" t="s">
        <v>96</v>
      </c>
      <c r="B59" s="1">
        <v>4.0999999999999996</v>
      </c>
      <c r="C59" s="1">
        <v>0.12</v>
      </c>
      <c r="D59" s="1">
        <v>5.3</v>
      </c>
      <c r="E59" s="3">
        <v>2748253</v>
      </c>
      <c r="F59" s="3">
        <f t="shared" si="0"/>
        <v>145657.40900000001</v>
      </c>
      <c r="G59" s="1" t="s">
        <v>252</v>
      </c>
      <c r="L59" s="10"/>
    </row>
    <row r="60" spans="1:12" x14ac:dyDescent="0.35">
      <c r="A60" s="1" t="s">
        <v>2</v>
      </c>
      <c r="B60" s="1">
        <v>97</v>
      </c>
      <c r="C60" s="1" t="s">
        <v>240</v>
      </c>
      <c r="D60" s="1">
        <f>(94+99)/2</f>
        <v>96.5</v>
      </c>
      <c r="E60" s="3">
        <v>380581</v>
      </c>
      <c r="F60" s="3">
        <f t="shared" si="0"/>
        <v>367260.66499999998</v>
      </c>
      <c r="G60" s="1" t="s">
        <v>251</v>
      </c>
      <c r="L60" s="10"/>
    </row>
    <row r="61" spans="1:12" x14ac:dyDescent="0.35">
      <c r="A61" s="1" t="s">
        <v>183</v>
      </c>
      <c r="B61" s="1">
        <v>0.2</v>
      </c>
      <c r="C61" s="1" t="s">
        <v>240</v>
      </c>
      <c r="D61" s="1">
        <v>0.2</v>
      </c>
      <c r="E61" s="3">
        <v>37168</v>
      </c>
      <c r="F61" s="3">
        <f t="shared" si="0"/>
        <v>74.335999999999999</v>
      </c>
      <c r="G61" s="1" t="s">
        <v>251</v>
      </c>
    </row>
    <row r="62" spans="1:12" x14ac:dyDescent="0.35">
      <c r="A62" s="1" t="s">
        <v>126</v>
      </c>
      <c r="B62" s="5" t="s">
        <v>243</v>
      </c>
      <c r="C62" s="1" t="s">
        <v>239</v>
      </c>
      <c r="D62" s="1">
        <v>13.7</v>
      </c>
      <c r="E62" s="3">
        <v>5316807</v>
      </c>
      <c r="F62" s="3">
        <f t="shared" si="0"/>
        <v>728402.55899999989</v>
      </c>
      <c r="G62" s="1" t="s">
        <v>252</v>
      </c>
      <c r="L62" s="10"/>
    </row>
    <row r="63" spans="1:12" x14ac:dyDescent="0.35">
      <c r="A63" s="1" t="s">
        <v>143</v>
      </c>
      <c r="B63" s="1" t="s">
        <v>241</v>
      </c>
      <c r="C63" s="1" t="s">
        <v>239</v>
      </c>
      <c r="D63" s="2">
        <v>0.11</v>
      </c>
      <c r="E63" s="3">
        <v>7894328</v>
      </c>
      <c r="F63" s="3">
        <f t="shared" si="0"/>
        <v>8683.7608</v>
      </c>
      <c r="G63" s="1" t="s">
        <v>251</v>
      </c>
      <c r="L63" s="10"/>
    </row>
    <row r="64" spans="1:12" x14ac:dyDescent="0.35">
      <c r="A64" s="1" t="s">
        <v>24</v>
      </c>
      <c r="B64" s="1">
        <v>94.7</v>
      </c>
      <c r="C64" s="1" t="s">
        <v>239</v>
      </c>
      <c r="D64" s="1">
        <v>94.7</v>
      </c>
      <c r="E64" s="3">
        <v>44681754</v>
      </c>
      <c r="F64" s="3">
        <f t="shared" si="0"/>
        <v>42313621.038000003</v>
      </c>
      <c r="G64" s="1" t="s">
        <v>251</v>
      </c>
      <c r="L64" s="10"/>
    </row>
    <row r="65" spans="1:12" x14ac:dyDescent="0.35">
      <c r="A65" s="1" t="s">
        <v>134</v>
      </c>
      <c r="B65" s="1" t="s">
        <v>241</v>
      </c>
      <c r="C65" s="1" t="s">
        <v>239</v>
      </c>
      <c r="D65" s="1">
        <v>0.11</v>
      </c>
      <c r="E65" s="3">
        <v>2959303</v>
      </c>
      <c r="F65" s="3">
        <f t="shared" si="0"/>
        <v>3255.2333000000003</v>
      </c>
      <c r="G65" s="1" t="s">
        <v>251</v>
      </c>
      <c r="L65" s="10"/>
    </row>
    <row r="66" spans="1:12" x14ac:dyDescent="0.35">
      <c r="A66" s="1" t="s">
        <v>21</v>
      </c>
      <c r="B66" s="1">
        <v>4.0999999999999996</v>
      </c>
      <c r="C66" s="1" t="s">
        <v>240</v>
      </c>
      <c r="D66" s="1">
        <v>87</v>
      </c>
      <c r="E66" s="3">
        <v>368510</v>
      </c>
      <c r="F66" s="3">
        <f t="shared" ref="F66:F129" si="1">((E66*D66)/100)</f>
        <v>320603.7</v>
      </c>
      <c r="G66" s="1" t="s">
        <v>252</v>
      </c>
      <c r="L66" s="10"/>
    </row>
    <row r="67" spans="1:12" x14ac:dyDescent="0.35">
      <c r="A67" s="1" t="s">
        <v>3</v>
      </c>
      <c r="B67" s="1">
        <v>36.5</v>
      </c>
      <c r="C67" s="1" t="s">
        <v>240</v>
      </c>
      <c r="D67" s="1">
        <f>(95.5+99)/2</f>
        <v>97.25</v>
      </c>
      <c r="E67" s="3">
        <v>3230876</v>
      </c>
      <c r="F67" s="3">
        <f t="shared" si="1"/>
        <v>3142026.91</v>
      </c>
      <c r="G67" s="1" t="s">
        <v>252</v>
      </c>
      <c r="L67" s="10"/>
    </row>
    <row r="68" spans="1:12" x14ac:dyDescent="0.35">
      <c r="A68" s="1" t="s">
        <v>97</v>
      </c>
      <c r="B68" s="1">
        <v>0.1</v>
      </c>
      <c r="C68" s="1">
        <v>0.15</v>
      </c>
      <c r="D68" s="1">
        <v>0.25</v>
      </c>
      <c r="E68" s="3">
        <v>588725</v>
      </c>
      <c r="F68" s="3">
        <f t="shared" si="1"/>
        <v>1471.8125</v>
      </c>
      <c r="G68" s="1" t="s">
        <v>251</v>
      </c>
      <c r="L68" s="10"/>
    </row>
    <row r="69" spans="1:12" x14ac:dyDescent="0.35">
      <c r="A69" s="1" t="s">
        <v>4</v>
      </c>
      <c r="B69" s="1">
        <v>33.799999999999997</v>
      </c>
      <c r="C69" s="1" t="s">
        <v>239</v>
      </c>
      <c r="D69" s="1">
        <v>92.2</v>
      </c>
      <c r="E69" s="3">
        <v>49482995</v>
      </c>
      <c r="F69" s="3">
        <f t="shared" si="1"/>
        <v>45623321.390000001</v>
      </c>
      <c r="G69" s="1" t="s">
        <v>252</v>
      </c>
      <c r="L69" s="10"/>
    </row>
    <row r="70" spans="1:12" x14ac:dyDescent="0.35">
      <c r="A70" s="1" t="s">
        <v>184</v>
      </c>
      <c r="B70" s="1" t="s">
        <v>241</v>
      </c>
      <c r="C70" s="1" t="s">
        <v>242</v>
      </c>
      <c r="D70" s="1">
        <v>0.1</v>
      </c>
      <c r="E70" s="3">
        <v>1689</v>
      </c>
      <c r="F70" s="3">
        <f t="shared" si="1"/>
        <v>1.6890000000000001</v>
      </c>
      <c r="G70" s="1" t="s">
        <v>251</v>
      </c>
    </row>
    <row r="71" spans="1:12" x14ac:dyDescent="0.35">
      <c r="A71" s="1" t="s">
        <v>185</v>
      </c>
      <c r="B71" s="1" t="s">
        <v>241</v>
      </c>
      <c r="C71" s="1" t="s">
        <v>240</v>
      </c>
      <c r="D71" s="1">
        <v>0.1</v>
      </c>
      <c r="E71" s="3">
        <v>26179</v>
      </c>
      <c r="F71" s="3">
        <f t="shared" si="1"/>
        <v>26.179000000000002</v>
      </c>
      <c r="G71" s="1" t="s">
        <v>251</v>
      </c>
    </row>
    <row r="72" spans="1:12" x14ac:dyDescent="0.35">
      <c r="A72" s="1" t="s">
        <v>152</v>
      </c>
      <c r="B72" s="1">
        <v>6.3</v>
      </c>
      <c r="C72" s="1" t="s">
        <v>240</v>
      </c>
      <c r="D72" s="1">
        <v>55</v>
      </c>
      <c r="E72" s="3">
        <v>461414</v>
      </c>
      <c r="F72" s="3">
        <f t="shared" si="1"/>
        <v>253777.7</v>
      </c>
      <c r="G72" s="1" t="s">
        <v>253</v>
      </c>
      <c r="L72" s="10"/>
    </row>
    <row r="73" spans="1:12" x14ac:dyDescent="0.35">
      <c r="A73" s="1" t="s">
        <v>98</v>
      </c>
      <c r="B73" s="1">
        <v>0.8</v>
      </c>
      <c r="C73" s="1">
        <v>0.02</v>
      </c>
      <c r="D73" s="1">
        <v>0.82</v>
      </c>
      <c r="E73" s="3">
        <v>2696759</v>
      </c>
      <c r="F73" s="3">
        <f t="shared" si="1"/>
        <v>22113.4238</v>
      </c>
      <c r="G73" s="1" t="s">
        <v>252</v>
      </c>
      <c r="L73" s="10"/>
    </row>
    <row r="74" spans="1:12" x14ac:dyDescent="0.35">
      <c r="A74" s="1" t="s">
        <v>118</v>
      </c>
      <c r="B74" s="1">
        <v>7.5</v>
      </c>
      <c r="C74" s="1">
        <v>0.74</v>
      </c>
      <c r="D74" s="1">
        <v>14</v>
      </c>
      <c r="E74" s="3">
        <v>32597763</v>
      </c>
      <c r="F74" s="3">
        <f t="shared" si="1"/>
        <v>4563686.82</v>
      </c>
      <c r="G74" s="1" t="s">
        <v>252</v>
      </c>
      <c r="L74" s="10"/>
    </row>
    <row r="75" spans="1:12" x14ac:dyDescent="0.35">
      <c r="A75" s="1" t="s">
        <v>159</v>
      </c>
      <c r="B75" s="1" t="s">
        <v>241</v>
      </c>
      <c r="C75" s="1" t="s">
        <v>240</v>
      </c>
      <c r="D75" s="1">
        <v>78</v>
      </c>
      <c r="E75" s="3">
        <v>144799</v>
      </c>
      <c r="F75" s="3">
        <f t="shared" si="1"/>
        <v>112943.22</v>
      </c>
      <c r="G75" s="1" t="s">
        <v>253</v>
      </c>
      <c r="L75" s="10"/>
    </row>
    <row r="76" spans="1:12" x14ac:dyDescent="0.35">
      <c r="A76" s="1" t="s">
        <v>22</v>
      </c>
      <c r="B76" s="1">
        <v>9.6999999999999993</v>
      </c>
      <c r="C76" s="1" t="s">
        <v>240</v>
      </c>
      <c r="D76" s="1">
        <v>99.2</v>
      </c>
      <c r="E76" s="3">
        <v>848383</v>
      </c>
      <c r="F76" s="3">
        <f t="shared" si="1"/>
        <v>841595.9360000001</v>
      </c>
      <c r="G76" s="1" t="s">
        <v>252</v>
      </c>
      <c r="L76" s="10"/>
    </row>
    <row r="77" spans="1:12" x14ac:dyDescent="0.35">
      <c r="A77" s="1" t="s">
        <v>186</v>
      </c>
      <c r="B77" s="1">
        <v>95.3</v>
      </c>
      <c r="C77" s="1" t="s">
        <v>240</v>
      </c>
      <c r="D77" s="1">
        <f>(90+99)/2</f>
        <v>94.5</v>
      </c>
      <c r="E77" s="3">
        <v>973917</v>
      </c>
      <c r="F77" s="3">
        <f t="shared" si="1"/>
        <v>920351.56499999994</v>
      </c>
      <c r="G77" s="1" t="s">
        <v>251</v>
      </c>
      <c r="L77" s="10"/>
    </row>
    <row r="78" spans="1:12" x14ac:dyDescent="0.35">
      <c r="A78" s="1" t="s">
        <v>187</v>
      </c>
      <c r="B78" s="1">
        <v>98</v>
      </c>
      <c r="C78" s="1">
        <v>6.6</v>
      </c>
      <c r="D78" s="1">
        <v>99.9</v>
      </c>
      <c r="E78" s="3">
        <v>952852</v>
      </c>
      <c r="F78" s="3">
        <f t="shared" si="1"/>
        <v>951899.14800000016</v>
      </c>
      <c r="G78" s="1" t="s">
        <v>251</v>
      </c>
      <c r="L78" s="10"/>
    </row>
    <row r="79" spans="1:12" x14ac:dyDescent="0.35">
      <c r="A79" s="1" t="s">
        <v>76</v>
      </c>
      <c r="B79" s="1">
        <v>10.5</v>
      </c>
      <c r="C79" s="1">
        <v>0.06</v>
      </c>
      <c r="D79" s="1">
        <v>10.56</v>
      </c>
      <c r="E79" s="3">
        <v>2362879</v>
      </c>
      <c r="F79" s="3">
        <f t="shared" si="1"/>
        <v>249520.02240000002</v>
      </c>
      <c r="G79" s="1" t="s">
        <v>251</v>
      </c>
      <c r="L79" s="10"/>
    </row>
    <row r="80" spans="1:12" x14ac:dyDescent="0.35">
      <c r="A80" s="1" t="s">
        <v>119</v>
      </c>
      <c r="B80" s="1">
        <v>5</v>
      </c>
      <c r="C80" s="1">
        <v>0.15</v>
      </c>
      <c r="D80" s="1">
        <v>10.9</v>
      </c>
      <c r="E80" s="3">
        <v>39811561</v>
      </c>
      <c r="F80" s="3">
        <f t="shared" si="1"/>
        <v>4339460.1490000002</v>
      </c>
      <c r="G80" s="1" t="s">
        <v>252</v>
      </c>
      <c r="L80" s="10"/>
    </row>
    <row r="81" spans="1:12" x14ac:dyDescent="0.35">
      <c r="A81" s="1" t="s">
        <v>38</v>
      </c>
      <c r="B81" s="1">
        <v>16.100000000000001</v>
      </c>
      <c r="C81" s="1" t="s">
        <v>240</v>
      </c>
      <c r="D81" s="1">
        <v>91.6</v>
      </c>
      <c r="E81" s="3">
        <v>12963360</v>
      </c>
      <c r="F81" s="3">
        <f t="shared" si="1"/>
        <v>11874437.76</v>
      </c>
      <c r="G81" s="1" t="s">
        <v>252</v>
      </c>
      <c r="L81" s="10"/>
    </row>
    <row r="82" spans="1:12" x14ac:dyDescent="0.35">
      <c r="A82" s="1" t="s">
        <v>188</v>
      </c>
      <c r="B82" s="1">
        <v>4</v>
      </c>
      <c r="C82" s="1">
        <v>2</v>
      </c>
      <c r="D82" s="1">
        <v>6</v>
      </c>
      <c r="E82" s="3">
        <v>14702</v>
      </c>
      <c r="F82" s="3">
        <f t="shared" si="1"/>
        <v>882.12</v>
      </c>
      <c r="G82" s="1" t="s">
        <v>251</v>
      </c>
      <c r="L82" s="10"/>
    </row>
    <row r="83" spans="1:12" x14ac:dyDescent="0.35">
      <c r="A83" s="1" t="s">
        <v>108</v>
      </c>
      <c r="B83" s="1">
        <v>4.7</v>
      </c>
      <c r="C83" s="1">
        <v>0.04</v>
      </c>
      <c r="D83" s="1">
        <v>4.74</v>
      </c>
      <c r="E83" s="3">
        <v>5277866</v>
      </c>
      <c r="F83" s="3">
        <f t="shared" si="1"/>
        <v>250170.84839999999</v>
      </c>
      <c r="G83" s="1" t="s">
        <v>251</v>
      </c>
      <c r="L83" s="10"/>
    </row>
    <row r="84" spans="1:12" x14ac:dyDescent="0.35">
      <c r="A84" s="1" t="s">
        <v>189</v>
      </c>
      <c r="B84" s="1" t="s">
        <v>241</v>
      </c>
      <c r="C84" s="1" t="s">
        <v>240</v>
      </c>
      <c r="D84" s="1">
        <v>0.1</v>
      </c>
      <c r="E84" s="3">
        <v>30241</v>
      </c>
      <c r="F84" s="3">
        <f t="shared" si="1"/>
        <v>30.241000000000003</v>
      </c>
      <c r="G84" s="1" t="s">
        <v>251</v>
      </c>
      <c r="L84" s="10"/>
    </row>
    <row r="85" spans="1:12" x14ac:dyDescent="0.35">
      <c r="A85" s="1" t="s">
        <v>127</v>
      </c>
      <c r="B85" s="1">
        <v>0.3</v>
      </c>
      <c r="C85" s="1" t="s">
        <v>240</v>
      </c>
      <c r="D85" s="1">
        <v>0.3</v>
      </c>
      <c r="E85" s="3">
        <v>56165</v>
      </c>
      <c r="F85" s="3">
        <f t="shared" si="1"/>
        <v>168.495</v>
      </c>
      <c r="G85" s="1" t="s">
        <v>251</v>
      </c>
      <c r="L85" s="10"/>
    </row>
    <row r="86" spans="1:12" x14ac:dyDescent="0.35">
      <c r="A86" s="1" t="s">
        <v>157</v>
      </c>
      <c r="B86" s="1" t="s">
        <v>241</v>
      </c>
      <c r="C86" s="1" t="s">
        <v>240</v>
      </c>
      <c r="D86" s="1">
        <v>95</v>
      </c>
      <c r="E86" s="3">
        <v>82088</v>
      </c>
      <c r="F86" s="3">
        <f t="shared" si="1"/>
        <v>77983.600000000006</v>
      </c>
      <c r="G86" s="1" t="s">
        <v>253</v>
      </c>
      <c r="L86" s="10"/>
    </row>
    <row r="87" spans="1:12" x14ac:dyDescent="0.35">
      <c r="A87" s="1" t="s">
        <v>135</v>
      </c>
      <c r="B87" s="1" t="s">
        <v>241</v>
      </c>
      <c r="C87" s="1" t="s">
        <v>239</v>
      </c>
      <c r="D87" s="2">
        <v>0.11</v>
      </c>
      <c r="E87" s="3">
        <v>7345903</v>
      </c>
      <c r="F87" s="3">
        <f t="shared" si="1"/>
        <v>8080.4932999999992</v>
      </c>
      <c r="G87" s="1" t="s">
        <v>251</v>
      </c>
      <c r="L87" s="10"/>
    </row>
    <row r="88" spans="1:12" x14ac:dyDescent="0.35">
      <c r="A88" s="1" t="s">
        <v>190</v>
      </c>
      <c r="B88" s="1">
        <v>0.1</v>
      </c>
      <c r="C88" s="1" t="s">
        <v>240</v>
      </c>
      <c r="D88" s="1">
        <v>0.1</v>
      </c>
      <c r="E88" s="3">
        <v>32874</v>
      </c>
      <c r="F88" s="3">
        <f t="shared" si="1"/>
        <v>32.874000000000002</v>
      </c>
      <c r="G88" s="1" t="s">
        <v>251</v>
      </c>
      <c r="L88" s="10"/>
    </row>
    <row r="89" spans="1:12" x14ac:dyDescent="0.35">
      <c r="A89" s="1" t="s">
        <v>39</v>
      </c>
      <c r="B89" s="1">
        <v>84.2</v>
      </c>
      <c r="C89" s="1" t="s">
        <v>240</v>
      </c>
      <c r="D89" s="1">
        <v>84.2</v>
      </c>
      <c r="E89" s="3">
        <v>5890081</v>
      </c>
      <c r="F89" s="3">
        <f t="shared" si="1"/>
        <v>4959448.2019999996</v>
      </c>
      <c r="G89" s="1" t="s">
        <v>251</v>
      </c>
      <c r="L89" s="10"/>
    </row>
    <row r="90" spans="1:12" x14ac:dyDescent="0.35">
      <c r="A90" s="1" t="s">
        <v>40</v>
      </c>
      <c r="B90" s="1">
        <v>42.8</v>
      </c>
      <c r="C90" s="1" t="s">
        <v>240</v>
      </c>
      <c r="D90" s="2">
        <f>(91+91+98)/3</f>
        <v>93.333333333333329</v>
      </c>
      <c r="E90" s="3">
        <v>840954</v>
      </c>
      <c r="F90" s="3">
        <f t="shared" si="1"/>
        <v>784890.4</v>
      </c>
      <c r="G90" s="1" t="s">
        <v>252</v>
      </c>
      <c r="L90" s="10"/>
    </row>
    <row r="91" spans="1:12" x14ac:dyDescent="0.35">
      <c r="A91" s="1" t="s">
        <v>144</v>
      </c>
      <c r="B91" s="1">
        <v>7.2</v>
      </c>
      <c r="C91" s="1" t="s">
        <v>240</v>
      </c>
      <c r="D91" s="1">
        <v>12</v>
      </c>
      <c r="E91" s="3">
        <v>371251</v>
      </c>
      <c r="F91" s="3">
        <f t="shared" si="1"/>
        <v>44550.12</v>
      </c>
      <c r="G91" s="1" t="s">
        <v>252</v>
      </c>
      <c r="L91" s="10"/>
    </row>
    <row r="92" spans="1:12" x14ac:dyDescent="0.35">
      <c r="A92" s="1" t="s">
        <v>128</v>
      </c>
      <c r="B92" s="1" t="s">
        <v>241</v>
      </c>
      <c r="C92" s="1" t="s">
        <v>240</v>
      </c>
      <c r="D92" s="1">
        <v>6.2</v>
      </c>
      <c r="E92" s="3">
        <v>5029607</v>
      </c>
      <c r="F92" s="3">
        <f t="shared" si="1"/>
        <v>311835.63400000002</v>
      </c>
      <c r="G92" s="1" t="s">
        <v>252</v>
      </c>
      <c r="L92" s="10"/>
    </row>
    <row r="93" spans="1:12" x14ac:dyDescent="0.35">
      <c r="A93" s="1" t="s">
        <v>191</v>
      </c>
      <c r="B93" s="1" t="s">
        <v>241</v>
      </c>
      <c r="C93" s="1" t="s">
        <v>240</v>
      </c>
      <c r="D93" s="1">
        <v>0.1</v>
      </c>
      <c r="E93" s="1">
        <v>842</v>
      </c>
      <c r="F93" s="3">
        <f t="shared" si="1"/>
        <v>0.84200000000000008</v>
      </c>
      <c r="G93" s="1" t="s">
        <v>254</v>
      </c>
      <c r="L93" s="10"/>
    </row>
    <row r="94" spans="1:12" x14ac:dyDescent="0.35">
      <c r="A94" s="1" t="s">
        <v>136</v>
      </c>
      <c r="B94" s="1">
        <v>0.1</v>
      </c>
      <c r="C94" s="1" t="s">
        <v>240</v>
      </c>
      <c r="D94" s="1">
        <v>0.1</v>
      </c>
      <c r="E94" s="3">
        <v>4395094</v>
      </c>
      <c r="F94" s="3">
        <f t="shared" si="1"/>
        <v>4395.0940000000001</v>
      </c>
      <c r="G94" s="1" t="s">
        <v>251</v>
      </c>
      <c r="L94" s="10"/>
    </row>
    <row r="95" spans="1:12" x14ac:dyDescent="0.35">
      <c r="A95" s="1" t="s">
        <v>192</v>
      </c>
      <c r="B95" s="1">
        <v>1.3</v>
      </c>
      <c r="C95" s="1" t="s">
        <v>240</v>
      </c>
      <c r="D95" s="1">
        <v>28</v>
      </c>
      <c r="E95" s="3">
        <v>3322333</v>
      </c>
      <c r="F95" s="3">
        <f t="shared" si="1"/>
        <v>930253.24</v>
      </c>
      <c r="G95" s="1" t="s">
        <v>252</v>
      </c>
      <c r="L95" s="10"/>
    </row>
    <row r="96" spans="1:12" x14ac:dyDescent="0.35">
      <c r="A96" s="1" t="s">
        <v>91</v>
      </c>
      <c r="B96" s="1">
        <v>0.3</v>
      </c>
      <c r="C96" s="1">
        <v>0.48</v>
      </c>
      <c r="D96" s="1">
        <f>0.3+0.48</f>
        <v>0.78</v>
      </c>
      <c r="E96" s="3">
        <v>4715582</v>
      </c>
      <c r="F96" s="3">
        <f t="shared" si="1"/>
        <v>36781.539599999996</v>
      </c>
      <c r="G96" s="1" t="s">
        <v>251</v>
      </c>
      <c r="L96" s="10"/>
    </row>
    <row r="97" spans="1:12" x14ac:dyDescent="0.35">
      <c r="A97" s="1" t="s">
        <v>99</v>
      </c>
      <c r="B97" s="1">
        <v>0.1</v>
      </c>
      <c r="C97" s="1" t="s">
        <v>240</v>
      </c>
      <c r="D97" s="1">
        <v>0.1</v>
      </c>
      <c r="E97" s="3">
        <v>166785</v>
      </c>
      <c r="F97" s="3">
        <f t="shared" si="1"/>
        <v>166.785</v>
      </c>
      <c r="G97" s="1" t="s">
        <v>251</v>
      </c>
      <c r="L97" s="10"/>
    </row>
    <row r="98" spans="1:12" x14ac:dyDescent="0.35">
      <c r="A98" s="1" t="s">
        <v>60</v>
      </c>
      <c r="B98" s="1">
        <v>14.6</v>
      </c>
      <c r="C98" s="1" t="s">
        <v>239</v>
      </c>
      <c r="D98" s="1">
        <f>(9.1+16.1+6.6+22.2)/4</f>
        <v>13.5</v>
      </c>
      <c r="E98" s="3">
        <v>649918861</v>
      </c>
      <c r="F98" s="3">
        <f t="shared" si="1"/>
        <v>87739046.234999999</v>
      </c>
      <c r="G98" s="1" t="s">
        <v>252</v>
      </c>
      <c r="L98" s="10"/>
    </row>
    <row r="99" spans="1:12" x14ac:dyDescent="0.35">
      <c r="A99" s="1" t="s">
        <v>66</v>
      </c>
      <c r="B99" s="1">
        <v>88.1</v>
      </c>
      <c r="C99" s="1" t="s">
        <v>240</v>
      </c>
      <c r="D99" s="1">
        <v>92.5</v>
      </c>
      <c r="E99" s="3">
        <v>127996837</v>
      </c>
      <c r="F99" s="3">
        <f t="shared" si="1"/>
        <v>118397074.22499999</v>
      </c>
      <c r="G99" s="1" t="s">
        <v>252</v>
      </c>
      <c r="L99" s="10"/>
    </row>
    <row r="100" spans="1:12" x14ac:dyDescent="0.35">
      <c r="A100" s="1" t="s">
        <v>193</v>
      </c>
      <c r="B100" s="1">
        <v>99.7</v>
      </c>
      <c r="C100" s="1">
        <v>0.01</v>
      </c>
      <c r="D100" s="1">
        <v>99.71</v>
      </c>
      <c r="E100" s="3">
        <v>41516748</v>
      </c>
      <c r="F100" s="3">
        <f t="shared" si="1"/>
        <v>41396349.430799998</v>
      </c>
      <c r="G100" s="1" t="s">
        <v>251</v>
      </c>
      <c r="L100" s="10"/>
    </row>
    <row r="101" spans="1:12" x14ac:dyDescent="0.35">
      <c r="A101" s="1" t="s">
        <v>77</v>
      </c>
      <c r="B101" s="1">
        <v>98.9</v>
      </c>
      <c r="C101" s="1" t="s">
        <v>240</v>
      </c>
      <c r="D101" s="1">
        <v>98.9</v>
      </c>
      <c r="E101" s="3">
        <v>18711531</v>
      </c>
      <c r="F101" s="3">
        <f t="shared" si="1"/>
        <v>18505704.159000002</v>
      </c>
      <c r="G101" s="1" t="s">
        <v>251</v>
      </c>
      <c r="L101" s="10"/>
    </row>
    <row r="102" spans="1:12" x14ac:dyDescent="0.35">
      <c r="A102" s="1" t="s">
        <v>100</v>
      </c>
      <c r="B102" s="1">
        <v>0.9</v>
      </c>
      <c r="C102" s="1">
        <v>0.03</v>
      </c>
      <c r="D102" s="1">
        <v>0.93</v>
      </c>
      <c r="E102" s="3">
        <v>2446153</v>
      </c>
      <c r="F102" s="3">
        <f t="shared" si="1"/>
        <v>22749.222900000001</v>
      </c>
      <c r="G102" s="1" t="s">
        <v>251</v>
      </c>
      <c r="L102" s="10"/>
    </row>
    <row r="103" spans="1:12" x14ac:dyDescent="0.35">
      <c r="A103" s="1" t="s">
        <v>194</v>
      </c>
      <c r="B103" s="1">
        <v>0.2</v>
      </c>
      <c r="C103" s="1" t="s">
        <v>240</v>
      </c>
      <c r="D103" s="1">
        <v>0.2</v>
      </c>
      <c r="E103" s="3">
        <v>43773</v>
      </c>
      <c r="F103" s="3">
        <f t="shared" si="1"/>
        <v>87.546000000000006</v>
      </c>
      <c r="G103" s="1" t="s">
        <v>251</v>
      </c>
      <c r="L103" s="10"/>
    </row>
    <row r="104" spans="1:12" x14ac:dyDescent="0.35">
      <c r="A104" s="1" t="s">
        <v>78</v>
      </c>
      <c r="B104" s="1">
        <v>17.7</v>
      </c>
      <c r="C104" s="1">
        <v>74</v>
      </c>
      <c r="D104" s="1">
        <f>17.7+74</f>
        <v>91.7</v>
      </c>
      <c r="E104" s="3">
        <v>4044680</v>
      </c>
      <c r="F104" s="3">
        <f t="shared" si="1"/>
        <v>3708971.56</v>
      </c>
      <c r="G104" s="1" t="s">
        <v>251</v>
      </c>
      <c r="L104" s="10"/>
    </row>
    <row r="105" spans="1:12" x14ac:dyDescent="0.35">
      <c r="A105" s="1" t="s">
        <v>109</v>
      </c>
      <c r="B105" s="1">
        <v>2.6</v>
      </c>
      <c r="C105" s="1">
        <v>0.05</v>
      </c>
      <c r="D105" s="1">
        <v>2.65</v>
      </c>
      <c r="E105" s="3">
        <v>29805835</v>
      </c>
      <c r="F105" s="3">
        <f t="shared" si="1"/>
        <v>789854.62749999994</v>
      </c>
      <c r="G105" s="1" t="s">
        <v>251</v>
      </c>
      <c r="L105" s="10"/>
    </row>
    <row r="106" spans="1:12" x14ac:dyDescent="0.35">
      <c r="A106" s="1" t="s">
        <v>129</v>
      </c>
      <c r="B106" s="1" t="s">
        <v>241</v>
      </c>
      <c r="C106" s="1">
        <v>0.01</v>
      </c>
      <c r="D106" s="1">
        <v>14</v>
      </c>
      <c r="E106" s="3">
        <v>1460205</v>
      </c>
      <c r="F106" s="3">
        <f t="shared" si="1"/>
        <v>204428.7</v>
      </c>
      <c r="G106" s="1" t="s">
        <v>252</v>
      </c>
      <c r="L106" s="10"/>
    </row>
    <row r="107" spans="1:12" x14ac:dyDescent="0.35">
      <c r="A107" s="1" t="s">
        <v>50</v>
      </c>
      <c r="B107" s="1">
        <v>0.1</v>
      </c>
      <c r="C107" s="1" t="s">
        <v>239</v>
      </c>
      <c r="D107" s="1">
        <v>9</v>
      </c>
      <c r="E107" s="3">
        <v>61497154</v>
      </c>
      <c r="F107" s="3">
        <f t="shared" si="1"/>
        <v>5534743.8600000003</v>
      </c>
      <c r="G107" s="1" t="s">
        <v>252</v>
      </c>
      <c r="L107" s="10"/>
    </row>
    <row r="108" spans="1:12" x14ac:dyDescent="0.35">
      <c r="A108" s="1" t="s">
        <v>195</v>
      </c>
      <c r="B108" s="1">
        <v>0.1</v>
      </c>
      <c r="C108" s="1" t="s">
        <v>240</v>
      </c>
      <c r="D108" s="1">
        <v>0.1</v>
      </c>
      <c r="E108" s="3">
        <v>47906</v>
      </c>
      <c r="F108" s="3">
        <f t="shared" si="1"/>
        <v>47.906000000000006</v>
      </c>
      <c r="G108" s="1" t="s">
        <v>251</v>
      </c>
      <c r="L108" s="10"/>
    </row>
    <row r="109" spans="1:12" x14ac:dyDescent="0.35">
      <c r="A109" s="1" t="s">
        <v>79</v>
      </c>
      <c r="B109" s="1">
        <v>98.8</v>
      </c>
      <c r="C109" s="1" t="s">
        <v>240</v>
      </c>
      <c r="D109" s="1">
        <v>98.8</v>
      </c>
      <c r="E109" s="3">
        <v>4098968</v>
      </c>
      <c r="F109" s="3">
        <f t="shared" si="1"/>
        <v>4049780.3839999996</v>
      </c>
      <c r="G109" s="1" t="s">
        <v>251</v>
      </c>
      <c r="L109" s="10"/>
    </row>
    <row r="110" spans="1:12" x14ac:dyDescent="0.35">
      <c r="A110" s="1" t="s">
        <v>52</v>
      </c>
      <c r="B110" s="1">
        <v>56.4</v>
      </c>
      <c r="C110" s="1">
        <v>0.02</v>
      </c>
      <c r="D110" s="1">
        <v>56.42</v>
      </c>
      <c r="E110" s="3">
        <v>8700286</v>
      </c>
      <c r="F110" s="3">
        <f t="shared" si="1"/>
        <v>4908701.3612000002</v>
      </c>
      <c r="G110" s="1" t="s">
        <v>251</v>
      </c>
      <c r="L110" s="10"/>
    </row>
    <row r="111" spans="1:12" x14ac:dyDescent="0.35">
      <c r="A111" s="1" t="s">
        <v>5</v>
      </c>
      <c r="B111" s="1">
        <v>7</v>
      </c>
      <c r="C111" s="1" t="s">
        <v>239</v>
      </c>
      <c r="D111" s="1">
        <v>91.2</v>
      </c>
      <c r="E111" s="3">
        <v>22962650</v>
      </c>
      <c r="F111" s="3">
        <f t="shared" si="1"/>
        <v>20941936.800000001</v>
      </c>
      <c r="G111" s="1" t="s">
        <v>252</v>
      </c>
      <c r="L111" s="10"/>
    </row>
    <row r="112" spans="1:12" x14ac:dyDescent="0.35">
      <c r="A112" s="1" t="s">
        <v>158</v>
      </c>
      <c r="B112" s="1" t="s">
        <v>241</v>
      </c>
      <c r="C112" s="1" t="s">
        <v>240</v>
      </c>
      <c r="D112" s="1">
        <v>0.1</v>
      </c>
      <c r="E112" s="3">
        <v>51500</v>
      </c>
      <c r="F112" s="3">
        <f t="shared" si="1"/>
        <v>51.5</v>
      </c>
      <c r="G112" s="1" t="s">
        <v>251</v>
      </c>
      <c r="L112" s="10"/>
    </row>
    <row r="113" spans="1:12" x14ac:dyDescent="0.35">
      <c r="A113" s="1" t="s">
        <v>196</v>
      </c>
      <c r="B113" s="1" t="s">
        <v>241</v>
      </c>
      <c r="C113" s="1" t="s">
        <v>240</v>
      </c>
      <c r="D113" s="1">
        <v>0.1</v>
      </c>
      <c r="E113" s="3">
        <v>12105264</v>
      </c>
      <c r="F113" s="3">
        <f t="shared" si="1"/>
        <v>12105.264000000001</v>
      </c>
      <c r="G113" s="1" t="s">
        <v>251</v>
      </c>
      <c r="L113" s="10"/>
    </row>
    <row r="114" spans="1:12" x14ac:dyDescent="0.35">
      <c r="A114" s="1" t="s">
        <v>197</v>
      </c>
      <c r="B114" s="1">
        <v>0.2</v>
      </c>
      <c r="C114" s="1" t="s">
        <v>239</v>
      </c>
      <c r="D114" s="1">
        <v>76.98</v>
      </c>
      <c r="E114" s="3">
        <v>24557598</v>
      </c>
      <c r="F114" s="3">
        <f t="shared" si="1"/>
        <v>18904438.940400001</v>
      </c>
      <c r="G114" s="1" t="s">
        <v>252</v>
      </c>
      <c r="L114" s="10"/>
    </row>
    <row r="115" spans="1:12" x14ac:dyDescent="0.35">
      <c r="A115" s="1" t="s">
        <v>198</v>
      </c>
      <c r="B115" s="1">
        <v>91.7</v>
      </c>
      <c r="C115" s="1" t="s">
        <v>240</v>
      </c>
      <c r="D115" s="1">
        <v>91.7</v>
      </c>
      <c r="E115" s="3">
        <v>962738</v>
      </c>
      <c r="F115" s="3">
        <f t="shared" si="1"/>
        <v>882830.74600000004</v>
      </c>
      <c r="G115" s="1" t="s">
        <v>251</v>
      </c>
      <c r="L115" s="10"/>
    </row>
    <row r="116" spans="1:12" x14ac:dyDescent="0.35">
      <c r="A116" s="1" t="s">
        <v>80</v>
      </c>
      <c r="B116" s="1">
        <v>86.4</v>
      </c>
      <c r="C116" s="1" t="s">
        <v>240</v>
      </c>
      <c r="D116" s="1">
        <v>86.4</v>
      </c>
      <c r="E116" s="3">
        <v>1631466</v>
      </c>
      <c r="F116" s="3">
        <f t="shared" si="1"/>
        <v>1409586.6240000001</v>
      </c>
      <c r="G116" s="1" t="s">
        <v>251</v>
      </c>
      <c r="L116" s="10"/>
    </row>
    <row r="117" spans="1:12" x14ac:dyDescent="0.35">
      <c r="A117" s="1" t="s">
        <v>53</v>
      </c>
      <c r="B117" s="1">
        <v>88.8</v>
      </c>
      <c r="C117" s="1">
        <v>0.01</v>
      </c>
      <c r="D117" s="1">
        <v>91.9</v>
      </c>
      <c r="E117" s="3">
        <v>2774664</v>
      </c>
      <c r="F117" s="3">
        <f t="shared" si="1"/>
        <v>2549916.216</v>
      </c>
      <c r="G117" s="1" t="s">
        <v>252</v>
      </c>
      <c r="L117" s="10"/>
    </row>
    <row r="118" spans="1:12" x14ac:dyDescent="0.35">
      <c r="A118" s="1" t="s">
        <v>199</v>
      </c>
      <c r="B118" s="1" t="s">
        <v>241</v>
      </c>
      <c r="C118" s="1" t="s">
        <v>240</v>
      </c>
      <c r="D118" s="1">
        <v>0.1</v>
      </c>
      <c r="E118" s="3">
        <v>3438406</v>
      </c>
      <c r="F118" s="3">
        <f t="shared" si="1"/>
        <v>3438.4060000000004</v>
      </c>
      <c r="G118" s="1" t="s">
        <v>251</v>
      </c>
      <c r="L118" s="10"/>
    </row>
    <row r="119" spans="1:12" x14ac:dyDescent="0.35">
      <c r="A119" s="1" t="s">
        <v>101</v>
      </c>
      <c r="B119" s="1">
        <v>0.1</v>
      </c>
      <c r="C119" s="1">
        <v>0.28000000000000003</v>
      </c>
      <c r="D119" s="1">
        <v>0.38</v>
      </c>
      <c r="E119" s="3">
        <v>912810</v>
      </c>
      <c r="F119" s="3">
        <f t="shared" si="1"/>
        <v>3468.6779999999999</v>
      </c>
      <c r="G119" s="1" t="s">
        <v>251</v>
      </c>
      <c r="L119" s="10"/>
    </row>
    <row r="120" spans="1:12" x14ac:dyDescent="0.35">
      <c r="A120" s="1" t="s">
        <v>81</v>
      </c>
      <c r="B120" s="1">
        <v>59.7</v>
      </c>
      <c r="C120" s="1" t="s">
        <v>240</v>
      </c>
      <c r="D120" s="1">
        <v>59.7</v>
      </c>
      <c r="E120" s="3">
        <v>3092351</v>
      </c>
      <c r="F120" s="3">
        <f t="shared" si="1"/>
        <v>1846133.5470000003</v>
      </c>
      <c r="G120" s="1" t="s">
        <v>252</v>
      </c>
      <c r="L120" s="10"/>
    </row>
    <row r="121" spans="1:12" x14ac:dyDescent="0.35">
      <c r="A121" s="1" t="s">
        <v>31</v>
      </c>
      <c r="B121" s="1" t="s">
        <v>241</v>
      </c>
      <c r="C121" s="1" t="s">
        <v>240</v>
      </c>
      <c r="D121" s="1">
        <v>52</v>
      </c>
      <c r="E121" s="3">
        <v>964013</v>
      </c>
      <c r="F121" s="3">
        <f t="shared" si="1"/>
        <v>501286.76</v>
      </c>
      <c r="G121" s="1" t="s">
        <v>252</v>
      </c>
      <c r="L121" s="10"/>
    </row>
    <row r="122" spans="1:12" x14ac:dyDescent="0.35">
      <c r="A122" s="1" t="s">
        <v>41</v>
      </c>
      <c r="B122" s="1">
        <v>12.8</v>
      </c>
      <c r="C122" s="1" t="s">
        <v>240</v>
      </c>
      <c r="D122" s="1">
        <v>97.7</v>
      </c>
      <c r="E122" s="3">
        <v>2087291</v>
      </c>
      <c r="F122" s="3">
        <f t="shared" si="1"/>
        <v>2039283.3070000003</v>
      </c>
      <c r="G122" s="1" t="s">
        <v>252</v>
      </c>
      <c r="L122" s="10"/>
    </row>
    <row r="123" spans="1:12" x14ac:dyDescent="0.35">
      <c r="A123" s="1" t="s">
        <v>25</v>
      </c>
      <c r="B123" s="1">
        <v>96.6</v>
      </c>
      <c r="C123" s="1" t="s">
        <v>240</v>
      </c>
      <c r="D123" s="1">
        <v>96.6</v>
      </c>
      <c r="E123" s="3">
        <v>3329191</v>
      </c>
      <c r="F123" s="3">
        <f t="shared" si="1"/>
        <v>3215998.5059999996</v>
      </c>
      <c r="G123" s="1" t="s">
        <v>251</v>
      </c>
      <c r="L123" s="10"/>
    </row>
    <row r="124" spans="1:12" x14ac:dyDescent="0.35">
      <c r="A124" s="1" t="s">
        <v>200</v>
      </c>
      <c r="B124" s="1">
        <v>4.8</v>
      </c>
      <c r="C124" s="1" t="s">
        <v>240</v>
      </c>
      <c r="D124" s="1">
        <v>4.8</v>
      </c>
      <c r="E124" s="3">
        <v>18717</v>
      </c>
      <c r="F124" s="3">
        <f t="shared" si="1"/>
        <v>898.41599999999994</v>
      </c>
      <c r="G124" s="1" t="s">
        <v>251</v>
      </c>
      <c r="L124" s="10"/>
    </row>
    <row r="125" spans="1:12" x14ac:dyDescent="0.35">
      <c r="A125" s="1" t="s">
        <v>102</v>
      </c>
      <c r="B125" s="1">
        <v>0.1</v>
      </c>
      <c r="C125" s="1">
        <v>0.1</v>
      </c>
      <c r="D125" s="1">
        <v>0.2</v>
      </c>
      <c r="E125" s="3">
        <v>1325280</v>
      </c>
      <c r="F125" s="3">
        <f t="shared" si="1"/>
        <v>2650.56</v>
      </c>
      <c r="G125" s="1" t="s">
        <v>251</v>
      </c>
      <c r="L125" s="10"/>
    </row>
    <row r="126" spans="1:12" x14ac:dyDescent="0.35">
      <c r="A126" s="1" t="s">
        <v>120</v>
      </c>
      <c r="B126" s="1">
        <v>2.2999999999999998</v>
      </c>
      <c r="C126" s="1">
        <v>0.12</v>
      </c>
      <c r="D126" s="1">
        <v>2.42</v>
      </c>
      <c r="E126" s="3">
        <v>286545</v>
      </c>
      <c r="F126" s="3">
        <f t="shared" si="1"/>
        <v>6934.3890000000001</v>
      </c>
      <c r="G126" s="1" t="s">
        <v>251</v>
      </c>
      <c r="L126" s="10"/>
    </row>
    <row r="127" spans="1:12" x14ac:dyDescent="0.35">
      <c r="A127" s="1" t="s">
        <v>201</v>
      </c>
      <c r="B127" s="1" t="s">
        <v>241</v>
      </c>
      <c r="C127" s="1" t="s">
        <v>240</v>
      </c>
      <c r="D127" s="1">
        <v>0.1</v>
      </c>
      <c r="E127" s="3">
        <v>282401</v>
      </c>
      <c r="F127" s="3">
        <f t="shared" si="1"/>
        <v>282.40100000000001</v>
      </c>
      <c r="G127" s="1" t="s">
        <v>251</v>
      </c>
      <c r="L127" s="10"/>
    </row>
    <row r="128" spans="1:12" x14ac:dyDescent="0.35">
      <c r="A128" s="1" t="s">
        <v>202</v>
      </c>
      <c r="B128" s="1">
        <v>33.9</v>
      </c>
      <c r="C128" s="1" t="s">
        <v>239</v>
      </c>
      <c r="D128" s="1">
        <v>33.909999999999997</v>
      </c>
      <c r="E128" s="3">
        <v>1042741</v>
      </c>
      <c r="F128" s="3">
        <f t="shared" si="1"/>
        <v>353593.47309999994</v>
      </c>
      <c r="G128" s="1" t="s">
        <v>251</v>
      </c>
      <c r="L128" s="10"/>
    </row>
    <row r="129" spans="1:12" x14ac:dyDescent="0.35">
      <c r="A129" s="1" t="s">
        <v>6</v>
      </c>
      <c r="B129" s="1">
        <v>1.1000000000000001</v>
      </c>
      <c r="C129" s="1" t="s">
        <v>240</v>
      </c>
      <c r="D129" s="1">
        <v>94.7</v>
      </c>
      <c r="E129" s="3">
        <v>11906341</v>
      </c>
      <c r="F129" s="3">
        <f t="shared" si="1"/>
        <v>11275304.927000001</v>
      </c>
      <c r="G129" s="1" t="s">
        <v>252</v>
      </c>
      <c r="L129" s="10"/>
    </row>
    <row r="130" spans="1:12" x14ac:dyDescent="0.35">
      <c r="A130" s="1" t="s">
        <v>7</v>
      </c>
      <c r="B130" s="1">
        <v>12.8</v>
      </c>
      <c r="C130" s="1" t="s">
        <v>240</v>
      </c>
      <c r="D130" s="1">
        <v>21.6</v>
      </c>
      <c r="E130" s="3">
        <v>8891618</v>
      </c>
      <c r="F130" s="3">
        <f t="shared" ref="F130:F193" si="2">((E130*D130)/100)</f>
        <v>1920589.4880000001</v>
      </c>
      <c r="G130" s="1" t="s">
        <v>252</v>
      </c>
      <c r="L130" s="10"/>
    </row>
    <row r="131" spans="1:12" x14ac:dyDescent="0.35">
      <c r="A131" s="1" t="s">
        <v>67</v>
      </c>
      <c r="B131" s="1">
        <v>61.4</v>
      </c>
      <c r="C131" s="1" t="s">
        <v>240</v>
      </c>
      <c r="D131" s="1">
        <v>61.4</v>
      </c>
      <c r="E131" s="3">
        <v>15482396</v>
      </c>
      <c r="F131" s="3">
        <f t="shared" si="2"/>
        <v>9506191.1439999994</v>
      </c>
      <c r="G131" s="1" t="s">
        <v>251</v>
      </c>
      <c r="L131" s="10"/>
    </row>
    <row r="132" spans="1:12" x14ac:dyDescent="0.35">
      <c r="A132" s="1" t="s">
        <v>61</v>
      </c>
      <c r="B132" s="1">
        <v>98.4</v>
      </c>
      <c r="C132" s="1" t="s">
        <v>240</v>
      </c>
      <c r="D132" s="1">
        <v>98.4</v>
      </c>
      <c r="E132" s="3">
        <v>219247</v>
      </c>
      <c r="F132" s="3">
        <f t="shared" si="2"/>
        <v>215739.04800000001</v>
      </c>
      <c r="G132" s="1" t="s">
        <v>251</v>
      </c>
      <c r="L132" s="10"/>
    </row>
    <row r="133" spans="1:12" x14ac:dyDescent="0.35">
      <c r="A133" s="1" t="s">
        <v>42</v>
      </c>
      <c r="B133" s="1">
        <v>92.4</v>
      </c>
      <c r="C133" s="1" t="s">
        <v>240</v>
      </c>
      <c r="D133" s="1">
        <v>86</v>
      </c>
      <c r="E133" s="3">
        <v>8260391</v>
      </c>
      <c r="F133" s="3">
        <f t="shared" si="2"/>
        <v>7103936.2599999998</v>
      </c>
      <c r="G133" s="1" t="s">
        <v>252</v>
      </c>
      <c r="L133" s="10"/>
    </row>
    <row r="134" spans="1:12" x14ac:dyDescent="0.35">
      <c r="A134" s="1" t="s">
        <v>110</v>
      </c>
      <c r="B134" s="1">
        <v>0.3</v>
      </c>
      <c r="C134" s="1" t="s">
        <v>240</v>
      </c>
      <c r="D134" s="1">
        <v>0.3</v>
      </c>
      <c r="E134" s="3">
        <v>205942</v>
      </c>
      <c r="F134" s="3">
        <f t="shared" si="2"/>
        <v>617.82600000000002</v>
      </c>
      <c r="G134" s="1" t="s">
        <v>251</v>
      </c>
      <c r="L134" s="10"/>
    </row>
    <row r="135" spans="1:12" x14ac:dyDescent="0.35">
      <c r="A135" s="1" t="s">
        <v>203</v>
      </c>
      <c r="B135" s="1" t="s">
        <v>241</v>
      </c>
      <c r="C135" s="1" t="s">
        <v>240</v>
      </c>
      <c r="D135" s="1">
        <v>0.1</v>
      </c>
      <c r="E135" s="3">
        <v>36803</v>
      </c>
      <c r="F135" s="3">
        <f t="shared" si="2"/>
        <v>36.803000000000004</v>
      </c>
      <c r="G135" s="1" t="s">
        <v>253</v>
      </c>
    </row>
    <row r="136" spans="1:12" x14ac:dyDescent="0.35">
      <c r="A136" s="1" t="s">
        <v>43</v>
      </c>
      <c r="B136" s="1">
        <v>99.2</v>
      </c>
      <c r="C136" s="1" t="s">
        <v>240</v>
      </c>
      <c r="D136" s="1">
        <v>99.2</v>
      </c>
      <c r="E136" s="3">
        <v>1733126</v>
      </c>
      <c r="F136" s="3">
        <f t="shared" si="2"/>
        <v>1719260.9920000001</v>
      </c>
      <c r="G136" s="1" t="s">
        <v>251</v>
      </c>
      <c r="L136" s="10"/>
    </row>
    <row r="137" spans="1:12" x14ac:dyDescent="0.35">
      <c r="A137" s="1" t="s">
        <v>8</v>
      </c>
      <c r="B137" s="1">
        <v>16.600000000000001</v>
      </c>
      <c r="C137" s="1" t="s">
        <v>240</v>
      </c>
      <c r="D137" s="1">
        <v>16.600000000000001</v>
      </c>
      <c r="E137" s="3">
        <v>659712</v>
      </c>
      <c r="F137" s="3">
        <f t="shared" si="2"/>
        <v>109512.19200000001</v>
      </c>
      <c r="G137" s="1" t="s">
        <v>251</v>
      </c>
      <c r="L137" s="10"/>
    </row>
    <row r="138" spans="1:12" x14ac:dyDescent="0.35">
      <c r="A138" s="1" t="s">
        <v>137</v>
      </c>
      <c r="B138" s="1">
        <v>0.1</v>
      </c>
      <c r="C138" s="1">
        <v>0.03</v>
      </c>
      <c r="D138" s="1">
        <v>15.4</v>
      </c>
      <c r="E138" s="3">
        <v>59626192</v>
      </c>
      <c r="F138" s="3">
        <f t="shared" si="2"/>
        <v>9182433.568</v>
      </c>
      <c r="G138" s="1" t="s">
        <v>252</v>
      </c>
      <c r="L138" s="10"/>
    </row>
    <row r="139" spans="1:12" x14ac:dyDescent="0.35">
      <c r="A139" s="1" t="s">
        <v>204</v>
      </c>
      <c r="B139" s="1" t="s">
        <v>241</v>
      </c>
      <c r="C139" s="1" t="s">
        <v>240</v>
      </c>
      <c r="D139" s="1">
        <v>0.1</v>
      </c>
      <c r="E139" s="3">
        <v>52077</v>
      </c>
      <c r="F139" s="3">
        <f t="shared" si="2"/>
        <v>52.077000000000005</v>
      </c>
      <c r="G139" s="1" t="s">
        <v>253</v>
      </c>
      <c r="L139" s="10"/>
    </row>
    <row r="140" spans="1:12" x14ac:dyDescent="0.35">
      <c r="A140" s="1" t="s">
        <v>205</v>
      </c>
      <c r="B140" s="1">
        <v>0.4</v>
      </c>
      <c r="C140" s="1">
        <v>0.1</v>
      </c>
      <c r="D140" s="1">
        <v>0.5</v>
      </c>
      <c r="E140" s="3">
        <v>1727951</v>
      </c>
      <c r="F140" s="3">
        <f t="shared" si="2"/>
        <v>8639.7549999999992</v>
      </c>
      <c r="G140" s="1" t="s">
        <v>251</v>
      </c>
      <c r="L140" s="10"/>
    </row>
    <row r="141" spans="1:12" x14ac:dyDescent="0.35">
      <c r="A141" s="1" t="s">
        <v>206</v>
      </c>
      <c r="B141" s="1">
        <v>0.5</v>
      </c>
      <c r="C141" s="1" t="s">
        <v>240</v>
      </c>
      <c r="D141" s="1">
        <v>0.5</v>
      </c>
      <c r="E141" s="3">
        <v>14876</v>
      </c>
      <c r="F141" s="3">
        <f t="shared" si="2"/>
        <v>74.38</v>
      </c>
      <c r="G141" s="1" t="s">
        <v>251</v>
      </c>
    </row>
    <row r="142" spans="1:12" x14ac:dyDescent="0.35">
      <c r="A142" s="1" t="s">
        <v>51</v>
      </c>
      <c r="B142" s="1">
        <v>4.4000000000000004</v>
      </c>
      <c r="C142" s="1" t="s">
        <v>240</v>
      </c>
      <c r="D142" s="1">
        <v>4.4000000000000004</v>
      </c>
      <c r="E142" s="3">
        <v>1465912</v>
      </c>
      <c r="F142" s="3">
        <f t="shared" si="2"/>
        <v>64500.128000000004</v>
      </c>
      <c r="G142" s="1" t="s">
        <v>251</v>
      </c>
      <c r="L142" s="10"/>
    </row>
    <row r="143" spans="1:12" x14ac:dyDescent="0.35">
      <c r="A143" s="1" t="s">
        <v>111</v>
      </c>
      <c r="B143" s="1">
        <v>18.5</v>
      </c>
      <c r="C143" s="1" t="s">
        <v>240</v>
      </c>
      <c r="D143" s="1">
        <v>18.5</v>
      </c>
      <c r="E143" s="3">
        <v>321911</v>
      </c>
      <c r="F143" s="3">
        <f t="shared" si="2"/>
        <v>59553.535000000003</v>
      </c>
      <c r="G143" s="1" t="s">
        <v>251</v>
      </c>
      <c r="L143" s="10"/>
    </row>
    <row r="144" spans="1:12" x14ac:dyDescent="0.35">
      <c r="A144" s="1" t="s">
        <v>207</v>
      </c>
      <c r="B144" s="1">
        <v>0.1</v>
      </c>
      <c r="C144" s="1" t="s">
        <v>240</v>
      </c>
      <c r="D144" s="1">
        <v>0.1</v>
      </c>
      <c r="E144" s="3">
        <v>2621</v>
      </c>
      <c r="F144" s="3">
        <f t="shared" si="2"/>
        <v>2.6210000000000004</v>
      </c>
      <c r="G144" s="1" t="s">
        <v>251</v>
      </c>
    </row>
    <row r="145" spans="1:12" x14ac:dyDescent="0.35">
      <c r="A145" s="1" t="s">
        <v>26</v>
      </c>
      <c r="B145" s="1">
        <v>99.9</v>
      </c>
      <c r="C145" s="1">
        <v>0.01</v>
      </c>
      <c r="D145" s="1">
        <v>99.91</v>
      </c>
      <c r="E145" s="3">
        <v>16407623</v>
      </c>
      <c r="F145" s="3">
        <f t="shared" si="2"/>
        <v>16392856.139299998</v>
      </c>
      <c r="G145" s="1" t="s">
        <v>251</v>
      </c>
      <c r="L145" s="10"/>
    </row>
    <row r="146" spans="1:12" x14ac:dyDescent="0.35">
      <c r="A146" s="1" t="s">
        <v>9</v>
      </c>
      <c r="B146" s="1">
        <v>22.8</v>
      </c>
      <c r="C146" s="1" t="s">
        <v>240</v>
      </c>
      <c r="D146" s="1">
        <v>47.4</v>
      </c>
      <c r="E146" s="3">
        <v>12327158</v>
      </c>
      <c r="F146" s="3">
        <f t="shared" si="2"/>
        <v>5843072.8919999991</v>
      </c>
      <c r="G146" s="1" t="s">
        <v>252</v>
      </c>
      <c r="L146" s="10"/>
    </row>
    <row r="147" spans="1:12" x14ac:dyDescent="0.35">
      <c r="A147" s="1" t="s">
        <v>32</v>
      </c>
      <c r="B147" s="1">
        <v>0.4</v>
      </c>
      <c r="C147" s="1" t="s">
        <v>239</v>
      </c>
      <c r="D147" s="1">
        <v>25.5</v>
      </c>
      <c r="E147" s="3">
        <v>1117106</v>
      </c>
      <c r="F147" s="3">
        <f t="shared" si="2"/>
        <v>284862.03000000003</v>
      </c>
      <c r="G147" s="1" t="s">
        <v>252</v>
      </c>
      <c r="L147" s="10"/>
    </row>
    <row r="148" spans="1:12" x14ac:dyDescent="0.35">
      <c r="A148" s="1" t="s">
        <v>208</v>
      </c>
      <c r="B148" s="1" t="s">
        <v>241</v>
      </c>
      <c r="C148" s="1" t="s">
        <v>240</v>
      </c>
      <c r="D148" s="1">
        <v>95</v>
      </c>
      <c r="E148" s="3">
        <v>4519</v>
      </c>
      <c r="F148" s="3">
        <f t="shared" si="2"/>
        <v>4293.05</v>
      </c>
      <c r="G148" s="1" t="s">
        <v>253</v>
      </c>
    </row>
    <row r="149" spans="1:12" x14ac:dyDescent="0.35">
      <c r="A149" s="1" t="s">
        <v>62</v>
      </c>
      <c r="B149" s="1">
        <v>4.2</v>
      </c>
      <c r="C149" s="1" t="s">
        <v>240</v>
      </c>
      <c r="D149" s="1">
        <v>4.2</v>
      </c>
      <c r="E149" s="3">
        <v>15616302</v>
      </c>
      <c r="F149" s="3">
        <f t="shared" si="2"/>
        <v>655884.68400000001</v>
      </c>
      <c r="G149" s="1" t="s">
        <v>251</v>
      </c>
      <c r="L149" s="10"/>
    </row>
    <row r="150" spans="1:12" x14ac:dyDescent="0.35">
      <c r="A150" s="1" t="s">
        <v>121</v>
      </c>
      <c r="B150" s="1">
        <v>5.5</v>
      </c>
      <c r="C150" s="1">
        <v>0.18</v>
      </c>
      <c r="D150" s="1">
        <v>5.68</v>
      </c>
      <c r="E150" s="3">
        <v>8388357</v>
      </c>
      <c r="F150" s="3">
        <f t="shared" si="2"/>
        <v>476458.6776</v>
      </c>
      <c r="G150" s="1" t="s">
        <v>251</v>
      </c>
      <c r="L150" s="10"/>
    </row>
    <row r="151" spans="1:12" x14ac:dyDescent="0.35">
      <c r="A151" s="1" t="s">
        <v>153</v>
      </c>
      <c r="B151" s="1">
        <v>2.8</v>
      </c>
      <c r="C151" s="1" t="s">
        <v>240</v>
      </c>
      <c r="D151" s="1">
        <v>50</v>
      </c>
      <c r="E151" s="3">
        <v>135808</v>
      </c>
      <c r="F151" s="3">
        <f t="shared" si="2"/>
        <v>67904</v>
      </c>
      <c r="G151" s="1" t="s">
        <v>253</v>
      </c>
      <c r="L151" s="10"/>
    </row>
    <row r="152" spans="1:12" x14ac:dyDescent="0.35">
      <c r="A152" s="1" t="s">
        <v>151</v>
      </c>
      <c r="B152" s="1">
        <v>0.9</v>
      </c>
      <c r="C152" s="1">
        <v>0.17</v>
      </c>
      <c r="D152" s="1">
        <v>33.049999999999997</v>
      </c>
      <c r="E152" s="3">
        <v>2208045</v>
      </c>
      <c r="F152" s="3">
        <f t="shared" si="2"/>
        <v>729758.87250000006</v>
      </c>
      <c r="G152" s="1" t="s">
        <v>252</v>
      </c>
      <c r="L152" s="10"/>
    </row>
    <row r="153" spans="1:12" x14ac:dyDescent="0.35">
      <c r="A153" s="1" t="s">
        <v>138</v>
      </c>
      <c r="B153" s="1" t="s">
        <v>241</v>
      </c>
      <c r="C153" s="1" t="s">
        <v>240</v>
      </c>
      <c r="D153" s="1">
        <v>0.1</v>
      </c>
      <c r="E153" s="3">
        <v>2878198</v>
      </c>
      <c r="F153" s="3">
        <f t="shared" si="2"/>
        <v>2878.1979999999999</v>
      </c>
      <c r="G153" s="1" t="s">
        <v>251</v>
      </c>
      <c r="L153" s="10"/>
    </row>
    <row r="154" spans="1:12" x14ac:dyDescent="0.35">
      <c r="A154" s="1" t="s">
        <v>44</v>
      </c>
      <c r="B154" s="1">
        <v>98.3</v>
      </c>
      <c r="C154" s="1" t="s">
        <v>240</v>
      </c>
      <c r="D154" s="1">
        <f>(99+92)/2</f>
        <v>95.5</v>
      </c>
      <c r="E154" s="3">
        <v>9067754</v>
      </c>
      <c r="F154" s="3">
        <f t="shared" si="2"/>
        <v>8659705.0700000003</v>
      </c>
      <c r="G154" s="1" t="s">
        <v>251</v>
      </c>
      <c r="L154" s="10"/>
    </row>
    <row r="155" spans="1:12" x14ac:dyDescent="0.35">
      <c r="A155" s="1" t="s">
        <v>45</v>
      </c>
      <c r="B155" s="1">
        <v>47.9</v>
      </c>
      <c r="C155" s="1" t="s">
        <v>239</v>
      </c>
      <c r="D155" s="1">
        <v>98.9</v>
      </c>
      <c r="E155" s="3">
        <v>92561049</v>
      </c>
      <c r="F155" s="3">
        <f t="shared" si="2"/>
        <v>91542877.46100001</v>
      </c>
      <c r="G155" s="1" t="s">
        <v>252</v>
      </c>
      <c r="L155" s="10"/>
    </row>
    <row r="156" spans="1:12" x14ac:dyDescent="0.35">
      <c r="A156" s="1" t="s">
        <v>209</v>
      </c>
      <c r="B156" s="1" t="s">
        <v>241</v>
      </c>
      <c r="C156" s="1" t="s">
        <v>240</v>
      </c>
      <c r="D156" s="1">
        <v>95</v>
      </c>
      <c r="E156" s="1">
        <v>599</v>
      </c>
      <c r="F156" s="3">
        <f t="shared" si="2"/>
        <v>569.04999999999995</v>
      </c>
      <c r="G156" s="1" t="s">
        <v>253</v>
      </c>
      <c r="L156" s="10"/>
    </row>
    <row r="157" spans="1:12" x14ac:dyDescent="0.35">
      <c r="A157" s="1" t="s">
        <v>210</v>
      </c>
      <c r="B157" s="1">
        <v>0</v>
      </c>
      <c r="C157" s="1" t="s">
        <v>240</v>
      </c>
      <c r="D157" s="1">
        <v>50</v>
      </c>
      <c r="E157" s="3">
        <v>1113</v>
      </c>
      <c r="F157" s="3">
        <f t="shared" si="2"/>
        <v>556.5</v>
      </c>
      <c r="G157" s="1" t="s">
        <v>254</v>
      </c>
      <c r="L157" s="10"/>
    </row>
    <row r="158" spans="1:12" x14ac:dyDescent="0.35">
      <c r="A158" s="1" t="s">
        <v>211</v>
      </c>
      <c r="B158" s="1">
        <v>0.7</v>
      </c>
      <c r="C158" s="1" t="s">
        <v>240</v>
      </c>
      <c r="D158" s="1">
        <v>90</v>
      </c>
      <c r="E158" s="3">
        <v>25223</v>
      </c>
      <c r="F158" s="3">
        <f t="shared" si="2"/>
        <v>22700.7</v>
      </c>
      <c r="G158" s="1" t="s">
        <v>253</v>
      </c>
      <c r="L158" s="10"/>
    </row>
    <row r="159" spans="1:12" x14ac:dyDescent="0.35">
      <c r="A159" s="1" t="s">
        <v>103</v>
      </c>
      <c r="B159" s="1">
        <v>3</v>
      </c>
      <c r="C159" s="1">
        <v>0.03</v>
      </c>
      <c r="D159" s="1">
        <v>3.03</v>
      </c>
      <c r="E159" s="3">
        <v>2616799</v>
      </c>
      <c r="F159" s="3">
        <f t="shared" si="2"/>
        <v>79289.009699999995</v>
      </c>
      <c r="G159" s="1" t="s">
        <v>251</v>
      </c>
      <c r="L159" s="10"/>
    </row>
    <row r="160" spans="1:12" x14ac:dyDescent="0.35">
      <c r="A160" s="1" t="s">
        <v>82</v>
      </c>
      <c r="B160" s="1">
        <v>87.7</v>
      </c>
      <c r="C160" s="1" t="s">
        <v>240</v>
      </c>
      <c r="D160" s="1">
        <v>87.7</v>
      </c>
      <c r="E160" s="3">
        <v>1792874</v>
      </c>
      <c r="F160" s="3">
        <f t="shared" si="2"/>
        <v>1572350.4980000001</v>
      </c>
      <c r="G160" s="1" t="s">
        <v>251</v>
      </c>
      <c r="L160" s="10"/>
    </row>
    <row r="161" spans="1:12" x14ac:dyDescent="0.35">
      <c r="A161" s="1" t="s">
        <v>63</v>
      </c>
      <c r="B161" s="1">
        <v>96.4</v>
      </c>
      <c r="C161" s="1" t="s">
        <v>240</v>
      </c>
      <c r="D161" s="1">
        <v>96.4</v>
      </c>
      <c r="E161" s="3">
        <v>102442232</v>
      </c>
      <c r="F161" s="3">
        <f t="shared" si="2"/>
        <v>98754311.648000017</v>
      </c>
      <c r="G161" s="1" t="s">
        <v>251</v>
      </c>
      <c r="L161" s="10"/>
    </row>
    <row r="162" spans="1:12" x14ac:dyDescent="0.35">
      <c r="A162" s="1" t="s">
        <v>212</v>
      </c>
      <c r="B162" s="1" t="s">
        <v>241</v>
      </c>
      <c r="C162" s="1" t="s">
        <v>240</v>
      </c>
      <c r="D162" s="1">
        <v>95</v>
      </c>
      <c r="E162" s="3">
        <v>11139</v>
      </c>
      <c r="F162" s="3">
        <f t="shared" si="2"/>
        <v>10582.05</v>
      </c>
      <c r="G162" s="1" t="s">
        <v>253</v>
      </c>
      <c r="L162" s="10"/>
    </row>
    <row r="163" spans="1:12" x14ac:dyDescent="0.35">
      <c r="A163" s="1" t="s">
        <v>139</v>
      </c>
      <c r="B163" s="1">
        <v>0.7</v>
      </c>
      <c r="C163" s="1">
        <v>0.25</v>
      </c>
      <c r="D163" s="1">
        <v>0.95</v>
      </c>
      <c r="E163" s="3">
        <v>1837609</v>
      </c>
      <c r="F163" s="3">
        <f t="shared" si="2"/>
        <v>17457.285499999998</v>
      </c>
      <c r="G163" s="1" t="s">
        <v>251</v>
      </c>
      <c r="L163" s="10"/>
    </row>
    <row r="164" spans="1:12" x14ac:dyDescent="0.35">
      <c r="A164" s="1" t="s">
        <v>154</v>
      </c>
      <c r="B164" s="1" t="s">
        <v>241</v>
      </c>
      <c r="C164" s="1" t="s">
        <v>240</v>
      </c>
      <c r="D164" s="1">
        <v>10.1</v>
      </c>
      <c r="E164" s="3">
        <v>3417586</v>
      </c>
      <c r="F164" s="3">
        <f t="shared" si="2"/>
        <v>345176.18599999999</v>
      </c>
      <c r="G164" s="1" t="s">
        <v>252</v>
      </c>
      <c r="L164" s="10"/>
    </row>
    <row r="165" spans="1:12" x14ac:dyDescent="0.35">
      <c r="A165" s="1" t="s">
        <v>145</v>
      </c>
      <c r="B165" s="1" t="s">
        <v>241</v>
      </c>
      <c r="C165" s="1" t="s">
        <v>239</v>
      </c>
      <c r="D165" s="1">
        <v>0.11</v>
      </c>
      <c r="E165" s="3">
        <v>3408510</v>
      </c>
      <c r="F165" s="3">
        <f t="shared" si="2"/>
        <v>3749.3609999999999</v>
      </c>
      <c r="G165" s="1" t="s">
        <v>251</v>
      </c>
      <c r="L165" s="10"/>
    </row>
    <row r="166" spans="1:12" x14ac:dyDescent="0.35">
      <c r="A166" s="1" t="s">
        <v>146</v>
      </c>
      <c r="B166" s="1" t="s">
        <v>241</v>
      </c>
      <c r="C166" s="1" t="s">
        <v>239</v>
      </c>
      <c r="D166" s="1">
        <v>3.7</v>
      </c>
      <c r="E166" s="3">
        <v>14990684</v>
      </c>
      <c r="F166" s="3">
        <f t="shared" si="2"/>
        <v>554655.30800000008</v>
      </c>
      <c r="G166" s="1" t="s">
        <v>252</v>
      </c>
      <c r="L166" s="10"/>
    </row>
    <row r="167" spans="1:12" x14ac:dyDescent="0.35">
      <c r="A167" s="1" t="s">
        <v>68</v>
      </c>
      <c r="B167" s="1">
        <v>5.0999999999999996</v>
      </c>
      <c r="C167" s="1" t="s">
        <v>239</v>
      </c>
      <c r="D167" s="1">
        <f>(91+92.5)/2</f>
        <v>91.75</v>
      </c>
      <c r="E167" s="3">
        <v>50750178</v>
      </c>
      <c r="F167" s="3">
        <f t="shared" si="2"/>
        <v>46563288.314999998</v>
      </c>
      <c r="G167" s="1" t="s">
        <v>252</v>
      </c>
      <c r="L167" s="10"/>
    </row>
    <row r="168" spans="1:12" x14ac:dyDescent="0.35">
      <c r="A168" s="1" t="s">
        <v>213</v>
      </c>
      <c r="B168" s="1">
        <v>0</v>
      </c>
      <c r="C168" s="1" t="s">
        <v>240</v>
      </c>
      <c r="D168" s="1">
        <v>0.1</v>
      </c>
      <c r="E168" s="1">
        <v>24</v>
      </c>
      <c r="F168" s="18">
        <f>((E168*D168)/100)</f>
        <v>2.4000000000000004E-2</v>
      </c>
      <c r="G168" s="1" t="s">
        <v>254</v>
      </c>
      <c r="L168" s="10"/>
    </row>
    <row r="169" spans="1:12" x14ac:dyDescent="0.35">
      <c r="A169" s="1" t="s">
        <v>92</v>
      </c>
      <c r="B169" s="1">
        <v>0.1</v>
      </c>
      <c r="C169" s="1">
        <v>0.01</v>
      </c>
      <c r="D169" s="1">
        <v>0.11</v>
      </c>
      <c r="E169" s="3">
        <v>18684772</v>
      </c>
      <c r="F169" s="3">
        <f t="shared" si="2"/>
        <v>20553.249199999998</v>
      </c>
      <c r="G169" s="1" t="s">
        <v>251</v>
      </c>
      <c r="L169" s="10"/>
    </row>
    <row r="170" spans="1:12" x14ac:dyDescent="0.35">
      <c r="A170" s="1" t="s">
        <v>112</v>
      </c>
      <c r="B170" s="1">
        <v>0.6</v>
      </c>
      <c r="C170" s="1">
        <v>0.01</v>
      </c>
      <c r="D170" s="1">
        <v>0.61</v>
      </c>
      <c r="E170" s="3">
        <v>5273868</v>
      </c>
      <c r="F170" s="3">
        <f t="shared" si="2"/>
        <v>32170.594799999999</v>
      </c>
      <c r="G170" s="1" t="s">
        <v>251</v>
      </c>
      <c r="L170" s="10"/>
    </row>
    <row r="171" spans="1:12" x14ac:dyDescent="0.35">
      <c r="A171" s="1" t="s">
        <v>130</v>
      </c>
      <c r="B171" s="1">
        <v>0.1</v>
      </c>
      <c r="C171" s="1">
        <v>0.04</v>
      </c>
      <c r="D171" s="1">
        <v>0.14000000000000001</v>
      </c>
      <c r="E171" s="3">
        <v>1724213</v>
      </c>
      <c r="F171" s="3">
        <f t="shared" si="2"/>
        <v>2413.8982000000005</v>
      </c>
      <c r="G171" s="1" t="s">
        <v>251</v>
      </c>
      <c r="L171" s="10"/>
    </row>
    <row r="172" spans="1:12" x14ac:dyDescent="0.35">
      <c r="A172" s="1" t="s">
        <v>83</v>
      </c>
      <c r="B172" s="1">
        <v>77.5</v>
      </c>
      <c r="C172" s="1" t="s">
        <v>240</v>
      </c>
      <c r="D172" s="1">
        <v>77.5</v>
      </c>
      <c r="E172" s="3">
        <v>1694859</v>
      </c>
      <c r="F172" s="3">
        <f t="shared" si="2"/>
        <v>1313515.7250000001</v>
      </c>
      <c r="G172" s="1" t="s">
        <v>251</v>
      </c>
      <c r="L172" s="10"/>
    </row>
    <row r="173" spans="1:12" x14ac:dyDescent="0.35">
      <c r="A173" s="1" t="s">
        <v>93</v>
      </c>
      <c r="B173" s="1">
        <v>0.3</v>
      </c>
      <c r="C173" s="1">
        <v>0.04</v>
      </c>
      <c r="D173" s="1">
        <v>0.34</v>
      </c>
      <c r="E173" s="3">
        <v>10555401</v>
      </c>
      <c r="F173" s="3">
        <f t="shared" si="2"/>
        <v>35888.363400000002</v>
      </c>
      <c r="G173" s="1" t="s">
        <v>251</v>
      </c>
      <c r="L173" s="10"/>
    </row>
    <row r="174" spans="1:12" x14ac:dyDescent="0.35">
      <c r="A174" s="1" t="s">
        <v>214</v>
      </c>
      <c r="B174" s="1">
        <v>11.7</v>
      </c>
      <c r="C174" s="1">
        <v>0.13</v>
      </c>
      <c r="D174" s="1">
        <v>11.83</v>
      </c>
      <c r="E174" s="3">
        <v>65851852</v>
      </c>
      <c r="F174" s="3">
        <f t="shared" si="2"/>
        <v>7790274.0915999999</v>
      </c>
      <c r="G174" s="1" t="s">
        <v>251</v>
      </c>
      <c r="L174" s="10"/>
    </row>
    <row r="175" spans="1:12" x14ac:dyDescent="0.35">
      <c r="A175" s="1" t="s">
        <v>10</v>
      </c>
      <c r="B175" s="1">
        <v>1.8</v>
      </c>
      <c r="C175" s="1" t="s">
        <v>240</v>
      </c>
      <c r="D175" s="1">
        <v>13.3</v>
      </c>
      <c r="E175" s="3">
        <v>6299053</v>
      </c>
      <c r="F175" s="3">
        <f t="shared" si="2"/>
        <v>837774.04900000012</v>
      </c>
      <c r="G175" s="1" t="s">
        <v>252</v>
      </c>
      <c r="L175" s="10"/>
    </row>
    <row r="176" spans="1:12" x14ac:dyDescent="0.35">
      <c r="A176" s="1" t="s">
        <v>215</v>
      </c>
      <c r="B176" s="1" t="s">
        <v>240</v>
      </c>
      <c r="C176" s="1" t="s">
        <v>240</v>
      </c>
      <c r="D176" s="1">
        <v>0.1</v>
      </c>
      <c r="E176" s="3">
        <v>3839</v>
      </c>
      <c r="F176" s="3">
        <f t="shared" si="2"/>
        <v>3.8390000000000004</v>
      </c>
      <c r="G176" s="1" t="s">
        <v>254</v>
      </c>
    </row>
    <row r="177" spans="1:12" x14ac:dyDescent="0.35">
      <c r="A177" s="1" t="s">
        <v>216</v>
      </c>
      <c r="B177" s="1" t="s">
        <v>241</v>
      </c>
      <c r="C177" s="1" t="s">
        <v>240</v>
      </c>
      <c r="D177" s="1">
        <v>0.1</v>
      </c>
      <c r="E177" s="3">
        <v>3936</v>
      </c>
      <c r="F177" s="3">
        <f t="shared" si="2"/>
        <v>3.9360000000000004</v>
      </c>
      <c r="G177" s="1" t="s">
        <v>251</v>
      </c>
    </row>
    <row r="178" spans="1:12" x14ac:dyDescent="0.35">
      <c r="A178" s="1" t="s">
        <v>217</v>
      </c>
      <c r="B178" s="1">
        <v>0.3</v>
      </c>
      <c r="C178" s="1" t="s">
        <v>240</v>
      </c>
      <c r="D178" s="1">
        <v>0.3</v>
      </c>
      <c r="E178" s="3">
        <v>25968</v>
      </c>
      <c r="F178" s="3">
        <f t="shared" si="2"/>
        <v>77.903999999999996</v>
      </c>
      <c r="G178" s="1" t="s">
        <v>251</v>
      </c>
    </row>
    <row r="179" spans="1:12" x14ac:dyDescent="0.35">
      <c r="A179" s="1" t="s">
        <v>131</v>
      </c>
      <c r="B179" s="1">
        <v>0.1</v>
      </c>
      <c r="C179" s="1" t="s">
        <v>240</v>
      </c>
      <c r="D179" s="1">
        <v>0.1</v>
      </c>
      <c r="E179" s="3">
        <v>79859</v>
      </c>
      <c r="F179" s="3">
        <f t="shared" si="2"/>
        <v>79.859000000000009</v>
      </c>
      <c r="G179" s="1" t="s">
        <v>251</v>
      </c>
      <c r="L179" s="10"/>
    </row>
    <row r="180" spans="1:12" x14ac:dyDescent="0.35">
      <c r="A180" s="1" t="s">
        <v>218</v>
      </c>
      <c r="B180" s="1" t="s">
        <v>240</v>
      </c>
      <c r="C180" s="1" t="s">
        <v>240</v>
      </c>
      <c r="D180" s="1">
        <v>0.1</v>
      </c>
      <c r="E180" s="3">
        <v>15301</v>
      </c>
      <c r="F180" s="3">
        <f t="shared" si="2"/>
        <v>15.301000000000002</v>
      </c>
      <c r="G180" s="1" t="s">
        <v>254</v>
      </c>
      <c r="L180" s="10"/>
    </row>
    <row r="181" spans="1:12" x14ac:dyDescent="0.35">
      <c r="A181" s="1" t="s">
        <v>219</v>
      </c>
      <c r="B181" s="1">
        <v>0.2</v>
      </c>
      <c r="C181" s="1" t="s">
        <v>240</v>
      </c>
      <c r="D181" s="1">
        <v>0.2</v>
      </c>
      <c r="E181" s="3">
        <v>2771</v>
      </c>
      <c r="F181" s="3">
        <f t="shared" si="2"/>
        <v>5.5420000000000007</v>
      </c>
      <c r="G181" s="1" t="s">
        <v>251</v>
      </c>
      <c r="L181" s="10"/>
    </row>
    <row r="182" spans="1:12" x14ac:dyDescent="0.35">
      <c r="A182" s="1" t="s">
        <v>220</v>
      </c>
      <c r="B182" s="1">
        <v>1.7</v>
      </c>
      <c r="C182" s="1" t="s">
        <v>240</v>
      </c>
      <c r="D182" s="1">
        <v>1.7</v>
      </c>
      <c r="E182" s="3">
        <v>52072</v>
      </c>
      <c r="F182" s="3">
        <f t="shared" si="2"/>
        <v>885.22399999999993</v>
      </c>
      <c r="G182" s="1" t="s">
        <v>251</v>
      </c>
      <c r="L182" s="10"/>
    </row>
    <row r="183" spans="1:12" x14ac:dyDescent="0.35">
      <c r="A183" s="1" t="s">
        <v>160</v>
      </c>
      <c r="B183" s="1" t="s">
        <v>241</v>
      </c>
      <c r="C183" s="1" t="s">
        <v>240</v>
      </c>
      <c r="D183" s="1">
        <v>95</v>
      </c>
      <c r="E183" s="3">
        <v>100825</v>
      </c>
      <c r="F183" s="3">
        <f t="shared" si="2"/>
        <v>95783.75</v>
      </c>
      <c r="G183" s="1" t="s">
        <v>253</v>
      </c>
      <c r="L183" s="10"/>
    </row>
    <row r="184" spans="1:12" x14ac:dyDescent="0.35">
      <c r="A184" s="1" t="s">
        <v>221</v>
      </c>
      <c r="B184" s="1" t="s">
        <v>241</v>
      </c>
      <c r="C184" s="1" t="s">
        <v>240</v>
      </c>
      <c r="D184" s="1">
        <v>0.1</v>
      </c>
      <c r="E184" s="3">
        <v>15999</v>
      </c>
      <c r="F184" s="3">
        <f t="shared" si="2"/>
        <v>15.999000000000001</v>
      </c>
      <c r="G184" s="1" t="s">
        <v>251</v>
      </c>
      <c r="L184" s="10"/>
    </row>
    <row r="185" spans="1:12" x14ac:dyDescent="0.35">
      <c r="A185" s="1" t="s">
        <v>222</v>
      </c>
      <c r="B185" s="1" t="s">
        <v>241</v>
      </c>
      <c r="C185" s="1" t="s">
        <v>240</v>
      </c>
      <c r="D185" s="1">
        <v>0.1</v>
      </c>
      <c r="E185" s="3">
        <v>98503</v>
      </c>
      <c r="F185" s="3">
        <f t="shared" si="2"/>
        <v>98.503000000000014</v>
      </c>
      <c r="G185" s="1" t="s">
        <v>251</v>
      </c>
      <c r="L185" s="10"/>
    </row>
    <row r="186" spans="1:12" x14ac:dyDescent="0.35">
      <c r="A186" s="1" t="s">
        <v>84</v>
      </c>
      <c r="B186" s="1">
        <v>97.1</v>
      </c>
      <c r="C186" s="1" t="s">
        <v>240</v>
      </c>
      <c r="D186" s="1">
        <v>97.1</v>
      </c>
      <c r="E186" s="3">
        <v>15080026</v>
      </c>
      <c r="F186" s="3">
        <f t="shared" si="2"/>
        <v>14642705.245999999</v>
      </c>
      <c r="G186" s="1" t="s">
        <v>251</v>
      </c>
      <c r="L186" s="10"/>
    </row>
    <row r="187" spans="1:12" x14ac:dyDescent="0.35">
      <c r="A187" s="1" t="s">
        <v>46</v>
      </c>
      <c r="B187" s="1">
        <v>95.9</v>
      </c>
      <c r="C187" s="1" t="s">
        <v>240</v>
      </c>
      <c r="D187" s="1">
        <v>93.5</v>
      </c>
      <c r="E187" s="3">
        <v>6771796</v>
      </c>
      <c r="F187" s="3">
        <f t="shared" si="2"/>
        <v>6331629.2599999998</v>
      </c>
      <c r="G187" s="1" t="s">
        <v>252</v>
      </c>
      <c r="L187" s="10"/>
    </row>
    <row r="188" spans="1:12" x14ac:dyDescent="0.35">
      <c r="A188" s="1" t="s">
        <v>113</v>
      </c>
      <c r="B188" s="1">
        <v>3.7</v>
      </c>
      <c r="C188" s="1">
        <v>0.01</v>
      </c>
      <c r="D188" s="1">
        <v>3.71</v>
      </c>
      <c r="E188" s="3">
        <v>3496387</v>
      </c>
      <c r="F188" s="3">
        <f t="shared" si="2"/>
        <v>129715.9577</v>
      </c>
      <c r="G188" s="1" t="s">
        <v>251</v>
      </c>
      <c r="L188" s="10"/>
    </row>
    <row r="189" spans="1:12" x14ac:dyDescent="0.35">
      <c r="A189" s="1" t="s">
        <v>11</v>
      </c>
      <c r="B189" s="1">
        <v>1.1000000000000001</v>
      </c>
      <c r="C189" s="1" t="s">
        <v>240</v>
      </c>
      <c r="D189" s="1">
        <v>1.1000000000000001</v>
      </c>
      <c r="E189" s="3">
        <v>47342</v>
      </c>
      <c r="F189" s="3">
        <f t="shared" si="2"/>
        <v>520.76200000000006</v>
      </c>
      <c r="G189" s="1" t="s">
        <v>251</v>
      </c>
      <c r="L189" s="10"/>
    </row>
    <row r="190" spans="1:12" x14ac:dyDescent="0.35">
      <c r="A190" s="1" t="s">
        <v>47</v>
      </c>
      <c r="B190" s="1">
        <v>71.5</v>
      </c>
      <c r="C190" s="1" t="s">
        <v>240</v>
      </c>
      <c r="D190" s="1">
        <v>96.1</v>
      </c>
      <c r="E190" s="3">
        <v>2848635</v>
      </c>
      <c r="F190" s="3">
        <f t="shared" si="2"/>
        <v>2737538.2349999999</v>
      </c>
      <c r="G190" s="1" t="s">
        <v>252</v>
      </c>
      <c r="L190" s="10"/>
    </row>
    <row r="191" spans="1:12" x14ac:dyDescent="0.35">
      <c r="A191" s="1" t="s">
        <v>69</v>
      </c>
      <c r="B191" s="1">
        <v>14.9</v>
      </c>
      <c r="C191" s="1" t="s">
        <v>239</v>
      </c>
      <c r="D191" s="2">
        <f>14.9+0.005</f>
        <v>14.905000000000001</v>
      </c>
      <c r="E191" s="3">
        <v>2779333</v>
      </c>
      <c r="F191" s="3">
        <f t="shared" si="2"/>
        <v>414259.58365000004</v>
      </c>
      <c r="G191" s="1" t="s">
        <v>251</v>
      </c>
      <c r="L191" s="10"/>
    </row>
    <row r="192" spans="1:12" x14ac:dyDescent="0.35">
      <c r="A192" s="1" t="s">
        <v>223</v>
      </c>
      <c r="B192" s="1" t="s">
        <v>240</v>
      </c>
      <c r="C192" s="1">
        <v>0.06</v>
      </c>
      <c r="D192" s="1">
        <v>0.06</v>
      </c>
      <c r="E192" s="3">
        <v>19542</v>
      </c>
      <c r="F192" s="3">
        <f t="shared" si="2"/>
        <v>11.725199999999999</v>
      </c>
      <c r="G192" s="1" t="s">
        <v>251</v>
      </c>
      <c r="L192" s="10"/>
    </row>
    <row r="193" spans="1:12" x14ac:dyDescent="0.35">
      <c r="A193" s="1" t="s">
        <v>94</v>
      </c>
      <c r="B193" s="1">
        <v>0.1</v>
      </c>
      <c r="C193" s="1">
        <v>0.05</v>
      </c>
      <c r="D193" s="1">
        <v>0.15</v>
      </c>
      <c r="E193" s="3">
        <v>2652705</v>
      </c>
      <c r="F193" s="3">
        <f t="shared" si="2"/>
        <v>3979.0574999999999</v>
      </c>
      <c r="G193" s="1" t="s">
        <v>251</v>
      </c>
      <c r="L193" s="10"/>
    </row>
    <row r="194" spans="1:12" x14ac:dyDescent="0.35">
      <c r="A194" s="1" t="s">
        <v>114</v>
      </c>
      <c r="B194" s="1">
        <v>2.4</v>
      </c>
      <c r="C194" s="1" t="s">
        <v>239</v>
      </c>
      <c r="D194" s="1">
        <f>(4.5+12.6)/2</f>
        <v>8.5500000000000007</v>
      </c>
      <c r="E194" s="3">
        <v>966278</v>
      </c>
      <c r="F194" s="3">
        <f t="shared" ref="F194:F238" si="3">((E194*D194)/100)</f>
        <v>82616.769</v>
      </c>
      <c r="G194" s="1" t="s">
        <v>252</v>
      </c>
      <c r="L194" s="10"/>
    </row>
    <row r="195" spans="1:12" x14ac:dyDescent="0.35">
      <c r="A195" s="1" t="s">
        <v>155</v>
      </c>
      <c r="B195" s="1" t="s">
        <v>241</v>
      </c>
      <c r="C195" s="1" t="s">
        <v>240</v>
      </c>
      <c r="D195" s="1">
        <v>95</v>
      </c>
      <c r="E195" s="3">
        <v>317337</v>
      </c>
      <c r="F195" s="3">
        <f t="shared" si="3"/>
        <v>301470.15000000002</v>
      </c>
      <c r="G195" s="1" t="s">
        <v>253</v>
      </c>
      <c r="L195" s="10"/>
    </row>
    <row r="196" spans="1:12" x14ac:dyDescent="0.35">
      <c r="A196" s="1" t="s">
        <v>12</v>
      </c>
      <c r="B196" s="1">
        <v>98.6</v>
      </c>
      <c r="C196" s="1" t="s">
        <v>240</v>
      </c>
      <c r="D196" s="1">
        <f>(93+94)/2</f>
        <v>93.5</v>
      </c>
      <c r="E196" s="3">
        <v>5334599</v>
      </c>
      <c r="F196" s="3">
        <f t="shared" si="3"/>
        <v>4987850.0650000004</v>
      </c>
      <c r="G196" s="1" t="s">
        <v>252</v>
      </c>
      <c r="L196" s="10"/>
    </row>
    <row r="197" spans="1:12" x14ac:dyDescent="0.35">
      <c r="A197" s="1" t="s">
        <v>33</v>
      </c>
      <c r="B197" s="1">
        <v>1.5</v>
      </c>
      <c r="C197" s="1">
        <v>0.13</v>
      </c>
      <c r="D197" s="1">
        <v>44.7</v>
      </c>
      <c r="E197" s="3">
        <v>26566693</v>
      </c>
      <c r="F197" s="3">
        <f t="shared" si="3"/>
        <v>11875311.771000002</v>
      </c>
      <c r="G197" s="1" t="s">
        <v>252</v>
      </c>
      <c r="L197" s="10"/>
    </row>
    <row r="198" spans="1:12" x14ac:dyDescent="0.35">
      <c r="A198" s="1" t="s">
        <v>13</v>
      </c>
      <c r="B198" s="1" t="s">
        <v>240</v>
      </c>
      <c r="C198" s="1" t="s">
        <v>240</v>
      </c>
      <c r="D198" s="2">
        <f>(44+9.4+17.5)/3</f>
        <v>23.633333333333336</v>
      </c>
      <c r="E198" s="3">
        <v>6081073</v>
      </c>
      <c r="F198" s="3">
        <f t="shared" si="3"/>
        <v>1437160.2523333335</v>
      </c>
      <c r="G198" s="1" t="s">
        <v>252</v>
      </c>
      <c r="L198" s="10"/>
    </row>
    <row r="199" spans="1:12" x14ac:dyDescent="0.35">
      <c r="A199" s="1" t="s">
        <v>115</v>
      </c>
      <c r="B199" s="1">
        <v>2.2999999999999998</v>
      </c>
      <c r="C199" s="1">
        <v>0.03</v>
      </c>
      <c r="D199" s="1">
        <f>(11.5+1.8)/2</f>
        <v>6.65</v>
      </c>
      <c r="E199" s="3">
        <v>23829905</v>
      </c>
      <c r="F199" s="3">
        <f t="shared" si="3"/>
        <v>1584688.6825000001</v>
      </c>
      <c r="G199" s="1" t="s">
        <v>252</v>
      </c>
      <c r="L199" s="10"/>
    </row>
    <row r="200" spans="1:12" x14ac:dyDescent="0.35">
      <c r="A200" s="1" t="s">
        <v>64</v>
      </c>
      <c r="B200" s="1">
        <v>8.5</v>
      </c>
      <c r="C200" s="1" t="s">
        <v>240</v>
      </c>
      <c r="D200" s="1">
        <v>8.5</v>
      </c>
      <c r="E200" s="3">
        <v>10801708</v>
      </c>
      <c r="F200" s="3">
        <f t="shared" si="3"/>
        <v>918145.18</v>
      </c>
      <c r="G200" s="1" t="s">
        <v>251</v>
      </c>
      <c r="L200" s="10"/>
    </row>
    <row r="201" spans="1:12" x14ac:dyDescent="0.35">
      <c r="A201" s="1" t="s">
        <v>27</v>
      </c>
      <c r="B201" s="1">
        <v>71.400000000000006</v>
      </c>
      <c r="C201" s="1" t="s">
        <v>240</v>
      </c>
      <c r="D201" s="1">
        <f>(47.5+31.4)/2</f>
        <v>39.450000000000003</v>
      </c>
      <c r="E201" s="3">
        <v>18233183</v>
      </c>
      <c r="F201" s="3">
        <f t="shared" si="3"/>
        <v>7192990.6935000001</v>
      </c>
      <c r="G201" s="1" t="s">
        <v>251</v>
      </c>
      <c r="L201" s="10"/>
    </row>
    <row r="202" spans="1:12" x14ac:dyDescent="0.35">
      <c r="A202" s="1" t="s">
        <v>147</v>
      </c>
      <c r="B202" s="1">
        <v>15.9</v>
      </c>
      <c r="C202" s="1">
        <v>0.03</v>
      </c>
      <c r="D202" s="1">
        <v>15.93</v>
      </c>
      <c r="E202" s="3">
        <v>291258</v>
      </c>
      <c r="F202" s="3">
        <f t="shared" si="3"/>
        <v>46397.399399999995</v>
      </c>
      <c r="G202" s="1" t="s">
        <v>251</v>
      </c>
      <c r="L202" s="10"/>
    </row>
    <row r="203" spans="1:12" x14ac:dyDescent="0.35">
      <c r="A203" s="1" t="s">
        <v>224</v>
      </c>
      <c r="B203" s="1" t="s">
        <v>240</v>
      </c>
      <c r="C203" s="1" t="s">
        <v>240</v>
      </c>
      <c r="D203" s="1">
        <v>0.1</v>
      </c>
      <c r="E203" s="1">
        <v>943</v>
      </c>
      <c r="F203" s="3">
        <f t="shared" si="3"/>
        <v>0.94300000000000006</v>
      </c>
      <c r="G203" s="1" t="s">
        <v>254</v>
      </c>
    </row>
    <row r="204" spans="1:12" x14ac:dyDescent="0.35">
      <c r="A204" s="1" t="s">
        <v>34</v>
      </c>
      <c r="B204" s="1">
        <v>0.2</v>
      </c>
      <c r="C204" s="1" t="s">
        <v>240</v>
      </c>
      <c r="D204" s="1">
        <v>8.1999999999999993</v>
      </c>
      <c r="E204" s="3">
        <v>717807</v>
      </c>
      <c r="F204" s="3">
        <f t="shared" si="3"/>
        <v>58860.173999999992</v>
      </c>
      <c r="G204" s="1" t="s">
        <v>252</v>
      </c>
      <c r="L204" s="10"/>
    </row>
    <row r="205" spans="1:12" x14ac:dyDescent="0.35">
      <c r="A205" s="1" t="s">
        <v>104</v>
      </c>
      <c r="B205" s="1">
        <v>4.9000000000000004</v>
      </c>
      <c r="C205" s="1">
        <v>0.16</v>
      </c>
      <c r="D205" s="1">
        <f>C205+B205</f>
        <v>5.0600000000000005</v>
      </c>
      <c r="E205" s="3">
        <v>4900808</v>
      </c>
      <c r="F205" s="3">
        <f t="shared" si="3"/>
        <v>247980.88480000003</v>
      </c>
      <c r="G205" s="1" t="s">
        <v>251</v>
      </c>
      <c r="L205" s="10"/>
    </row>
    <row r="206" spans="1:12" x14ac:dyDescent="0.35">
      <c r="A206" s="1" t="s">
        <v>122</v>
      </c>
      <c r="B206" s="1">
        <v>5.7</v>
      </c>
      <c r="C206" s="1">
        <v>0.24</v>
      </c>
      <c r="D206" s="1">
        <v>5.94</v>
      </c>
      <c r="E206" s="3">
        <v>3999074</v>
      </c>
      <c r="F206" s="3">
        <f t="shared" si="3"/>
        <v>237544.99560000002</v>
      </c>
      <c r="G206" s="1" t="s">
        <v>251</v>
      </c>
      <c r="L206" s="10"/>
    </row>
    <row r="207" spans="1:12" x14ac:dyDescent="0.35">
      <c r="A207" s="1" t="s">
        <v>225</v>
      </c>
      <c r="B207" s="1">
        <v>92.8</v>
      </c>
      <c r="C207" s="1" t="s">
        <v>239</v>
      </c>
      <c r="D207" s="1">
        <v>92.81</v>
      </c>
      <c r="E207" s="3">
        <v>8574877</v>
      </c>
      <c r="F207" s="3">
        <f t="shared" si="3"/>
        <v>7958343.3437000001</v>
      </c>
      <c r="G207" s="1" t="s">
        <v>251</v>
      </c>
      <c r="L207" s="10"/>
    </row>
    <row r="208" spans="1:12" x14ac:dyDescent="0.35">
      <c r="A208" s="1" t="s">
        <v>226</v>
      </c>
      <c r="B208" s="1">
        <v>0.1</v>
      </c>
      <c r="C208" s="1" t="s">
        <v>239</v>
      </c>
      <c r="D208" s="1">
        <v>8.3000000000000007</v>
      </c>
      <c r="E208" s="3">
        <v>11648731</v>
      </c>
      <c r="F208" s="3">
        <f t="shared" si="3"/>
        <v>966844.67300000007</v>
      </c>
      <c r="G208" s="1" t="s">
        <v>252</v>
      </c>
      <c r="L208" s="10"/>
    </row>
    <row r="209" spans="1:12" x14ac:dyDescent="0.35">
      <c r="A209" s="1" t="s">
        <v>54</v>
      </c>
      <c r="B209" s="1">
        <v>99</v>
      </c>
      <c r="C209" s="1" t="s">
        <v>240</v>
      </c>
      <c r="D209" s="1">
        <v>99</v>
      </c>
      <c r="E209" s="3">
        <v>4075396</v>
      </c>
      <c r="F209" s="3">
        <f t="shared" si="3"/>
        <v>4034642.04</v>
      </c>
      <c r="G209" s="1" t="s">
        <v>251</v>
      </c>
      <c r="L209" s="10"/>
    </row>
    <row r="210" spans="1:12" x14ac:dyDescent="0.35">
      <c r="A210" s="1" t="s">
        <v>227</v>
      </c>
      <c r="B210" s="1">
        <v>29.9</v>
      </c>
      <c r="C210" s="1" t="s">
        <v>240</v>
      </c>
      <c r="D210" s="1">
        <v>72</v>
      </c>
      <c r="E210" s="3">
        <v>25394685</v>
      </c>
      <c r="F210" s="3">
        <f t="shared" si="3"/>
        <v>18284173.199999999</v>
      </c>
      <c r="G210" s="1" t="s">
        <v>252</v>
      </c>
      <c r="L210" s="10"/>
    </row>
    <row r="211" spans="1:12" x14ac:dyDescent="0.35">
      <c r="A211" s="1" t="s">
        <v>70</v>
      </c>
      <c r="B211" s="1">
        <v>5.8</v>
      </c>
      <c r="C211" s="1" t="s">
        <v>239</v>
      </c>
      <c r="D211" s="1">
        <v>23.38</v>
      </c>
      <c r="E211" s="3">
        <v>33470616</v>
      </c>
      <c r="F211" s="3">
        <f t="shared" si="3"/>
        <v>7825430.0207999991</v>
      </c>
      <c r="G211" s="1" t="s">
        <v>252</v>
      </c>
      <c r="L211" s="10"/>
    </row>
    <row r="212" spans="1:12" x14ac:dyDescent="0.35">
      <c r="A212" s="1" t="s">
        <v>71</v>
      </c>
      <c r="B212" s="1">
        <v>0.1</v>
      </c>
      <c r="C212" s="1" t="s">
        <v>240</v>
      </c>
      <c r="D212" s="1">
        <v>6.4</v>
      </c>
      <c r="E212" s="3">
        <v>618620</v>
      </c>
      <c r="F212" s="3">
        <f t="shared" si="3"/>
        <v>39591.68</v>
      </c>
      <c r="G212" s="1" t="s">
        <v>253</v>
      </c>
      <c r="L212" s="10"/>
    </row>
    <row r="213" spans="1:12" x14ac:dyDescent="0.35">
      <c r="A213" s="1" t="s">
        <v>48</v>
      </c>
      <c r="B213" s="1">
        <v>12.2</v>
      </c>
      <c r="C213" s="1" t="s">
        <v>240</v>
      </c>
      <c r="D213" s="1">
        <v>95.25</v>
      </c>
      <c r="E213" s="3">
        <v>3638016</v>
      </c>
      <c r="F213" s="3">
        <f t="shared" si="3"/>
        <v>3465210.24</v>
      </c>
      <c r="G213" s="1" t="s">
        <v>252</v>
      </c>
      <c r="L213" s="10"/>
    </row>
    <row r="214" spans="1:12" x14ac:dyDescent="0.35">
      <c r="A214" s="1" t="s">
        <v>228</v>
      </c>
      <c r="B214" s="1" t="s">
        <v>241</v>
      </c>
      <c r="C214" s="1" t="s">
        <v>240</v>
      </c>
      <c r="D214" s="1">
        <v>95</v>
      </c>
      <c r="E214" s="1">
        <v>673</v>
      </c>
      <c r="F214" s="3">
        <f t="shared" si="3"/>
        <v>639.35</v>
      </c>
      <c r="G214" s="1" t="s">
        <v>253</v>
      </c>
      <c r="L214" s="10"/>
    </row>
    <row r="215" spans="1:12" x14ac:dyDescent="0.35">
      <c r="A215" s="1" t="s">
        <v>161</v>
      </c>
      <c r="B215" s="1" t="s">
        <v>241</v>
      </c>
      <c r="C215" s="1" t="s">
        <v>240</v>
      </c>
      <c r="D215" s="1">
        <v>95</v>
      </c>
      <c r="E215" s="3">
        <v>53515</v>
      </c>
      <c r="F215" s="3">
        <f t="shared" si="3"/>
        <v>50839.25</v>
      </c>
      <c r="G215" s="1" t="s">
        <v>253</v>
      </c>
      <c r="L215" s="10"/>
    </row>
    <row r="216" spans="1:12" x14ac:dyDescent="0.35">
      <c r="A216" s="1" t="s">
        <v>229</v>
      </c>
      <c r="B216" s="1">
        <v>5.8</v>
      </c>
      <c r="C216" s="1" t="s">
        <v>240</v>
      </c>
      <c r="D216" s="1">
        <v>5.8</v>
      </c>
      <c r="E216" s="3">
        <v>620214</v>
      </c>
      <c r="F216" s="3">
        <f t="shared" si="3"/>
        <v>35972.411999999997</v>
      </c>
      <c r="G216" s="1" t="s">
        <v>251</v>
      </c>
      <c r="L216" s="10"/>
    </row>
    <row r="217" spans="1:12" x14ac:dyDescent="0.35">
      <c r="A217" s="1" t="s">
        <v>28</v>
      </c>
      <c r="B217" s="1">
        <v>99.8</v>
      </c>
      <c r="C217" s="1">
        <v>0.01</v>
      </c>
      <c r="D217" s="1">
        <v>99.81</v>
      </c>
      <c r="E217" s="3">
        <v>5490881</v>
      </c>
      <c r="F217" s="3">
        <f t="shared" si="3"/>
        <v>5480448.3261000002</v>
      </c>
      <c r="G217" s="1" t="s">
        <v>251</v>
      </c>
      <c r="L217" s="10"/>
    </row>
    <row r="218" spans="1:12" x14ac:dyDescent="0.35">
      <c r="A218" s="1" t="s">
        <v>85</v>
      </c>
      <c r="B218" s="1">
        <v>98.6</v>
      </c>
      <c r="C218" s="1">
        <v>0.02</v>
      </c>
      <c r="D218" s="1">
        <v>98.62</v>
      </c>
      <c r="E218" s="3">
        <v>39904682</v>
      </c>
      <c r="F218" s="3">
        <f t="shared" si="3"/>
        <v>39353997.388400003</v>
      </c>
      <c r="G218" s="1" t="s">
        <v>251</v>
      </c>
      <c r="L218" s="10"/>
    </row>
    <row r="219" spans="1:12" x14ac:dyDescent="0.35">
      <c r="A219" s="1" t="s">
        <v>55</v>
      </c>
      <c r="B219" s="1">
        <v>93.3</v>
      </c>
      <c r="C219" s="1">
        <v>0.08</v>
      </c>
      <c r="D219" s="1">
        <v>93.38</v>
      </c>
      <c r="E219" s="3">
        <v>2589290</v>
      </c>
      <c r="F219" s="3">
        <f t="shared" si="3"/>
        <v>2417879.0019999999</v>
      </c>
      <c r="G219" s="1" t="s">
        <v>251</v>
      </c>
      <c r="L219" s="10"/>
    </row>
    <row r="220" spans="1:12" x14ac:dyDescent="0.35">
      <c r="A220" s="1" t="s">
        <v>230</v>
      </c>
      <c r="B220" s="1" t="s">
        <v>241</v>
      </c>
      <c r="C220" s="1" t="s">
        <v>240</v>
      </c>
      <c r="D220" s="1">
        <v>0.1</v>
      </c>
      <c r="E220" s="3">
        <v>25389</v>
      </c>
      <c r="F220" s="3">
        <f t="shared" si="3"/>
        <v>25.388999999999999</v>
      </c>
      <c r="G220" s="1" t="s">
        <v>251</v>
      </c>
      <c r="L220" s="10"/>
    </row>
    <row r="221" spans="1:12" x14ac:dyDescent="0.35">
      <c r="A221" s="1" t="s">
        <v>231</v>
      </c>
      <c r="B221" s="1">
        <v>0.1</v>
      </c>
      <c r="C221" s="1" t="s">
        <v>240</v>
      </c>
      <c r="D221" s="1">
        <v>95</v>
      </c>
      <c r="E221" s="3">
        <v>5352</v>
      </c>
      <c r="F221" s="3">
        <f t="shared" si="3"/>
        <v>5084.3999999999996</v>
      </c>
      <c r="G221" s="1" t="s">
        <v>253</v>
      </c>
      <c r="L221" s="10"/>
    </row>
    <row r="222" spans="1:12" x14ac:dyDescent="0.35">
      <c r="A222" s="1" t="s">
        <v>14</v>
      </c>
      <c r="B222" s="1">
        <v>12</v>
      </c>
      <c r="C222" s="1" t="s">
        <v>240</v>
      </c>
      <c r="D222" s="1">
        <v>26.7</v>
      </c>
      <c r="E222" s="3">
        <v>18457652</v>
      </c>
      <c r="F222" s="3">
        <f t="shared" si="3"/>
        <v>4928193.0839999998</v>
      </c>
      <c r="G222" s="1" t="s">
        <v>252</v>
      </c>
      <c r="L222" s="10"/>
    </row>
    <row r="223" spans="1:12" x14ac:dyDescent="0.35">
      <c r="A223" s="1" t="s">
        <v>95</v>
      </c>
      <c r="B223" s="1">
        <v>0.9</v>
      </c>
      <c r="C223" s="1">
        <v>0.14000000000000001</v>
      </c>
      <c r="D223" s="1">
        <v>2.2999999999999998</v>
      </c>
      <c r="E223" s="3">
        <v>20542659</v>
      </c>
      <c r="F223" s="3">
        <f t="shared" si="3"/>
        <v>472481.15699999995</v>
      </c>
      <c r="G223" s="1" t="s">
        <v>252</v>
      </c>
      <c r="L223" s="10"/>
    </row>
    <row r="224" spans="1:12" x14ac:dyDescent="0.35">
      <c r="A224" s="1" t="s">
        <v>86</v>
      </c>
      <c r="B224" s="5">
        <v>76</v>
      </c>
      <c r="C224" s="1" t="s">
        <v>240</v>
      </c>
      <c r="D224" s="1">
        <v>76</v>
      </c>
      <c r="E224" s="3">
        <v>3962225</v>
      </c>
      <c r="F224" s="3">
        <f t="shared" si="3"/>
        <v>3011291</v>
      </c>
      <c r="G224" s="1" t="s">
        <v>251</v>
      </c>
      <c r="L224" s="10"/>
    </row>
    <row r="225" spans="1:12" x14ac:dyDescent="0.35">
      <c r="A225" s="1" t="s">
        <v>105</v>
      </c>
      <c r="B225" s="1">
        <v>4.5999999999999996</v>
      </c>
      <c r="C225" s="1">
        <v>0.45</v>
      </c>
      <c r="D225" s="1">
        <v>20.7</v>
      </c>
      <c r="E225" s="3">
        <v>31883085</v>
      </c>
      <c r="F225" s="3">
        <f t="shared" si="3"/>
        <v>6599798.5949999997</v>
      </c>
      <c r="G225" s="1" t="s">
        <v>252</v>
      </c>
      <c r="L225" s="10"/>
    </row>
    <row r="226" spans="1:12" x14ac:dyDescent="0.35">
      <c r="A226" s="1" t="s">
        <v>232</v>
      </c>
      <c r="B226" s="1">
        <v>0.8</v>
      </c>
      <c r="C226" s="1">
        <v>1.8</v>
      </c>
      <c r="D226" s="1">
        <v>71.2</v>
      </c>
      <c r="E226" s="3">
        <v>158237461</v>
      </c>
      <c r="F226" s="3">
        <f t="shared" si="3"/>
        <v>112665072.23200001</v>
      </c>
      <c r="G226" s="1" t="s">
        <v>252</v>
      </c>
      <c r="L226" s="10"/>
    </row>
    <row r="227" spans="1:12" x14ac:dyDescent="0.35">
      <c r="A227" s="1" t="s">
        <v>148</v>
      </c>
      <c r="B227" s="1" t="s">
        <v>241</v>
      </c>
      <c r="C227" s="1">
        <v>0.51</v>
      </c>
      <c r="D227" s="5">
        <v>0.62</v>
      </c>
      <c r="E227" s="3">
        <v>1619268</v>
      </c>
      <c r="F227" s="3">
        <f t="shared" si="3"/>
        <v>10039.461600000001</v>
      </c>
      <c r="G227" s="1" t="s">
        <v>251</v>
      </c>
      <c r="L227" s="10"/>
    </row>
    <row r="228" spans="1:12" x14ac:dyDescent="0.35">
      <c r="A228" s="1" t="s">
        <v>56</v>
      </c>
      <c r="B228" s="1">
        <v>96.5</v>
      </c>
      <c r="C228" s="1">
        <v>0.01</v>
      </c>
      <c r="D228" s="1">
        <v>96.51</v>
      </c>
      <c r="E228" s="3">
        <v>14526604</v>
      </c>
      <c r="F228" s="3">
        <f t="shared" si="3"/>
        <v>14019625.520399999</v>
      </c>
      <c r="G228" s="1" t="s">
        <v>251</v>
      </c>
      <c r="L228" s="10"/>
    </row>
    <row r="229" spans="1:12" x14ac:dyDescent="0.35">
      <c r="A229" s="1" t="s">
        <v>156</v>
      </c>
      <c r="B229" s="1" t="s">
        <v>241</v>
      </c>
      <c r="C229" s="1" t="s">
        <v>240</v>
      </c>
      <c r="D229" s="1">
        <v>95</v>
      </c>
      <c r="E229" s="3">
        <v>136132</v>
      </c>
      <c r="F229" s="3">
        <f t="shared" si="3"/>
        <v>129325.4</v>
      </c>
      <c r="G229" s="1" t="s">
        <v>253</v>
      </c>
      <c r="L229" s="10"/>
    </row>
    <row r="230" spans="1:12" x14ac:dyDescent="0.35">
      <c r="A230" s="1" t="s">
        <v>233</v>
      </c>
      <c r="B230" s="1">
        <v>0.3</v>
      </c>
      <c r="C230" s="1">
        <v>0.03</v>
      </c>
      <c r="D230" s="1">
        <v>0.33</v>
      </c>
      <c r="E230" s="3">
        <v>14489874</v>
      </c>
      <c r="F230" s="3">
        <f t="shared" si="3"/>
        <v>47816.584199999998</v>
      </c>
      <c r="G230" s="1" t="s">
        <v>251</v>
      </c>
      <c r="L230" s="10"/>
    </row>
    <row r="231" spans="1:12" x14ac:dyDescent="0.35">
      <c r="A231" s="1" t="s">
        <v>234</v>
      </c>
      <c r="B231" s="1">
        <v>0.2</v>
      </c>
      <c r="C231" s="1" t="s">
        <v>240</v>
      </c>
      <c r="D231" s="1">
        <v>0.2</v>
      </c>
      <c r="E231" s="3">
        <v>47174418</v>
      </c>
      <c r="F231" s="3">
        <f t="shared" si="3"/>
        <v>94348.835999999996</v>
      </c>
      <c r="G231" s="1" t="s">
        <v>251</v>
      </c>
      <c r="L231" s="10"/>
    </row>
    <row r="232" spans="1:12" x14ac:dyDescent="0.35">
      <c r="A232" s="1" t="s">
        <v>235</v>
      </c>
      <c r="B232" s="1">
        <v>0.1</v>
      </c>
      <c r="C232" s="1">
        <v>0.45</v>
      </c>
      <c r="D232" s="1">
        <v>0.55000000000000004</v>
      </c>
      <c r="E232" s="3">
        <v>48187</v>
      </c>
      <c r="F232" s="3">
        <f t="shared" si="3"/>
        <v>265.02850000000001</v>
      </c>
      <c r="G232" s="1" t="s">
        <v>251</v>
      </c>
      <c r="L232" s="10"/>
    </row>
    <row r="233" spans="1:12" x14ac:dyDescent="0.35">
      <c r="A233" s="1" t="s">
        <v>236</v>
      </c>
      <c r="B233" s="1" t="s">
        <v>241</v>
      </c>
      <c r="C233" s="1" t="s">
        <v>240</v>
      </c>
      <c r="D233" s="1">
        <v>0.1</v>
      </c>
      <c r="E233" s="3">
        <v>7922</v>
      </c>
      <c r="F233" s="3">
        <f t="shared" si="3"/>
        <v>7.9220000000000006</v>
      </c>
      <c r="G233" s="1" t="s">
        <v>251</v>
      </c>
      <c r="L233" s="10"/>
    </row>
    <row r="234" spans="1:12" x14ac:dyDescent="0.35">
      <c r="A234" s="1" t="s">
        <v>237</v>
      </c>
      <c r="B234" s="1">
        <v>98</v>
      </c>
      <c r="C234" s="1">
        <v>6.6</v>
      </c>
      <c r="D234" s="1">
        <v>99.9</v>
      </c>
      <c r="E234" s="3">
        <v>1419991</v>
      </c>
      <c r="F234" s="3">
        <f t="shared" si="3"/>
        <v>1418571.0090000001</v>
      </c>
      <c r="G234" s="1" t="s">
        <v>251</v>
      </c>
      <c r="L234" s="10"/>
    </row>
    <row r="235" spans="1:12" x14ac:dyDescent="0.35">
      <c r="A235" s="1" t="s">
        <v>29</v>
      </c>
      <c r="B235" s="1">
        <v>99.6</v>
      </c>
      <c r="C235" s="1" t="s">
        <v>240</v>
      </c>
      <c r="D235" s="1">
        <v>99.6</v>
      </c>
      <c r="E235" s="3">
        <v>283999</v>
      </c>
      <c r="F235" s="3">
        <f t="shared" si="3"/>
        <v>282863.00399999996</v>
      </c>
      <c r="G235" s="1" t="s">
        <v>251</v>
      </c>
      <c r="L235" s="10"/>
    </row>
    <row r="236" spans="1:12" x14ac:dyDescent="0.35">
      <c r="A236" s="1" t="s">
        <v>87</v>
      </c>
      <c r="B236" s="1">
        <v>99</v>
      </c>
      <c r="C236" s="1" t="s">
        <v>239</v>
      </c>
      <c r="D236" s="1">
        <v>99.01</v>
      </c>
      <c r="E236" s="3">
        <v>13566225</v>
      </c>
      <c r="F236" s="3">
        <f t="shared" si="3"/>
        <v>13431919.372500001</v>
      </c>
      <c r="G236" s="1" t="s">
        <v>251</v>
      </c>
      <c r="L236" s="10"/>
    </row>
    <row r="237" spans="1:12" x14ac:dyDescent="0.35">
      <c r="A237" s="1" t="s">
        <v>15</v>
      </c>
      <c r="B237" s="1">
        <v>0.4</v>
      </c>
      <c r="C237" s="1" t="s">
        <v>240</v>
      </c>
      <c r="D237" s="1">
        <v>12.8</v>
      </c>
      <c r="E237" s="3">
        <v>7533133</v>
      </c>
      <c r="F237" s="3">
        <f t="shared" si="3"/>
        <v>964241.02400000009</v>
      </c>
      <c r="G237" s="1" t="s">
        <v>252</v>
      </c>
      <c r="L237" s="10"/>
    </row>
    <row r="238" spans="1:12" x14ac:dyDescent="0.35">
      <c r="A238" s="1" t="s">
        <v>16</v>
      </c>
      <c r="B238" s="1">
        <v>0.9</v>
      </c>
      <c r="C238" s="1" t="s">
        <v>239</v>
      </c>
      <c r="D238" s="1">
        <v>9.1999999999999993</v>
      </c>
      <c r="E238" s="3">
        <v>7150167</v>
      </c>
      <c r="F238" s="3">
        <f t="shared" si="3"/>
        <v>657815.36399999994</v>
      </c>
      <c r="G238" s="1" t="s">
        <v>252</v>
      </c>
      <c r="L238" s="10"/>
    </row>
    <row r="239" spans="1:12" x14ac:dyDescent="0.35">
      <c r="A239" s="11"/>
      <c r="B239" s="11"/>
      <c r="C239" s="11"/>
      <c r="D239" s="12"/>
      <c r="G239" s="11"/>
    </row>
    <row r="240" spans="1:12" x14ac:dyDescent="0.35">
      <c r="A240" s="20"/>
      <c r="B240" s="21"/>
      <c r="C240" s="11"/>
      <c r="E240" s="13" t="s">
        <v>238</v>
      </c>
      <c r="F240" s="13" t="s">
        <v>248</v>
      </c>
      <c r="G240" s="13" t="s">
        <v>249</v>
      </c>
    </row>
    <row r="241" spans="1:7" x14ac:dyDescent="0.35">
      <c r="A241" s="20"/>
      <c r="B241" s="21"/>
      <c r="C241" s="11"/>
      <c r="E241" s="14">
        <f>SUM(E2:E238)</f>
        <v>3654384123</v>
      </c>
      <c r="F241" s="14">
        <f>SUM(F2:F238)</f>
        <v>1412252836.1219511</v>
      </c>
      <c r="G241" s="22">
        <f>(F241/E241)*100</f>
        <v>38.645440342012755</v>
      </c>
    </row>
    <row r="242" spans="1:7" x14ac:dyDescent="0.35">
      <c r="A242" s="20"/>
      <c r="B242" s="21"/>
      <c r="C242" s="11"/>
    </row>
    <row r="243" spans="1:7" x14ac:dyDescent="0.35">
      <c r="A243" s="20"/>
      <c r="B243" s="21"/>
      <c r="C243" s="11"/>
      <c r="D243" s="21"/>
      <c r="E243" s="20"/>
      <c r="F243" s="21"/>
      <c r="G243" s="11"/>
    </row>
    <row r="244" spans="1:7" x14ac:dyDescent="0.35">
      <c r="A244" s="20"/>
      <c r="B244" s="21"/>
      <c r="C244" s="11"/>
      <c r="D244" s="21"/>
      <c r="E244" s="20"/>
      <c r="F244" s="21"/>
      <c r="G244" s="11"/>
    </row>
    <row r="245" spans="1:7" x14ac:dyDescent="0.35">
      <c r="A245" s="20"/>
      <c r="B245" s="21"/>
      <c r="C245" s="11"/>
      <c r="D245" s="21"/>
      <c r="E245" s="11"/>
      <c r="F245" s="11"/>
      <c r="G245" s="11"/>
    </row>
    <row r="246" spans="1:7" x14ac:dyDescent="0.35">
      <c r="A246" s="20"/>
      <c r="B246" s="21"/>
      <c r="C246" s="11"/>
      <c r="D246" s="21"/>
      <c r="E246" s="11"/>
      <c r="F246" s="11"/>
      <c r="G246" s="11"/>
    </row>
    <row r="247" spans="1:7" x14ac:dyDescent="0.35">
      <c r="A247" s="11"/>
      <c r="B247" s="11"/>
      <c r="C247" s="20"/>
      <c r="D247" s="21"/>
      <c r="E247" s="11"/>
      <c r="F247" s="11"/>
      <c r="G247" s="11"/>
    </row>
    <row r="248" spans="1:7" x14ac:dyDescent="0.35">
      <c r="C248" s="17"/>
    </row>
    <row r="249" spans="1:7" x14ac:dyDescent="0.35">
      <c r="C249" s="17"/>
    </row>
    <row r="251" spans="1:7" x14ac:dyDescent="0.35">
      <c r="C251" s="19"/>
    </row>
    <row r="258" spans="5:5" x14ac:dyDescent="0.35">
      <c r="E258" s="19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Henebeng</dc:creator>
  <cp:lastModifiedBy>Wamai, Richard</cp:lastModifiedBy>
  <cp:lastPrinted>2015-10-28T16:22:28Z</cp:lastPrinted>
  <dcterms:created xsi:type="dcterms:W3CDTF">2015-10-26T00:20:02Z</dcterms:created>
  <dcterms:modified xsi:type="dcterms:W3CDTF">2015-10-30T01:03:30Z</dcterms:modified>
</cp:coreProperties>
</file>