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72072\Documents\GitHub\Ceres29\docs\"/>
    </mc:Choice>
  </mc:AlternateContent>
  <xr:revisionPtr revIDLastSave="0" documentId="8_{5E5F7FA2-4C78-4FF7-8DDB-A3923833D3A8}" xr6:coauthVersionLast="36" xr6:coauthVersionMax="36" xr10:uidLastSave="{00000000-0000-0000-0000-000000000000}"/>
  <bookViews>
    <workbookView xWindow="0" yWindow="0" windowWidth="17256" windowHeight="5640" tabRatio="761" firstSheet="5" activeTab="9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J31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/>
  <c r="K26" i="9"/>
  <c r="K38" i="17"/>
  <c r="J26" i="9"/>
  <c r="J38" i="17" s="1"/>
  <c r="I26" i="9"/>
  <c r="I38" i="17" s="1"/>
  <c r="H26" i="9"/>
  <c r="H38" i="17"/>
  <c r="G26" i="9"/>
  <c r="G38" i="17"/>
  <c r="F26" i="9"/>
  <c r="F38" i="17" s="1"/>
  <c r="E26" i="9"/>
  <c r="E38" i="17" s="1"/>
  <c r="D26" i="9"/>
  <c r="D38" i="17" s="1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 s="1"/>
  <c r="J26" i="8"/>
  <c r="J37" i="17" s="1"/>
  <c r="I26" i="8"/>
  <c r="I37" i="17" s="1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/>
  <c r="J26" i="7"/>
  <c r="J36" i="17" s="1"/>
  <c r="I26" i="7"/>
  <c r="I36" i="17" s="1"/>
  <c r="H26" i="7"/>
  <c r="H36" i="17"/>
  <c r="G26" i="7"/>
  <c r="G36" i="17" s="1"/>
  <c r="F26" i="7"/>
  <c r="F36" i="17"/>
  <c r="E26" i="7"/>
  <c r="D26" i="7"/>
  <c r="D36" i="17" s="1"/>
  <c r="C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/>
  <c r="C26" i="6"/>
  <c r="E28" i="6" s="1"/>
  <c r="E29" i="6" s="1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/>
  <c r="J26" i="5"/>
  <c r="J34" i="17" s="1"/>
  <c r="I26" i="5"/>
  <c r="I34" i="17" s="1"/>
  <c r="H26" i="5"/>
  <c r="H34" i="17" s="1"/>
  <c r="G26" i="5"/>
  <c r="G34" i="17" s="1"/>
  <c r="F26" i="5"/>
  <c r="E26" i="5"/>
  <c r="E34" i="17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28" i="5"/>
  <c r="C29" i="5" s="1"/>
  <c r="N20" i="17"/>
  <c r="N12" i="17"/>
  <c r="N17" i="17"/>
  <c r="N19" i="17"/>
  <c r="D28" i="5"/>
  <c r="D29" i="5" s="1"/>
  <c r="N18" i="17"/>
  <c r="N16" i="17"/>
  <c r="N15" i="17"/>
  <c r="N13" i="17"/>
  <c r="N14" i="17"/>
  <c r="C28" i="7"/>
  <c r="C29" i="7" s="1"/>
  <c r="C36" i="17"/>
  <c r="C35" i="17" l="1"/>
  <c r="J28" i="4"/>
  <c r="J29" i="4" s="1"/>
  <c r="E28" i="5"/>
  <c r="E29" i="5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J39" i="17"/>
  <c r="L39" i="17"/>
  <c r="I39" i="17"/>
  <c r="M35" i="17" l="1"/>
  <c r="E39" i="17"/>
  <c r="H39" i="17"/>
  <c r="M32" i="17"/>
  <c r="C39" i="17"/>
  <c r="M39" i="17" s="1"/>
  <c r="F39" i="17"/>
  <c r="M3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<sst xmlns="http://schemas.openxmlformats.org/spreadsheetml/2006/main" count="130" uniqueCount="77">
  <si>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</si>
  <si>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</si>
  <si>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</si>
  <si>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</si>
  <si>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</si>
  <si>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</si>
  <si>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</si>
  <si>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</si>
  <si>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</si>
  <si>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</si>
  <si>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</si>
  <si>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</si>
  <si>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</si>
  <si>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</si>
  <si>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</si>
  <si>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</si>
  <si>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</si>
  <si>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</si>
  <si>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</si>
  <si>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</si>
  <si>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</si>
  <si>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</si>
  <si>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</si>
  <si>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</si>
  <si>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</si>
  <si>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</si>
  <si>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</si>
  <si>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</si>
  <si>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</si>
  <si>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</si>
  <si>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</si>
  <si>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</si>
  <si>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</si>
  <si>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</si>
  <si>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</si>
  <si>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</si>
  <si>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</si>
  <si>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</si>
  <si>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</si>
  <si>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</si>
  <si>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</si>
  <si>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</si>
  <si>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</si>
  <si>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</si>
  <si>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</si>
  <si>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</si>
  <si>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</si>
  <si>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</si>
  <si>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</si>
  <si>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</si>
  <si>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</si>
  <si>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</si>
  <si>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&lt;project name&gt;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</si>
  <si>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</si>
  <si>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</si>
  <si>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</si>
  <si>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</si>
  <si>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</si>
  <si>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</si>
  <si>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</si>
  <si>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</si>
  <si>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</si>
  <si>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x.x</t>
  </si>
  <si>
    <t>Sprint Task 1.1: Setup collaborations</t>
  </si>
  <si>
    <t>Sprint Task 1.4 Choose visualizations</t>
  </si>
  <si>
    <t>Sprint Task 1.5 Report</t>
  </si>
  <si>
    <t>Sprint Task 1.6 Video</t>
  </si>
  <si>
    <t>Sprint Task 1.2: Back end (Python flask)</t>
  </si>
  <si>
    <t>Sprint Task 1.3: Front end (P5)</t>
  </si>
  <si>
    <t>Johannes</t>
  </si>
  <si>
    <t>Rick</t>
  </si>
  <si>
    <t>Akam</t>
  </si>
  <si>
    <t>Samuel</t>
  </si>
  <si>
    <t>Fabiènne</t>
  </si>
  <si>
    <t>Rink</t>
  </si>
  <si>
    <t>Tristan</t>
  </si>
  <si>
    <t>Ceres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</si>
</sst>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Johannes</c:v>
                </c:pt>
                <c:pt idx="1">
                  <c:v>Rick</c:v>
                </c:pt>
                <c:pt idx="2">
                  <c:v>Akam</c:v>
                </c:pt>
                <c:pt idx="3">
                  <c:v>Samuel</c:v>
                </c:pt>
                <c:pt idx="4">
                  <c:v>Fabiènne</c:v>
                </c:pt>
                <c:pt idx="5">
                  <c:v>Rink</c:v>
                </c:pt>
                <c:pt idx="6">
                  <c:v>Tristan</c:v>
                </c:pt>
                <c:pt idx="7">
                  <c:v>Ceres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0.22916666666666666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D-48DB-A144-6A6EFAFF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LID4096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0.22916666666666666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F-480C-AE0C-F06C4AFE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39D-4342-AE79-48D110DAE9C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39D-4342-AE79-48D110DAE9C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39D-4342-AE79-48D110DAE9C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39D-4342-AE79-48D110DAE9C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39D-4342-AE79-48D110DAE9C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39D-4342-AE79-48D110DAE9C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39D-4342-AE79-48D110DAE9C9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439D-4342-AE79-48D110DAE9C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439D-4342-AE79-48D110DAE9C9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439D-4342-AE79-48D110DAE9C9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439D-4342-AE79-48D110DAE9C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439D-4342-AE79-48D110DAE9C9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439D-4342-AE79-48D110DAE9C9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439D-4342-AE79-48D110DAE9C9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439D-4342-AE79-48D110DAE9C9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439D-4342-AE79-48D110DAE9C9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439D-4342-AE79-48D110DAE9C9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439D-4342-AE79-48D110DAE9C9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439D-4342-AE79-48D110DAE9C9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439D-4342-AE79-48D110DAE9C9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1.1: Setup collaborations</c:v>
                </c:pt>
                <c:pt idx="7">
                  <c:v>Sprint Task 1.2: Back end (Python flask)</c:v>
                </c:pt>
                <c:pt idx="8">
                  <c:v>Sprint Task 1.3: Front end (P5)</c:v>
                </c:pt>
                <c:pt idx="9">
                  <c:v>Study</c:v>
                </c:pt>
                <c:pt idx="10">
                  <c:v>Sprint Task 1.5 Report</c:v>
                </c:pt>
                <c:pt idx="11">
                  <c:v>Sprint Task 1.6 Video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2.0833333333333332E-2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5.2083333333333336E-2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9D-4342-AE79-48D110DA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LID4096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F23" sqref="F23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52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57</v>
      </c>
      <c r="C5" s="28">
        <v>0.16666666666666666</v>
      </c>
      <c r="E5" s="15" t="s">
        <v>22</v>
      </c>
      <c r="F5" s="16" t="s">
        <v>69</v>
      </c>
      <c r="G5" s="29">
        <v>5.833333333333333</v>
      </c>
    </row>
    <row r="6" spans="1:7" x14ac:dyDescent="0.3">
      <c r="A6" s="2" t="s">
        <v>2</v>
      </c>
      <c r="B6" s="2" t="s">
        <v>58</v>
      </c>
      <c r="C6" s="28">
        <v>0.33333333333333331</v>
      </c>
      <c r="E6" s="15" t="s">
        <v>23</v>
      </c>
      <c r="F6" s="16" t="s">
        <v>70</v>
      </c>
      <c r="G6" s="29">
        <v>5.833333333333333</v>
      </c>
    </row>
    <row r="7" spans="1:7" x14ac:dyDescent="0.3">
      <c r="A7" s="2" t="s">
        <v>3</v>
      </c>
      <c r="B7" s="2" t="s">
        <v>59</v>
      </c>
      <c r="C7" s="28">
        <v>0.16666666666666666</v>
      </c>
      <c r="E7" s="15" t="s">
        <v>24</v>
      </c>
      <c r="F7" s="16" t="s">
        <v>71</v>
      </c>
      <c r="G7" s="29">
        <v>5.833333333333333</v>
      </c>
    </row>
    <row r="8" spans="1:7" x14ac:dyDescent="0.3">
      <c r="A8" s="2" t="s">
        <v>4</v>
      </c>
      <c r="B8" s="2" t="s">
        <v>60</v>
      </c>
      <c r="C8" s="28">
        <v>0.16666666666666666</v>
      </c>
      <c r="E8" s="15" t="s">
        <v>25</v>
      </c>
      <c r="F8" s="16" t="s">
        <v>72</v>
      </c>
      <c r="G8" s="29">
        <v>5.833333333333333</v>
      </c>
    </row>
    <row r="9" spans="1:7" x14ac:dyDescent="0.3">
      <c r="A9" s="2" t="s">
        <v>5</v>
      </c>
      <c r="B9" s="2" t="s">
        <v>56</v>
      </c>
      <c r="C9" s="28">
        <v>8.3333333333333329E-2</v>
      </c>
      <c r="E9" s="15" t="s">
        <v>26</v>
      </c>
      <c r="F9" s="16" t="s">
        <v>73</v>
      </c>
      <c r="G9" s="29">
        <v>5.833333333333333</v>
      </c>
    </row>
    <row r="10" spans="1:7" x14ac:dyDescent="0.3">
      <c r="A10" s="2" t="s">
        <v>6</v>
      </c>
      <c r="B10" s="2" t="s">
        <v>61</v>
      </c>
      <c r="C10" s="28">
        <v>34.083333333333336</v>
      </c>
      <c r="E10" s="15" t="s">
        <v>27</v>
      </c>
      <c r="F10" s="16" t="s">
        <v>74</v>
      </c>
      <c r="G10" s="29">
        <v>5.833333333333333</v>
      </c>
    </row>
    <row r="11" spans="1:7" x14ac:dyDescent="0.3">
      <c r="A11" s="2" t="s">
        <v>7</v>
      </c>
      <c r="B11" s="2" t="s">
        <v>63</v>
      </c>
      <c r="C11" s="28"/>
      <c r="E11" s="15" t="s">
        <v>28</v>
      </c>
      <c r="F11" s="16" t="s">
        <v>75</v>
      </c>
      <c r="G11" s="29">
        <v>5.833333333333333</v>
      </c>
    </row>
    <row r="12" spans="1:7" x14ac:dyDescent="0.3">
      <c r="A12" s="2" t="s">
        <v>8</v>
      </c>
      <c r="B12" s="2" t="s">
        <v>67</v>
      </c>
      <c r="C12" s="28"/>
      <c r="E12" s="15" t="s">
        <v>29</v>
      </c>
      <c r="F12" s="16" t="s">
        <v>76</v>
      </c>
      <c r="G12" s="29">
        <v>0</v>
      </c>
    </row>
    <row r="13" spans="1:7" x14ac:dyDescent="0.3">
      <c r="A13" s="2" t="s">
        <v>9</v>
      </c>
      <c r="B13" s="2" t="s">
        <v>68</v>
      </c>
      <c r="C13" s="28"/>
      <c r="F13" s="12" t="s">
        <v>53</v>
      </c>
      <c r="G13" s="18">
        <f xml:space="preserve"> SUM(G5:G12)</f>
        <v>40.833333333333336</v>
      </c>
    </row>
    <row r="14" spans="1:7" x14ac:dyDescent="0.3">
      <c r="A14" s="2" t="s">
        <v>10</v>
      </c>
      <c r="B14" s="2" t="s">
        <v>64</v>
      </c>
      <c r="C14" s="28"/>
    </row>
    <row r="15" spans="1:7" x14ac:dyDescent="0.3">
      <c r="A15" s="2" t="s">
        <v>11</v>
      </c>
      <c r="B15" s="2" t="s">
        <v>65</v>
      </c>
      <c r="C15" s="28"/>
    </row>
    <row r="16" spans="1:7" x14ac:dyDescent="0.3">
      <c r="A16" s="2" t="s">
        <v>12</v>
      </c>
      <c r="B16" s="2" t="s">
        <v>66</v>
      </c>
      <c r="C16" s="28"/>
    </row>
    <row r="17" spans="1:3" x14ac:dyDescent="0.3">
      <c r="A17" s="2" t="s">
        <v>13</v>
      </c>
      <c r="B17" s="2" t="s">
        <v>62</v>
      </c>
      <c r="C17" s="28"/>
    </row>
    <row r="18" spans="1:3" x14ac:dyDescent="0.3">
      <c r="A18" s="2" t="s">
        <v>14</v>
      </c>
      <c r="B18" s="2" t="s">
        <v>62</v>
      </c>
      <c r="C18" s="28"/>
    </row>
    <row r="19" spans="1:3" x14ac:dyDescent="0.3">
      <c r="A19" s="2" t="s">
        <v>15</v>
      </c>
      <c r="B19" s="2" t="s">
        <v>62</v>
      </c>
      <c r="C19" s="28"/>
    </row>
    <row r="20" spans="1:3" x14ac:dyDescent="0.3">
      <c r="A20" s="2" t="s">
        <v>16</v>
      </c>
      <c r="B20" s="2" t="s">
        <v>62</v>
      </c>
      <c r="C20" s="28"/>
    </row>
    <row r="21" spans="1:3" x14ac:dyDescent="0.3">
      <c r="A21" s="2" t="s">
        <v>17</v>
      </c>
      <c r="B21" s="2" t="s">
        <v>62</v>
      </c>
      <c r="C21" s="28"/>
    </row>
    <row r="22" spans="1:3" x14ac:dyDescent="0.3">
      <c r="A22" s="2" t="s">
        <v>18</v>
      </c>
      <c r="B22" s="2" t="s">
        <v>62</v>
      </c>
      <c r="C22" s="28"/>
    </row>
    <row r="23" spans="1:3" x14ac:dyDescent="0.3">
      <c r="A23" s="2" t="s">
        <v>19</v>
      </c>
      <c r="B23" s="2" t="s">
        <v>62</v>
      </c>
      <c r="C23" s="28"/>
    </row>
    <row r="24" spans="1:3" x14ac:dyDescent="0.3">
      <c r="A24" s="2" t="s">
        <v>20</v>
      </c>
      <c r="B24" s="2" t="s">
        <v>62</v>
      </c>
      <c r="C24" s="28"/>
    </row>
    <row r="25" spans="1:3" x14ac:dyDescent="0.3">
      <c r="B25" s="14" t="s">
        <v>55</v>
      </c>
      <c r="C25" s="18">
        <f>SUM(C5:C24)</f>
        <v>35</v>
      </c>
    </row>
    <row r="26" spans="1:3" x14ac:dyDescent="0.3">
      <c r="B26" s="14" t="s">
        <v>54</v>
      </c>
      <c r="C26" s="18">
        <f>G13-C25</f>
        <v>5.8333333333333357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abSelected="1" zoomScale="83" zoomScaleNormal="100" workbookViewId="0">
      <selection activeCell="N10" sqref="N10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2.0833333333333332E-2</v>
      </c>
      <c r="D6" s="23">
        <f>SUM(Student3!D6,Student1!D6,Student2!D6,Student4!D6,Student5!D6,Student6!D6,Student7!D6,Student8!D6)</f>
        <v>0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2.0833333333333332E-2</v>
      </c>
      <c r="N6" s="7">
        <f>IF(INDEX(Tasks,1,3)&lt;&gt;"",100*M6/INDEX(Tasks,1,3),"")</f>
        <v>12.499999999999998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1.0416666666666666E-2</v>
      </c>
      <c r="D7" s="17">
        <f>SUM(Student3!D7,Student1!D7,Student2!D7,Student4!D7,Student5!D7,Student6!D7,Student7!D7,Student8!D7)</f>
        <v>0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1.0416666666666666E-2</v>
      </c>
      <c r="N7" s="7">
        <f>IF(INDEX(Tasks,2,3)&lt;&gt;"",100*M7/INDEX(Tasks,2,3),"")</f>
        <v>3.1249999999999996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8.3333333333333329E-2</v>
      </c>
      <c r="D10" s="17">
        <f>SUM(Student3!D10,Student1!D10,Student2!D10,Student4!D10,Student5!D10,Student6!D10,Student7!D10,Student8!D10)</f>
        <v>0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8.3333333333333329E-2</v>
      </c>
      <c r="N10" s="7">
        <f>IF(INDEX(Tasks,5,3)&lt;&gt;"",100*M10/INDEX(Tasks,5,3),"")</f>
        <v>99.999999999999986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</v>
      </c>
      <c r="N11" s="7">
        <f>IF(INDEX(Tasks,6,3)&lt;&gt;"",100*M11/INDEX(Tasks,6,3),"")</f>
        <v>0</v>
      </c>
    </row>
    <row r="12" spans="2:14" x14ac:dyDescent="0.3">
      <c r="B12" t="str">
        <f>INDEX(Tasks,7,2)</f>
        <v>Sprint Task 1.1: Setup collaborations</v>
      </c>
      <c r="C12" s="17">
        <f>SUM(Student3!C12,Student1!C12,Student2!C12,Student4!C12,Student5!C12,Student6!C12,Student7!C12,Student8!C12)</f>
        <v>6.25E-2</v>
      </c>
      <c r="D12" s="17">
        <f>SUM(Student3!D12,Student1!D12,Student2!D12,Student4!D12,Student5!D12,Student6!D12,Student7!D12,Student8!D12)</f>
        <v>0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6.25E-2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1.2: Back end (Python flask)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0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0</v>
      </c>
      <c r="N13" s="7" t="str">
        <f>IF(INDEX(Tasks,8,3)&lt;&gt;"",100*M13/INDEX(Tasks,8,3),"")</f>
        <v/>
      </c>
    </row>
    <row r="14" spans="2:14" x14ac:dyDescent="0.3">
      <c r="B14" t="str">
        <f>INDEX(Tasks,9,2)</f>
        <v>Sprint Task 1.3: Front end (P5)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5.2083333333333336E-2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5.2083333333333336E-2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Sprint Task 1.5 Report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Sprint Task 1.6 Video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Johannes</v>
      </c>
      <c r="C31" s="17">
        <f>Student1!C26</f>
        <v>0</v>
      </c>
      <c r="D31" s="17">
        <f>Student1!D26</f>
        <v>0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</v>
      </c>
    </row>
    <row r="32" spans="2:14" ht="15" thickBot="1" x14ac:dyDescent="0.35">
      <c r="B32" t="str">
        <f>INDEX(Participants,2,2)</f>
        <v>Rick</v>
      </c>
      <c r="C32" s="17">
        <f>Student2!C26</f>
        <v>0</v>
      </c>
      <c r="D32" s="17">
        <f>Student2!D26</f>
        <v>0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0</v>
      </c>
    </row>
    <row r="33" spans="2:13" ht="15" thickBot="1" x14ac:dyDescent="0.35">
      <c r="B33" t="str">
        <f>INDEX(Participants,3,2)</f>
        <v>Akam</v>
      </c>
      <c r="C33" s="17">
        <f>Student3!C26</f>
        <v>0</v>
      </c>
      <c r="D33" s="17">
        <f>Student3!D26</f>
        <v>0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</v>
      </c>
    </row>
    <row r="34" spans="2:13" ht="15" thickBot="1" x14ac:dyDescent="0.35">
      <c r="B34" t="str">
        <f>INDEX(Participants,4,2)</f>
        <v>Samuel</v>
      </c>
      <c r="C34" s="17">
        <f>Student4!C26</f>
        <v>0</v>
      </c>
      <c r="D34" s="17">
        <f>Student4!D26</f>
        <v>0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0</v>
      </c>
    </row>
    <row r="35" spans="2:13" ht="15" thickBot="1" x14ac:dyDescent="0.35">
      <c r="B35" t="str">
        <f>INDEX(Participants,5,2)</f>
        <v>Fabiènne</v>
      </c>
      <c r="C35" s="17">
        <f>Student5!C26</f>
        <v>0.22916666666666666</v>
      </c>
      <c r="D35" s="17">
        <f>Student5!D26</f>
        <v>0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0.22916666666666666</v>
      </c>
    </row>
    <row r="36" spans="2:13" ht="15" thickBot="1" x14ac:dyDescent="0.35">
      <c r="B36" t="str">
        <f>INDEX(Participants,6,2)</f>
        <v>Rink</v>
      </c>
      <c r="C36" s="17">
        <f>Student6!C26</f>
        <v>0</v>
      </c>
      <c r="D36" s="17">
        <f>Student6!D26</f>
        <v>0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</v>
      </c>
    </row>
    <row r="37" spans="2:13" ht="15" thickBot="1" x14ac:dyDescent="0.35">
      <c r="B37" t="str">
        <f>INDEX(Participants,7,2)</f>
        <v>Tristan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Ceres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0.22916666666666666</v>
      </c>
      <c r="D39" s="27">
        <f t="shared" si="2"/>
        <v>0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0.22916666666666666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topLeftCell="B1" workbookViewId="0">
      <selection activeCell="B20" sqref="B20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Johannes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Setup collaborations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1.2: Back end (Python flask)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Sprint Task 1.3: Front end (P5)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1.4 Choose visualizations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1.5 Report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1.6 Video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Parameters!$G$5-C28</f>
        <v>5.833333333333333</v>
      </c>
      <c r="D29" s="18">
        <f>Parameters!$G$5-D28</f>
        <v>5.833333333333333</v>
      </c>
      <c r="E29" s="18">
        <f>Parameters!$G$5-E28</f>
        <v>5.833333333333333</v>
      </c>
      <c r="F29" s="18">
        <f>Parameters!$G$5-F28</f>
        <v>5.833333333333333</v>
      </c>
      <c r="G29" s="18">
        <f>Parameters!$G$5-G28</f>
        <v>5.833333333333333</v>
      </c>
      <c r="H29" s="18">
        <f>Parameters!$G$5-H28</f>
        <v>5.833333333333333</v>
      </c>
      <c r="I29" s="18">
        <f>Parameters!$G$5-I28</f>
        <v>5.833333333333333</v>
      </c>
      <c r="J29" s="18">
        <f>Parameters!$G$5-J28</f>
        <v>5.833333333333333</v>
      </c>
      <c r="K29" s="18">
        <f>Parameters!$G$5-K28</f>
        <v>5.833333333333333</v>
      </c>
      <c r="L29" s="18">
        <f>Parameters!$G$5-L28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topLeftCell="B1" workbookViewId="0">
      <selection activeCell="B3" sqref="B3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Rick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8"/>
      <c r="K11" s="17"/>
      <c r="L11" s="17"/>
    </row>
    <row r="12" spans="1:12" x14ac:dyDescent="0.3">
      <c r="B12" t="str">
        <f>INDEX(Tasks,7,2)</f>
        <v>Sprint Task 1.1: Setup collaborations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1.2: Back end (Python flask)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Sprint Task 1.3: Front end (P5)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1.4 Choose visualizations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1.5 Report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1.6 Video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Parameters!$G$6-C28</f>
        <v>5.833333333333333</v>
      </c>
      <c r="D29" s="18">
        <f>Parameters!$G$6-D28</f>
        <v>5.833333333333333</v>
      </c>
      <c r="E29" s="18">
        <f>Parameters!$G$6-E28</f>
        <v>5.833333333333333</v>
      </c>
      <c r="F29" s="18">
        <f>Parameters!$G$6-F28</f>
        <v>5.833333333333333</v>
      </c>
      <c r="G29" s="18">
        <f>Parameters!$G$6-G28</f>
        <v>5.833333333333333</v>
      </c>
      <c r="H29" s="18">
        <f>Parameters!$G$6-H28</f>
        <v>5.833333333333333</v>
      </c>
      <c r="I29" s="18">
        <f>Parameters!$G$6-I28</f>
        <v>5.833333333333333</v>
      </c>
      <c r="J29" s="18">
        <f>Parameters!$G$6-J28</f>
        <v>5.833333333333333</v>
      </c>
      <c r="K29" s="18">
        <f>Parameters!$G$6-K28</f>
        <v>5.833333333333333</v>
      </c>
      <c r="L29" s="18">
        <f>Parameters!$G$6-L28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topLeftCell="B1" workbookViewId="0">
      <selection activeCell="B15" sqref="B15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Akam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Setup collaborations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1.2: Back end (Python flask)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Sprint Task 1.3: Front end (P5)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1.4 Choose visualizations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1.5 Report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1.6 Video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Parameters!$G$7-C28</f>
        <v>5.833333333333333</v>
      </c>
      <c r="D29" s="18">
        <f>Parameters!$G$7-D28</f>
        <v>5.833333333333333</v>
      </c>
      <c r="E29" s="18">
        <f>Parameters!$G$7-E28</f>
        <v>5.833333333333333</v>
      </c>
      <c r="F29" s="18">
        <f>Parameters!$G$7-F28</f>
        <v>5.833333333333333</v>
      </c>
      <c r="G29" s="18">
        <f>Parameters!$G$7-G28</f>
        <v>5.833333333333333</v>
      </c>
      <c r="H29" s="18">
        <f>Parameters!$G$7-H28</f>
        <v>5.833333333333333</v>
      </c>
      <c r="I29" s="18">
        <f>Parameters!$G$7-I28</f>
        <v>5.833333333333333</v>
      </c>
      <c r="J29" s="18">
        <f>Parameters!$G$7-J28</f>
        <v>5.833333333333333</v>
      </c>
      <c r="K29" s="18">
        <f>Parameters!$G$7-K28</f>
        <v>5.833333333333333</v>
      </c>
      <c r="L29" s="18">
        <f>Parameters!$G$7-L28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workbookViewId="0">
      <selection activeCell="H20" sqref="H20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Samuel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Setup collaborations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1.2: Back end (Python flask)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Sprint Task 1.3: Front end (P5)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1.4 Choose visualizations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1.5 Report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1.6 Video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Parameters!$G$8-C28</f>
        <v>5.833333333333333</v>
      </c>
      <c r="D29" s="18">
        <f>Parameters!$G$8-D28</f>
        <v>5.833333333333333</v>
      </c>
      <c r="E29" s="18">
        <f>Parameters!$G$8-E28</f>
        <v>5.833333333333333</v>
      </c>
      <c r="F29" s="18">
        <f>Parameters!$G$8-F28</f>
        <v>5.833333333333333</v>
      </c>
      <c r="G29" s="18">
        <f>Parameters!$G$8-G28</f>
        <v>5.833333333333333</v>
      </c>
      <c r="H29" s="18">
        <f>Parameters!$G$8-H28</f>
        <v>5.833333333333333</v>
      </c>
      <c r="I29" s="18">
        <f>Parameters!$G$8-I28</f>
        <v>5.833333333333333</v>
      </c>
      <c r="J29" s="18">
        <f>Parameters!$G$8-J28</f>
        <v>5.833333333333333</v>
      </c>
      <c r="K29" s="18">
        <f>Parameters!$G$8-K28</f>
        <v>5.833333333333333</v>
      </c>
      <c r="L29" s="18">
        <f>Parameters!$G$8-L28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topLeftCell="B2" workbookViewId="0">
      <selection activeCell="C16" sqref="C16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Fabiènne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>
        <v>2.0833333333333332E-2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>
        <v>1.0416666666666666E-2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1.1: Setup collaborations</v>
      </c>
      <c r="C12" s="17">
        <v>6.25E-2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1.2: Back end (Python flask)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Sprint Task 1.3: Front end (P5)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1.4 Choose visualizations</v>
      </c>
      <c r="C15" s="17">
        <v>5.2083333333333336E-2</v>
      </c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1.5 Report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1.6 Video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0.22916666666666666</v>
      </c>
      <c r="D26" s="21">
        <f t="shared" ref="D26:L26" si="0">SUM(D6:D25)</f>
        <v>0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0.22916666666666666</v>
      </c>
      <c r="D28" s="18">
        <f>SUM($C$26:D26)</f>
        <v>0.22916666666666666</v>
      </c>
      <c r="E28" s="18">
        <f>SUM($C$26:E26)</f>
        <v>0.22916666666666666</v>
      </c>
      <c r="F28" s="18">
        <f>SUM($C$26:F26)</f>
        <v>0.22916666666666666</v>
      </c>
      <c r="G28" s="18">
        <f>SUM($C$26:G26)</f>
        <v>0.22916666666666666</v>
      </c>
      <c r="H28" s="18">
        <f>SUM($C$26:H26)</f>
        <v>0.22916666666666666</v>
      </c>
      <c r="I28" s="18">
        <f>SUM($C$26:I26)</f>
        <v>0.22916666666666666</v>
      </c>
      <c r="J28" s="18">
        <f>SUM($C$26:J26)</f>
        <v>0.22916666666666666</v>
      </c>
      <c r="K28" s="18">
        <f>SUM($C$26:K26)</f>
        <v>0.22916666666666666</v>
      </c>
      <c r="L28" s="18">
        <f>SUM($C$26:L26)</f>
        <v>0.22916666666666666</v>
      </c>
    </row>
    <row r="29" spans="2:17" x14ac:dyDescent="0.3">
      <c r="B29" t="s">
        <v>34</v>
      </c>
      <c r="C29" s="18">
        <f>Parameters!$G$9-C28</f>
        <v>5.6041666666666661</v>
      </c>
      <c r="D29" s="18">
        <f>Parameters!$G$9-D28</f>
        <v>5.6041666666666661</v>
      </c>
      <c r="E29" s="18">
        <f>Parameters!$G$9-E28</f>
        <v>5.6041666666666661</v>
      </c>
      <c r="F29" s="18">
        <f>Parameters!$G$9-F28</f>
        <v>5.6041666666666661</v>
      </c>
      <c r="G29" s="18">
        <f>Parameters!$G$9-G28</f>
        <v>5.6041666666666661</v>
      </c>
      <c r="H29" s="18">
        <f>Parameters!$G$9-H28</f>
        <v>5.6041666666666661</v>
      </c>
      <c r="I29" s="18">
        <f>Parameters!$G$9-I28</f>
        <v>5.6041666666666661</v>
      </c>
      <c r="J29" s="18">
        <f>Parameters!$G$9-J28</f>
        <v>5.6041666666666661</v>
      </c>
      <c r="K29" s="18">
        <f>Parameters!$G$9-K28</f>
        <v>5.6041666666666661</v>
      </c>
      <c r="L29" s="18">
        <f>Parameters!$G$9-L28</f>
        <v>5.6041666666666661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topLeftCell="B1" workbookViewId="0">
      <selection activeCell="H17" sqref="H17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Rink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Setup collaborations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1.2: Back end (Python flask)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Sprint Task 1.3: Front end (P5)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1.4 Choose visualizations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1.5 Report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1.6 Video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Parameters!$G$10-C28</f>
        <v>5.833333333333333</v>
      </c>
      <c r="D29" s="18">
        <f>Parameters!$G$10-D28</f>
        <v>5.833333333333333</v>
      </c>
      <c r="E29" s="18">
        <f>Parameters!$G$10-E28</f>
        <v>5.833333333333333</v>
      </c>
      <c r="F29" s="18">
        <f>Parameters!$G$10-F28</f>
        <v>5.833333333333333</v>
      </c>
      <c r="G29" s="18">
        <f>Parameters!$G$10-G28</f>
        <v>5.833333333333333</v>
      </c>
      <c r="H29" s="18">
        <f>Parameters!$G$10-H28</f>
        <v>5.833333333333333</v>
      </c>
      <c r="I29" s="18">
        <f>Parameters!$G$10-I28</f>
        <v>5.833333333333333</v>
      </c>
      <c r="J29" s="18">
        <f>Parameters!$G$10-J28</f>
        <v>5.833333333333333</v>
      </c>
      <c r="K29" s="18">
        <f>Parameters!$G$10-K28</f>
        <v>5.833333333333333</v>
      </c>
      <c r="L29" s="18">
        <f>Parameters!$G$10-L28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topLeftCell="B1"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Tristan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Setup collaborations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1.2: Back end (Python flask)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Sprint Task 1.3: Front end (P5)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1.4 Choose visualizations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1.5 Report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1.6 Video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5.833333333333333</v>
      </c>
      <c r="D29" s="18">
        <f>Parameters!$G$11-D28</f>
        <v>5.833333333333333</v>
      </c>
      <c r="E29" s="18">
        <f>Parameters!$G$11-E28</f>
        <v>5.833333333333333</v>
      </c>
      <c r="F29" s="18">
        <f>Parameters!$G$11-F28</f>
        <v>5.833333333333333</v>
      </c>
      <c r="G29" s="18">
        <f>Parameters!$G$11-G28</f>
        <v>5.833333333333333</v>
      </c>
      <c r="H29" s="18">
        <f>Parameters!$G$11-H28</f>
        <v>5.833333333333333</v>
      </c>
      <c r="I29" s="18">
        <f>Parameters!$G$11-I28</f>
        <v>5.833333333333333</v>
      </c>
      <c r="J29" s="18">
        <f>Parameters!$G$11-J28</f>
        <v>5.833333333333333</v>
      </c>
      <c r="K29" s="18">
        <f>Parameters!$G$11-K28</f>
        <v>5.833333333333333</v>
      </c>
      <c r="L29" s="18">
        <f>Parameters!$G$11-L28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topLeftCell="B1" workbookViewId="0">
      <selection activeCell="C6" sqref="C6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Ceres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Setup collaborations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1.2: Back end (Python flask)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Sprint Task 1.3: Front end (P5)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1.4 Choose visualizations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1.5 Report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1.6 Video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Weide, F.P. van der</cp:lastModifiedBy>
  <cp:lastPrinted>2018-04-16T10:08:10Z</cp:lastPrinted>
  <dcterms:created xsi:type="dcterms:W3CDTF">2009-09-09T15:38:31Z</dcterms:created>
  <dcterms:modified xsi:type="dcterms:W3CDTF">2019-04-26T08:59:03Z</dcterms:modified>
</cp:coreProperties>
</file>