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Hoja2" sheetId="2" state="visible" r:id="rId3"/>
    <sheet name="Tabla ANOV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<sst xmlns="http://schemas.openxmlformats.org/spreadsheetml/2006/main" count="190" uniqueCount="89">
  <si>
    <t xml:space="preserve">llamadas x</t>
  </si>
  <si>
    <t xml:space="preserve">copiadoras y</t>
  </si>
  <si>
    <r>
      <rPr>
        <sz val="11"/>
        <color rgb="FF000000"/>
        <rFont val="Calibri"/>
        <family val="2"/>
        <charset val="1"/>
      </rPr>
      <t xml:space="preserve">xi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</si>
  <si>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XY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</si>
  <si>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</si>
  <si>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</si>
  <si>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</si>
  <si>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</si>
  <si>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</si>
  <si>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</si>
  <si>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</si>
  <si>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</si>
  <si>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</si>
  <si>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</si>
  <si>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sumas</t>
  </si>
  <si>
    <t xml:space="preserve">Determinante</t>
  </si>
  <si>
    <t xml:space="preserve">Numerador a</t>
  </si>
  <si>
    <t xml:space="preserve">Numerador b</t>
  </si>
  <si>
    <t xml:space="preserve">a</t>
  </si>
  <si>
    <t xml:space="preserve">b</t>
  </si>
  <si>
    <t xml:space="preserve">r</t>
  </si>
  <si>
    <r>
      <rPr>
        <sz val="11"/>
        <color rgb="FF000000"/>
        <rFont val="Calibri"/>
        <family val="2"/>
        <charset val="1"/>
      </rPr>
      <t xml:space="preserve">r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</si>
  <si>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x</t>
  </si>
  <si>
    <t xml:space="preserve">y</t>
  </si>
  <si>
    <r>
      <rPr>
        <sz val="11"/>
        <color rgb="FF000000"/>
        <rFont val="Arial"/>
        <family val="2"/>
        <charset val="1"/>
      </rPr>
      <t xml:space="preserve">xi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</si>
  <si>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</si>
  <si>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</si>
  <si>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</si>
  <si>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</si>
  <si>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</si>
  <si>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</si>
  <si>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</si>
  <si>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</si>
  <si>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</si>
  <si>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</si>
  <si>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</si>
  <si>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</si>
  <si>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</si>
  <si>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</si>
  <si>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</si>
  <si>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SUMA</t>
  </si>
  <si>
    <t xml:space="preserve">Correlaciones</t>
  </si>
  <si>
    <t xml:space="preserve">Columna 1</t>
  </si>
  <si>
    <t xml:space="preserve">Columna 2</t>
  </si>
  <si>
    <r>
      <rPr>
        <sz val="11"/>
        <color rgb="FF000000"/>
        <rFont val="Arial"/>
        <family val="2"/>
        <charset val="1"/>
      </rPr>
      <t xml:space="preserve">r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</si>
  <si>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Covarianzas</t>
  </si>
  <si>
    <t xml:space="preserve">Regresión</t>
  </si>
  <si>
    <t xml:space="preserve">Modelo de regresión</t>
  </si>
  <si>
    <t xml:space="preserve">Lineal</t>
  </si>
  <si>
    <t xml:space="preserve">Salida bruta de ESTIMACION.LINEAL</t>
  </si>
  <si>
    <t xml:space="preserve">Estadísticas de regresión</t>
  </si>
  <si>
    <t xml:space="preserve">R²</t>
  </si>
  <si>
    <t xml:space="preserve">Error estándar</t>
  </si>
  <si>
    <t xml:space="preserve">Recuento de variables X</t>
  </si>
  <si>
    <t xml:space="preserve">Observaciones</t>
  </si>
  <si>
    <t xml:space="preserve">R² ajustado</t>
  </si>
  <si>
    <t xml:space="preserve">Análisis de varianza (ANOVA)</t>
  </si>
  <si>
    <t xml:space="preserve">GRADOS DE LIBERTAD</t>
  </si>
  <si>
    <t xml:space="preserve">SUMA DE CUADRADOS</t>
  </si>
  <si>
    <t xml:space="preserve">df</t>
  </si>
  <si>
    <t xml:space="preserve">SS</t>
  </si>
  <si>
    <t xml:space="preserve">MS</t>
  </si>
  <si>
    <t xml:space="preserve">F</t>
  </si>
  <si>
    <t xml:space="preserve">Significatividad F</t>
  </si>
  <si>
    <t xml:space="preserve">K: Variables independientes</t>
  </si>
  <si>
    <t xml:space="preserve">como es tan chiquita se ouede decir que x define a y de manera acertada</t>
  </si>
  <si>
    <t xml:space="preserve">15 datos – k -1</t>
  </si>
  <si>
    <t xml:space="preserve">Residuo</t>
  </si>
  <si>
    <t xml:space="preserve">Total</t>
  </si>
  <si>
    <t xml:space="preserve">Nivel de confianza</t>
  </si>
  <si>
    <t xml:space="preserve">si este intervalo pasa por cero, entonces la variable no aporta al modelo ( si es multivariable) sí es de una sola variable, la correlacion es nula</t>
  </si>
  <si>
    <t xml:space="preserve">Coeficientes</t>
  </si>
  <si>
    <t xml:space="preserve">Estadística t</t>
  </si>
  <si>
    <t xml:space="preserve">Valor P</t>
  </si>
  <si>
    <t xml:space="preserve">Y predicho</t>
  </si>
  <si>
    <t xml:space="preserve">FUENTE</t>
  </si>
  <si>
    <t xml:space="preserve">K: N DE VAR INDEPENDIENTE</t>
  </si>
  <si>
    <t xml:space="preserve">SCR/K</t>
  </si>
  <si>
    <t xml:space="preserve">n-K-1 </t>
  </si>
  <si>
    <t xml:space="preserve">SCE/(n-K-1)</t>
  </si>
  <si>
    <t xml:space="preserve">n-1</t>
  </si>
  <si>
    <t xml:space="preserve">MANUAL</t>
  </si>
  <si>
    <t xml:space="preserve">SCR</t>
  </si>
  <si>
    <t xml:space="preserve">SCE</t>
  </si>
  <si>
    <t xml:space="preserve">SCT</t>
  </si>
  <si>
    <t xml:space="preserve">F CRITICO</t>
  </si>
  <si>
    <t xml:space="preserve">A MANO</t>
  </si>
  <si>
    <t xml:space="preserve">VALOR CRITICO</t>
  </si>
  <si>
    <t xml:space="preserve">+dist.f.inv(0,05;C113;C114)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</si>
</sst>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Título del gráfico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Hoja1!$C$5:$C$14</c:f>
              <c:numCache>
                <c:formatCode>General</c:formatCode>
                <c:ptCount val="10"/>
                <c:pt idx="0">
                  <c:v>20</c:v>
                </c:pt>
                <c:pt idx="1">
                  <c:v>40</c:v>
                </c:pt>
                <c:pt idx="2">
                  <c:v>20</c:v>
                </c:pt>
                <c:pt idx="3">
                  <c:v>30</c:v>
                </c:pt>
                <c:pt idx="4">
                  <c:v>10</c:v>
                </c:pt>
                <c:pt idx="5">
                  <c:v>10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30</c:v>
                </c:pt>
              </c:numCache>
            </c:numRef>
          </c:xVal>
          <c:yVal>
            <c:numRef>
              <c:f>Hoja1!$D$5:$D$14</c:f>
              <c:numCache>
                <c:formatCode>General</c:formatCode>
                <c:ptCount val="10"/>
                <c:pt idx="0">
                  <c:v>30</c:v>
                </c:pt>
                <c:pt idx="1">
                  <c:v>60</c:v>
                </c:pt>
                <c:pt idx="2">
                  <c:v>40</c:v>
                </c:pt>
                <c:pt idx="3">
                  <c:v>60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50</c:v>
                </c:pt>
                <c:pt idx="8">
                  <c:v>30</c:v>
                </c:pt>
                <c:pt idx="9">
                  <c:v>70</c:v>
                </c:pt>
              </c:numCache>
            </c:numRef>
          </c:yVal>
          <c:smooth val="0"/>
        </c:ser>
        <c:axId val="87545650"/>
        <c:axId val="51257049"/>
      </c:scatterChart>
      <c:valAx>
        <c:axId val="87545650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1257049"/>
        <c:crosses val="autoZero"/>
        <c:crossBetween val="midCat"/>
      </c:valAx>
      <c:valAx>
        <c:axId val="5125704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754565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Hoja2!$C$3:$C$17</c:f>
              <c:numCache>
                <c:formatCode>General</c:formatCode>
                <c:ptCount val="15"/>
                <c:pt idx="0">
                  <c:v>48</c:v>
                </c:pt>
                <c:pt idx="1">
                  <c:v>40</c:v>
                </c:pt>
                <c:pt idx="2">
                  <c:v>30</c:v>
                </c:pt>
                <c:pt idx="3">
                  <c:v>39</c:v>
                </c:pt>
                <c:pt idx="4">
                  <c:v>46</c:v>
                </c:pt>
                <c:pt idx="5">
                  <c:v>42</c:v>
                </c:pt>
                <c:pt idx="6">
                  <c:v>27</c:v>
                </c:pt>
                <c:pt idx="7">
                  <c:v>36</c:v>
                </c:pt>
                <c:pt idx="8">
                  <c:v>34</c:v>
                </c:pt>
                <c:pt idx="9">
                  <c:v>46</c:v>
                </c:pt>
                <c:pt idx="10">
                  <c:v>32</c:v>
                </c:pt>
                <c:pt idx="11">
                  <c:v>42</c:v>
                </c:pt>
                <c:pt idx="12">
                  <c:v>40</c:v>
                </c:pt>
                <c:pt idx="13">
                  <c:v>32</c:v>
                </c:pt>
                <c:pt idx="14">
                  <c:v>27</c:v>
                </c:pt>
              </c:numCache>
            </c:numRef>
          </c:xVal>
          <c:yVal>
            <c:numRef>
              <c:f>Hoja2!$D$3:$D$17</c:f>
              <c:numCache>
                <c:formatCode>General</c:formatCode>
                <c:ptCount val="15"/>
                <c:pt idx="0">
                  <c:v>24</c:v>
                </c:pt>
                <c:pt idx="1">
                  <c:v>18</c:v>
                </c:pt>
                <c:pt idx="2">
                  <c:v>9</c:v>
                </c:pt>
                <c:pt idx="3">
                  <c:v>14</c:v>
                </c:pt>
                <c:pt idx="4">
                  <c:v>22</c:v>
                </c:pt>
                <c:pt idx="5">
                  <c:v>22</c:v>
                </c:pt>
                <c:pt idx="6">
                  <c:v>4</c:v>
                </c:pt>
                <c:pt idx="7">
                  <c:v>13</c:v>
                </c:pt>
                <c:pt idx="8">
                  <c:v>10</c:v>
                </c:pt>
                <c:pt idx="9">
                  <c:v>20</c:v>
                </c:pt>
                <c:pt idx="10">
                  <c:v>12</c:v>
                </c:pt>
                <c:pt idx="11">
                  <c:v>18</c:v>
                </c:pt>
                <c:pt idx="12">
                  <c:v>16</c:v>
                </c:pt>
                <c:pt idx="13">
                  <c:v>8</c:v>
                </c:pt>
                <c:pt idx="14">
                  <c:v>6</c:v>
                </c:pt>
              </c:numCache>
            </c:numRef>
          </c:yVal>
          <c:smooth val="0"/>
        </c:ser>
        <c:axId val="77429860"/>
        <c:axId val="29288007"/>
      </c:scatterChart>
      <c:valAx>
        <c:axId val="774298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9288007"/>
        <c:crosses val="autoZero"/>
        <c:crossBetween val="midCat"/>
      </c:valAx>
      <c:valAx>
        <c:axId val="2928800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42986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'Tabla ANOVA'!$C$3:$C$17</c:f>
              <c:numCache>
                <c:formatCode>General</c:formatCode>
                <c:ptCount val="15"/>
                <c:pt idx="0">
                  <c:v>48</c:v>
                </c:pt>
                <c:pt idx="1">
                  <c:v>40</c:v>
                </c:pt>
                <c:pt idx="2">
                  <c:v>30</c:v>
                </c:pt>
                <c:pt idx="3">
                  <c:v>39</c:v>
                </c:pt>
                <c:pt idx="4">
                  <c:v>46</c:v>
                </c:pt>
                <c:pt idx="5">
                  <c:v>42</c:v>
                </c:pt>
                <c:pt idx="6">
                  <c:v>27</c:v>
                </c:pt>
                <c:pt idx="7">
                  <c:v>36</c:v>
                </c:pt>
                <c:pt idx="8">
                  <c:v>34</c:v>
                </c:pt>
                <c:pt idx="9">
                  <c:v>46</c:v>
                </c:pt>
                <c:pt idx="10">
                  <c:v>32</c:v>
                </c:pt>
                <c:pt idx="11">
                  <c:v>42</c:v>
                </c:pt>
                <c:pt idx="12">
                  <c:v>40</c:v>
                </c:pt>
                <c:pt idx="13">
                  <c:v>32</c:v>
                </c:pt>
                <c:pt idx="14">
                  <c:v>27</c:v>
                </c:pt>
              </c:numCache>
            </c:numRef>
          </c:xVal>
          <c:yVal>
            <c:numRef>
              <c:f>'Tabla ANOVA'!$D$3:$D$17</c:f>
              <c:numCache>
                <c:formatCode>General</c:formatCode>
                <c:ptCount val="15"/>
                <c:pt idx="0">
                  <c:v>24</c:v>
                </c:pt>
                <c:pt idx="1">
                  <c:v>18</c:v>
                </c:pt>
                <c:pt idx="2">
                  <c:v>9</c:v>
                </c:pt>
                <c:pt idx="3">
                  <c:v>14</c:v>
                </c:pt>
                <c:pt idx="4">
                  <c:v>22</c:v>
                </c:pt>
                <c:pt idx="5">
                  <c:v>22</c:v>
                </c:pt>
                <c:pt idx="6">
                  <c:v>4</c:v>
                </c:pt>
                <c:pt idx="7">
                  <c:v>13</c:v>
                </c:pt>
                <c:pt idx="8">
                  <c:v>10</c:v>
                </c:pt>
                <c:pt idx="9">
                  <c:v>20</c:v>
                </c:pt>
                <c:pt idx="10">
                  <c:v>12</c:v>
                </c:pt>
                <c:pt idx="11">
                  <c:v>18</c:v>
                </c:pt>
                <c:pt idx="12">
                  <c:v>16</c:v>
                </c:pt>
                <c:pt idx="13">
                  <c:v>8</c:v>
                </c:pt>
                <c:pt idx="14">
                  <c:v>6</c:v>
                </c:pt>
              </c:numCache>
            </c:numRef>
          </c:yVal>
          <c:smooth val="0"/>
        </c:ser>
        <c:axId val="34849111"/>
        <c:axId val="97242490"/>
      </c:scatterChart>
      <c:valAx>
        <c:axId val="34849111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242490"/>
        <c:crosses val="autoZero"/>
        <c:crossBetween val="midCat"/>
      </c:valAx>
      <c:valAx>
        <c:axId val="972424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849111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4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734760</xdr:colOff>
      <xdr:row>3</xdr:row>
      <xdr:rowOff>192960</xdr:rowOff>
    </xdr:from>
    <xdr:to>
      <xdr:col>11</xdr:col>
      <xdr:colOff>434880</xdr:colOff>
      <xdr:row>14</xdr:row>
      <xdr:rowOff>19800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5893560" y="764640"/>
          <a:ext cx="3494160" cy="195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13680</xdr:colOff>
      <xdr:row>16</xdr:row>
      <xdr:rowOff>162720</xdr:rowOff>
    </xdr:from>
    <xdr:to>
      <xdr:col>11</xdr:col>
      <xdr:colOff>298800</xdr:colOff>
      <xdr:row>33</xdr:row>
      <xdr:rowOff>6120</xdr:rowOff>
    </xdr:to>
    <xdr:graphicFrame>
      <xdr:nvGraphicFramePr>
        <xdr:cNvPr id="1" name="Gráfico 2"/>
        <xdr:cNvGraphicFramePr/>
      </xdr:nvGraphicFramePr>
      <xdr:xfrm>
        <a:off x="4413600" y="3239280"/>
        <a:ext cx="4838040" cy="3110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307440</xdr:colOff>
      <xdr:row>2</xdr:row>
      <xdr:rowOff>98280</xdr:rowOff>
    </xdr:from>
    <xdr:to>
      <xdr:col>10</xdr:col>
      <xdr:colOff>644760</xdr:colOff>
      <xdr:row>13</xdr:row>
      <xdr:rowOff>121320</xdr:rowOff>
    </xdr:to>
    <xdr:pic>
      <xdr:nvPicPr>
        <xdr:cNvPr id="2" name="Imagen 2" descr=""/>
        <xdr:cNvPicPr/>
      </xdr:nvPicPr>
      <xdr:blipFill>
        <a:blip r:embed="rId1"/>
        <a:stretch/>
      </xdr:blipFill>
      <xdr:spPr>
        <a:xfrm>
          <a:off x="7672680" y="448920"/>
          <a:ext cx="3494160" cy="195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537120</xdr:colOff>
      <xdr:row>1</xdr:row>
      <xdr:rowOff>78480</xdr:rowOff>
    </xdr:from>
    <xdr:to>
      <xdr:col>13</xdr:col>
      <xdr:colOff>607320</xdr:colOff>
      <xdr:row>19</xdr:row>
      <xdr:rowOff>160920</xdr:rowOff>
    </xdr:to>
    <xdr:graphicFrame>
      <xdr:nvGraphicFramePr>
        <xdr:cNvPr id="3" name=""/>
        <xdr:cNvGraphicFramePr/>
      </xdr:nvGraphicFramePr>
      <xdr:xfrm>
        <a:off x="6850440" y="253800"/>
        <a:ext cx="74354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307440</xdr:colOff>
      <xdr:row>2</xdr:row>
      <xdr:rowOff>98280</xdr:rowOff>
    </xdr:from>
    <xdr:to>
      <xdr:col>8</xdr:col>
      <xdr:colOff>1708200</xdr:colOff>
      <xdr:row>13</xdr:row>
      <xdr:rowOff>121320</xdr:rowOff>
    </xdr:to>
    <xdr:pic>
      <xdr:nvPicPr>
        <xdr:cNvPr id="4" name="Imagen 2" descr=""/>
        <xdr:cNvPicPr/>
      </xdr:nvPicPr>
      <xdr:blipFill>
        <a:blip r:embed="rId1"/>
        <a:stretch/>
      </xdr:blipFill>
      <xdr:spPr>
        <a:xfrm>
          <a:off x="14962680" y="448920"/>
          <a:ext cx="3494160" cy="195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537120</xdr:colOff>
      <xdr:row>1</xdr:row>
      <xdr:rowOff>78480</xdr:rowOff>
    </xdr:from>
    <xdr:to>
      <xdr:col>9</xdr:col>
      <xdr:colOff>1691640</xdr:colOff>
      <xdr:row>19</xdr:row>
      <xdr:rowOff>160920</xdr:rowOff>
    </xdr:to>
    <xdr:graphicFrame>
      <xdr:nvGraphicFramePr>
        <xdr:cNvPr id="5" name=""/>
        <xdr:cNvGraphicFramePr/>
      </xdr:nvGraphicFramePr>
      <xdr:xfrm>
        <a:off x="13098600" y="253800"/>
        <a:ext cx="7435440" cy="3237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F41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1" activeCellId="0" sqref="C41"/>
    </sheetView>
  </sheetViews>
  <sheetFormatPr defaultColWidth="10.76953125" defaultRowHeight="15" zeroHeight="false" outlineLevelRow="0" outlineLevelCol="0"/>
  <cols>
    <col collapsed="false" customWidth="true" hidden="false" outlineLevel="0" max="2" min="2" style="1" width="15.33"/>
    <col collapsed="false" customWidth="true" hidden="false" outlineLevel="0" max="4" min="4" style="1" width="14.79"/>
  </cols>
  <sheetData>
    <row r="4" customFormat="false" ht="17.25" hidden="false" customHeight="false" outlineLevel="0" collapsed="false">
      <c r="B4" s="2"/>
      <c r="C4" s="3" t="s">
        <v>0</v>
      </c>
      <c r="D4" s="3" t="s">
        <v>1</v>
      </c>
      <c r="E4" s="2" t="s">
        <v>2</v>
      </c>
      <c r="F4" s="2" t="s">
        <v>3</v>
      </c>
    </row>
    <row r="5" customFormat="false" ht="15" hidden="false" customHeight="false" outlineLevel="0" collapsed="false">
      <c r="B5" s="2" t="s">
        <v>4</v>
      </c>
      <c r="C5" s="4" t="n">
        <v>20</v>
      </c>
      <c r="D5" s="4" t="n">
        <v>30</v>
      </c>
      <c r="E5" s="2" t="n">
        <f aca="false">+C5^2</f>
        <v>400</v>
      </c>
      <c r="F5" s="2" t="n">
        <f aca="false">+C5*D5</f>
        <v>600</v>
      </c>
    </row>
    <row r="6" customFormat="false" ht="15" hidden="false" customHeight="false" outlineLevel="0" collapsed="false">
      <c r="B6" s="2" t="s">
        <v>5</v>
      </c>
      <c r="C6" s="2" t="n">
        <v>40</v>
      </c>
      <c r="D6" s="2" t="n">
        <v>60</v>
      </c>
      <c r="E6" s="2" t="n">
        <f aca="false">+C6^2</f>
        <v>1600</v>
      </c>
      <c r="F6" s="2" t="n">
        <f aca="false">+C6*D6</f>
        <v>2400</v>
      </c>
    </row>
    <row r="7" customFormat="false" ht="15" hidden="false" customHeight="false" outlineLevel="0" collapsed="false">
      <c r="B7" s="2" t="s">
        <v>6</v>
      </c>
      <c r="C7" s="5" t="n">
        <v>20</v>
      </c>
      <c r="D7" s="5" t="n">
        <v>40</v>
      </c>
      <c r="E7" s="2" t="n">
        <f aca="false">+C7^2</f>
        <v>400</v>
      </c>
      <c r="F7" s="2" t="n">
        <f aca="false">+C7*D7</f>
        <v>800</v>
      </c>
    </row>
    <row r="8" customFormat="false" ht="15" hidden="false" customHeight="false" outlineLevel="0" collapsed="false">
      <c r="B8" s="2" t="s">
        <v>7</v>
      </c>
      <c r="C8" s="2" t="n">
        <v>30</v>
      </c>
      <c r="D8" s="2" t="n">
        <v>60</v>
      </c>
      <c r="E8" s="2" t="n">
        <f aca="false">+C8^2</f>
        <v>900</v>
      </c>
      <c r="F8" s="2" t="n">
        <f aca="false">+C8*D8</f>
        <v>1800</v>
      </c>
    </row>
    <row r="9" customFormat="false" ht="15" hidden="false" customHeight="false" outlineLevel="0" collapsed="false">
      <c r="B9" s="2" t="s">
        <v>8</v>
      </c>
      <c r="C9" s="2" t="n">
        <v>10</v>
      </c>
      <c r="D9" s="2" t="n">
        <v>30</v>
      </c>
      <c r="E9" s="2" t="n">
        <f aca="false">+C9^2</f>
        <v>100</v>
      </c>
      <c r="F9" s="2" t="n">
        <f aca="false">+C9*D9</f>
        <v>300</v>
      </c>
    </row>
    <row r="10" customFormat="false" ht="15" hidden="false" customHeight="false" outlineLevel="0" collapsed="false">
      <c r="B10" s="2" t="s">
        <v>9</v>
      </c>
      <c r="C10" s="2" t="n">
        <v>10</v>
      </c>
      <c r="D10" s="2" t="n">
        <v>40</v>
      </c>
      <c r="E10" s="2" t="n">
        <f aca="false">+C10^2</f>
        <v>100</v>
      </c>
      <c r="F10" s="2" t="n">
        <f aca="false">+C10*D10</f>
        <v>400</v>
      </c>
    </row>
    <row r="11" customFormat="false" ht="15" hidden="false" customHeight="false" outlineLevel="0" collapsed="false">
      <c r="B11" s="2" t="s">
        <v>10</v>
      </c>
      <c r="C11" s="5" t="n">
        <v>20</v>
      </c>
      <c r="D11" s="5" t="n">
        <v>40</v>
      </c>
      <c r="E11" s="2" t="n">
        <f aca="false">+C11^2</f>
        <v>400</v>
      </c>
      <c r="F11" s="2" t="n">
        <f aca="false">+C11*D11</f>
        <v>800</v>
      </c>
    </row>
    <row r="12" customFormat="false" ht="15" hidden="false" customHeight="false" outlineLevel="0" collapsed="false">
      <c r="B12" s="2" t="s">
        <v>11</v>
      </c>
      <c r="C12" s="2" t="n">
        <v>20</v>
      </c>
      <c r="D12" s="2" t="n">
        <v>50</v>
      </c>
      <c r="E12" s="2" t="n">
        <f aca="false">+C12^2</f>
        <v>400</v>
      </c>
      <c r="F12" s="2" t="n">
        <f aca="false">+C12*D12</f>
        <v>1000</v>
      </c>
    </row>
    <row r="13" customFormat="false" ht="15" hidden="false" customHeight="false" outlineLevel="0" collapsed="false">
      <c r="B13" s="2" t="s">
        <v>12</v>
      </c>
      <c r="C13" s="4" t="n">
        <v>20</v>
      </c>
      <c r="D13" s="4" t="n">
        <v>30</v>
      </c>
      <c r="E13" s="2" t="n">
        <f aca="false">+C13^2</f>
        <v>400</v>
      </c>
      <c r="F13" s="2" t="n">
        <f aca="false">+C13*D13</f>
        <v>600</v>
      </c>
    </row>
    <row r="14" customFormat="false" ht="15" hidden="false" customHeight="false" outlineLevel="0" collapsed="false">
      <c r="B14" s="2" t="s">
        <v>13</v>
      </c>
      <c r="C14" s="2" t="n">
        <v>30</v>
      </c>
      <c r="D14" s="2" t="n">
        <v>70</v>
      </c>
      <c r="E14" s="2" t="n">
        <f aca="false">+C14^2</f>
        <v>900</v>
      </c>
      <c r="F14" s="2" t="n">
        <f aca="false">+C14*D14</f>
        <v>2100</v>
      </c>
    </row>
    <row r="15" customFormat="false" ht="15" hidden="false" customHeight="false" outlineLevel="0" collapsed="false">
      <c r="B15" s="6" t="s">
        <v>14</v>
      </c>
      <c r="C15" s="2" t="n">
        <f aca="false">+SUM(C5:C14)</f>
        <v>220</v>
      </c>
      <c r="D15" s="2" t="n">
        <f aca="false">+SUM(D5:D14)</f>
        <v>450</v>
      </c>
      <c r="E15" s="2" t="n">
        <f aca="false">+SUM(E5:E14)</f>
        <v>5600</v>
      </c>
      <c r="F15" s="2" t="n">
        <f aca="false">+SUM(F5:F14)</f>
        <v>10800</v>
      </c>
    </row>
    <row r="18" customFormat="false" ht="15" hidden="false" customHeight="false" outlineLevel="0" collapsed="false">
      <c r="B18" s="1" t="s">
        <v>15</v>
      </c>
      <c r="C18" s="1" t="n">
        <f aca="false">+COUNT(C5:C14)*E15-C15^2</f>
        <v>7600</v>
      </c>
    </row>
    <row r="20" customFormat="false" ht="15" hidden="false" customHeight="false" outlineLevel="0" collapsed="false">
      <c r="B20" s="1" t="s">
        <v>16</v>
      </c>
      <c r="C20" s="1" t="n">
        <f aca="false">+(E15*D15)-(C15*F15)</f>
        <v>144000</v>
      </c>
    </row>
    <row r="22" customFormat="false" ht="15" hidden="false" customHeight="false" outlineLevel="0" collapsed="false">
      <c r="B22" s="1" t="s">
        <v>17</v>
      </c>
      <c r="C22" s="1" t="n">
        <f aca="false">+(COUNT(C5:C14)*F15)-(C15*D15)</f>
        <v>9000</v>
      </c>
    </row>
    <row r="24" customFormat="false" ht="15" hidden="false" customHeight="false" outlineLevel="0" collapsed="false">
      <c r="B24" s="1" t="s">
        <v>18</v>
      </c>
      <c r="C24" s="1" t="n">
        <f aca="false">+C20/C18</f>
        <v>18.9473684210526</v>
      </c>
    </row>
    <row r="26" customFormat="false" ht="15" hidden="false" customHeight="false" outlineLevel="0" collapsed="false">
      <c r="B26" s="1" t="s">
        <v>19</v>
      </c>
      <c r="C26" s="1" t="n">
        <f aca="false">+C22/C18</f>
        <v>1.18421052631579</v>
      </c>
    </row>
    <row r="28" customFormat="false" ht="15.75" hidden="false" customHeight="false" outlineLevel="0" collapsed="false"/>
    <row r="29" customFormat="false" ht="15" hidden="false" customHeight="false" outlineLevel="0" collapsed="false">
      <c r="B29" s="7"/>
      <c r="C29" s="7" t="s">
        <v>0</v>
      </c>
      <c r="D29" s="7" t="s">
        <v>1</v>
      </c>
    </row>
    <row r="30" customFormat="false" ht="15" hidden="false" customHeight="false" outlineLevel="0" collapsed="false">
      <c r="B30" s="8" t="s">
        <v>0</v>
      </c>
      <c r="C30" s="8" t="n">
        <v>1</v>
      </c>
      <c r="D30" s="8" t="n">
        <f aca="false">+C31</f>
        <v>0.759014109360084</v>
      </c>
    </row>
    <row r="31" customFormat="false" ht="15.75" hidden="false" customHeight="false" outlineLevel="0" collapsed="false">
      <c r="B31" s="9" t="s">
        <v>1</v>
      </c>
      <c r="C31" s="9" t="n">
        <v>0.759014109360084</v>
      </c>
      <c r="D31" s="9" t="n">
        <v>1</v>
      </c>
    </row>
    <row r="33" customFormat="false" ht="15.75" hidden="false" customHeight="false" outlineLevel="0" collapsed="false"/>
    <row r="34" customFormat="false" ht="15" hidden="false" customHeight="false" outlineLevel="0" collapsed="false">
      <c r="B34" s="7"/>
      <c r="C34" s="7" t="s">
        <v>0</v>
      </c>
      <c r="D34" s="7" t="s">
        <v>1</v>
      </c>
    </row>
    <row r="35" customFormat="false" ht="15" hidden="false" customHeight="false" outlineLevel="0" collapsed="false">
      <c r="B35" s="8" t="s">
        <v>0</v>
      </c>
      <c r="C35" s="8" t="n">
        <f aca="false">VARP(Hoja1!$C$5:$C$14)</f>
        <v>76</v>
      </c>
      <c r="D35" s="8" t="n">
        <v>90</v>
      </c>
    </row>
    <row r="36" customFormat="false" ht="15.75" hidden="false" customHeight="false" outlineLevel="0" collapsed="false">
      <c r="B36" s="9" t="s">
        <v>1</v>
      </c>
      <c r="C36" s="9" t="n">
        <v>90</v>
      </c>
      <c r="D36" s="9" t="n">
        <f aca="false">VARP(Hoja1!$D$5:$D$14)</f>
        <v>185</v>
      </c>
    </row>
    <row r="39" customFormat="false" ht="15" hidden="false" customHeight="false" outlineLevel="0" collapsed="false">
      <c r="B39" s="1" t="s">
        <v>20</v>
      </c>
      <c r="C39" s="1" t="n">
        <f aca="false">+(C36/(SQRT(C35)*SQRT(D36)))</f>
        <v>0.759014109360084</v>
      </c>
    </row>
    <row r="41" customFormat="false" ht="17.25" hidden="false" customHeight="false" outlineLevel="0" collapsed="false">
      <c r="B41" s="1" t="s">
        <v>21</v>
      </c>
      <c r="C41" s="1" t="n">
        <f aca="false">+C39*C39</f>
        <v>0.576102418207681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14.9296875" defaultRowHeight="13.8" zeroHeight="false" outlineLevelRow="0" outlineLevelCol="0"/>
  <sheetData>
    <row r="2" customFormat="false" ht="13.8" hidden="false" customHeight="false" outlineLevel="0" collapsed="false">
      <c r="B2" s="10"/>
      <c r="C2" s="10" t="s">
        <v>22</v>
      </c>
      <c r="D2" s="10" t="s">
        <v>23</v>
      </c>
      <c r="E2" s="10" t="s">
        <v>24</v>
      </c>
      <c r="F2" s="10" t="s">
        <v>3</v>
      </c>
      <c r="G2" s="11"/>
      <c r="H2" s="12"/>
    </row>
    <row r="3" customFormat="false" ht="13.8" hidden="false" customHeight="false" outlineLevel="0" collapsed="false">
      <c r="B3" s="10" t="s">
        <v>25</v>
      </c>
      <c r="C3" s="10" t="n">
        <v>48</v>
      </c>
      <c r="D3" s="10" t="n">
        <v>24</v>
      </c>
      <c r="E3" s="10" t="n">
        <f aca="false">+C3^2</f>
        <v>2304</v>
      </c>
      <c r="F3" s="10" t="n">
        <f aca="false">+C3*D3</f>
        <v>1152</v>
      </c>
      <c r="G3" s="11"/>
      <c r="H3" s="12"/>
    </row>
    <row r="4" customFormat="false" ht="13.8" hidden="false" customHeight="false" outlineLevel="0" collapsed="false">
      <c r="B4" s="10" t="s">
        <v>26</v>
      </c>
      <c r="C4" s="10" t="n">
        <v>40</v>
      </c>
      <c r="D4" s="10" t="n">
        <v>18</v>
      </c>
      <c r="E4" s="10" t="n">
        <f aca="false">+C4^2</f>
        <v>1600</v>
      </c>
      <c r="F4" s="10" t="n">
        <f aca="false">+C4*D4</f>
        <v>720</v>
      </c>
      <c r="G4" s="11"/>
      <c r="H4" s="12"/>
    </row>
    <row r="5" customFormat="false" ht="13.8" hidden="false" customHeight="false" outlineLevel="0" collapsed="false">
      <c r="B5" s="10" t="s">
        <v>27</v>
      </c>
      <c r="C5" s="10" t="n">
        <v>30</v>
      </c>
      <c r="D5" s="10" t="n">
        <v>9</v>
      </c>
      <c r="E5" s="10" t="n">
        <f aca="false">+C5^2</f>
        <v>900</v>
      </c>
      <c r="F5" s="10" t="n">
        <f aca="false">+C5*D5</f>
        <v>270</v>
      </c>
      <c r="G5" s="11"/>
      <c r="H5" s="12"/>
    </row>
    <row r="6" customFormat="false" ht="13.8" hidden="false" customHeight="false" outlineLevel="0" collapsed="false">
      <c r="B6" s="10" t="s">
        <v>28</v>
      </c>
      <c r="C6" s="10" t="n">
        <v>39</v>
      </c>
      <c r="D6" s="10" t="n">
        <v>14</v>
      </c>
      <c r="E6" s="10" t="n">
        <f aca="false">+C6^2</f>
        <v>1521</v>
      </c>
      <c r="F6" s="10" t="n">
        <f aca="false">+C6*D6</f>
        <v>546</v>
      </c>
      <c r="G6" s="11"/>
      <c r="H6" s="12"/>
    </row>
    <row r="7" customFormat="false" ht="13.8" hidden="false" customHeight="false" outlineLevel="0" collapsed="false">
      <c r="B7" s="10" t="s">
        <v>29</v>
      </c>
      <c r="C7" s="10" t="n">
        <v>46</v>
      </c>
      <c r="D7" s="10" t="n">
        <v>22</v>
      </c>
      <c r="E7" s="10" t="n">
        <f aca="false">+C7^2</f>
        <v>2116</v>
      </c>
      <c r="F7" s="10" t="n">
        <f aca="false">+C7*D7</f>
        <v>1012</v>
      </c>
      <c r="G7" s="11"/>
      <c r="H7" s="12"/>
    </row>
    <row r="8" customFormat="false" ht="13.8" hidden="false" customHeight="false" outlineLevel="0" collapsed="false">
      <c r="B8" s="10" t="s">
        <v>30</v>
      </c>
      <c r="C8" s="10" t="n">
        <v>42</v>
      </c>
      <c r="D8" s="10" t="n">
        <v>22</v>
      </c>
      <c r="E8" s="10" t="n">
        <f aca="false">+C8^2</f>
        <v>1764</v>
      </c>
      <c r="F8" s="10" t="n">
        <f aca="false">+C8*D8</f>
        <v>924</v>
      </c>
      <c r="G8" s="11"/>
      <c r="H8" s="12"/>
    </row>
    <row r="9" customFormat="false" ht="13.8" hidden="false" customHeight="false" outlineLevel="0" collapsed="false">
      <c r="B9" s="10" t="s">
        <v>31</v>
      </c>
      <c r="C9" s="10" t="n">
        <v>27</v>
      </c>
      <c r="D9" s="10" t="n">
        <v>4</v>
      </c>
      <c r="E9" s="10" t="n">
        <f aca="false">+C9^2</f>
        <v>729</v>
      </c>
      <c r="F9" s="10" t="n">
        <f aca="false">+C9*D9</f>
        <v>108</v>
      </c>
      <c r="G9" s="11"/>
      <c r="H9" s="12"/>
    </row>
    <row r="10" customFormat="false" ht="13.8" hidden="false" customHeight="false" outlineLevel="0" collapsed="false">
      <c r="B10" s="10" t="s">
        <v>32</v>
      </c>
      <c r="C10" s="10" t="n">
        <v>36</v>
      </c>
      <c r="D10" s="10" t="n">
        <v>13</v>
      </c>
      <c r="E10" s="10" t="n">
        <f aca="false">+C10^2</f>
        <v>1296</v>
      </c>
      <c r="F10" s="10" t="n">
        <f aca="false">+C10*D10</f>
        <v>468</v>
      </c>
      <c r="G10" s="11"/>
      <c r="H10" s="12"/>
    </row>
    <row r="11" customFormat="false" ht="13.8" hidden="false" customHeight="false" outlineLevel="0" collapsed="false">
      <c r="B11" s="10" t="s">
        <v>33</v>
      </c>
      <c r="C11" s="10" t="n">
        <v>34</v>
      </c>
      <c r="D11" s="10" t="n">
        <v>10</v>
      </c>
      <c r="E11" s="10" t="n">
        <f aca="false">+C11^2</f>
        <v>1156</v>
      </c>
      <c r="F11" s="10" t="n">
        <f aca="false">+C11*D11</f>
        <v>340</v>
      </c>
      <c r="G11" s="11"/>
      <c r="H11" s="12"/>
    </row>
    <row r="12" customFormat="false" ht="13.8" hidden="false" customHeight="false" outlineLevel="0" collapsed="false">
      <c r="B12" s="10" t="s">
        <v>34</v>
      </c>
      <c r="C12" s="10" t="n">
        <v>46</v>
      </c>
      <c r="D12" s="10" t="n">
        <v>20</v>
      </c>
      <c r="E12" s="10" t="n">
        <f aca="false">+C12^2</f>
        <v>2116</v>
      </c>
      <c r="F12" s="10" t="n">
        <f aca="false">+C12*D12</f>
        <v>920</v>
      </c>
      <c r="G12" s="11"/>
      <c r="H12" s="12"/>
    </row>
    <row r="13" customFormat="false" ht="13.8" hidden="false" customHeight="false" outlineLevel="0" collapsed="false">
      <c r="B13" s="10" t="s">
        <v>35</v>
      </c>
      <c r="C13" s="10" t="n">
        <v>32</v>
      </c>
      <c r="D13" s="10" t="n">
        <v>12</v>
      </c>
      <c r="E13" s="10" t="n">
        <f aca="false">+C13^2</f>
        <v>1024</v>
      </c>
      <c r="F13" s="10" t="n">
        <f aca="false">+C13*D13</f>
        <v>384</v>
      </c>
      <c r="G13" s="11"/>
      <c r="H13" s="12"/>
    </row>
    <row r="14" customFormat="false" ht="13.8" hidden="false" customHeight="false" outlineLevel="0" collapsed="false">
      <c r="B14" s="10" t="s">
        <v>36</v>
      </c>
      <c r="C14" s="10" t="n">
        <v>42</v>
      </c>
      <c r="D14" s="10" t="n">
        <v>18</v>
      </c>
      <c r="E14" s="10" t="n">
        <f aca="false">+C14^2</f>
        <v>1764</v>
      </c>
      <c r="F14" s="10" t="n">
        <f aca="false">+C14*D14</f>
        <v>756</v>
      </c>
      <c r="G14" s="11"/>
      <c r="H14" s="12"/>
    </row>
    <row r="15" customFormat="false" ht="13.8" hidden="false" customHeight="false" outlineLevel="0" collapsed="false">
      <c r="B15" s="10" t="s">
        <v>37</v>
      </c>
      <c r="C15" s="10" t="n">
        <v>40</v>
      </c>
      <c r="D15" s="10" t="n">
        <v>16</v>
      </c>
      <c r="E15" s="10" t="n">
        <f aca="false">+C15^2</f>
        <v>1600</v>
      </c>
      <c r="F15" s="10" t="n">
        <f aca="false">+C15*D15</f>
        <v>640</v>
      </c>
      <c r="G15" s="11"/>
      <c r="H15" s="12"/>
    </row>
    <row r="16" customFormat="false" ht="13.8" hidden="false" customHeight="false" outlineLevel="0" collapsed="false">
      <c r="B16" s="10" t="s">
        <v>38</v>
      </c>
      <c r="C16" s="10" t="n">
        <v>32</v>
      </c>
      <c r="D16" s="10" t="n">
        <v>8</v>
      </c>
      <c r="E16" s="10" t="n">
        <f aca="false">+C16^2</f>
        <v>1024</v>
      </c>
      <c r="F16" s="10" t="n">
        <f aca="false">+C16*D16</f>
        <v>256</v>
      </c>
      <c r="G16" s="11"/>
      <c r="H16" s="12"/>
    </row>
    <row r="17" customFormat="false" ht="13.8" hidden="false" customHeight="false" outlineLevel="0" collapsed="false">
      <c r="B17" s="10" t="s">
        <v>39</v>
      </c>
      <c r="C17" s="10" t="n">
        <v>27</v>
      </c>
      <c r="D17" s="10" t="n">
        <v>6</v>
      </c>
      <c r="E17" s="10" t="n">
        <f aca="false">+C17^2</f>
        <v>729</v>
      </c>
      <c r="F17" s="10" t="n">
        <f aca="false">+C17*D17</f>
        <v>162</v>
      </c>
      <c r="G17" s="11"/>
      <c r="H17" s="12"/>
    </row>
    <row r="18" customFormat="false" ht="13.8" hidden="false" customHeight="false" outlineLevel="0" collapsed="false">
      <c r="B18" s="10" t="s">
        <v>40</v>
      </c>
      <c r="C18" s="10" t="n">
        <f aca="false">SUM(C3:C17)</f>
        <v>561</v>
      </c>
      <c r="D18" s="10" t="n">
        <f aca="false">SUM(D3:D17)</f>
        <v>216</v>
      </c>
      <c r="E18" s="10" t="n">
        <f aca="false">SUM(E3:E17)</f>
        <v>21643</v>
      </c>
      <c r="F18" s="10" t="n">
        <f aca="false">SUM(F3:F17)</f>
        <v>8658</v>
      </c>
      <c r="G18" s="11"/>
      <c r="H18" s="12"/>
    </row>
    <row r="19" customFormat="false" ht="13.8" hidden="false" customHeight="false" outlineLevel="0" collapsed="false">
      <c r="B19" s="11"/>
      <c r="C19" s="11"/>
      <c r="D19" s="11"/>
      <c r="E19" s="11"/>
      <c r="F19" s="11"/>
      <c r="G19" s="11"/>
      <c r="H19" s="12"/>
    </row>
    <row r="20" customFormat="false" ht="13.8" hidden="false" customHeight="false" outlineLevel="0" collapsed="false">
      <c r="B20" s="10" t="s">
        <v>15</v>
      </c>
      <c r="C20" s="10" t="n">
        <f aca="false">+COUNT(C3:C17)*E18-C18^2</f>
        <v>9924</v>
      </c>
      <c r="D20" s="11"/>
      <c r="E20" s="11"/>
      <c r="F20" s="11"/>
      <c r="G20" s="11"/>
      <c r="H20" s="12"/>
    </row>
    <row r="21" customFormat="false" ht="13.8" hidden="false" customHeight="false" outlineLevel="0" collapsed="false">
      <c r="B21" s="11"/>
      <c r="C21" s="11"/>
      <c r="D21" s="11"/>
      <c r="E21" s="11"/>
      <c r="F21" s="11"/>
      <c r="G21" s="11"/>
      <c r="H21" s="12"/>
    </row>
    <row r="22" customFormat="false" ht="13.8" hidden="false" customHeight="false" outlineLevel="0" collapsed="false">
      <c r="B22" s="10" t="s">
        <v>16</v>
      </c>
      <c r="C22" s="10" t="n">
        <f aca="false">+(E18*D18)-(C18*F18)</f>
        <v>-182250</v>
      </c>
      <c r="D22" s="11"/>
      <c r="E22" s="11"/>
      <c r="F22" s="11"/>
      <c r="G22" s="11"/>
      <c r="H22" s="12"/>
    </row>
    <row r="23" customFormat="false" ht="13.8" hidden="false" customHeight="false" outlineLevel="0" collapsed="false">
      <c r="B23" s="11"/>
      <c r="C23" s="11"/>
      <c r="D23" s="11"/>
      <c r="E23" s="11"/>
      <c r="F23" s="11"/>
      <c r="G23" s="11"/>
      <c r="H23" s="12"/>
    </row>
    <row r="24" customFormat="false" ht="13.8" hidden="false" customHeight="false" outlineLevel="0" collapsed="false">
      <c r="B24" s="10" t="s">
        <v>17</v>
      </c>
      <c r="C24" s="10" t="n">
        <f aca="false">+(COUNT(C3:C17)*F18)-(C18*D18)</f>
        <v>8694</v>
      </c>
      <c r="D24" s="11"/>
      <c r="E24" s="11"/>
      <c r="F24" s="11"/>
      <c r="G24" s="11"/>
      <c r="H24" s="12"/>
    </row>
    <row r="25" customFormat="false" ht="13.8" hidden="false" customHeight="false" outlineLevel="0" collapsed="false">
      <c r="B25" s="11"/>
      <c r="C25" s="11"/>
      <c r="D25" s="11"/>
      <c r="E25" s="11"/>
      <c r="F25" s="11"/>
      <c r="G25" s="11"/>
      <c r="H25" s="12"/>
    </row>
    <row r="26" customFormat="false" ht="13.8" hidden="false" customHeight="false" outlineLevel="0" collapsed="false">
      <c r="B26" s="10" t="s">
        <v>18</v>
      </c>
      <c r="C26" s="10" t="n">
        <f aca="false">+C22/C20</f>
        <v>-18.3645707376058</v>
      </c>
      <c r="D26" s="11"/>
      <c r="E26" s="11"/>
      <c r="F26" s="11"/>
      <c r="G26" s="11"/>
      <c r="H26" s="12"/>
    </row>
    <row r="27" customFormat="false" ht="13.8" hidden="false" customHeight="false" outlineLevel="0" collapsed="false">
      <c r="B27" s="11"/>
      <c r="C27" s="11"/>
      <c r="D27" s="11"/>
      <c r="E27" s="11"/>
      <c r="F27" s="11"/>
      <c r="G27" s="11"/>
      <c r="H27" s="12"/>
    </row>
    <row r="28" customFormat="false" ht="13.8" hidden="false" customHeight="false" outlineLevel="0" collapsed="false">
      <c r="B28" s="10" t="s">
        <v>19</v>
      </c>
      <c r="C28" s="10" t="n">
        <f aca="false">+C24/C20</f>
        <v>0.876058041112455</v>
      </c>
      <c r="D28" s="11"/>
      <c r="E28" s="11"/>
      <c r="F28" s="11"/>
      <c r="G28" s="11"/>
      <c r="H28" s="12"/>
    </row>
    <row r="29" customFormat="false" ht="13.8" hidden="false" customHeight="false" outlineLevel="0" collapsed="false">
      <c r="B29" s="11"/>
      <c r="C29" s="11"/>
      <c r="D29" s="11"/>
      <c r="E29" s="11"/>
      <c r="F29" s="11"/>
      <c r="G29" s="11"/>
      <c r="H29" s="12"/>
    </row>
    <row r="30" customFormat="false" ht="13.8" hidden="false" customHeight="false" outlineLevel="0" collapsed="false">
      <c r="B30" s="10" t="s">
        <v>41</v>
      </c>
      <c r="C30" s="10" t="s">
        <v>42</v>
      </c>
      <c r="D30" s="10" t="s">
        <v>43</v>
      </c>
      <c r="E30" s="11"/>
      <c r="F30" s="11"/>
      <c r="G30" s="10" t="s">
        <v>20</v>
      </c>
      <c r="H30" s="12" t="n">
        <f aca="false">+(C36/(SQRT(C35)*SQRT(D36)))</f>
        <v>0.966475623038599</v>
      </c>
    </row>
    <row r="31" customFormat="false" ht="13.8" hidden="false" customHeight="false" outlineLevel="0" collapsed="false">
      <c r="B31" s="10" t="s">
        <v>42</v>
      </c>
      <c r="C31" s="10" t="n">
        <f aca="false">CORREL(Hoja2!$C$3:$C$17, Hoja2!$C$3:$C$17)</f>
        <v>1</v>
      </c>
      <c r="D31" s="10" t="n">
        <f aca="false">CORREL(Hoja2!$C$3:$C$17, Hoja2!$D$3:$D$17)</f>
        <v>0.9664756230386</v>
      </c>
      <c r="E31" s="11"/>
      <c r="F31" s="11"/>
      <c r="G31" s="11"/>
      <c r="H31" s="12"/>
    </row>
    <row r="32" customFormat="false" ht="13.8" hidden="false" customHeight="false" outlineLevel="0" collapsed="false">
      <c r="B32" s="10" t="s">
        <v>43</v>
      </c>
      <c r="C32" s="10" t="n">
        <f aca="false">CORREL(Hoja2!$C$3:$C$17, Hoja2!$D$3:$D$17)</f>
        <v>0.9664756230386</v>
      </c>
      <c r="D32" s="10" t="n">
        <f aca="false">CORREL(Hoja2!$D$3:$D$17, Hoja2!$D$3:$D$17)</f>
        <v>1</v>
      </c>
      <c r="E32" s="11"/>
      <c r="F32" s="11"/>
      <c r="G32" s="11"/>
      <c r="H32" s="12"/>
    </row>
    <row r="33" customFormat="false" ht="13.8" hidden="false" customHeight="false" outlineLevel="0" collapsed="false">
      <c r="B33" s="11"/>
      <c r="C33" s="11"/>
      <c r="D33" s="11"/>
      <c r="E33" s="11"/>
      <c r="F33" s="11"/>
      <c r="G33" s="10" t="s">
        <v>44</v>
      </c>
      <c r="H33" s="12" t="n">
        <f aca="false">+H30*H30</f>
        <v>0.934075129927849</v>
      </c>
    </row>
    <row r="34" customFormat="false" ht="13.8" hidden="false" customHeight="false" outlineLevel="0" collapsed="false">
      <c r="B34" s="10" t="s">
        <v>45</v>
      </c>
      <c r="C34" s="10" t="s">
        <v>42</v>
      </c>
      <c r="D34" s="10" t="s">
        <v>43</v>
      </c>
      <c r="E34" s="11"/>
      <c r="F34" s="11"/>
      <c r="G34" s="11"/>
      <c r="H34" s="12"/>
    </row>
    <row r="35" customFormat="false" ht="13.8" hidden="false" customHeight="false" outlineLevel="0" collapsed="false">
      <c r="B35" s="10" t="s">
        <v>42</v>
      </c>
      <c r="C35" s="10" t="n">
        <f aca="false">COVAR(Hoja2!$C$3:$C$17, Hoja2!$C$3:$C$17)</f>
        <v>44.1066666666667</v>
      </c>
      <c r="D35" s="10" t="n">
        <f aca="false">COVAR(Hoja2!$C$3:$C$17, Hoja2!$D$3:$D$17)</f>
        <v>38.64</v>
      </c>
      <c r="E35" s="11"/>
      <c r="F35" s="11"/>
      <c r="G35" s="11"/>
      <c r="H35" s="12"/>
    </row>
    <row r="36" customFormat="false" ht="13.8" hidden="false" customHeight="false" outlineLevel="0" collapsed="false">
      <c r="B36" s="10" t="s">
        <v>43</v>
      </c>
      <c r="C36" s="10" t="n">
        <f aca="false">COVAR(Hoja2!$C$3:$C$17, Hoja2!$D$3:$D$17)</f>
        <v>38.64</v>
      </c>
      <c r="D36" s="10" t="n">
        <f aca="false">COVAR(Hoja2!$D$3:$D$17, Hoja2!$D$3:$D$17)</f>
        <v>36.24</v>
      </c>
      <c r="E36" s="11"/>
      <c r="F36" s="11"/>
      <c r="G36" s="11"/>
      <c r="H3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I114"/>
  <sheetViews>
    <sheetView showFormulas="false" showGridLines="true" showRowColHeaders="true" showZeros="true" rightToLeft="false" tabSelected="true" showOutlineSymbols="true" defaultGridColor="true" view="normal" topLeftCell="D49" colorId="64" zoomScale="100" zoomScaleNormal="100" zoomScalePageLayoutView="100" workbookViewId="0">
      <selection pane="topLeft" activeCell="G63" activeCellId="0" sqref="G63"/>
    </sheetView>
  </sheetViews>
  <sheetFormatPr defaultColWidth="29.70703125" defaultRowHeight="13.8" zeroHeight="false" outlineLevelRow="0" outlineLevelCol="0"/>
  <sheetData>
    <row r="2" customFormat="false" ht="13.8" hidden="false" customHeight="false" outlineLevel="0" collapsed="false">
      <c r="A2" s="13"/>
      <c r="B2" s="10"/>
      <c r="C2" s="10" t="s">
        <v>22</v>
      </c>
      <c r="D2" s="10" t="s">
        <v>23</v>
      </c>
      <c r="E2" s="10" t="s">
        <v>24</v>
      </c>
      <c r="F2" s="10" t="s">
        <v>3</v>
      </c>
      <c r="G2" s="11"/>
      <c r="H2" s="12"/>
    </row>
    <row r="3" customFormat="false" ht="13.8" hidden="false" customHeight="false" outlineLevel="0" collapsed="false">
      <c r="A3" s="13"/>
      <c r="B3" s="10" t="s">
        <v>25</v>
      </c>
      <c r="C3" s="10" t="n">
        <v>48</v>
      </c>
      <c r="D3" s="10" t="n">
        <v>24</v>
      </c>
      <c r="E3" s="10" t="n">
        <f aca="false">+C3^2</f>
        <v>2304</v>
      </c>
      <c r="F3" s="10" t="n">
        <f aca="false">+C3*D3</f>
        <v>1152</v>
      </c>
      <c r="G3" s="11"/>
      <c r="H3" s="12"/>
    </row>
    <row r="4" customFormat="false" ht="13.8" hidden="false" customHeight="false" outlineLevel="0" collapsed="false">
      <c r="A4" s="13"/>
      <c r="B4" s="10" t="s">
        <v>26</v>
      </c>
      <c r="C4" s="10" t="n">
        <v>40</v>
      </c>
      <c r="D4" s="10" t="n">
        <v>18</v>
      </c>
      <c r="E4" s="10" t="n">
        <f aca="false">+C4^2</f>
        <v>1600</v>
      </c>
      <c r="F4" s="10" t="n">
        <f aca="false">+C4*D4</f>
        <v>720</v>
      </c>
      <c r="G4" s="11"/>
      <c r="H4" s="12"/>
    </row>
    <row r="5" customFormat="false" ht="13.8" hidden="false" customHeight="false" outlineLevel="0" collapsed="false">
      <c r="A5" s="13"/>
      <c r="B5" s="10" t="s">
        <v>27</v>
      </c>
      <c r="C5" s="10" t="n">
        <v>30</v>
      </c>
      <c r="D5" s="10" t="n">
        <v>9</v>
      </c>
      <c r="E5" s="10" t="n">
        <f aca="false">+C5^2</f>
        <v>900</v>
      </c>
      <c r="F5" s="10" t="n">
        <f aca="false">+C5*D5</f>
        <v>270</v>
      </c>
      <c r="G5" s="11"/>
      <c r="H5" s="12"/>
    </row>
    <row r="6" customFormat="false" ht="13.8" hidden="false" customHeight="false" outlineLevel="0" collapsed="false">
      <c r="A6" s="13"/>
      <c r="B6" s="10" t="s">
        <v>28</v>
      </c>
      <c r="C6" s="10" t="n">
        <v>39</v>
      </c>
      <c r="D6" s="10" t="n">
        <v>14</v>
      </c>
      <c r="E6" s="10" t="n">
        <f aca="false">+C6^2</f>
        <v>1521</v>
      </c>
      <c r="F6" s="10" t="n">
        <f aca="false">+C6*D6</f>
        <v>546</v>
      </c>
      <c r="G6" s="11"/>
      <c r="H6" s="12"/>
    </row>
    <row r="7" customFormat="false" ht="13.8" hidden="false" customHeight="false" outlineLevel="0" collapsed="false">
      <c r="A7" s="13"/>
      <c r="B7" s="10" t="s">
        <v>29</v>
      </c>
      <c r="C7" s="10" t="n">
        <v>46</v>
      </c>
      <c r="D7" s="10" t="n">
        <v>22</v>
      </c>
      <c r="E7" s="10" t="n">
        <f aca="false">+C7^2</f>
        <v>2116</v>
      </c>
      <c r="F7" s="10" t="n">
        <f aca="false">+C7*D7</f>
        <v>1012</v>
      </c>
      <c r="G7" s="11"/>
      <c r="H7" s="12"/>
    </row>
    <row r="8" customFormat="false" ht="13.8" hidden="false" customHeight="false" outlineLevel="0" collapsed="false">
      <c r="A8" s="13"/>
      <c r="B8" s="10" t="s">
        <v>30</v>
      </c>
      <c r="C8" s="10" t="n">
        <v>42</v>
      </c>
      <c r="D8" s="10" t="n">
        <v>22</v>
      </c>
      <c r="E8" s="10" t="n">
        <f aca="false">+C8^2</f>
        <v>1764</v>
      </c>
      <c r="F8" s="10" t="n">
        <f aca="false">+C8*D8</f>
        <v>924</v>
      </c>
      <c r="G8" s="11"/>
      <c r="H8" s="12"/>
    </row>
    <row r="9" customFormat="false" ht="13.8" hidden="false" customHeight="false" outlineLevel="0" collapsed="false">
      <c r="A9" s="13"/>
      <c r="B9" s="10" t="s">
        <v>31</v>
      </c>
      <c r="C9" s="10" t="n">
        <v>27</v>
      </c>
      <c r="D9" s="10" t="n">
        <v>4</v>
      </c>
      <c r="E9" s="10" t="n">
        <f aca="false">+C9^2</f>
        <v>729</v>
      </c>
      <c r="F9" s="10" t="n">
        <f aca="false">+C9*D9</f>
        <v>108</v>
      </c>
      <c r="G9" s="11"/>
      <c r="H9" s="12"/>
    </row>
    <row r="10" customFormat="false" ht="13.8" hidden="false" customHeight="false" outlineLevel="0" collapsed="false">
      <c r="A10" s="13"/>
      <c r="B10" s="10" t="s">
        <v>32</v>
      </c>
      <c r="C10" s="10" t="n">
        <v>36</v>
      </c>
      <c r="D10" s="10" t="n">
        <v>13</v>
      </c>
      <c r="E10" s="10" t="n">
        <f aca="false">+C10^2</f>
        <v>1296</v>
      </c>
      <c r="F10" s="10" t="n">
        <f aca="false">+C10*D10</f>
        <v>468</v>
      </c>
      <c r="G10" s="11"/>
      <c r="H10" s="12"/>
    </row>
    <row r="11" customFormat="false" ht="13.8" hidden="false" customHeight="false" outlineLevel="0" collapsed="false">
      <c r="A11" s="13"/>
      <c r="B11" s="10" t="s">
        <v>33</v>
      </c>
      <c r="C11" s="10" t="n">
        <v>34</v>
      </c>
      <c r="D11" s="10" t="n">
        <v>10</v>
      </c>
      <c r="E11" s="10" t="n">
        <f aca="false">+C11^2</f>
        <v>1156</v>
      </c>
      <c r="F11" s="10" t="n">
        <f aca="false">+C11*D11</f>
        <v>340</v>
      </c>
      <c r="G11" s="11"/>
      <c r="H11" s="12"/>
    </row>
    <row r="12" customFormat="false" ht="13.8" hidden="false" customHeight="false" outlineLevel="0" collapsed="false">
      <c r="A12" s="13"/>
      <c r="B12" s="10" t="s">
        <v>34</v>
      </c>
      <c r="C12" s="10" t="n">
        <v>46</v>
      </c>
      <c r="D12" s="10" t="n">
        <v>20</v>
      </c>
      <c r="E12" s="10" t="n">
        <f aca="false">+C12^2</f>
        <v>2116</v>
      </c>
      <c r="F12" s="10" t="n">
        <f aca="false">+C12*D12</f>
        <v>920</v>
      </c>
      <c r="G12" s="11"/>
      <c r="H12" s="12"/>
    </row>
    <row r="13" customFormat="false" ht="13.8" hidden="false" customHeight="false" outlineLevel="0" collapsed="false">
      <c r="A13" s="13"/>
      <c r="B13" s="10" t="s">
        <v>35</v>
      </c>
      <c r="C13" s="10" t="n">
        <v>32</v>
      </c>
      <c r="D13" s="10" t="n">
        <v>12</v>
      </c>
      <c r="E13" s="10" t="n">
        <f aca="false">+C13^2</f>
        <v>1024</v>
      </c>
      <c r="F13" s="10" t="n">
        <f aca="false">+C13*D13</f>
        <v>384</v>
      </c>
      <c r="G13" s="11"/>
      <c r="H13" s="12"/>
    </row>
    <row r="14" customFormat="false" ht="13.8" hidden="false" customHeight="false" outlineLevel="0" collapsed="false">
      <c r="A14" s="13"/>
      <c r="B14" s="10" t="s">
        <v>36</v>
      </c>
      <c r="C14" s="10" t="n">
        <v>42</v>
      </c>
      <c r="D14" s="10" t="n">
        <v>18</v>
      </c>
      <c r="E14" s="10" t="n">
        <f aca="false">+C14^2</f>
        <v>1764</v>
      </c>
      <c r="F14" s="10" t="n">
        <f aca="false">+C14*D14</f>
        <v>756</v>
      </c>
      <c r="G14" s="11"/>
      <c r="H14" s="12"/>
    </row>
    <row r="15" customFormat="false" ht="13.8" hidden="false" customHeight="false" outlineLevel="0" collapsed="false">
      <c r="A15" s="13"/>
      <c r="B15" s="10" t="s">
        <v>37</v>
      </c>
      <c r="C15" s="10" t="n">
        <v>40</v>
      </c>
      <c r="D15" s="10" t="n">
        <v>16</v>
      </c>
      <c r="E15" s="10" t="n">
        <f aca="false">+C15^2</f>
        <v>1600</v>
      </c>
      <c r="F15" s="10" t="n">
        <f aca="false">+C15*D15</f>
        <v>640</v>
      </c>
      <c r="G15" s="11"/>
      <c r="H15" s="12"/>
    </row>
    <row r="16" customFormat="false" ht="13.8" hidden="false" customHeight="false" outlineLevel="0" collapsed="false">
      <c r="A16" s="13"/>
      <c r="B16" s="10" t="s">
        <v>38</v>
      </c>
      <c r="C16" s="10" t="n">
        <v>32</v>
      </c>
      <c r="D16" s="10" t="n">
        <v>8</v>
      </c>
      <c r="E16" s="10" t="n">
        <f aca="false">+C16^2</f>
        <v>1024</v>
      </c>
      <c r="F16" s="10" t="n">
        <f aca="false">+C16*D16</f>
        <v>256</v>
      </c>
      <c r="G16" s="11"/>
      <c r="H16" s="12"/>
    </row>
    <row r="17" customFormat="false" ht="13.8" hidden="false" customHeight="false" outlineLevel="0" collapsed="false">
      <c r="A17" s="13"/>
      <c r="B17" s="10" t="s">
        <v>39</v>
      </c>
      <c r="C17" s="10" t="n">
        <v>27</v>
      </c>
      <c r="D17" s="10" t="n">
        <v>6</v>
      </c>
      <c r="E17" s="10" t="n">
        <f aca="false">+C17^2</f>
        <v>729</v>
      </c>
      <c r="F17" s="10" t="n">
        <f aca="false">+C17*D17</f>
        <v>162</v>
      </c>
      <c r="G17" s="11"/>
      <c r="H17" s="12"/>
    </row>
    <row r="18" customFormat="false" ht="13.8" hidden="false" customHeight="false" outlineLevel="0" collapsed="false">
      <c r="A18" s="13"/>
      <c r="B18" s="10" t="s">
        <v>40</v>
      </c>
      <c r="C18" s="10" t="n">
        <f aca="false">SUM(C3:C17)</f>
        <v>561</v>
      </c>
      <c r="D18" s="10" t="n">
        <f aca="false">SUM(D3:D17)</f>
        <v>216</v>
      </c>
      <c r="E18" s="10" t="n">
        <f aca="false">SUM(E3:E17)</f>
        <v>21643</v>
      </c>
      <c r="F18" s="10" t="n">
        <f aca="false">SUM(F3:F17)</f>
        <v>8658</v>
      </c>
      <c r="G18" s="11"/>
      <c r="H18" s="12"/>
    </row>
    <row r="19" customFormat="false" ht="13.8" hidden="false" customHeight="false" outlineLevel="0" collapsed="false">
      <c r="A19" s="13"/>
      <c r="B19" s="11"/>
      <c r="C19" s="11"/>
      <c r="D19" s="11"/>
      <c r="E19" s="11"/>
      <c r="F19" s="11"/>
      <c r="G19" s="11"/>
      <c r="H19" s="12"/>
    </row>
    <row r="20" customFormat="false" ht="13.8" hidden="false" customHeight="false" outlineLevel="0" collapsed="false">
      <c r="A20" s="13"/>
      <c r="B20" s="10" t="s">
        <v>15</v>
      </c>
      <c r="C20" s="10" t="n">
        <f aca="false">+COUNT(C3:C17)*E18-C18^2</f>
        <v>9924</v>
      </c>
      <c r="D20" s="11"/>
      <c r="E20" s="11"/>
      <c r="F20" s="11"/>
      <c r="G20" s="11"/>
      <c r="H20" s="12"/>
    </row>
    <row r="21" customFormat="false" ht="13.8" hidden="false" customHeight="false" outlineLevel="0" collapsed="false">
      <c r="A21" s="13"/>
      <c r="B21" s="11"/>
      <c r="C21" s="11"/>
      <c r="D21" s="11"/>
      <c r="E21" s="11"/>
      <c r="F21" s="11"/>
      <c r="G21" s="11"/>
      <c r="H21" s="12"/>
    </row>
    <row r="22" customFormat="false" ht="13.8" hidden="false" customHeight="false" outlineLevel="0" collapsed="false">
      <c r="A22" s="13"/>
      <c r="B22" s="10" t="s">
        <v>16</v>
      </c>
      <c r="C22" s="10" t="n">
        <f aca="false">+(E18*D18)-(C18*F18)</f>
        <v>-182250</v>
      </c>
      <c r="D22" s="11"/>
      <c r="E22" s="11"/>
      <c r="F22" s="11"/>
      <c r="G22" s="11"/>
      <c r="H22" s="12"/>
    </row>
    <row r="23" customFormat="false" ht="13.8" hidden="false" customHeight="false" outlineLevel="0" collapsed="false">
      <c r="A23" s="13"/>
      <c r="B23" s="11"/>
      <c r="C23" s="11"/>
      <c r="D23" s="11"/>
      <c r="E23" s="11"/>
      <c r="F23" s="11"/>
      <c r="G23" s="11"/>
      <c r="H23" s="12"/>
    </row>
    <row r="24" customFormat="false" ht="13.8" hidden="false" customHeight="false" outlineLevel="0" collapsed="false">
      <c r="A24" s="13"/>
      <c r="B24" s="10" t="s">
        <v>17</v>
      </c>
      <c r="C24" s="10" t="n">
        <f aca="false">+(COUNT(C3:C17)*F18)-(C18*D18)</f>
        <v>8694</v>
      </c>
      <c r="D24" s="11"/>
      <c r="E24" s="11"/>
      <c r="F24" s="11"/>
      <c r="G24" s="11"/>
      <c r="H24" s="12"/>
    </row>
    <row r="25" customFormat="false" ht="13.8" hidden="false" customHeight="false" outlineLevel="0" collapsed="false">
      <c r="A25" s="13"/>
      <c r="B25" s="11"/>
      <c r="C25" s="11"/>
      <c r="D25" s="11"/>
      <c r="E25" s="11"/>
      <c r="F25" s="11"/>
      <c r="G25" s="11"/>
      <c r="H25" s="12"/>
    </row>
    <row r="26" customFormat="false" ht="13.8" hidden="false" customHeight="false" outlineLevel="0" collapsed="false">
      <c r="A26" s="13"/>
      <c r="B26" s="10" t="s">
        <v>18</v>
      </c>
      <c r="C26" s="10" t="n">
        <f aca="false">+C22/C20</f>
        <v>-18.3645707376058</v>
      </c>
      <c r="D26" s="11"/>
      <c r="E26" s="11"/>
      <c r="F26" s="11"/>
      <c r="G26" s="11"/>
      <c r="H26" s="12"/>
    </row>
    <row r="27" customFormat="false" ht="13.8" hidden="false" customHeight="false" outlineLevel="0" collapsed="false">
      <c r="A27" s="13"/>
      <c r="B27" s="11"/>
      <c r="C27" s="11"/>
      <c r="D27" s="11"/>
      <c r="E27" s="11"/>
      <c r="F27" s="11"/>
      <c r="G27" s="11"/>
      <c r="H27" s="12"/>
    </row>
    <row r="28" customFormat="false" ht="13.8" hidden="false" customHeight="false" outlineLevel="0" collapsed="false">
      <c r="A28" s="13"/>
      <c r="B28" s="10" t="s">
        <v>19</v>
      </c>
      <c r="C28" s="10" t="n">
        <f aca="false">+C24/C20</f>
        <v>0.876058041112455</v>
      </c>
      <c r="D28" s="11"/>
      <c r="E28" s="11"/>
      <c r="F28" s="11"/>
      <c r="G28" s="11"/>
      <c r="H28" s="12"/>
    </row>
    <row r="29" customFormat="false" ht="13.8" hidden="false" customHeight="false" outlineLevel="0" collapsed="false">
      <c r="A29" s="13"/>
      <c r="B29" s="11"/>
      <c r="C29" s="11"/>
      <c r="D29" s="11"/>
      <c r="E29" s="11"/>
      <c r="F29" s="11"/>
      <c r="G29" s="11"/>
      <c r="H29" s="12"/>
    </row>
    <row r="30" customFormat="false" ht="13.8" hidden="false" customHeight="false" outlineLevel="0" collapsed="false">
      <c r="A30" s="13"/>
      <c r="B30" s="10" t="s">
        <v>41</v>
      </c>
      <c r="C30" s="10" t="s">
        <v>42</v>
      </c>
      <c r="D30" s="10" t="s">
        <v>43</v>
      </c>
      <c r="E30" s="11"/>
      <c r="F30" s="11"/>
      <c r="G30" s="10" t="s">
        <v>20</v>
      </c>
      <c r="H30" s="12" t="n">
        <f aca="false">+(C36/(SQRT(C35)*SQRT(D36)))</f>
        <v>0.966475623038599</v>
      </c>
    </row>
    <row r="31" customFormat="false" ht="13.8" hidden="false" customHeight="false" outlineLevel="0" collapsed="false">
      <c r="A31" s="13"/>
      <c r="B31" s="10" t="s">
        <v>42</v>
      </c>
      <c r="C31" s="10" t="n">
        <f aca="false">CORREL(Hoja2!$C$3:$C$17, Hoja2!$C$3:$C$17)</f>
        <v>1</v>
      </c>
      <c r="D31" s="10" t="n">
        <f aca="false">CORREL(Hoja2!$C$3:$C$17, Hoja2!$D$3:$D$17)</f>
        <v>0.9664756230386</v>
      </c>
      <c r="E31" s="11"/>
      <c r="F31" s="11"/>
      <c r="G31" s="11"/>
      <c r="H31" s="12"/>
    </row>
    <row r="32" customFormat="false" ht="13.8" hidden="false" customHeight="false" outlineLevel="0" collapsed="false">
      <c r="A32" s="13"/>
      <c r="B32" s="10" t="s">
        <v>43</v>
      </c>
      <c r="C32" s="10" t="n">
        <f aca="false">CORREL(Hoja2!$C$3:$C$17, Hoja2!$D$3:$D$17)</f>
        <v>0.9664756230386</v>
      </c>
      <c r="D32" s="10" t="n">
        <f aca="false">CORREL(Hoja2!$D$3:$D$17, Hoja2!$D$3:$D$17)</f>
        <v>1</v>
      </c>
      <c r="E32" s="11"/>
      <c r="F32" s="11"/>
      <c r="G32" s="11"/>
      <c r="H32" s="12"/>
    </row>
    <row r="33" customFormat="false" ht="13.8" hidden="false" customHeight="false" outlineLevel="0" collapsed="false">
      <c r="A33" s="13"/>
      <c r="B33" s="11"/>
      <c r="C33" s="11"/>
      <c r="D33" s="11"/>
      <c r="E33" s="11"/>
      <c r="F33" s="11"/>
      <c r="G33" s="10" t="s">
        <v>44</v>
      </c>
      <c r="H33" s="12" t="n">
        <f aca="false">+H30*H30</f>
        <v>0.934075129927849</v>
      </c>
    </row>
    <row r="34" customFormat="false" ht="13.8" hidden="false" customHeight="false" outlineLevel="0" collapsed="false">
      <c r="A34" s="13"/>
      <c r="B34" s="10" t="s">
        <v>45</v>
      </c>
      <c r="C34" s="10" t="s">
        <v>42</v>
      </c>
      <c r="D34" s="10" t="s">
        <v>43</v>
      </c>
      <c r="E34" s="11"/>
      <c r="F34" s="11"/>
      <c r="G34" s="11"/>
      <c r="H34" s="12"/>
    </row>
    <row r="35" customFormat="false" ht="13.8" hidden="false" customHeight="false" outlineLevel="0" collapsed="false">
      <c r="A35" s="13"/>
      <c r="B35" s="10" t="s">
        <v>42</v>
      </c>
      <c r="C35" s="10" t="n">
        <f aca="false">COVAR(Hoja2!$C$3:$C$17, Hoja2!$C$3:$C$17)</f>
        <v>44.1066666666667</v>
      </c>
      <c r="D35" s="10" t="n">
        <f aca="false">COVAR(Hoja2!$C$3:$C$17, Hoja2!$D$3:$D$17)</f>
        <v>38.64</v>
      </c>
      <c r="E35" s="11"/>
      <c r="F35" s="11"/>
      <c r="G35" s="11"/>
      <c r="H35" s="12"/>
    </row>
    <row r="36" customFormat="false" ht="13.8" hidden="false" customHeight="false" outlineLevel="0" collapsed="false">
      <c r="A36" s="13"/>
      <c r="B36" s="10" t="s">
        <v>43</v>
      </c>
      <c r="C36" s="10" t="n">
        <f aca="false">COVAR(Hoja2!$C$3:$C$17, Hoja2!$D$3:$D$17)</f>
        <v>38.64</v>
      </c>
      <c r="D36" s="10" t="n">
        <f aca="false">COVAR(Hoja2!$D$3:$D$17, Hoja2!$D$3:$D$17)</f>
        <v>36.24</v>
      </c>
      <c r="E36" s="11"/>
      <c r="F36" s="11"/>
      <c r="G36" s="11"/>
      <c r="H36" s="12"/>
    </row>
    <row r="37" customFormat="false" ht="13.8" hidden="false" customHeight="false" outlineLevel="0" collapsed="false">
      <c r="A37" s="13"/>
      <c r="B37" s="13"/>
      <c r="C37" s="13"/>
      <c r="D37" s="13"/>
      <c r="E37" s="13"/>
      <c r="F37" s="13"/>
      <c r="G37" s="13"/>
      <c r="H37" s="13"/>
    </row>
    <row r="38" customFormat="false" ht="16.7" hidden="false" customHeight="false" outlineLevel="0" collapsed="false">
      <c r="A38" s="13"/>
      <c r="B38" s="14" t="s">
        <v>46</v>
      </c>
      <c r="C38" s="13"/>
      <c r="D38" s="13"/>
      <c r="E38" s="13"/>
      <c r="F38" s="13"/>
      <c r="G38" s="13"/>
      <c r="H38" s="13"/>
    </row>
    <row r="39" customFormat="false" ht="13.8" hidden="false" customHeight="false" outlineLevel="0" collapsed="false">
      <c r="A39" s="13"/>
      <c r="B39" s="13" t="s">
        <v>47</v>
      </c>
      <c r="C39" s="13" t="s">
        <v>48</v>
      </c>
      <c r="D39" s="13"/>
      <c r="E39" s="13"/>
      <c r="F39" s="13"/>
      <c r="G39" s="13"/>
      <c r="H39" s="13"/>
    </row>
    <row r="40" customFormat="false" ht="13.8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</row>
    <row r="41" customFormat="false" ht="13.8" hidden="false" customHeight="false" outlineLevel="0" collapsed="false">
      <c r="A41" s="13"/>
      <c r="B41" s="13" t="s">
        <v>49</v>
      </c>
      <c r="C41" s="13"/>
      <c r="D41" s="13"/>
      <c r="E41" s="13"/>
      <c r="F41" s="13"/>
      <c r="G41" s="13"/>
      <c r="H41" s="13"/>
    </row>
    <row r="42" customFormat="false" ht="13.8" hidden="false" customHeight="false" outlineLevel="0" collapsed="false">
      <c r="A42" s="13"/>
      <c r="B42" s="13" t="n">
        <f aca="false" t="array" ref="B42:C46">LINEST($D$3:$D$17 , $C$3:$C$17 , 1 , 1)</f>
        <v>0.876058041112455</v>
      </c>
      <c r="C42" s="13" t="n">
        <v>-18.3645707376058</v>
      </c>
      <c r="D42" s="13"/>
      <c r="E42" s="13"/>
      <c r="F42" s="13"/>
      <c r="G42" s="13"/>
      <c r="H42" s="13"/>
    </row>
    <row r="43" customFormat="false" ht="13.8" hidden="false" customHeight="false" outlineLevel="0" collapsed="false">
      <c r="A43" s="13"/>
      <c r="B43" s="13" t="n">
        <v>0.0645498059273874</v>
      </c>
      <c r="C43" s="13" t="n">
        <v>2.4519298514685</v>
      </c>
      <c r="D43" s="13"/>
      <c r="E43" s="13"/>
      <c r="F43" s="13"/>
      <c r="G43" s="13"/>
      <c r="H43" s="13"/>
    </row>
    <row r="44" customFormat="false" ht="13.8" hidden="false" customHeight="false" outlineLevel="0" collapsed="false">
      <c r="A44" s="13"/>
      <c r="B44" s="13" t="n">
        <v>0.934075129927849</v>
      </c>
      <c r="C44" s="13" t="n">
        <v>1.66032340156557</v>
      </c>
      <c r="D44" s="13"/>
      <c r="E44" s="13"/>
      <c r="F44" s="13"/>
      <c r="G44" s="13"/>
      <c r="H44" s="13"/>
    </row>
    <row r="45" customFormat="false" ht="13.8" hidden="false" customHeight="false" outlineLevel="0" collapsed="false">
      <c r="A45" s="13"/>
      <c r="B45" s="13" t="n">
        <v>184.194169450349</v>
      </c>
      <c r="C45" s="13" t="n">
        <v>13</v>
      </c>
      <c r="D45" s="13"/>
      <c r="E45" s="13"/>
      <c r="F45" s="13"/>
      <c r="G45" s="13"/>
      <c r="H45" s="13"/>
    </row>
    <row r="46" customFormat="false" ht="13.8" hidden="false" customHeight="false" outlineLevel="0" collapsed="false">
      <c r="A46" s="13"/>
      <c r="B46" s="13" t="n">
        <v>507.763240628779</v>
      </c>
      <c r="C46" s="13" t="n">
        <v>35.8367593712213</v>
      </c>
      <c r="D46" s="13"/>
      <c r="E46" s="13"/>
      <c r="F46" s="13"/>
      <c r="G46" s="13"/>
      <c r="H46" s="13"/>
    </row>
    <row r="47" customFormat="false" ht="13.8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</row>
    <row r="48" customFormat="false" ht="13.8" hidden="false" customHeight="false" outlineLevel="0" collapsed="false">
      <c r="A48" s="13"/>
      <c r="B48" s="13" t="s">
        <v>50</v>
      </c>
      <c r="C48" s="13"/>
      <c r="D48" s="13"/>
      <c r="E48" s="13"/>
      <c r="F48" s="13"/>
      <c r="G48" s="13"/>
      <c r="H48" s="13"/>
    </row>
    <row r="49" customFormat="false" ht="13.8" hidden="false" customHeight="false" outlineLevel="0" collapsed="false">
      <c r="A49" s="13"/>
      <c r="B49" s="13" t="s">
        <v>51</v>
      </c>
      <c r="C49" s="13" t="n">
        <f aca="false">$B$44</f>
        <v>0.934075129927849</v>
      </c>
      <c r="D49" s="13"/>
      <c r="E49" s="13"/>
      <c r="F49" s="13"/>
      <c r="G49" s="13"/>
      <c r="H49" s="13"/>
    </row>
    <row r="50" customFormat="false" ht="13.8" hidden="false" customHeight="false" outlineLevel="0" collapsed="false">
      <c r="A50" s="13"/>
      <c r="B50" s="13" t="s">
        <v>52</v>
      </c>
      <c r="C50" s="13" t="n">
        <f aca="false">$C$44</f>
        <v>1.66032340156557</v>
      </c>
      <c r="D50" s="13"/>
      <c r="E50" s="13"/>
      <c r="F50" s="13"/>
      <c r="G50" s="13"/>
      <c r="H50" s="13"/>
    </row>
    <row r="51" customFormat="false" ht="13.8" hidden="false" customHeight="false" outlineLevel="0" collapsed="false">
      <c r="A51" s="13"/>
      <c r="B51" s="13" t="s">
        <v>53</v>
      </c>
      <c r="C51" s="13" t="n">
        <f aca="false">1</f>
        <v>1</v>
      </c>
      <c r="D51" s="13"/>
      <c r="E51" s="13"/>
      <c r="F51" s="13"/>
      <c r="G51" s="13"/>
      <c r="H51" s="13"/>
    </row>
    <row r="52" customFormat="false" ht="13.8" hidden="false" customHeight="false" outlineLevel="0" collapsed="false">
      <c r="A52" s="13"/>
      <c r="B52" s="13" t="s">
        <v>54</v>
      </c>
      <c r="C52" s="13" t="n">
        <f aca="false">15</f>
        <v>15</v>
      </c>
      <c r="D52" s="13"/>
      <c r="E52" s="13"/>
      <c r="F52" s="13"/>
      <c r="G52" s="13"/>
      <c r="H52" s="13"/>
    </row>
    <row r="53" customFormat="false" ht="13.8" hidden="false" customHeight="false" outlineLevel="0" collapsed="false">
      <c r="A53" s="13"/>
      <c r="B53" s="13" t="s">
        <v>55</v>
      </c>
      <c r="C53" s="13" t="n">
        <f aca="false">1 - (1 - $B$44)*($C$52 - 1)/($C$52 - $C$51 - 1)</f>
        <v>0.929003986076145</v>
      </c>
      <c r="D53" s="13"/>
      <c r="E53" s="13"/>
      <c r="F53" s="13"/>
      <c r="G53" s="13"/>
      <c r="H53" s="13"/>
    </row>
    <row r="54" customFormat="false" ht="13.8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</row>
    <row r="55" customFormat="false" ht="13.8" hidden="false" customHeight="false" outlineLevel="0" collapsed="false">
      <c r="A55" s="13"/>
      <c r="B55" s="13" t="s">
        <v>56</v>
      </c>
      <c r="C55" s="13" t="s">
        <v>57</v>
      </c>
      <c r="D55" s="13" t="s">
        <v>58</v>
      </c>
      <c r="E55" s="13"/>
      <c r="F55" s="13"/>
      <c r="G55" s="13"/>
      <c r="H55" s="13"/>
    </row>
    <row r="56" customFormat="false" ht="13.8" hidden="false" customHeight="false" outlineLevel="0" collapsed="false">
      <c r="A56" s="13"/>
      <c r="B56" s="13"/>
      <c r="C56" s="13" t="s">
        <v>59</v>
      </c>
      <c r="D56" s="13" t="s">
        <v>60</v>
      </c>
      <c r="E56" s="13" t="s">
        <v>61</v>
      </c>
      <c r="F56" s="13" t="s">
        <v>62</v>
      </c>
      <c r="G56" s="13" t="s">
        <v>63</v>
      </c>
      <c r="H56" s="13"/>
    </row>
    <row r="57" customFormat="false" ht="13.8" hidden="false" customHeight="false" outlineLevel="0" collapsed="false">
      <c r="A57" s="13" t="s">
        <v>64</v>
      </c>
      <c r="B57" s="13" t="s">
        <v>46</v>
      </c>
      <c r="C57" s="13" t="n">
        <f aca="false">$C$51</f>
        <v>1</v>
      </c>
      <c r="D57" s="15" t="n">
        <f aca="false">$B$46</f>
        <v>507.763240628779</v>
      </c>
      <c r="E57" s="13" t="n">
        <f aca="false">$B$46 / $C$57</f>
        <v>507.763240628779</v>
      </c>
      <c r="F57" s="13" t="n">
        <f aca="false">$B$45</f>
        <v>184.194169450349</v>
      </c>
      <c r="G57" s="13" t="n">
        <f aca="false">FDIST($B$45 , $C$57 , $C$45)</f>
        <v>4.7122793665599E-009</v>
      </c>
      <c r="H57" s="13" t="s">
        <v>65</v>
      </c>
    </row>
    <row r="58" customFormat="false" ht="13.8" hidden="false" customHeight="false" outlineLevel="0" collapsed="false">
      <c r="A58" s="13" t="s">
        <v>66</v>
      </c>
      <c r="B58" s="13" t="s">
        <v>67</v>
      </c>
      <c r="C58" s="13" t="n">
        <f aca="false">$C$45</f>
        <v>13</v>
      </c>
      <c r="D58" s="16" t="n">
        <f aca="false">$C$46</f>
        <v>35.8367593712213</v>
      </c>
      <c r="E58" s="13" t="n">
        <f aca="false">$C$46 / $C$45</f>
        <v>2.75667379778625</v>
      </c>
      <c r="F58" s="13"/>
      <c r="G58" s="13"/>
      <c r="H58" s="13"/>
    </row>
    <row r="59" customFormat="false" ht="13.8" hidden="false" customHeight="false" outlineLevel="0" collapsed="false">
      <c r="A59" s="13"/>
      <c r="B59" s="13" t="s">
        <v>68</v>
      </c>
      <c r="C59" s="13" t="n">
        <f aca="false">$C$57 + $C$45</f>
        <v>14</v>
      </c>
      <c r="D59" s="17" t="n">
        <f aca="false">$B$46 + $C$46</f>
        <v>543.6</v>
      </c>
      <c r="E59" s="13"/>
      <c r="F59" s="13"/>
      <c r="G59" s="13"/>
      <c r="H59" s="13"/>
    </row>
    <row r="60" customFormat="false" ht="13.8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</row>
    <row r="61" customFormat="false" ht="13.8" hidden="false" customHeight="false" outlineLevel="0" collapsed="false">
      <c r="A61" s="13"/>
      <c r="B61" s="13" t="s">
        <v>69</v>
      </c>
      <c r="C61" s="13" t="n">
        <v>0.95</v>
      </c>
      <c r="D61" s="13"/>
      <c r="E61" s="13"/>
      <c r="F61" s="13"/>
      <c r="G61" s="13"/>
      <c r="H61" s="13"/>
    </row>
    <row r="62" customFormat="false" ht="13.8" hidden="false" customHeight="false" outlineLevel="0" collapsed="false">
      <c r="A62" s="13"/>
      <c r="B62" s="13"/>
      <c r="C62" s="13"/>
      <c r="D62" s="13"/>
      <c r="E62" s="13"/>
      <c r="F62" s="13"/>
      <c r="G62" s="13" t="s">
        <v>70</v>
      </c>
      <c r="H62" s="13"/>
    </row>
    <row r="63" customFormat="false" ht="13.8" hidden="false" customHeight="false" outlineLevel="0" collapsed="false">
      <c r="A63" s="13"/>
      <c r="B63" s="13"/>
      <c r="C63" s="13" t="s">
        <v>71</v>
      </c>
      <c r="D63" s="13" t="s">
        <v>52</v>
      </c>
      <c r="E63" s="13" t="s">
        <v>72</v>
      </c>
      <c r="F63" s="13" t="s">
        <v>73</v>
      </c>
      <c r="G63" s="13" t="str">
        <f aca="false">_xlfn.CONCAT("Inferior " , INT($C$61 * 100) , "%")</f>
        <v>Inferior 95%</v>
      </c>
      <c r="H63" s="13" t="str">
        <f aca="false">_xlfn.CONCAT("Superior " , INT($C$61 * 100) , "%")</f>
        <v>Superior 95%</v>
      </c>
    </row>
    <row r="64" customFormat="false" ht="13.8" hidden="false" customHeight="false" outlineLevel="0" collapsed="false">
      <c r="A64" s="13" t="s">
        <v>18</v>
      </c>
      <c r="B64" s="13" t="str">
        <f aca="false">"Intersección"</f>
        <v>Intersección</v>
      </c>
      <c r="C64" s="13" t="n">
        <f aca="false" t="array" ref="C64:C65">INDEX($B$42:$C$42, 1 , ROW($C$65)+1 - ROW())</f>
        <v>-18.3645707376058</v>
      </c>
      <c r="D64" s="13" t="n">
        <f aca="false" t="array" ref="D64:D65">INDEX($B$43:$C$43, 1 , ROW($D$65)+1 - ROW())</f>
        <v>2.4519298514685</v>
      </c>
      <c r="E64" s="13" t="n">
        <f aca="false" t="array" ref="E64:E65">$C$64:$C$65 / $D$64:$D$65</f>
        <v>-7.48984344988783</v>
      </c>
      <c r="F64" s="13" t="n">
        <f aca="false" t="array" ref="F64:F65">TDIST(ABS($E$64:$E$65) , $C$45 , 2 )</f>
        <v>4.56563424787585E-006</v>
      </c>
      <c r="G64" s="13" t="n">
        <f aca="false" t="array" ref="G64:G65">$C$64:$C$65 - $D$64:$D$65 * TINV(1 - $C$61 , $C$45)</f>
        <v>-23.6616431365638</v>
      </c>
      <c r="H64" s="13" t="n">
        <f aca="false" t="array" ref="H64:H65">$C$64:$C$65 + $D$64:$D$65 * TINV(1 - $C$61 , $C$45)</f>
        <v>-13.0674983386478</v>
      </c>
    </row>
    <row r="65" customFormat="false" ht="13.8" hidden="false" customHeight="false" outlineLevel="0" collapsed="false">
      <c r="A65" s="13" t="s">
        <v>19</v>
      </c>
      <c r="B65" s="13" t="str">
        <f aca="false">"X1"</f>
        <v>X1</v>
      </c>
      <c r="C65" s="13" t="n">
        <v>0.876058041112455</v>
      </c>
      <c r="D65" s="13" t="n">
        <v>0.0645498059273874</v>
      </c>
      <c r="E65" s="13" t="n">
        <v>13.5718152599551</v>
      </c>
      <c r="F65" s="13" t="n">
        <v>4.7122793665599E-009</v>
      </c>
      <c r="G65" s="13" t="n">
        <v>0.736606663606171</v>
      </c>
      <c r="H65" s="13" t="n">
        <v>1.01550941861874</v>
      </c>
    </row>
    <row r="66" customFormat="false" ht="13.8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</row>
    <row r="67" customFormat="false" ht="13.8" hidden="false" customHeight="false" outlineLevel="0" collapsed="false">
      <c r="A67" s="13"/>
      <c r="B67" s="13" t="str">
        <f aca="false">"X1"</f>
        <v>X1</v>
      </c>
      <c r="C67" s="13" t="s">
        <v>74</v>
      </c>
      <c r="D67" s="13" t="str">
        <f aca="false">"Y"</f>
        <v>Y</v>
      </c>
      <c r="E67" s="13" t="s">
        <v>67</v>
      </c>
      <c r="F67" s="13"/>
      <c r="G67" s="13"/>
      <c r="H67" s="13"/>
    </row>
    <row r="68" customFormat="false" ht="13.8" hidden="false" customHeight="false" outlineLevel="0" collapsed="false">
      <c r="A68" s="13"/>
      <c r="B68" s="13" t="n">
        <f aca="false" t="array" ref="B68:B82">$C$3:$C$17</f>
        <v>48</v>
      </c>
      <c r="C68" s="13" t="n">
        <f aca="false" t="array" ref="C68:C82">MMULT($B$68:$B$82 , $C$65) + $C$64</f>
        <v>23.686215235792</v>
      </c>
      <c r="D68" s="13" t="n">
        <f aca="false" t="array" ref="D68:D82">$D$3:$D$17</f>
        <v>24</v>
      </c>
      <c r="E68" s="13" t="n">
        <f aca="false" t="array" ref="E68:E82">$D$68:$D$82 - $C$68:$C$82</f>
        <v>0.313784764207981</v>
      </c>
      <c r="F68" s="13"/>
      <c r="G68" s="13"/>
      <c r="H68" s="13"/>
    </row>
    <row r="69" customFormat="false" ht="13.8" hidden="false" customHeight="false" outlineLevel="0" collapsed="false">
      <c r="A69" s="13"/>
      <c r="B69" s="13" t="n">
        <v>40</v>
      </c>
      <c r="C69" s="13" t="n">
        <v>16.6777509068924</v>
      </c>
      <c r="D69" s="13" t="n">
        <v>18</v>
      </c>
      <c r="E69" s="13" t="n">
        <v>1.32224909310762</v>
      </c>
      <c r="F69" s="13"/>
      <c r="G69" s="13"/>
      <c r="H69" s="13"/>
    </row>
    <row r="70" customFormat="false" ht="13.8" hidden="false" customHeight="false" outlineLevel="0" collapsed="false">
      <c r="A70" s="13"/>
      <c r="B70" s="13" t="n">
        <v>30</v>
      </c>
      <c r="C70" s="13" t="n">
        <v>7.91717049576784</v>
      </c>
      <c r="D70" s="13" t="n">
        <v>9</v>
      </c>
      <c r="E70" s="13" t="n">
        <v>1.08282950423216</v>
      </c>
      <c r="F70" s="13"/>
      <c r="G70" s="13"/>
      <c r="H70" s="13"/>
    </row>
    <row r="71" customFormat="false" ht="13.8" hidden="false" customHeight="false" outlineLevel="0" collapsed="false">
      <c r="A71" s="13"/>
      <c r="B71" s="13" t="n">
        <v>39</v>
      </c>
      <c r="C71" s="13" t="n">
        <v>15.8016928657799</v>
      </c>
      <c r="D71" s="13" t="n">
        <v>14</v>
      </c>
      <c r="E71" s="13" t="n">
        <v>-1.80169286577993</v>
      </c>
      <c r="F71" s="13"/>
      <c r="G71" s="13"/>
      <c r="H71" s="13"/>
    </row>
    <row r="72" customFormat="false" ht="13.8" hidden="false" customHeight="false" outlineLevel="0" collapsed="false">
      <c r="A72" s="13"/>
      <c r="B72" s="13" t="n">
        <v>46</v>
      </c>
      <c r="C72" s="13" t="n">
        <v>21.9340991535671</v>
      </c>
      <c r="D72" s="13" t="n">
        <v>22</v>
      </c>
      <c r="E72" s="13" t="n">
        <v>0.0659008464328892</v>
      </c>
      <c r="F72" s="13"/>
      <c r="G72" s="13"/>
      <c r="H72" s="13"/>
    </row>
    <row r="73" customFormat="false" ht="13.8" hidden="false" customHeight="false" outlineLevel="0" collapsed="false">
      <c r="A73" s="13"/>
      <c r="B73" s="13" t="n">
        <v>42</v>
      </c>
      <c r="C73" s="13" t="n">
        <v>18.4298669891173</v>
      </c>
      <c r="D73" s="13" t="n">
        <v>22</v>
      </c>
      <c r="E73" s="13" t="n">
        <v>3.57013301088271</v>
      </c>
      <c r="F73" s="13"/>
      <c r="G73" s="13"/>
      <c r="H73" s="13"/>
    </row>
    <row r="74" customFormat="false" ht="13.8" hidden="false" customHeight="false" outlineLevel="0" collapsed="false">
      <c r="A74" s="13"/>
      <c r="B74" s="13" t="n">
        <v>27</v>
      </c>
      <c r="C74" s="13" t="n">
        <v>5.28899637243048</v>
      </c>
      <c r="D74" s="13" t="n">
        <v>4</v>
      </c>
      <c r="E74" s="13" t="n">
        <v>-1.28899637243048</v>
      </c>
      <c r="F74" s="13"/>
      <c r="G74" s="13"/>
      <c r="H74" s="13"/>
    </row>
    <row r="75" customFormat="false" ht="13.8" hidden="false" customHeight="false" outlineLevel="0" collapsed="false">
      <c r="A75" s="13"/>
      <c r="B75" s="13" t="n">
        <v>36</v>
      </c>
      <c r="C75" s="13" t="n">
        <v>13.1735187424426</v>
      </c>
      <c r="D75" s="13" t="n">
        <v>13</v>
      </c>
      <c r="E75" s="13" t="n">
        <v>-0.173518742442564</v>
      </c>
      <c r="F75" s="13"/>
      <c r="G75" s="13"/>
      <c r="H75" s="13"/>
    </row>
    <row r="76" customFormat="false" ht="13.8" hidden="false" customHeight="false" outlineLevel="0" collapsed="false">
      <c r="A76" s="13"/>
      <c r="B76" s="13" t="n">
        <v>34</v>
      </c>
      <c r="C76" s="13" t="n">
        <v>11.4214026602177</v>
      </c>
      <c r="D76" s="13" t="n">
        <v>10</v>
      </c>
      <c r="E76" s="13" t="n">
        <v>-1.42140266021766</v>
      </c>
      <c r="F76" s="13"/>
      <c r="G76" s="13"/>
      <c r="H76" s="13"/>
    </row>
    <row r="77" customFormat="false" ht="13.8" hidden="false" customHeight="false" outlineLevel="0" collapsed="false">
      <c r="A77" s="13"/>
      <c r="B77" s="13" t="n">
        <v>46</v>
      </c>
      <c r="C77" s="13" t="n">
        <v>21.9340991535671</v>
      </c>
      <c r="D77" s="13" t="n">
        <v>20</v>
      </c>
      <c r="E77" s="13" t="n">
        <v>-1.93409915356711</v>
      </c>
      <c r="F77" s="13"/>
      <c r="G77" s="13"/>
      <c r="H77" s="13"/>
    </row>
    <row r="78" customFormat="false" ht="13.8" hidden="false" customHeight="false" outlineLevel="0" collapsed="false">
      <c r="A78" s="13"/>
      <c r="B78" s="13" t="n">
        <v>32</v>
      </c>
      <c r="C78" s="13" t="n">
        <v>9.66928657799275</v>
      </c>
      <c r="D78" s="13" t="n">
        <v>12</v>
      </c>
      <c r="E78" s="13" t="n">
        <v>2.33071342200725</v>
      </c>
      <c r="F78" s="13"/>
      <c r="G78" s="13"/>
      <c r="H78" s="13"/>
    </row>
    <row r="79" customFormat="false" ht="13.8" hidden="false" customHeight="false" outlineLevel="0" collapsed="false">
      <c r="A79" s="13"/>
      <c r="B79" s="13" t="n">
        <v>42</v>
      </c>
      <c r="C79" s="13" t="n">
        <v>18.4298669891173</v>
      </c>
      <c r="D79" s="13" t="n">
        <v>18</v>
      </c>
      <c r="E79" s="13" t="n">
        <v>-0.429866989117294</v>
      </c>
      <c r="F79" s="13"/>
      <c r="G79" s="13"/>
      <c r="H79" s="13"/>
    </row>
    <row r="80" customFormat="false" ht="13.8" hidden="false" customHeight="false" outlineLevel="0" collapsed="false">
      <c r="A80" s="13"/>
      <c r="B80" s="13" t="n">
        <v>40</v>
      </c>
      <c r="C80" s="13" t="n">
        <v>16.6777509068924</v>
      </c>
      <c r="D80" s="13" t="n">
        <v>16</v>
      </c>
      <c r="E80" s="13" t="n">
        <v>-0.677750906892385</v>
      </c>
      <c r="F80" s="13"/>
      <c r="G80" s="13"/>
      <c r="H80" s="13"/>
    </row>
    <row r="81" customFormat="false" ht="13.8" hidden="false" customHeight="false" outlineLevel="0" collapsed="false">
      <c r="A81" s="13"/>
      <c r="B81" s="13" t="n">
        <v>32</v>
      </c>
      <c r="C81" s="13" t="n">
        <v>9.66928657799275</v>
      </c>
      <c r="D81" s="13" t="n">
        <v>8</v>
      </c>
      <c r="E81" s="13" t="n">
        <v>-1.66928657799275</v>
      </c>
      <c r="F81" s="13"/>
      <c r="G81" s="13"/>
      <c r="H81" s="13"/>
    </row>
    <row r="82" customFormat="false" ht="13.8" hidden="false" customHeight="false" outlineLevel="0" collapsed="false">
      <c r="A82" s="13"/>
      <c r="B82" s="13" t="n">
        <v>27</v>
      </c>
      <c r="C82" s="13" t="n">
        <v>5.28899637243048</v>
      </c>
      <c r="D82" s="13" t="n">
        <v>6</v>
      </c>
      <c r="E82" s="13" t="n">
        <v>0.711003627569525</v>
      </c>
      <c r="F82" s="13"/>
      <c r="G82" s="13"/>
      <c r="H82" s="13"/>
    </row>
    <row r="83" customFormat="false" ht="13.8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</row>
    <row r="84" customFormat="false" ht="13.8" hidden="false" customHeight="false" outlineLevel="0" collapsed="false">
      <c r="A84" s="13"/>
      <c r="B84" s="13" t="s">
        <v>75</v>
      </c>
      <c r="C84" s="13" t="s">
        <v>58</v>
      </c>
      <c r="D84" s="13" t="s">
        <v>57</v>
      </c>
      <c r="E84" s="13"/>
      <c r="F84" s="13"/>
      <c r="G84" s="13"/>
      <c r="H84" s="13"/>
    </row>
    <row r="85" customFormat="false" ht="13.8" hidden="false" customHeight="false" outlineLevel="0" collapsed="false">
      <c r="A85" s="13"/>
      <c r="B85" s="13" t="s">
        <v>46</v>
      </c>
      <c r="C85" s="13"/>
      <c r="D85" s="13" t="s">
        <v>76</v>
      </c>
      <c r="E85" s="13" t="s">
        <v>77</v>
      </c>
      <c r="F85" s="13"/>
      <c r="G85" s="13"/>
      <c r="H85" s="13"/>
    </row>
    <row r="86" customFormat="false" ht="13.8" hidden="false" customHeight="false" outlineLevel="0" collapsed="false">
      <c r="A86" s="13"/>
      <c r="B86" s="13" t="s">
        <v>52</v>
      </c>
      <c r="C86" s="13"/>
      <c r="D86" s="13"/>
      <c r="E86" s="13"/>
      <c r="F86" s="13"/>
      <c r="G86" s="13"/>
      <c r="H86" s="13"/>
    </row>
    <row r="87" customFormat="false" ht="13.8" hidden="false" customHeight="false" outlineLevel="0" collapsed="false">
      <c r="A87" s="13"/>
      <c r="B87" s="13" t="s">
        <v>68</v>
      </c>
      <c r="C87" s="13"/>
      <c r="D87" s="13" t="s">
        <v>78</v>
      </c>
      <c r="E87" s="13" t="s">
        <v>79</v>
      </c>
      <c r="F87" s="13"/>
      <c r="G87" s="13"/>
      <c r="H87" s="13"/>
    </row>
    <row r="88" customFormat="false" ht="13.8" hidden="false" customHeight="false" outlineLevel="0" collapsed="false">
      <c r="A88" s="13"/>
      <c r="B88" s="13"/>
      <c r="C88" s="13"/>
      <c r="D88" s="13"/>
      <c r="E88" s="13"/>
      <c r="F88" s="13"/>
      <c r="G88" s="13"/>
      <c r="H88" s="13"/>
    </row>
    <row r="89" customFormat="false" ht="13.8" hidden="false" customHeight="false" outlineLevel="0" collapsed="false">
      <c r="A89" s="13"/>
      <c r="B89" s="13"/>
      <c r="C89" s="13"/>
      <c r="D89" s="13" t="s">
        <v>80</v>
      </c>
      <c r="E89" s="13"/>
      <c r="F89" s="13"/>
      <c r="G89" s="13"/>
      <c r="H89" s="13"/>
    </row>
    <row r="90" customFormat="false" ht="13.8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</row>
    <row r="91" customFormat="false" ht="13.8" hidden="false" customHeight="false" outlineLevel="0" collapsed="false">
      <c r="A91" s="13"/>
      <c r="B91" s="13" t="s">
        <v>81</v>
      </c>
      <c r="C91" s="13"/>
      <c r="D91" s="13"/>
      <c r="E91" s="13"/>
      <c r="F91" s="13"/>
      <c r="G91" s="13"/>
      <c r="H91" s="13"/>
    </row>
    <row r="92" customFormat="false" ht="13.8" hidden="false" customHeight="false" outlineLevel="0" collapsed="false">
      <c r="A92" s="13"/>
      <c r="B92" s="10"/>
      <c r="C92" s="10" t="s">
        <v>22</v>
      </c>
      <c r="D92" s="10" t="s">
        <v>23</v>
      </c>
      <c r="E92" s="10" t="s">
        <v>24</v>
      </c>
      <c r="F92" s="10" t="s">
        <v>3</v>
      </c>
      <c r="G92" s="13" t="s">
        <v>82</v>
      </c>
      <c r="H92" s="13" t="s">
        <v>83</v>
      </c>
      <c r="I92" s="0" t="s">
        <v>84</v>
      </c>
    </row>
    <row r="93" customFormat="false" ht="13.8" hidden="false" customHeight="false" outlineLevel="0" collapsed="false">
      <c r="A93" s="13"/>
      <c r="B93" s="10" t="s">
        <v>25</v>
      </c>
      <c r="C93" s="10" t="n">
        <v>48</v>
      </c>
      <c r="D93" s="10" t="n">
        <v>24</v>
      </c>
      <c r="E93" s="10" t="n">
        <f aca="false">+C93^2</f>
        <v>2304</v>
      </c>
      <c r="F93" s="10" t="n">
        <f aca="false">+C93*D93</f>
        <v>1152</v>
      </c>
      <c r="G93" s="13"/>
      <c r="H93" s="13" t="n">
        <f aca="false">(C68-AVERAGE($D$68:$D$82))^2</f>
        <v>86.2337934054558</v>
      </c>
      <c r="I93" s="0" t="n">
        <f aca="false">(G93-H93)^2</f>
        <v>7436.26712509484</v>
      </c>
    </row>
    <row r="94" customFormat="false" ht="13.8" hidden="false" customHeight="false" outlineLevel="0" collapsed="false">
      <c r="A94" s="13"/>
      <c r="B94" s="10" t="s">
        <v>26</v>
      </c>
      <c r="C94" s="10" t="n">
        <v>40</v>
      </c>
      <c r="D94" s="10" t="n">
        <v>18</v>
      </c>
      <c r="E94" s="10" t="n">
        <f aca="false">+C94^2</f>
        <v>1600</v>
      </c>
      <c r="F94" s="10" t="n">
        <f aca="false">+C94*D94</f>
        <v>720</v>
      </c>
      <c r="G94" s="13"/>
      <c r="H94" s="13"/>
    </row>
    <row r="95" customFormat="false" ht="13.8" hidden="false" customHeight="false" outlineLevel="0" collapsed="false">
      <c r="A95" s="13"/>
      <c r="B95" s="10" t="s">
        <v>27</v>
      </c>
      <c r="C95" s="10" t="n">
        <v>30</v>
      </c>
      <c r="D95" s="10" t="n">
        <v>9</v>
      </c>
      <c r="E95" s="10" t="n">
        <f aca="false">+C95^2</f>
        <v>900</v>
      </c>
      <c r="F95" s="10" t="n">
        <f aca="false">+C95*D95</f>
        <v>270</v>
      </c>
      <c r="G95" s="13"/>
      <c r="H95" s="13"/>
    </row>
    <row r="96" customFormat="false" ht="13.8" hidden="false" customHeight="false" outlineLevel="0" collapsed="false">
      <c r="A96" s="13"/>
      <c r="B96" s="10" t="s">
        <v>28</v>
      </c>
      <c r="C96" s="10" t="n">
        <v>39</v>
      </c>
      <c r="D96" s="10" t="n">
        <v>14</v>
      </c>
      <c r="E96" s="10" t="n">
        <f aca="false">+C96^2</f>
        <v>1521</v>
      </c>
      <c r="F96" s="10" t="n">
        <f aca="false">+C96*D96</f>
        <v>546</v>
      </c>
      <c r="G96" s="13"/>
      <c r="H96" s="13"/>
    </row>
    <row r="97" customFormat="false" ht="13.8" hidden="false" customHeight="false" outlineLevel="0" collapsed="false">
      <c r="A97" s="13"/>
      <c r="B97" s="10" t="s">
        <v>29</v>
      </c>
      <c r="C97" s="10" t="n">
        <v>46</v>
      </c>
      <c r="D97" s="10" t="n">
        <v>22</v>
      </c>
      <c r="E97" s="10" t="n">
        <f aca="false">+C97^2</f>
        <v>2116</v>
      </c>
      <c r="F97" s="10" t="n">
        <f aca="false">+C97*D97</f>
        <v>1012</v>
      </c>
      <c r="G97" s="13"/>
      <c r="H97" s="13"/>
    </row>
    <row r="98" customFormat="false" ht="13.8" hidden="false" customHeight="false" outlineLevel="0" collapsed="false">
      <c r="A98" s="13"/>
      <c r="B98" s="10" t="s">
        <v>30</v>
      </c>
      <c r="C98" s="10" t="n">
        <v>42</v>
      </c>
      <c r="D98" s="10" t="n">
        <v>22</v>
      </c>
      <c r="E98" s="10" t="n">
        <f aca="false">+C98^2</f>
        <v>1764</v>
      </c>
      <c r="F98" s="10" t="n">
        <f aca="false">+C98*D98</f>
        <v>924</v>
      </c>
      <c r="G98" s="13"/>
      <c r="H98" s="13"/>
    </row>
    <row r="99" customFormat="false" ht="13.8" hidden="false" customHeight="false" outlineLevel="0" collapsed="false">
      <c r="A99" s="13"/>
      <c r="B99" s="10" t="s">
        <v>31</v>
      </c>
      <c r="C99" s="10" t="n">
        <v>27</v>
      </c>
      <c r="D99" s="10" t="n">
        <v>4</v>
      </c>
      <c r="E99" s="10" t="n">
        <f aca="false">+C99^2</f>
        <v>729</v>
      </c>
      <c r="F99" s="10" t="n">
        <f aca="false">+C99*D99</f>
        <v>108</v>
      </c>
      <c r="G99" s="13"/>
      <c r="H99" s="13"/>
    </row>
    <row r="100" customFormat="false" ht="13.8" hidden="false" customHeight="false" outlineLevel="0" collapsed="false">
      <c r="A100" s="13"/>
      <c r="B100" s="10" t="s">
        <v>32</v>
      </c>
      <c r="C100" s="10" t="n">
        <v>36</v>
      </c>
      <c r="D100" s="10" t="n">
        <v>13</v>
      </c>
      <c r="E100" s="10" t="n">
        <f aca="false">+C100^2</f>
        <v>1296</v>
      </c>
      <c r="F100" s="10" t="n">
        <f aca="false">+C100*D100</f>
        <v>468</v>
      </c>
      <c r="G100" s="13"/>
      <c r="H100" s="13"/>
    </row>
    <row r="101" customFormat="false" ht="13.8" hidden="false" customHeight="false" outlineLevel="0" collapsed="false">
      <c r="A101" s="13"/>
      <c r="B101" s="10" t="s">
        <v>33</v>
      </c>
      <c r="C101" s="10" t="n">
        <v>34</v>
      </c>
      <c r="D101" s="10" t="n">
        <v>10</v>
      </c>
      <c r="E101" s="10" t="n">
        <f aca="false">+C101^2</f>
        <v>1156</v>
      </c>
      <c r="F101" s="10" t="n">
        <f aca="false">+C101*D101</f>
        <v>340</v>
      </c>
      <c r="G101" s="13"/>
      <c r="H101" s="13"/>
    </row>
    <row r="102" customFormat="false" ht="13.8" hidden="false" customHeight="false" outlineLevel="0" collapsed="false">
      <c r="A102" s="13"/>
      <c r="B102" s="10" t="s">
        <v>34</v>
      </c>
      <c r="C102" s="10" t="n">
        <v>46</v>
      </c>
      <c r="D102" s="10" t="n">
        <v>20</v>
      </c>
      <c r="E102" s="10" t="n">
        <f aca="false">+C102^2</f>
        <v>2116</v>
      </c>
      <c r="F102" s="10" t="n">
        <f aca="false">+C102*D102</f>
        <v>920</v>
      </c>
      <c r="G102" s="13"/>
      <c r="H102" s="13"/>
    </row>
    <row r="103" customFormat="false" ht="13.8" hidden="false" customHeight="false" outlineLevel="0" collapsed="false">
      <c r="A103" s="13"/>
      <c r="B103" s="10" t="s">
        <v>35</v>
      </c>
      <c r="C103" s="10" t="n">
        <v>32</v>
      </c>
      <c r="D103" s="10" t="n">
        <v>12</v>
      </c>
      <c r="E103" s="10" t="n">
        <f aca="false">+C103^2</f>
        <v>1024</v>
      </c>
      <c r="F103" s="10" t="n">
        <f aca="false">+C103*D103</f>
        <v>384</v>
      </c>
      <c r="G103" s="13"/>
      <c r="H103" s="13"/>
    </row>
    <row r="104" customFormat="false" ht="13.8" hidden="false" customHeight="false" outlineLevel="0" collapsed="false">
      <c r="A104" s="13"/>
      <c r="B104" s="10" t="s">
        <v>36</v>
      </c>
      <c r="C104" s="10" t="n">
        <v>42</v>
      </c>
      <c r="D104" s="10" t="n">
        <v>18</v>
      </c>
      <c r="E104" s="10" t="n">
        <f aca="false">+C104^2</f>
        <v>1764</v>
      </c>
      <c r="F104" s="10" t="n">
        <f aca="false">+C104*D104</f>
        <v>756</v>
      </c>
      <c r="G104" s="13"/>
      <c r="H104" s="13"/>
    </row>
    <row r="105" customFormat="false" ht="13.8" hidden="false" customHeight="false" outlineLevel="0" collapsed="false">
      <c r="A105" s="13"/>
      <c r="B105" s="10" t="s">
        <v>37</v>
      </c>
      <c r="C105" s="10" t="n">
        <v>40</v>
      </c>
      <c r="D105" s="10" t="n">
        <v>16</v>
      </c>
      <c r="E105" s="10" t="n">
        <f aca="false">+C105^2</f>
        <v>1600</v>
      </c>
      <c r="F105" s="10" t="n">
        <f aca="false">+C105*D105</f>
        <v>640</v>
      </c>
      <c r="G105" s="13"/>
      <c r="H105" s="13"/>
    </row>
    <row r="106" customFormat="false" ht="13.8" hidden="false" customHeight="false" outlineLevel="0" collapsed="false">
      <c r="A106" s="13"/>
      <c r="B106" s="10" t="s">
        <v>38</v>
      </c>
      <c r="C106" s="10" t="n">
        <v>32</v>
      </c>
      <c r="D106" s="10" t="n">
        <v>8</v>
      </c>
      <c r="E106" s="10" t="n">
        <f aca="false">+C106^2</f>
        <v>1024</v>
      </c>
      <c r="F106" s="10" t="n">
        <f aca="false">+C106*D106</f>
        <v>256</v>
      </c>
      <c r="G106" s="13"/>
      <c r="H106" s="13"/>
    </row>
    <row r="107" customFormat="false" ht="13.8" hidden="false" customHeight="false" outlineLevel="0" collapsed="false">
      <c r="A107" s="13"/>
      <c r="B107" s="10" t="s">
        <v>39</v>
      </c>
      <c r="C107" s="10" t="n">
        <v>27</v>
      </c>
      <c r="D107" s="10" t="n">
        <v>6</v>
      </c>
      <c r="E107" s="10" t="n">
        <f aca="false">+C107^2</f>
        <v>729</v>
      </c>
      <c r="F107" s="10" t="n">
        <f aca="false">+C107*D107</f>
        <v>162</v>
      </c>
      <c r="G107" s="13"/>
      <c r="H107" s="13"/>
    </row>
    <row r="108" customFormat="false" ht="13.8" hidden="false" customHeight="false" outlineLevel="0" collapsed="false">
      <c r="A108" s="13"/>
      <c r="B108" s="10" t="s">
        <v>40</v>
      </c>
      <c r="C108" s="10" t="n">
        <f aca="false">SUM(C93:C107)</f>
        <v>561</v>
      </c>
      <c r="D108" s="10" t="n">
        <f aca="false">SUM(D93:D107)</f>
        <v>216</v>
      </c>
      <c r="E108" s="10" t="n">
        <f aca="false">SUM(E93:E107)</f>
        <v>21643</v>
      </c>
      <c r="F108" s="10" t="n">
        <f aca="false">SUM(F93:F107)</f>
        <v>8658</v>
      </c>
      <c r="G108" s="13"/>
      <c r="H108" s="13"/>
    </row>
    <row r="110" customFormat="false" ht="13.8" hidden="false" customHeight="false" outlineLevel="0" collapsed="false">
      <c r="A110" s="13"/>
      <c r="B110" s="13" t="s">
        <v>56</v>
      </c>
      <c r="C110" s="13" t="s">
        <v>57</v>
      </c>
      <c r="D110" s="13" t="s">
        <v>58</v>
      </c>
      <c r="E110" s="13"/>
      <c r="F110" s="13"/>
      <c r="G110" s="13" t="s">
        <v>85</v>
      </c>
      <c r="H110" s="13" t="s">
        <v>86</v>
      </c>
      <c r="I110" s="13" t="s">
        <v>87</v>
      </c>
    </row>
    <row r="111" customFormat="false" ht="13.8" hidden="false" customHeight="false" outlineLevel="0" collapsed="false">
      <c r="A111" s="13"/>
      <c r="B111" s="13"/>
      <c r="C111" s="13" t="s">
        <v>59</v>
      </c>
      <c r="D111" s="13" t="s">
        <v>60</v>
      </c>
      <c r="E111" s="13" t="s">
        <v>61</v>
      </c>
      <c r="F111" s="13"/>
      <c r="G111" s="13" t="s">
        <v>62</v>
      </c>
      <c r="H111" s="13"/>
      <c r="I111" s="13" t="s">
        <v>63</v>
      </c>
    </row>
    <row r="112" customFormat="false" ht="13.8" hidden="false" customHeight="false" outlineLevel="0" collapsed="false">
      <c r="A112" s="13" t="s">
        <v>64</v>
      </c>
      <c r="B112" s="13" t="s">
        <v>46</v>
      </c>
      <c r="C112" s="13" t="n">
        <f aca="false">$C$51</f>
        <v>1</v>
      </c>
      <c r="D112" s="15" t="n">
        <f aca="false">$B$46</f>
        <v>507.763240628779</v>
      </c>
      <c r="E112" s="13" t="n">
        <f aca="false">$B$46 / $C$57</f>
        <v>507.763240628779</v>
      </c>
      <c r="F112" s="13"/>
      <c r="G112" s="13" t="n">
        <f aca="false">$B$45</f>
        <v>184.194169450349</v>
      </c>
      <c r="H112" s="13" t="s">
        <v>88</v>
      </c>
      <c r="I112" s="13" t="n">
        <f aca="false">FDIST($B$45 , $C$57 , $C$45)</f>
        <v>4.7122793665599E-009</v>
      </c>
    </row>
    <row r="113" customFormat="false" ht="13.8" hidden="false" customHeight="false" outlineLevel="0" collapsed="false">
      <c r="A113" s="13" t="s">
        <v>66</v>
      </c>
      <c r="B113" s="13" t="s">
        <v>67</v>
      </c>
      <c r="C113" s="13" t="n">
        <f aca="false">$C$45</f>
        <v>13</v>
      </c>
      <c r="D113" s="16" t="n">
        <f aca="false">$C$46</f>
        <v>35.8367593712213</v>
      </c>
      <c r="E113" s="13" t="n">
        <f aca="false">$C$46 / $C$45</f>
        <v>2.75667379778625</v>
      </c>
      <c r="F113" s="13"/>
      <c r="G113" s="13"/>
      <c r="H113" s="13"/>
    </row>
    <row r="114" customFormat="false" ht="13.8" hidden="false" customHeight="false" outlineLevel="0" collapsed="false">
      <c r="A114" s="13"/>
      <c r="B114" s="13" t="s">
        <v>68</v>
      </c>
      <c r="C114" s="13" t="n">
        <f aca="false">$C$57 + $C$45</f>
        <v>14</v>
      </c>
      <c r="D114" s="17" t="n">
        <f aca="false">$B$46 + $C$46</f>
        <v>543.6</v>
      </c>
      <c r="E114" s="13"/>
      <c r="F114" s="13"/>
      <c r="G114" s="13"/>
      <c r="H1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2023-08-25T01:30:22Z</dcterms:created>
  <dc:creator>Jairo</dc:creator>
  <dc:description/>
  <dc:language>es-CO</dc:language>
  <cp:lastModifiedBy/>
  <dcterms:modified xsi:type="dcterms:W3CDTF">2023-08-29T19:59:56Z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