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260" yWindow="0" windowWidth="18100" windowHeight="15220" activeTab="1"/>
  </bookViews>
  <sheets>
    <sheet name="Buisness Projection" sheetId="1" r:id="rId1"/>
    <sheet name="Timesheets" sheetId="2" r:id="rId2"/>
    <sheet name="Sheet3" sheetId="3" r:id="rId3"/>
  </sheets>
  <definedNames>
    <definedName name="_xlnm.Print_Area" localSheetId="0">'Buisness Projection'!$A$2:$S$55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2" l="1"/>
  <c r="H4" i="2"/>
  <c r="M4" i="2"/>
  <c r="M5" i="2"/>
  <c r="F6" i="2"/>
  <c r="K6" i="2"/>
  <c r="M6" i="2"/>
  <c r="M7" i="2"/>
  <c r="M8" i="2"/>
  <c r="M9" i="2"/>
  <c r="M10" i="2"/>
  <c r="M11" i="2"/>
  <c r="M12" i="2"/>
  <c r="M14" i="2"/>
  <c r="M15" i="2"/>
  <c r="M16" i="2"/>
  <c r="M17" i="2"/>
  <c r="M18" i="2"/>
  <c r="M20" i="2"/>
  <c r="M21" i="2"/>
  <c r="M22" i="2"/>
  <c r="M23" i="2"/>
  <c r="M24" i="2"/>
  <c r="M25" i="2"/>
  <c r="M26" i="2"/>
  <c r="M27" i="2"/>
  <c r="M28" i="2"/>
  <c r="M29" i="2"/>
  <c r="M31" i="2"/>
  <c r="F31" i="2"/>
  <c r="G31" i="2"/>
  <c r="H31" i="2"/>
  <c r="I31" i="2"/>
  <c r="J31" i="2"/>
  <c r="K31" i="2"/>
  <c r="L31" i="2"/>
  <c r="E31" i="2"/>
  <c r="D31" i="2"/>
  <c r="C31" i="2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3" i="1"/>
  <c r="T5" i="1"/>
  <c r="O6" i="1"/>
  <c r="T6" i="1"/>
  <c r="T7" i="1"/>
  <c r="M8" i="1"/>
  <c r="R8" i="1"/>
  <c r="T8" i="1"/>
  <c r="T9" i="1"/>
  <c r="T10" i="1"/>
  <c r="T11" i="1"/>
  <c r="T12" i="1"/>
  <c r="T13" i="1"/>
  <c r="T14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30" i="1"/>
  <c r="T31" i="1"/>
  <c r="T33" i="1"/>
  <c r="J33" i="1"/>
  <c r="K33" i="1"/>
  <c r="L33" i="1"/>
  <c r="M33" i="1"/>
  <c r="N33" i="1"/>
  <c r="O33" i="1"/>
  <c r="P33" i="1"/>
  <c r="Q33" i="1"/>
  <c r="R33" i="1"/>
  <c r="S33" i="1"/>
  <c r="S34" i="1"/>
  <c r="B8" i="1"/>
  <c r="B11" i="1"/>
  <c r="B14" i="1"/>
  <c r="B25" i="1"/>
  <c r="B28" i="1"/>
  <c r="B31" i="1"/>
  <c r="B33" i="1"/>
  <c r="D10" i="1"/>
  <c r="D14" i="1"/>
  <c r="D27" i="1"/>
  <c r="D31" i="1"/>
  <c r="D33" i="1"/>
  <c r="F33" i="1"/>
  <c r="K35" i="1"/>
  <c r="O40" i="1"/>
  <c r="O43" i="1"/>
  <c r="O44" i="1"/>
  <c r="O45" i="1"/>
</calcChain>
</file>

<file path=xl/sharedStrings.xml><?xml version="1.0" encoding="utf-8"?>
<sst xmlns="http://schemas.openxmlformats.org/spreadsheetml/2006/main" count="123" uniqueCount="64">
  <si>
    <t>RENT DUE</t>
  </si>
  <si>
    <t>PAYMENT DUE</t>
  </si>
  <si>
    <t>RENT</t>
  </si>
  <si>
    <t>UTILITY</t>
  </si>
  <si>
    <t>RENT AND UTILITY</t>
  </si>
  <si>
    <t>OVERHEAD</t>
  </si>
  <si>
    <t>LABOUR</t>
  </si>
  <si>
    <t>Ankita</t>
  </si>
  <si>
    <t>Max</t>
  </si>
  <si>
    <t>James</t>
  </si>
  <si>
    <t>John</t>
  </si>
  <si>
    <t>Sam</t>
  </si>
  <si>
    <t>Paul</t>
  </si>
  <si>
    <t>Prakurti</t>
  </si>
  <si>
    <t>Zayyad</t>
  </si>
  <si>
    <t>Steve</t>
  </si>
  <si>
    <t>Roger</t>
  </si>
  <si>
    <t>-</t>
  </si>
  <si>
    <t>Spring term</t>
  </si>
  <si>
    <t>Easter</t>
  </si>
  <si>
    <t>Summer term</t>
  </si>
  <si>
    <t>TOTAL</t>
  </si>
  <si>
    <t>PROJECTION=</t>
  </si>
  <si>
    <t>Week</t>
  </si>
  <si>
    <t>based on 15 hours a week per person</t>
  </si>
  <si>
    <t>Chef and Photographer Hire</t>
  </si>
  <si>
    <t>Spring term weeks</t>
  </si>
  <si>
    <t>Easter weeks</t>
  </si>
  <si>
    <t>Summer term weeks</t>
  </si>
  <si>
    <t>Projected Sales figures</t>
  </si>
  <si>
    <t>Module Prices - text, audio, video, graphics &amp; images</t>
  </si>
  <si>
    <t>per module</t>
  </si>
  <si>
    <t>Totals:</t>
  </si>
  <si>
    <t>per year</t>
  </si>
  <si>
    <t>+</t>
  </si>
  <si>
    <t>=</t>
  </si>
  <si>
    <t>Total=</t>
  </si>
  <si>
    <t>IT &amp; UTILITIES: £/wk(s)</t>
  </si>
  <si>
    <t>EXTRA:</t>
  </si>
  <si>
    <t xml:space="preserve">Contract value payment upon placement of contract = </t>
  </si>
  <si>
    <t xml:space="preserve">Contract value payment upon handover of module code = </t>
  </si>
  <si>
    <t xml:space="preserve">Contract value payment upon group acceptance of module = </t>
  </si>
  <si>
    <t>NO CURRENT INCOME</t>
  </si>
  <si>
    <t>Marketing - advertisement and promotion</t>
  </si>
  <si>
    <t>Interest Rate = 16.86% APR</t>
  </si>
  <si>
    <t>RENT: £/wk(so)</t>
  </si>
  <si>
    <t>Functional Spec due</t>
  </si>
  <si>
    <t>QA manual due; Business Plan</t>
  </si>
  <si>
    <t>PWS</t>
  </si>
  <si>
    <t>Tender presentation; Financial Report 1</t>
  </si>
  <si>
    <t>Contracts</t>
  </si>
  <si>
    <t>Financial report 2</t>
  </si>
  <si>
    <t>First Iteration complete; documents sent to supervisor; Integration and testing</t>
  </si>
  <si>
    <t>Financial Report 3</t>
  </si>
  <si>
    <t>Final financial</t>
  </si>
  <si>
    <t xml:space="preserve">Group presentation focus on program and sales </t>
  </si>
  <si>
    <t xml:space="preserve">Integration for first JIRA sprint </t>
  </si>
  <si>
    <t>Projected Total</t>
  </si>
  <si>
    <t>Actual total</t>
  </si>
  <si>
    <t>Overhead recovery rate (overhead costs/labour hours)</t>
  </si>
  <si>
    <t>Actual Cost</t>
  </si>
  <si>
    <t>9.55 £/hr</t>
  </si>
  <si>
    <t>BUSINESS PLAN AS AT 21/02/2014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</si>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</sst>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;[Red]&quot;£&quot;#,##0.00"/>
    <numFmt numFmtId="165" formatCode="&quot;£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rgb="FF000000"/>
      <name val="Calibri"/>
      <scheme val="minor"/>
    </font>
    <font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/>
    <xf numFmtId="0" fontId="3" fillId="0" borderId="0" xfId="0" applyFont="1" applyAlignment="1"/>
    <xf numFmtId="0" fontId="2" fillId="0" borderId="0" xfId="1" applyFill="1"/>
    <xf numFmtId="0" fontId="0" fillId="0" borderId="0" xfId="0" applyFill="1" applyAlignment="1">
      <alignment horizontal="left"/>
    </xf>
    <xf numFmtId="2" fontId="0" fillId="0" borderId="0" xfId="0" applyNumberFormat="1" applyFill="1"/>
    <xf numFmtId="0" fontId="0" fillId="0" borderId="0" xfId="0" applyFill="1"/>
    <xf numFmtId="0" fontId="1" fillId="0" borderId="0" xfId="3" applyFill="1"/>
    <xf numFmtId="0" fontId="1" fillId="0" borderId="0" xfId="2" applyFill="1"/>
    <xf numFmtId="164" fontId="0" fillId="0" borderId="0" xfId="0" applyNumberFormat="1"/>
    <xf numFmtId="164" fontId="0" fillId="0" borderId="0" xfId="0" applyNumberFormat="1" applyFill="1"/>
    <xf numFmtId="0" fontId="0" fillId="10" borderId="0" xfId="0" applyFill="1"/>
    <xf numFmtId="165" fontId="0" fillId="0" borderId="0" xfId="0" applyNumberFormat="1"/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7" borderId="1" xfId="0" applyNumberFormat="1" applyFont="1" applyFill="1" applyBorder="1"/>
    <xf numFmtId="0" fontId="3" fillId="10" borderId="1" xfId="0" applyFont="1" applyFill="1" applyBorder="1" applyAlignment="1">
      <alignment horizontal="left"/>
    </xf>
    <xf numFmtId="0" fontId="3" fillId="10" borderId="1" xfId="0" applyFont="1" applyFill="1" applyBorder="1"/>
    <xf numFmtId="0" fontId="0" fillId="10" borderId="1" xfId="0" applyFont="1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right"/>
    </xf>
    <xf numFmtId="164" fontId="0" fillId="0" borderId="1" xfId="0" applyNumberFormat="1" applyFont="1" applyBorder="1"/>
    <xf numFmtId="2" fontId="0" fillId="0" borderId="1" xfId="0" applyNumberFormat="1" applyFont="1" applyBorder="1"/>
    <xf numFmtId="2" fontId="0" fillId="0" borderId="1" xfId="0" applyNumberFormat="1" applyFont="1" applyBorder="1" applyAlignment="1">
      <alignment horizontal="right"/>
    </xf>
    <xf numFmtId="0" fontId="6" fillId="5" borderId="1" xfId="1" applyFont="1" applyFill="1" applyBorder="1" applyAlignment="1">
      <alignment horizontal="left"/>
    </xf>
    <xf numFmtId="164" fontId="6" fillId="5" borderId="1" xfId="1" applyNumberFormat="1" applyFont="1" applyFill="1" applyBorder="1"/>
    <xf numFmtId="164" fontId="6" fillId="5" borderId="1" xfId="1" applyNumberFormat="1" applyFont="1" applyFill="1" applyBorder="1" applyAlignment="1">
      <alignment horizontal="right"/>
    </xf>
    <xf numFmtId="2" fontId="6" fillId="5" borderId="1" xfId="1" applyNumberFormat="1" applyFont="1" applyFill="1" applyBorder="1"/>
    <xf numFmtId="0" fontId="6" fillId="5" borderId="1" xfId="1" applyFont="1" applyFill="1" applyBorder="1"/>
    <xf numFmtId="0" fontId="0" fillId="0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0" borderId="1" xfId="0" applyFont="1" applyFill="1" applyBorder="1"/>
    <xf numFmtId="0" fontId="0" fillId="6" borderId="1" xfId="3" applyFont="1" applyFill="1" applyBorder="1" applyAlignment="1">
      <alignment horizontal="left"/>
    </xf>
    <xf numFmtId="164" fontId="0" fillId="6" borderId="1" xfId="3" applyNumberFormat="1" applyFont="1" applyFill="1" applyBorder="1" applyAlignment="1">
      <alignment horizontal="right"/>
    </xf>
    <xf numFmtId="164" fontId="0" fillId="6" borderId="1" xfId="3" applyNumberFormat="1" applyFont="1" applyFill="1" applyBorder="1"/>
    <xf numFmtId="2" fontId="0" fillId="6" borderId="1" xfId="3" applyNumberFormat="1" applyFont="1" applyFill="1" applyBorder="1"/>
    <xf numFmtId="0" fontId="0" fillId="6" borderId="1" xfId="3" applyFont="1" applyFill="1" applyBorder="1"/>
    <xf numFmtId="0" fontId="0" fillId="8" borderId="1" xfId="2" applyFont="1" applyFill="1" applyBorder="1" applyAlignment="1">
      <alignment horizontal="left"/>
    </xf>
    <xf numFmtId="164" fontId="0" fillId="8" borderId="1" xfId="2" applyNumberFormat="1" applyFont="1" applyFill="1" applyBorder="1"/>
    <xf numFmtId="2" fontId="0" fillId="8" borderId="1" xfId="2" applyNumberFormat="1" applyFont="1" applyFill="1" applyBorder="1"/>
    <xf numFmtId="0" fontId="0" fillId="8" borderId="1" xfId="2" applyFont="1" applyFill="1" applyBorder="1"/>
    <xf numFmtId="164" fontId="0" fillId="10" borderId="1" xfId="0" applyNumberFormat="1" applyFont="1" applyFill="1" applyBorder="1"/>
    <xf numFmtId="2" fontId="0" fillId="10" borderId="1" xfId="0" applyNumberFormat="1" applyFont="1" applyFill="1" applyBorder="1"/>
    <xf numFmtId="2" fontId="0" fillId="0" borderId="1" xfId="0" applyNumberFormat="1" applyFont="1" applyFill="1" applyBorder="1" applyAlignment="1">
      <alignment horizontal="right"/>
    </xf>
    <xf numFmtId="2" fontId="0" fillId="10" borderId="1" xfId="0" applyNumberFormat="1" applyFont="1" applyFill="1" applyBorder="1" applyAlignment="1">
      <alignment horizontal="right"/>
    </xf>
    <xf numFmtId="2" fontId="6" fillId="5" borderId="1" xfId="1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right"/>
    </xf>
    <xf numFmtId="164" fontId="6" fillId="0" borderId="1" xfId="0" applyNumberFormat="1" applyFont="1" applyFill="1" applyBorder="1"/>
    <xf numFmtId="2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/>
    <xf numFmtId="0" fontId="6" fillId="6" borderId="1" xfId="3" applyFont="1" applyFill="1" applyBorder="1" applyAlignment="1">
      <alignment horizontal="left"/>
    </xf>
    <xf numFmtId="164" fontId="6" fillId="6" borderId="1" xfId="3" applyNumberFormat="1" applyFont="1" applyFill="1" applyBorder="1" applyAlignment="1">
      <alignment horizontal="right"/>
    </xf>
    <xf numFmtId="164" fontId="6" fillId="6" borderId="1" xfId="3" applyNumberFormat="1" applyFont="1" applyFill="1" applyBorder="1"/>
    <xf numFmtId="2" fontId="6" fillId="6" borderId="1" xfId="3" applyNumberFormat="1" applyFont="1" applyFill="1" applyBorder="1"/>
    <xf numFmtId="0" fontId="6" fillId="6" borderId="1" xfId="3" applyFont="1" applyFill="1" applyBorder="1"/>
    <xf numFmtId="164" fontId="0" fillId="8" borderId="1" xfId="2" applyNumberFormat="1" applyFont="1" applyFill="1" applyBorder="1" applyAlignment="1">
      <alignment horizontal="right"/>
    </xf>
    <xf numFmtId="164" fontId="0" fillId="11" borderId="1" xfId="0" applyNumberFormat="1" applyFont="1" applyFill="1" applyBorder="1"/>
    <xf numFmtId="164" fontId="3" fillId="11" borderId="1" xfId="0" applyNumberFormat="1" applyFont="1" applyFill="1" applyBorder="1"/>
    <xf numFmtId="0" fontId="8" fillId="0" borderId="0" xfId="0" applyFont="1" applyFill="1"/>
    <xf numFmtId="164" fontId="8" fillId="0" borderId="0" xfId="0" applyNumberFormat="1" applyFont="1" applyFill="1"/>
    <xf numFmtId="0" fontId="7" fillId="0" borderId="0" xfId="0" applyFont="1" applyAlignment="1"/>
    <xf numFmtId="0" fontId="0" fillId="11" borderId="1" xfId="0" applyFont="1" applyFill="1" applyBorder="1" applyAlignment="1">
      <alignment horizontal="left"/>
    </xf>
    <xf numFmtId="164" fontId="0" fillId="11" borderId="1" xfId="0" applyNumberFormat="1" applyFont="1" applyFill="1" applyBorder="1" applyAlignment="1">
      <alignment horizontal="center"/>
    </xf>
    <xf numFmtId="2" fontId="0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3" fillId="0" borderId="0" xfId="0" applyFont="1" applyFill="1"/>
    <xf numFmtId="0" fontId="0" fillId="1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6" fillId="0" borderId="1" xfId="1" applyFont="1" applyFill="1" applyBorder="1" applyAlignment="1">
      <alignment horizontal="center"/>
    </xf>
    <xf numFmtId="164" fontId="6" fillId="0" borderId="1" xfId="1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3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2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3" applyFon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/>
    <xf numFmtId="0" fontId="0" fillId="11" borderId="1" xfId="0" applyFill="1" applyBorder="1" applyAlignment="1">
      <alignment horizontal="left"/>
    </xf>
    <xf numFmtId="0" fontId="0" fillId="11" borderId="1" xfId="0" applyFill="1" applyBorder="1"/>
    <xf numFmtId="164" fontId="0" fillId="11" borderId="1" xfId="0" applyNumberFormat="1" applyFill="1" applyBorder="1"/>
    <xf numFmtId="165" fontId="0" fillId="0" borderId="1" xfId="0" applyNumberFormat="1" applyBorder="1"/>
    <xf numFmtId="0" fontId="0" fillId="0" borderId="3" xfId="0" applyBorder="1"/>
    <xf numFmtId="0" fontId="0" fillId="12" borderId="4" xfId="0" applyFill="1" applyBorder="1"/>
    <xf numFmtId="0" fontId="0" fillId="0" borderId="4" xfId="0" applyBorder="1"/>
    <xf numFmtId="0" fontId="3" fillId="12" borderId="2" xfId="0" applyFont="1" applyFill="1" applyBorder="1"/>
    <xf numFmtId="164" fontId="3" fillId="13" borderId="3" xfId="0" applyNumberFormat="1" applyFont="1" applyFill="1" applyBorder="1"/>
    <xf numFmtId="164" fontId="3" fillId="13" borderId="2" xfId="0" applyNumberFormat="1" applyFont="1" applyFill="1" applyBorder="1"/>
    <xf numFmtId="165" fontId="3" fillId="9" borderId="2" xfId="0" applyNumberFormat="1" applyFont="1" applyFill="1" applyBorder="1"/>
    <xf numFmtId="0" fontId="0" fillId="0" borderId="3" xfId="0" applyBorder="1" applyAlignment="1">
      <alignment horizontal="left"/>
    </xf>
    <xf numFmtId="0" fontId="9" fillId="0" borderId="3" xfId="0" applyFont="1" applyBorder="1"/>
    <xf numFmtId="165" fontId="0" fillId="0" borderId="4" xfId="0" applyNumberFormat="1" applyBorder="1"/>
    <xf numFmtId="0" fontId="0" fillId="0" borderId="0" xfId="3" applyFont="1" applyFill="1"/>
    <xf numFmtId="0" fontId="0" fillId="0" borderId="0" xfId="2" applyFont="1" applyFill="1"/>
    <xf numFmtId="164" fontId="10" fillId="0" borderId="1" xfId="0" applyNumberFormat="1" applyFont="1" applyBorder="1"/>
    <xf numFmtId="164" fontId="10" fillId="0" borderId="1" xfId="1" applyNumberFormat="1" applyFont="1" applyFill="1" applyBorder="1"/>
    <xf numFmtId="164" fontId="6" fillId="14" borderId="1" xfId="1" applyNumberFormat="1" applyFont="1" applyFill="1" applyBorder="1"/>
    <xf numFmtId="4" fontId="0" fillId="0" borderId="0" xfId="0" applyNumberFormat="1" applyFill="1"/>
    <xf numFmtId="4" fontId="0" fillId="0" borderId="1" xfId="0" applyNumberFormat="1" applyFill="1" applyBorder="1"/>
    <xf numFmtId="164" fontId="3" fillId="0" borderId="0" xfId="0" applyNumberFormat="1" applyFont="1"/>
    <xf numFmtId="0" fontId="7" fillId="0" borderId="0" xfId="0" applyFont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11" fillId="0" borderId="0" xfId="0" applyFont="1" applyAlignment="1">
      <alignment horizontal="center"/>
    </xf>
  </cellXfs>
  <cellStyles count="32">
    <cellStyle name="40% - Accent4" xfId="2" builtinId="43"/>
    <cellStyle name="40% - Accent5" xfId="3" builtinId="47"/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A57"/>
  <sheetViews>
    <sheetView showGridLines="0" topLeftCell="I21" workbookViewId="0">
      <selection activeCell="G10" sqref="G10"/>
    </sheetView>
  </sheetViews>
  <sheetFormatPr baseColWidth="10" defaultColWidth="8.83203125" defaultRowHeight="14" x14ac:dyDescent="0"/>
  <cols>
    <col min="1" max="1" width="24.33203125" style="2" bestFit="1" customWidth="1"/>
    <col min="2" max="2" width="18.6640625" bestFit="1" customWidth="1"/>
    <col min="3" max="3" width="11" bestFit="1" customWidth="1"/>
    <col min="4" max="4" width="27.33203125" bestFit="1" customWidth="1"/>
    <col min="5" max="5" width="10.5" bestFit="1" customWidth="1"/>
    <col min="6" max="6" width="19.33203125" bestFit="1" customWidth="1"/>
    <col min="7" max="7" width="19.5" bestFit="1" customWidth="1"/>
    <col min="8" max="8" width="23" bestFit="1" customWidth="1"/>
    <col min="9" max="9" width="7.83203125" bestFit="1" customWidth="1"/>
    <col min="10" max="10" width="11.5" bestFit="1" customWidth="1"/>
    <col min="11" max="11" width="14.5" bestFit="1" customWidth="1"/>
    <col min="12" max="12" width="14.6640625" customWidth="1"/>
    <col min="13" max="13" width="10.6640625" bestFit="1" customWidth="1"/>
    <col min="14" max="14" width="12" bestFit="1" customWidth="1"/>
    <col min="15" max="15" width="11.6640625" bestFit="1" customWidth="1"/>
    <col min="16" max="18" width="11.1640625" bestFit="1" customWidth="1"/>
    <col min="19" max="19" width="14.5" bestFit="1" customWidth="1"/>
    <col min="20" max="20" width="19.33203125" bestFit="1" customWidth="1"/>
    <col min="21" max="21" width="14.83203125" bestFit="1" customWidth="1"/>
  </cols>
  <sheetData>
    <row r="1" spans="1:209" ht="59.25" customHeight="1">
      <c r="A1" s="112" t="s">
        <v>62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</row>
    <row r="2" spans="1:209" ht="18">
      <c r="B2" s="109" t="s">
        <v>5</v>
      </c>
      <c r="C2" s="109"/>
      <c r="D2" s="109"/>
      <c r="E2" s="109"/>
      <c r="F2" s="109"/>
      <c r="G2" s="9"/>
      <c r="I2" s="5"/>
      <c r="J2" s="109" t="s">
        <v>6</v>
      </c>
      <c r="K2" s="109"/>
      <c r="L2" s="109"/>
      <c r="M2" s="109"/>
      <c r="N2" s="109"/>
      <c r="O2" s="109"/>
      <c r="P2" s="109"/>
      <c r="Q2" s="109"/>
      <c r="R2" s="109"/>
      <c r="S2" s="109"/>
      <c r="V2" s="66"/>
      <c r="W2" s="66"/>
      <c r="X2" s="66"/>
      <c r="Y2" s="66"/>
      <c r="Z2" s="66"/>
      <c r="AA2" s="66"/>
      <c r="AB2" s="66"/>
      <c r="AC2" s="66"/>
      <c r="AD2" s="66"/>
    </row>
    <row r="3" spans="1:209" s="1" customFormat="1">
      <c r="A3" s="16"/>
      <c r="B3" s="17" t="s">
        <v>45</v>
      </c>
      <c r="C3" s="18">
        <v>632.70000000000005</v>
      </c>
      <c r="D3" s="17" t="s">
        <v>37</v>
      </c>
      <c r="E3" s="18">
        <v>150</v>
      </c>
      <c r="F3" s="17"/>
      <c r="G3" s="71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P3" s="1" t="s">
        <v>13</v>
      </c>
      <c r="Q3" s="1" t="s">
        <v>14</v>
      </c>
      <c r="R3" s="1" t="s">
        <v>15</v>
      </c>
      <c r="S3" s="1" t="s">
        <v>16</v>
      </c>
      <c r="T3" s="1" t="s">
        <v>57</v>
      </c>
      <c r="U3" s="1" t="s">
        <v>58</v>
      </c>
    </row>
    <row r="4" spans="1:209" s="14" customFormat="1">
      <c r="A4" s="19" t="s">
        <v>26</v>
      </c>
      <c r="B4" s="20" t="s">
        <v>0</v>
      </c>
      <c r="C4" s="21"/>
      <c r="D4" s="20" t="s">
        <v>1</v>
      </c>
      <c r="E4" s="21"/>
      <c r="F4" s="21"/>
      <c r="G4" s="9"/>
      <c r="H4" s="19" t="s">
        <v>18</v>
      </c>
      <c r="I4" s="20" t="s">
        <v>23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</row>
    <row r="5" spans="1:209">
      <c r="A5" s="22">
        <v>1</v>
      </c>
      <c r="B5" s="23" t="s">
        <v>17</v>
      </c>
      <c r="C5" s="24"/>
      <c r="D5" s="23" t="s">
        <v>17</v>
      </c>
      <c r="E5" s="25"/>
      <c r="F5" s="26"/>
      <c r="G5" s="7"/>
      <c r="H5" s="73">
        <v>41645</v>
      </c>
      <c r="I5" s="74">
        <v>1</v>
      </c>
      <c r="J5" s="75">
        <v>0</v>
      </c>
      <c r="K5" s="75">
        <v>0</v>
      </c>
      <c r="L5" s="75">
        <v>0</v>
      </c>
      <c r="M5" s="75">
        <v>0</v>
      </c>
      <c r="N5" s="75">
        <v>0</v>
      </c>
      <c r="O5" s="75">
        <v>0</v>
      </c>
      <c r="P5" s="75">
        <v>0</v>
      </c>
      <c r="Q5" s="75">
        <v>0</v>
      </c>
      <c r="R5" s="75">
        <v>0</v>
      </c>
      <c r="S5" s="75">
        <v>0</v>
      </c>
      <c r="T5" s="107">
        <f>SUM(J5:S5)</f>
        <v>0</v>
      </c>
      <c r="U5" s="107">
        <f>Timesheets!M3</f>
        <v>0</v>
      </c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</row>
    <row r="6" spans="1:209">
      <c r="A6" s="22">
        <v>2</v>
      </c>
      <c r="B6" s="23" t="s">
        <v>17</v>
      </c>
      <c r="C6" s="24"/>
      <c r="D6" s="23" t="s">
        <v>17</v>
      </c>
      <c r="E6" s="25"/>
      <c r="F6" s="26"/>
      <c r="G6" s="9"/>
      <c r="H6" s="73">
        <v>41652</v>
      </c>
      <c r="I6" s="74">
        <v>2</v>
      </c>
      <c r="J6" s="75">
        <v>100</v>
      </c>
      <c r="K6" s="75">
        <v>75</v>
      </c>
      <c r="L6" s="75">
        <v>75</v>
      </c>
      <c r="M6" s="75">
        <v>75</v>
      </c>
      <c r="N6" s="75">
        <v>37.5</v>
      </c>
      <c r="O6" s="103">
        <f>4*12.5</f>
        <v>50</v>
      </c>
      <c r="P6" s="75">
        <v>87.5</v>
      </c>
      <c r="Q6" s="75">
        <v>62.5</v>
      </c>
      <c r="R6" s="75">
        <v>100</v>
      </c>
      <c r="S6" s="75">
        <v>37.5</v>
      </c>
      <c r="T6" s="107">
        <f t="shared" ref="T6:T31" si="0">SUM(J6:S6)</f>
        <v>700</v>
      </c>
      <c r="U6" s="107">
        <f>Timesheets!M4</f>
        <v>700</v>
      </c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</row>
    <row r="7" spans="1:209">
      <c r="A7" s="22">
        <v>3</v>
      </c>
      <c r="B7" s="23" t="s">
        <v>17</v>
      </c>
      <c r="C7" s="24"/>
      <c r="D7" s="23" t="s">
        <v>17</v>
      </c>
      <c r="E7" s="25"/>
      <c r="F7" s="26"/>
      <c r="G7" s="9"/>
      <c r="H7" s="73">
        <v>41659</v>
      </c>
      <c r="I7" s="74">
        <v>3</v>
      </c>
      <c r="J7" s="75">
        <v>100</v>
      </c>
      <c r="K7" s="75">
        <v>100</v>
      </c>
      <c r="L7" s="75">
        <v>125</v>
      </c>
      <c r="M7" s="75">
        <v>125</v>
      </c>
      <c r="N7" s="75">
        <v>62.5</v>
      </c>
      <c r="O7" s="75">
        <v>100</v>
      </c>
      <c r="P7" s="75">
        <v>100</v>
      </c>
      <c r="Q7" s="75">
        <v>100</v>
      </c>
      <c r="R7" s="75">
        <v>112.5</v>
      </c>
      <c r="S7" s="75">
        <v>62.5</v>
      </c>
      <c r="T7" s="107">
        <f t="shared" si="0"/>
        <v>987.5</v>
      </c>
      <c r="U7" s="107">
        <f>Timesheets!M5</f>
        <v>987.5</v>
      </c>
      <c r="V7" s="9"/>
      <c r="W7" s="6" t="s">
        <v>46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</row>
    <row r="8" spans="1:209" s="6" customFormat="1">
      <c r="A8" s="27">
        <v>4</v>
      </c>
      <c r="B8" s="28">
        <f>A8*C3</f>
        <v>2530.8000000000002</v>
      </c>
      <c r="C8" s="28"/>
      <c r="D8" s="29" t="s">
        <v>17</v>
      </c>
      <c r="E8" s="30"/>
      <c r="F8" s="31" t="s">
        <v>2</v>
      </c>
      <c r="H8" s="73">
        <v>41666</v>
      </c>
      <c r="I8" s="76">
        <v>4</v>
      </c>
      <c r="J8" s="77">
        <v>187.5</v>
      </c>
      <c r="K8" s="77">
        <v>187.5</v>
      </c>
      <c r="L8" s="77">
        <v>187.5</v>
      </c>
      <c r="M8" s="104">
        <f>4*12.5</f>
        <v>50</v>
      </c>
      <c r="N8" s="77">
        <v>87.5</v>
      </c>
      <c r="O8" s="77">
        <v>100</v>
      </c>
      <c r="P8" s="77">
        <v>137.5</v>
      </c>
      <c r="Q8" s="77">
        <v>125</v>
      </c>
      <c r="R8" s="104">
        <f>4*12.5</f>
        <v>50</v>
      </c>
      <c r="S8" s="77">
        <v>131.25</v>
      </c>
      <c r="T8" s="107">
        <f t="shared" si="0"/>
        <v>1243.75</v>
      </c>
      <c r="U8" s="107">
        <f>Timesheets!M6</f>
        <v>1243.75</v>
      </c>
      <c r="W8" s="9" t="s">
        <v>47</v>
      </c>
    </row>
    <row r="9" spans="1:209" s="9" customFormat="1">
      <c r="A9" s="32">
        <v>5</v>
      </c>
      <c r="B9" s="33" t="s">
        <v>17</v>
      </c>
      <c r="C9" s="34"/>
      <c r="D9" s="33" t="s">
        <v>17</v>
      </c>
      <c r="E9" s="35"/>
      <c r="F9" s="36"/>
      <c r="G9" s="13"/>
      <c r="H9" s="73">
        <v>41673</v>
      </c>
      <c r="I9" s="78">
        <v>5</v>
      </c>
      <c r="J9" s="77">
        <v>187.5</v>
      </c>
      <c r="K9" s="77">
        <v>187.5</v>
      </c>
      <c r="L9" s="77">
        <v>187.5</v>
      </c>
      <c r="M9" s="105">
        <v>95.75</v>
      </c>
      <c r="N9" s="105">
        <v>95.75</v>
      </c>
      <c r="O9" s="105">
        <v>95.75</v>
      </c>
      <c r="P9" s="105">
        <v>95.75</v>
      </c>
      <c r="Q9" s="105">
        <v>95.75</v>
      </c>
      <c r="R9" s="105">
        <v>95.75</v>
      </c>
      <c r="S9" s="77">
        <v>187.5</v>
      </c>
      <c r="T9" s="107">
        <f t="shared" si="0"/>
        <v>1324.5</v>
      </c>
      <c r="U9" s="107">
        <f>Timesheets!M7</f>
        <v>0</v>
      </c>
      <c r="W9" s="101" t="s">
        <v>48</v>
      </c>
    </row>
    <row r="10" spans="1:209" s="10" customFormat="1">
      <c r="A10" s="37">
        <v>6</v>
      </c>
      <c r="B10" s="38" t="s">
        <v>17</v>
      </c>
      <c r="C10" s="39"/>
      <c r="D10" s="39">
        <f>A10*E3</f>
        <v>900</v>
      </c>
      <c r="E10" s="40"/>
      <c r="F10" s="41" t="s">
        <v>3</v>
      </c>
      <c r="H10" s="73">
        <v>41680</v>
      </c>
      <c r="I10" s="79">
        <v>6</v>
      </c>
      <c r="J10" s="77">
        <v>187.5</v>
      </c>
      <c r="K10" s="77">
        <v>187.5</v>
      </c>
      <c r="L10" s="77">
        <v>187.5</v>
      </c>
      <c r="M10" s="77">
        <v>187.5</v>
      </c>
      <c r="N10" s="105">
        <v>95.75</v>
      </c>
      <c r="O10" s="105">
        <v>95.75</v>
      </c>
      <c r="P10" s="105">
        <v>95.75</v>
      </c>
      <c r="Q10" s="105">
        <v>95.75</v>
      </c>
      <c r="R10" s="77">
        <v>187.5</v>
      </c>
      <c r="S10" s="105">
        <v>95.75</v>
      </c>
      <c r="T10" s="107">
        <f t="shared" si="0"/>
        <v>1416.25</v>
      </c>
      <c r="U10" s="107">
        <f>Timesheets!M8</f>
        <v>0</v>
      </c>
      <c r="W10" s="6" t="s">
        <v>49</v>
      </c>
    </row>
    <row r="11" spans="1:209" s="6" customFormat="1">
      <c r="A11" s="27">
        <v>7</v>
      </c>
      <c r="B11" s="28">
        <f>(A11-A8)*C3</f>
        <v>1898.1000000000001</v>
      </c>
      <c r="C11" s="28"/>
      <c r="D11" s="29" t="s">
        <v>17</v>
      </c>
      <c r="E11" s="30"/>
      <c r="F11" s="31" t="s">
        <v>2</v>
      </c>
      <c r="H11" s="73">
        <v>41687</v>
      </c>
      <c r="I11" s="76">
        <v>7</v>
      </c>
      <c r="J11" s="105">
        <v>95.75</v>
      </c>
      <c r="K11" s="105">
        <v>95.75</v>
      </c>
      <c r="L11" s="105">
        <v>95.75</v>
      </c>
      <c r="M11" s="77">
        <v>187.5</v>
      </c>
      <c r="N11" s="77">
        <v>187.5</v>
      </c>
      <c r="O11" s="105">
        <v>95.75</v>
      </c>
      <c r="P11" s="77">
        <v>187.5</v>
      </c>
      <c r="Q11" s="77">
        <v>187.5</v>
      </c>
      <c r="R11" s="77">
        <v>187.5</v>
      </c>
      <c r="S11" s="77">
        <v>187.5</v>
      </c>
      <c r="T11" s="107">
        <f t="shared" si="0"/>
        <v>1508</v>
      </c>
      <c r="U11" s="107">
        <f>Timesheets!M9</f>
        <v>0</v>
      </c>
      <c r="W11" s="101" t="s">
        <v>50</v>
      </c>
      <c r="X11" s="6" t="s">
        <v>56</v>
      </c>
    </row>
    <row r="12" spans="1:209" s="9" customFormat="1">
      <c r="A12" s="32">
        <v>8</v>
      </c>
      <c r="B12" s="33" t="s">
        <v>17</v>
      </c>
      <c r="C12" s="34"/>
      <c r="D12" s="33" t="s">
        <v>17</v>
      </c>
      <c r="E12" s="35"/>
      <c r="F12" s="36"/>
      <c r="H12" s="73">
        <v>41694</v>
      </c>
      <c r="I12" s="78">
        <v>8</v>
      </c>
      <c r="J12" s="77">
        <v>187.5</v>
      </c>
      <c r="K12" s="77">
        <v>187.5</v>
      </c>
      <c r="L12" s="77">
        <v>187.5</v>
      </c>
      <c r="M12" s="105">
        <v>95.75</v>
      </c>
      <c r="N12" s="77">
        <v>187.5</v>
      </c>
      <c r="O12" s="105">
        <v>95.75</v>
      </c>
      <c r="P12" s="77">
        <v>187.5</v>
      </c>
      <c r="Q12" s="105">
        <v>95.75</v>
      </c>
      <c r="R12" s="105">
        <v>95.75</v>
      </c>
      <c r="S12" s="105">
        <v>95.75</v>
      </c>
      <c r="T12" s="107">
        <f t="shared" si="0"/>
        <v>1416.25</v>
      </c>
      <c r="U12" s="107">
        <f>Timesheets!M10</f>
        <v>0</v>
      </c>
      <c r="W12" s="101" t="s">
        <v>51</v>
      </c>
    </row>
    <row r="13" spans="1:209" s="9" customFormat="1">
      <c r="A13" s="32">
        <v>9</v>
      </c>
      <c r="B13" s="33" t="s">
        <v>17</v>
      </c>
      <c r="C13" s="34"/>
      <c r="D13" s="33" t="s">
        <v>17</v>
      </c>
      <c r="E13" s="35"/>
      <c r="F13" s="36"/>
      <c r="H13" s="73">
        <v>41701</v>
      </c>
      <c r="I13" s="80">
        <v>9</v>
      </c>
      <c r="J13" s="105">
        <v>95.75</v>
      </c>
      <c r="K13" s="105">
        <v>95.75</v>
      </c>
      <c r="L13" s="105">
        <v>95.75</v>
      </c>
      <c r="M13" s="105">
        <v>95.75</v>
      </c>
      <c r="N13" s="77">
        <v>187.5</v>
      </c>
      <c r="O13" s="105">
        <v>95.75</v>
      </c>
      <c r="P13" s="77">
        <v>187.5</v>
      </c>
      <c r="Q13" s="105">
        <v>95.75</v>
      </c>
      <c r="R13" s="105">
        <v>95.75</v>
      </c>
      <c r="S13" s="105">
        <v>95.75</v>
      </c>
      <c r="T13" s="107">
        <f t="shared" si="0"/>
        <v>1141</v>
      </c>
      <c r="U13" s="107">
        <f>Timesheets!M11</f>
        <v>0</v>
      </c>
      <c r="W13" s="102" t="s">
        <v>52</v>
      </c>
    </row>
    <row r="14" spans="1:209" s="11" customFormat="1">
      <c r="A14" s="42">
        <v>10</v>
      </c>
      <c r="B14" s="43">
        <f>(A14-A11)*C3</f>
        <v>1898.1000000000001</v>
      </c>
      <c r="C14" s="43"/>
      <c r="D14" s="43">
        <f>(A14-A11)*E3</f>
        <v>450</v>
      </c>
      <c r="E14" s="44"/>
      <c r="F14" s="45" t="s">
        <v>4</v>
      </c>
      <c r="H14" s="73">
        <v>41708</v>
      </c>
      <c r="I14" s="81">
        <v>10</v>
      </c>
      <c r="J14" s="105">
        <v>95.75</v>
      </c>
      <c r="K14" s="105">
        <v>95.75</v>
      </c>
      <c r="L14" s="105">
        <v>95.75</v>
      </c>
      <c r="M14" s="77">
        <v>187.5</v>
      </c>
      <c r="N14" s="105">
        <v>95.75</v>
      </c>
      <c r="O14" s="105">
        <v>95.75</v>
      </c>
      <c r="P14" s="105">
        <v>95.75</v>
      </c>
      <c r="Q14" s="105">
        <v>95.75</v>
      </c>
      <c r="R14" s="77">
        <v>187.5</v>
      </c>
      <c r="S14" s="77">
        <v>187.5</v>
      </c>
      <c r="T14" s="107">
        <f t="shared" si="0"/>
        <v>1232.75</v>
      </c>
      <c r="U14" s="107">
        <f>Timesheets!M12</f>
        <v>0</v>
      </c>
      <c r="W14" s="9"/>
    </row>
    <row r="15" spans="1:209" s="14" customFormat="1">
      <c r="A15" s="19" t="s">
        <v>27</v>
      </c>
      <c r="B15" s="46"/>
      <c r="C15" s="46"/>
      <c r="D15" s="46"/>
      <c r="E15" s="47"/>
      <c r="F15" s="47"/>
      <c r="G15" s="9"/>
      <c r="H15" s="19" t="s">
        <v>19</v>
      </c>
      <c r="I15" s="82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107"/>
      <c r="U15" s="107">
        <f>Timesheets!M13</f>
        <v>0</v>
      </c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</row>
    <row r="16" spans="1:209" s="9" customFormat="1">
      <c r="A16" s="32">
        <v>1</v>
      </c>
      <c r="B16" s="33" t="s">
        <v>17</v>
      </c>
      <c r="C16" s="33"/>
      <c r="D16" s="33" t="s">
        <v>17</v>
      </c>
      <c r="E16" s="48"/>
      <c r="F16" s="35"/>
      <c r="H16" s="73">
        <v>41715</v>
      </c>
      <c r="I16" s="80">
        <v>1</v>
      </c>
      <c r="J16" s="105">
        <v>75</v>
      </c>
      <c r="K16" s="105">
        <v>75</v>
      </c>
      <c r="L16" s="105">
        <v>75</v>
      </c>
      <c r="M16" s="105">
        <v>75</v>
      </c>
      <c r="N16" s="105">
        <v>75</v>
      </c>
      <c r="O16" s="105">
        <v>75</v>
      </c>
      <c r="P16" s="105">
        <v>75</v>
      </c>
      <c r="Q16" s="105">
        <v>75</v>
      </c>
      <c r="R16" s="105">
        <v>75</v>
      </c>
      <c r="S16" s="105">
        <v>75</v>
      </c>
      <c r="T16" s="107">
        <f t="shared" si="0"/>
        <v>750</v>
      </c>
      <c r="U16" s="107">
        <f>Timesheets!M14</f>
        <v>0</v>
      </c>
    </row>
    <row r="17" spans="1:209" s="9" customFormat="1">
      <c r="A17" s="32">
        <v>2</v>
      </c>
      <c r="B17" s="33" t="s">
        <v>17</v>
      </c>
      <c r="C17" s="33"/>
      <c r="D17" s="33" t="s">
        <v>17</v>
      </c>
      <c r="E17" s="48"/>
      <c r="F17" s="35"/>
      <c r="H17" s="73">
        <v>41722</v>
      </c>
      <c r="I17" s="80">
        <v>2</v>
      </c>
      <c r="J17" s="105">
        <v>75</v>
      </c>
      <c r="K17" s="105">
        <v>75</v>
      </c>
      <c r="L17" s="105">
        <v>75</v>
      </c>
      <c r="M17" s="105">
        <v>75</v>
      </c>
      <c r="N17" s="105">
        <v>75</v>
      </c>
      <c r="O17" s="105">
        <v>75</v>
      </c>
      <c r="P17" s="105">
        <v>75</v>
      </c>
      <c r="Q17" s="105">
        <v>75</v>
      </c>
      <c r="R17" s="105">
        <v>75</v>
      </c>
      <c r="S17" s="105">
        <v>75</v>
      </c>
      <c r="T17" s="107">
        <f t="shared" si="0"/>
        <v>750</v>
      </c>
      <c r="U17" s="107">
        <f>Timesheets!M15</f>
        <v>0</v>
      </c>
    </row>
    <row r="18" spans="1:209" s="9" customFormat="1">
      <c r="A18" s="32">
        <v>3</v>
      </c>
      <c r="B18" s="33" t="s">
        <v>17</v>
      </c>
      <c r="C18" s="33"/>
      <c r="D18" s="33" t="s">
        <v>17</v>
      </c>
      <c r="E18" s="48"/>
      <c r="F18" s="35"/>
      <c r="H18" s="73">
        <v>41729</v>
      </c>
      <c r="I18" s="80">
        <v>3</v>
      </c>
      <c r="J18" s="105">
        <v>75</v>
      </c>
      <c r="K18" s="105">
        <v>75</v>
      </c>
      <c r="L18" s="105">
        <v>75</v>
      </c>
      <c r="M18" s="105">
        <v>75</v>
      </c>
      <c r="N18" s="105">
        <v>75</v>
      </c>
      <c r="O18" s="105">
        <v>75</v>
      </c>
      <c r="P18" s="105">
        <v>75</v>
      </c>
      <c r="Q18" s="105">
        <v>75</v>
      </c>
      <c r="R18" s="105">
        <v>75</v>
      </c>
      <c r="S18" s="105">
        <v>75</v>
      </c>
      <c r="T18" s="107">
        <f t="shared" si="0"/>
        <v>750</v>
      </c>
      <c r="U18" s="107">
        <f>Timesheets!M16</f>
        <v>0</v>
      </c>
    </row>
    <row r="19" spans="1:209" s="9" customFormat="1">
      <c r="A19" s="32">
        <v>4</v>
      </c>
      <c r="B19" s="33" t="s">
        <v>17</v>
      </c>
      <c r="C19" s="33"/>
      <c r="D19" s="33" t="s">
        <v>17</v>
      </c>
      <c r="E19" s="48"/>
      <c r="F19" s="35"/>
      <c r="H19" s="73">
        <v>41736</v>
      </c>
      <c r="I19" s="80">
        <v>4</v>
      </c>
      <c r="J19" s="105">
        <v>75</v>
      </c>
      <c r="K19" s="105">
        <v>75</v>
      </c>
      <c r="L19" s="105">
        <v>75</v>
      </c>
      <c r="M19" s="105">
        <v>75</v>
      </c>
      <c r="N19" s="105">
        <v>75</v>
      </c>
      <c r="O19" s="105">
        <v>75</v>
      </c>
      <c r="P19" s="105">
        <v>75</v>
      </c>
      <c r="Q19" s="105">
        <v>75</v>
      </c>
      <c r="R19" s="105">
        <v>75</v>
      </c>
      <c r="S19" s="105">
        <v>75</v>
      </c>
      <c r="T19" s="107">
        <f t="shared" si="0"/>
        <v>750</v>
      </c>
      <c r="U19" s="107">
        <f>Timesheets!M17</f>
        <v>0</v>
      </c>
    </row>
    <row r="20" spans="1:209" s="9" customFormat="1">
      <c r="A20" s="32">
        <v>5</v>
      </c>
      <c r="B20" s="33" t="s">
        <v>17</v>
      </c>
      <c r="C20" s="33"/>
      <c r="D20" s="33" t="s">
        <v>17</v>
      </c>
      <c r="E20" s="48"/>
      <c r="F20" s="35"/>
      <c r="H20" s="73">
        <v>41743</v>
      </c>
      <c r="I20" s="80">
        <v>5</v>
      </c>
      <c r="J20" s="105">
        <v>75</v>
      </c>
      <c r="K20" s="105">
        <v>75</v>
      </c>
      <c r="L20" s="105">
        <v>75</v>
      </c>
      <c r="M20" s="105">
        <v>75</v>
      </c>
      <c r="N20" s="105">
        <v>75</v>
      </c>
      <c r="O20" s="105">
        <v>75</v>
      </c>
      <c r="P20" s="105">
        <v>75</v>
      </c>
      <c r="Q20" s="105">
        <v>75</v>
      </c>
      <c r="R20" s="105">
        <v>75</v>
      </c>
      <c r="S20" s="105">
        <v>75</v>
      </c>
      <c r="T20" s="107">
        <f t="shared" si="0"/>
        <v>750</v>
      </c>
      <c r="U20" s="107">
        <f>Timesheets!M18</f>
        <v>0</v>
      </c>
    </row>
    <row r="21" spans="1:209" s="14" customFormat="1">
      <c r="A21" s="19" t="s">
        <v>28</v>
      </c>
      <c r="B21" s="46"/>
      <c r="C21" s="46"/>
      <c r="D21" s="46"/>
      <c r="E21" s="49"/>
      <c r="F21" s="47"/>
      <c r="G21" s="9"/>
      <c r="H21" s="19" t="s">
        <v>20</v>
      </c>
      <c r="I21" s="82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107"/>
      <c r="U21" s="107">
        <f>Timesheets!M19</f>
        <v>0</v>
      </c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</row>
    <row r="22" spans="1:209" s="9" customFormat="1">
      <c r="A22" s="32">
        <v>1</v>
      </c>
      <c r="B22" s="33" t="s">
        <v>17</v>
      </c>
      <c r="C22" s="34"/>
      <c r="D22" s="33" t="s">
        <v>17</v>
      </c>
      <c r="E22" s="48"/>
      <c r="F22" s="35"/>
      <c r="H22" s="73">
        <v>41750</v>
      </c>
      <c r="I22" s="78">
        <v>1</v>
      </c>
      <c r="J22" s="105">
        <v>95.75</v>
      </c>
      <c r="K22" s="105">
        <v>95.75</v>
      </c>
      <c r="L22" s="105">
        <v>95.75</v>
      </c>
      <c r="M22" s="105">
        <v>95.75</v>
      </c>
      <c r="N22" s="105">
        <v>95.75</v>
      </c>
      <c r="O22" s="105">
        <v>95.75</v>
      </c>
      <c r="P22" s="105">
        <v>95.75</v>
      </c>
      <c r="Q22" s="105">
        <v>95.75</v>
      </c>
      <c r="R22" s="105">
        <v>95.75</v>
      </c>
      <c r="S22" s="105">
        <v>95.75</v>
      </c>
      <c r="T22" s="107">
        <f t="shared" si="0"/>
        <v>957.5</v>
      </c>
      <c r="U22" s="107">
        <f>Timesheets!M20</f>
        <v>0</v>
      </c>
    </row>
    <row r="23" spans="1:209" s="9" customFormat="1">
      <c r="A23" s="32">
        <v>2</v>
      </c>
      <c r="B23" s="33" t="s">
        <v>17</v>
      </c>
      <c r="C23" s="34"/>
      <c r="D23" s="33" t="s">
        <v>17</v>
      </c>
      <c r="E23" s="48"/>
      <c r="F23" s="35"/>
      <c r="H23" s="73">
        <v>41757</v>
      </c>
      <c r="I23" s="78">
        <v>2</v>
      </c>
      <c r="J23" s="105">
        <v>95.75</v>
      </c>
      <c r="K23" s="105">
        <v>95.75</v>
      </c>
      <c r="L23" s="105">
        <v>95.75</v>
      </c>
      <c r="M23" s="105">
        <v>95.75</v>
      </c>
      <c r="N23" s="105">
        <v>95.75</v>
      </c>
      <c r="O23" s="105">
        <v>95.75</v>
      </c>
      <c r="P23" s="105">
        <v>95.75</v>
      </c>
      <c r="Q23" s="105">
        <v>95.75</v>
      </c>
      <c r="R23" s="105">
        <v>95.75</v>
      </c>
      <c r="S23" s="105">
        <v>95.75</v>
      </c>
      <c r="T23" s="107">
        <f t="shared" si="0"/>
        <v>957.5</v>
      </c>
      <c r="U23" s="107">
        <f>Timesheets!M21</f>
        <v>0</v>
      </c>
      <c r="W23" s="9" t="s">
        <v>53</v>
      </c>
    </row>
    <row r="24" spans="1:209" s="9" customFormat="1">
      <c r="A24" s="32">
        <v>3</v>
      </c>
      <c r="B24" s="33" t="s">
        <v>17</v>
      </c>
      <c r="C24" s="34"/>
      <c r="D24" s="33" t="s">
        <v>17</v>
      </c>
      <c r="E24" s="48"/>
      <c r="F24" s="35"/>
      <c r="H24" s="73">
        <v>41764</v>
      </c>
      <c r="I24" s="78">
        <v>3</v>
      </c>
      <c r="J24" s="105">
        <v>95.75</v>
      </c>
      <c r="K24" s="105">
        <v>95.75</v>
      </c>
      <c r="L24" s="105">
        <v>95.75</v>
      </c>
      <c r="M24" s="105">
        <v>95.75</v>
      </c>
      <c r="N24" s="77">
        <v>187.5</v>
      </c>
      <c r="O24" s="105">
        <v>95.75</v>
      </c>
      <c r="P24" s="77">
        <v>187.5</v>
      </c>
      <c r="Q24" s="77">
        <v>187.5</v>
      </c>
      <c r="R24" s="105">
        <v>95.75</v>
      </c>
      <c r="S24" s="105">
        <v>95.75</v>
      </c>
      <c r="T24" s="107">
        <f t="shared" si="0"/>
        <v>1232.75</v>
      </c>
      <c r="U24" s="107">
        <f>Timesheets!M22</f>
        <v>0</v>
      </c>
      <c r="W24" s="6"/>
    </row>
    <row r="25" spans="1:209" s="6" customFormat="1">
      <c r="A25" s="27">
        <v>4</v>
      </c>
      <c r="B25" s="28">
        <f>(A25+A20)*C3</f>
        <v>5694.3</v>
      </c>
      <c r="C25" s="28"/>
      <c r="D25" s="29" t="s">
        <v>17</v>
      </c>
      <c r="E25" s="50"/>
      <c r="F25" s="31" t="s">
        <v>2</v>
      </c>
      <c r="H25" s="73">
        <v>41771</v>
      </c>
      <c r="I25" s="76">
        <v>4</v>
      </c>
      <c r="J25" s="105">
        <v>95.75</v>
      </c>
      <c r="K25" s="105">
        <v>95.75</v>
      </c>
      <c r="L25" s="105">
        <v>95.75</v>
      </c>
      <c r="M25" s="105">
        <v>95.75</v>
      </c>
      <c r="N25" s="105">
        <v>95.75</v>
      </c>
      <c r="O25" s="105">
        <v>95.75</v>
      </c>
      <c r="P25" s="105">
        <v>95.75</v>
      </c>
      <c r="Q25" s="105">
        <v>95.75</v>
      </c>
      <c r="R25" s="105">
        <v>95.75</v>
      </c>
      <c r="S25" s="105">
        <v>95.75</v>
      </c>
      <c r="T25" s="107">
        <f t="shared" si="0"/>
        <v>957.5</v>
      </c>
      <c r="U25" s="107">
        <f>Timesheets!M23</f>
        <v>0</v>
      </c>
      <c r="W25" s="9"/>
    </row>
    <row r="26" spans="1:209" s="9" customFormat="1">
      <c r="A26" s="51">
        <v>5</v>
      </c>
      <c r="B26" s="52" t="s">
        <v>17</v>
      </c>
      <c r="C26" s="53"/>
      <c r="D26" s="52" t="s">
        <v>17</v>
      </c>
      <c r="E26" s="54"/>
      <c r="F26" s="55"/>
      <c r="H26" s="73">
        <v>41778</v>
      </c>
      <c r="I26" s="83">
        <v>5</v>
      </c>
      <c r="J26" s="105">
        <v>95.75</v>
      </c>
      <c r="K26" s="105">
        <v>95.75</v>
      </c>
      <c r="L26" s="105">
        <v>95.75</v>
      </c>
      <c r="M26" s="105">
        <v>95.75</v>
      </c>
      <c r="N26" s="105">
        <v>95.75</v>
      </c>
      <c r="O26" s="105">
        <v>95.75</v>
      </c>
      <c r="P26" s="105">
        <v>95.75</v>
      </c>
      <c r="Q26" s="105">
        <v>95.75</v>
      </c>
      <c r="R26" s="105">
        <v>95.75</v>
      </c>
      <c r="S26" s="105">
        <v>95.75</v>
      </c>
      <c r="T26" s="107">
        <f t="shared" si="0"/>
        <v>957.5</v>
      </c>
      <c r="U26" s="107">
        <f>Timesheets!M24</f>
        <v>0</v>
      </c>
      <c r="W26" s="101" t="s">
        <v>54</v>
      </c>
    </row>
    <row r="27" spans="1:209" s="10" customFormat="1">
      <c r="A27" s="56">
        <v>6</v>
      </c>
      <c r="B27" s="57" t="s">
        <v>17</v>
      </c>
      <c r="C27" s="58"/>
      <c r="D27" s="57">
        <f>(A20+A27)*E3</f>
        <v>1650</v>
      </c>
      <c r="E27" s="59"/>
      <c r="F27" s="60" t="s">
        <v>3</v>
      </c>
      <c r="H27" s="73">
        <v>41785</v>
      </c>
      <c r="I27" s="84">
        <v>6</v>
      </c>
      <c r="J27" s="105">
        <v>95.75</v>
      </c>
      <c r="K27" s="105">
        <v>95.75</v>
      </c>
      <c r="L27" s="105">
        <v>95.75</v>
      </c>
      <c r="M27" s="105">
        <v>95.75</v>
      </c>
      <c r="N27" s="77">
        <v>187.5</v>
      </c>
      <c r="O27" s="105">
        <v>95.75</v>
      </c>
      <c r="P27" s="77">
        <v>187.5</v>
      </c>
      <c r="Q27" s="77">
        <v>187.5</v>
      </c>
      <c r="R27" s="105">
        <v>95.75</v>
      </c>
      <c r="S27" s="105">
        <v>95.75</v>
      </c>
      <c r="T27" s="107">
        <f t="shared" si="0"/>
        <v>1232.75</v>
      </c>
      <c r="U27" s="107">
        <f>Timesheets!M25</f>
        <v>0</v>
      </c>
      <c r="W27" s="6"/>
    </row>
    <row r="28" spans="1:209" s="6" customFormat="1">
      <c r="A28" s="27">
        <v>7</v>
      </c>
      <c r="B28" s="28">
        <f>(A28-A25)*C3</f>
        <v>1898.1000000000001</v>
      </c>
      <c r="C28" s="28"/>
      <c r="D28" s="29" t="s">
        <v>17</v>
      </c>
      <c r="E28" s="30"/>
      <c r="F28" s="31" t="s">
        <v>2</v>
      </c>
      <c r="H28" s="73">
        <v>41792</v>
      </c>
      <c r="I28" s="76">
        <v>7</v>
      </c>
      <c r="J28" s="105">
        <v>95.75</v>
      </c>
      <c r="K28" s="105">
        <v>95.75</v>
      </c>
      <c r="L28" s="105">
        <v>95.75</v>
      </c>
      <c r="M28" s="105">
        <v>95.75</v>
      </c>
      <c r="N28" s="105">
        <v>95.75</v>
      </c>
      <c r="O28" s="105">
        <v>95.75</v>
      </c>
      <c r="P28" s="105">
        <v>95.75</v>
      </c>
      <c r="Q28" s="105">
        <v>95.75</v>
      </c>
      <c r="R28" s="105">
        <v>95.75</v>
      </c>
      <c r="S28" s="105">
        <v>95.75</v>
      </c>
      <c r="T28" s="107">
        <f t="shared" si="0"/>
        <v>957.5</v>
      </c>
      <c r="U28" s="107">
        <f>Timesheets!M26</f>
        <v>0</v>
      </c>
      <c r="W28" s="9" t="s">
        <v>55</v>
      </c>
    </row>
    <row r="29" spans="1:209" s="9" customFormat="1">
      <c r="A29" s="51">
        <v>8</v>
      </c>
      <c r="B29" s="52" t="s">
        <v>17</v>
      </c>
      <c r="C29" s="53"/>
      <c r="D29" s="52" t="s">
        <v>17</v>
      </c>
      <c r="E29" s="54"/>
      <c r="F29" s="55"/>
      <c r="H29" s="73">
        <v>41799</v>
      </c>
      <c r="I29" s="83">
        <v>8</v>
      </c>
      <c r="J29" s="77">
        <v>187.5</v>
      </c>
      <c r="K29" s="77">
        <v>187.5</v>
      </c>
      <c r="L29" s="105">
        <v>95.75</v>
      </c>
      <c r="M29" s="105">
        <v>95.75</v>
      </c>
      <c r="N29" s="77">
        <v>187.5</v>
      </c>
      <c r="O29" s="105">
        <v>95.75</v>
      </c>
      <c r="P29" s="77">
        <v>187.5</v>
      </c>
      <c r="Q29" s="77">
        <v>187.5</v>
      </c>
      <c r="R29" s="77">
        <v>187.5</v>
      </c>
      <c r="S29" s="105">
        <v>95.75</v>
      </c>
      <c r="T29" s="107">
        <f t="shared" si="0"/>
        <v>1508</v>
      </c>
      <c r="U29" s="107">
        <f>Timesheets!M27</f>
        <v>0</v>
      </c>
    </row>
    <row r="30" spans="1:209" s="9" customFormat="1">
      <c r="A30" s="51">
        <v>9</v>
      </c>
      <c r="B30" s="52" t="s">
        <v>17</v>
      </c>
      <c r="C30" s="53"/>
      <c r="D30" s="52" t="s">
        <v>17</v>
      </c>
      <c r="E30" s="54"/>
      <c r="F30" s="55"/>
      <c r="H30" s="73">
        <v>41806</v>
      </c>
      <c r="I30" s="83">
        <v>9</v>
      </c>
      <c r="J30" s="105">
        <v>95.75</v>
      </c>
      <c r="K30" s="105">
        <v>95.75</v>
      </c>
      <c r="L30" s="105">
        <v>95.75</v>
      </c>
      <c r="M30" s="105">
        <v>95.75</v>
      </c>
      <c r="N30" s="105">
        <v>95.75</v>
      </c>
      <c r="O30" s="105">
        <v>95.75</v>
      </c>
      <c r="P30" s="105">
        <v>95.75</v>
      </c>
      <c r="Q30" s="105">
        <v>95.75</v>
      </c>
      <c r="R30" s="105">
        <v>95.75</v>
      </c>
      <c r="S30" s="105">
        <v>95.75</v>
      </c>
      <c r="T30" s="107">
        <f t="shared" si="0"/>
        <v>957.5</v>
      </c>
      <c r="U30" s="107">
        <f>Timesheets!M28</f>
        <v>0</v>
      </c>
    </row>
    <row r="31" spans="1:209" s="11" customFormat="1">
      <c r="A31" s="42">
        <v>10</v>
      </c>
      <c r="B31" s="43">
        <f>(A31-A28)*C3</f>
        <v>1898.1000000000001</v>
      </c>
      <c r="C31" s="43"/>
      <c r="D31" s="61">
        <f>(A31-A27)*E3</f>
        <v>600</v>
      </c>
      <c r="E31" s="44"/>
      <c r="F31" s="45" t="s">
        <v>4</v>
      </c>
      <c r="H31" s="73">
        <v>41813</v>
      </c>
      <c r="I31" s="81">
        <v>10</v>
      </c>
      <c r="J31" s="105">
        <v>95.75</v>
      </c>
      <c r="K31" s="105">
        <v>95.75</v>
      </c>
      <c r="L31" s="105">
        <v>95.75</v>
      </c>
      <c r="M31" s="105">
        <v>95.75</v>
      </c>
      <c r="N31" s="105">
        <v>95.75</v>
      </c>
      <c r="O31" s="105">
        <v>95.75</v>
      </c>
      <c r="P31" s="105">
        <v>95.75</v>
      </c>
      <c r="Q31" s="105">
        <v>95.75</v>
      </c>
      <c r="R31" s="105">
        <v>95.75</v>
      </c>
      <c r="S31" s="105">
        <v>95.75</v>
      </c>
      <c r="T31" s="107">
        <f t="shared" si="0"/>
        <v>957.5</v>
      </c>
      <c r="U31" s="107">
        <f>Timesheets!M29</f>
        <v>0</v>
      </c>
    </row>
    <row r="32" spans="1:209">
      <c r="A32" s="22"/>
      <c r="B32" s="24"/>
      <c r="C32" s="24"/>
      <c r="D32" s="24"/>
      <c r="E32" s="25"/>
      <c r="F32" s="25"/>
      <c r="G32" s="9"/>
      <c r="H32" s="85"/>
      <c r="I32" s="85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106"/>
      <c r="U32" s="106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</row>
    <row r="33" spans="1:109" s="70" customFormat="1">
      <c r="A33" s="67" t="s">
        <v>21</v>
      </c>
      <c r="B33" s="62">
        <f>SUM(B5:B31)</f>
        <v>15817.500000000002</v>
      </c>
      <c r="C33" s="68" t="s">
        <v>34</v>
      </c>
      <c r="D33" s="62">
        <f>SUM(D5:D31)</f>
        <v>3600</v>
      </c>
      <c r="E33" s="69" t="s">
        <v>35</v>
      </c>
      <c r="F33" s="63">
        <f>B33+D33</f>
        <v>19417.5</v>
      </c>
      <c r="G33" s="8"/>
      <c r="H33" s="87" t="s">
        <v>21</v>
      </c>
      <c r="I33" s="88"/>
      <c r="J33" s="89">
        <f t="shared" ref="J33:U33" si="1">SUM(J5:J31)</f>
        <v>2661.5</v>
      </c>
      <c r="K33" s="89">
        <f t="shared" si="1"/>
        <v>2636.5</v>
      </c>
      <c r="L33" s="89">
        <f t="shared" si="1"/>
        <v>2569.75</v>
      </c>
      <c r="M33" s="89">
        <f t="shared" si="1"/>
        <v>2432.25</v>
      </c>
      <c r="N33" s="89">
        <f t="shared" si="1"/>
        <v>2645</v>
      </c>
      <c r="O33" s="89">
        <f t="shared" si="1"/>
        <v>2157</v>
      </c>
      <c r="P33" s="89">
        <f t="shared" si="1"/>
        <v>2782.5</v>
      </c>
      <c r="Q33" s="89">
        <f t="shared" si="1"/>
        <v>2561.5</v>
      </c>
      <c r="R33" s="89">
        <f t="shared" si="1"/>
        <v>2536.5</v>
      </c>
      <c r="S33" s="89">
        <f t="shared" si="1"/>
        <v>2413.5</v>
      </c>
      <c r="T33" s="89">
        <f t="shared" si="1"/>
        <v>25396</v>
      </c>
      <c r="U33" s="89">
        <f t="shared" si="1"/>
        <v>2931.25</v>
      </c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</row>
    <row r="34" spans="1:109">
      <c r="C34" s="4"/>
      <c r="D34" s="4"/>
      <c r="E34" s="4"/>
      <c r="F34" s="4"/>
      <c r="G34" s="8"/>
      <c r="K34" s="12"/>
      <c r="L34" s="12"/>
      <c r="M34" s="12"/>
      <c r="N34" s="12"/>
      <c r="O34" s="12"/>
      <c r="P34" s="12"/>
      <c r="Q34" s="12"/>
      <c r="R34" s="95" t="s">
        <v>36</v>
      </c>
      <c r="S34" s="96">
        <f>SUM(J33:S33)</f>
        <v>25396</v>
      </c>
      <c r="U34" s="9"/>
    </row>
    <row r="35" spans="1:109">
      <c r="J35" s="64" t="s">
        <v>22</v>
      </c>
      <c r="K35" s="65">
        <f>10*15*25*12.5</f>
        <v>46875</v>
      </c>
    </row>
    <row r="36" spans="1:109">
      <c r="J36" t="s">
        <v>24</v>
      </c>
    </row>
    <row r="37" spans="1:109">
      <c r="A37" s="3"/>
    </row>
    <row r="38" spans="1:109">
      <c r="A38" s="3"/>
      <c r="J38" s="110" t="s">
        <v>38</v>
      </c>
      <c r="K38" s="110"/>
      <c r="L38" s="111"/>
      <c r="M38" s="92"/>
      <c r="N38" s="94"/>
      <c r="O38" s="17" t="s">
        <v>32</v>
      </c>
      <c r="P38" s="86"/>
    </row>
    <row r="39" spans="1:109">
      <c r="A39" s="3"/>
      <c r="J39" s="91" t="s">
        <v>59</v>
      </c>
      <c r="K39" s="93"/>
      <c r="L39" s="93"/>
      <c r="M39" s="93"/>
      <c r="N39" s="93"/>
      <c r="O39" s="86" t="s">
        <v>61</v>
      </c>
      <c r="P39" s="86"/>
    </row>
    <row r="40" spans="1:109">
      <c r="J40" s="98" t="s">
        <v>25</v>
      </c>
      <c r="K40" s="93"/>
      <c r="L40" s="93"/>
      <c r="M40" s="93"/>
      <c r="N40" s="100"/>
      <c r="O40" s="90">
        <f>(20*24)+(40*3)</f>
        <v>600</v>
      </c>
      <c r="P40" s="86"/>
    </row>
    <row r="41" spans="1:109">
      <c r="J41" s="91" t="s">
        <v>43</v>
      </c>
      <c r="K41" s="93"/>
      <c r="L41" s="93"/>
      <c r="M41" s="93"/>
      <c r="N41" s="100"/>
      <c r="O41" s="90">
        <v>10000</v>
      </c>
      <c r="P41" s="86" t="s">
        <v>33</v>
      </c>
    </row>
    <row r="42" spans="1:109">
      <c r="J42" s="91" t="s">
        <v>30</v>
      </c>
      <c r="K42" s="93"/>
      <c r="L42" s="93"/>
      <c r="M42" s="93"/>
      <c r="N42" s="100"/>
      <c r="O42" s="90">
        <v>7000</v>
      </c>
      <c r="P42" s="86" t="s">
        <v>31</v>
      </c>
    </row>
    <row r="43" spans="1:109">
      <c r="J43" s="99" t="s">
        <v>39</v>
      </c>
      <c r="K43" s="93"/>
      <c r="L43" s="93"/>
      <c r="M43" s="93"/>
      <c r="N43" s="100"/>
      <c r="O43" s="90">
        <f>O42*0.25</f>
        <v>1750</v>
      </c>
      <c r="P43" s="86"/>
    </row>
    <row r="44" spans="1:109">
      <c r="J44" s="99" t="s">
        <v>40</v>
      </c>
      <c r="K44" s="93"/>
      <c r="L44" s="93"/>
      <c r="M44" s="93"/>
      <c r="N44" s="100"/>
      <c r="O44" s="90">
        <f>O42*0.5</f>
        <v>3500</v>
      </c>
      <c r="P44" s="86"/>
    </row>
    <row r="45" spans="1:109">
      <c r="J45" s="99" t="s">
        <v>41</v>
      </c>
      <c r="K45" s="93"/>
      <c r="L45" s="93"/>
      <c r="M45" s="93"/>
      <c r="N45" s="100"/>
      <c r="O45" s="90">
        <f>O42*0.25</f>
        <v>1750</v>
      </c>
      <c r="P45" s="86"/>
    </row>
    <row r="47" spans="1:109">
      <c r="J47" t="s">
        <v>29</v>
      </c>
    </row>
    <row r="48" spans="1:109">
      <c r="J48" t="s">
        <v>44</v>
      </c>
    </row>
    <row r="55" spans="7:8">
      <c r="G55" s="97"/>
      <c r="H55" t="s">
        <v>42</v>
      </c>
    </row>
    <row r="57" spans="7:8">
      <c r="G57" s="15"/>
    </row>
  </sheetData>
  <mergeCells count="4">
    <mergeCell ref="B2:F2"/>
    <mergeCell ref="J2:S2"/>
    <mergeCell ref="J38:L38"/>
    <mergeCell ref="A1:V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workbookViewId="0">
      <selection activeCell="O13" sqref="O13"/>
    </sheetView>
  </sheetViews>
  <sheetFormatPr baseColWidth="10" defaultColWidth="8.83203125" defaultRowHeight="14" x14ac:dyDescent="0"/>
  <cols>
    <col min="1" max="1" width="13.33203125" bestFit="1" customWidth="1"/>
    <col min="13" max="13" width="14.5" bestFit="1" customWidth="1"/>
  </cols>
  <sheetData>
    <row r="1" spans="1:13">
      <c r="A1" s="1"/>
      <c r="B1" s="1"/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60</v>
      </c>
    </row>
    <row r="2" spans="1:13">
      <c r="A2" s="19" t="s">
        <v>18</v>
      </c>
      <c r="B2" s="20" t="s">
        <v>23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9"/>
    </row>
    <row r="3" spans="1:13">
      <c r="A3" s="73">
        <v>41645</v>
      </c>
      <c r="B3" s="74">
        <v>1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13">
        <f>SUM(C3:L3)</f>
        <v>0</v>
      </c>
    </row>
    <row r="4" spans="1:13">
      <c r="A4" s="73">
        <v>41652</v>
      </c>
      <c r="B4" s="74">
        <v>2</v>
      </c>
      <c r="C4" s="75">
        <v>100</v>
      </c>
      <c r="D4" s="75">
        <v>75</v>
      </c>
      <c r="E4" s="75">
        <v>75</v>
      </c>
      <c r="F4" s="75">
        <v>75</v>
      </c>
      <c r="G4" s="75">
        <v>37.5</v>
      </c>
      <c r="H4" s="103">
        <f>4*12.5</f>
        <v>50</v>
      </c>
      <c r="I4" s="75">
        <v>87.5</v>
      </c>
      <c r="J4" s="75">
        <v>62.5</v>
      </c>
      <c r="K4" s="75">
        <v>100</v>
      </c>
      <c r="L4" s="75">
        <v>37.5</v>
      </c>
      <c r="M4" s="13">
        <f t="shared" ref="M4:M29" si="0">SUM(C4:L4)</f>
        <v>700</v>
      </c>
    </row>
    <row r="5" spans="1:13">
      <c r="A5" s="73">
        <v>41659</v>
      </c>
      <c r="B5" s="74">
        <v>3</v>
      </c>
      <c r="C5" s="75">
        <v>100</v>
      </c>
      <c r="D5" s="75">
        <v>100</v>
      </c>
      <c r="E5" s="75">
        <v>125</v>
      </c>
      <c r="F5" s="75">
        <v>125</v>
      </c>
      <c r="G5" s="75">
        <v>62.5</v>
      </c>
      <c r="H5" s="75">
        <v>100</v>
      </c>
      <c r="I5" s="75">
        <v>100</v>
      </c>
      <c r="J5" s="75">
        <v>100</v>
      </c>
      <c r="K5" s="75">
        <v>112.5</v>
      </c>
      <c r="L5" s="75">
        <v>62.5</v>
      </c>
      <c r="M5" s="13">
        <f t="shared" si="0"/>
        <v>987.5</v>
      </c>
    </row>
    <row r="6" spans="1:13">
      <c r="A6" s="73">
        <v>41666</v>
      </c>
      <c r="B6" s="76">
        <v>4</v>
      </c>
      <c r="C6" s="77">
        <v>187.5</v>
      </c>
      <c r="D6" s="77">
        <v>187.5</v>
      </c>
      <c r="E6" s="77">
        <v>187.5</v>
      </c>
      <c r="F6" s="104">
        <f>4*12.5</f>
        <v>50</v>
      </c>
      <c r="G6" s="77">
        <v>87.5</v>
      </c>
      <c r="H6" s="77">
        <v>100</v>
      </c>
      <c r="I6" s="77">
        <v>137.5</v>
      </c>
      <c r="J6" s="77">
        <v>125</v>
      </c>
      <c r="K6" s="104">
        <f>4*12.5</f>
        <v>50</v>
      </c>
      <c r="L6" s="77">
        <v>131.25</v>
      </c>
      <c r="M6" s="13">
        <f t="shared" si="0"/>
        <v>1243.75</v>
      </c>
    </row>
    <row r="7" spans="1:13">
      <c r="A7" s="73">
        <v>41673</v>
      </c>
      <c r="B7" s="78">
        <v>5</v>
      </c>
      <c r="C7" s="77"/>
      <c r="D7" s="77"/>
      <c r="E7" s="77"/>
      <c r="F7" s="105"/>
      <c r="G7" s="105"/>
      <c r="H7" s="105"/>
      <c r="I7" s="75"/>
      <c r="J7" s="105"/>
      <c r="K7" s="105"/>
      <c r="L7" s="77"/>
      <c r="M7" s="13">
        <f t="shared" si="0"/>
        <v>0</v>
      </c>
    </row>
    <row r="8" spans="1:13">
      <c r="A8" s="73">
        <v>41680</v>
      </c>
      <c r="B8" s="79">
        <v>6</v>
      </c>
      <c r="C8" s="77"/>
      <c r="D8" s="77"/>
      <c r="E8" s="77"/>
      <c r="F8" s="77"/>
      <c r="G8" s="105"/>
      <c r="H8" s="105"/>
      <c r="I8" s="75"/>
      <c r="J8" s="105"/>
      <c r="K8" s="77"/>
      <c r="L8" s="105"/>
      <c r="M8" s="13">
        <f t="shared" si="0"/>
        <v>0</v>
      </c>
    </row>
    <row r="9" spans="1:13">
      <c r="A9" s="73">
        <v>41687</v>
      </c>
      <c r="B9" s="76">
        <v>7</v>
      </c>
      <c r="C9" s="105"/>
      <c r="D9" s="105"/>
      <c r="E9" s="105"/>
      <c r="F9" s="77"/>
      <c r="G9" s="77"/>
      <c r="H9" s="105"/>
      <c r="I9" s="75"/>
      <c r="J9" s="77"/>
      <c r="K9" s="77"/>
      <c r="L9" s="77"/>
      <c r="M9" s="13">
        <f t="shared" si="0"/>
        <v>0</v>
      </c>
    </row>
    <row r="10" spans="1:13">
      <c r="A10" s="73">
        <v>41694</v>
      </c>
      <c r="B10" s="78">
        <v>8</v>
      </c>
      <c r="C10" s="77"/>
      <c r="D10" s="77"/>
      <c r="E10" s="77"/>
      <c r="F10" s="105"/>
      <c r="G10" s="77"/>
      <c r="H10" s="105"/>
      <c r="I10" s="75"/>
      <c r="J10" s="77"/>
      <c r="K10" s="105"/>
      <c r="L10" s="105"/>
      <c r="M10" s="13">
        <f t="shared" si="0"/>
        <v>0</v>
      </c>
    </row>
    <row r="11" spans="1:13">
      <c r="A11" s="73">
        <v>41701</v>
      </c>
      <c r="B11" s="80">
        <v>9</v>
      </c>
      <c r="C11" s="105"/>
      <c r="D11" s="105"/>
      <c r="E11" s="105"/>
      <c r="F11" s="105"/>
      <c r="G11" s="77"/>
      <c r="H11" s="105"/>
      <c r="I11" s="77"/>
      <c r="J11" s="105"/>
      <c r="K11" s="105"/>
      <c r="L11" s="105"/>
      <c r="M11" s="13">
        <f t="shared" si="0"/>
        <v>0</v>
      </c>
    </row>
    <row r="12" spans="1:13">
      <c r="A12" s="73">
        <v>41708</v>
      </c>
      <c r="B12" s="81">
        <v>10</v>
      </c>
      <c r="C12" s="105"/>
      <c r="D12" s="105"/>
      <c r="E12" s="105"/>
      <c r="F12" s="77"/>
      <c r="G12" s="105"/>
      <c r="H12" s="105"/>
      <c r="I12" s="105"/>
      <c r="J12" s="105"/>
      <c r="K12" s="77"/>
      <c r="L12" s="77"/>
      <c r="M12" s="13">
        <f t="shared" si="0"/>
        <v>0</v>
      </c>
    </row>
    <row r="13" spans="1:13">
      <c r="A13" s="19" t="s">
        <v>19</v>
      </c>
      <c r="B13" s="82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13"/>
    </row>
    <row r="14" spans="1:13">
      <c r="A14" s="73">
        <v>41715</v>
      </c>
      <c r="B14" s="80">
        <v>1</v>
      </c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3">
        <f t="shared" si="0"/>
        <v>0</v>
      </c>
    </row>
    <row r="15" spans="1:13">
      <c r="A15" s="73">
        <v>41722</v>
      </c>
      <c r="B15" s="80">
        <v>2</v>
      </c>
      <c r="C15" s="105"/>
      <c r="D15" s="105"/>
      <c r="E15" s="105"/>
      <c r="F15" s="105"/>
      <c r="G15" s="105"/>
      <c r="H15" s="105"/>
      <c r="I15" s="105"/>
      <c r="J15" s="105"/>
      <c r="K15" s="105"/>
      <c r="L15" s="105"/>
      <c r="M15" s="13">
        <f t="shared" si="0"/>
        <v>0</v>
      </c>
    </row>
    <row r="16" spans="1:13">
      <c r="A16" s="73">
        <v>41729</v>
      </c>
      <c r="B16" s="80">
        <v>3</v>
      </c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3">
        <f t="shared" si="0"/>
        <v>0</v>
      </c>
    </row>
    <row r="17" spans="1:13">
      <c r="A17" s="73">
        <v>41736</v>
      </c>
      <c r="B17" s="80">
        <v>4</v>
      </c>
      <c r="C17" s="105"/>
      <c r="D17" s="105"/>
      <c r="E17" s="105"/>
      <c r="F17" s="105"/>
      <c r="G17" s="105"/>
      <c r="H17" s="105"/>
      <c r="I17" s="105"/>
      <c r="J17" s="105"/>
      <c r="K17" s="105"/>
      <c r="L17" s="105"/>
      <c r="M17" s="13">
        <f t="shared" si="0"/>
        <v>0</v>
      </c>
    </row>
    <row r="18" spans="1:13">
      <c r="A18" s="73">
        <v>41743</v>
      </c>
      <c r="B18" s="80">
        <v>5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  <c r="M18" s="13">
        <f t="shared" si="0"/>
        <v>0</v>
      </c>
    </row>
    <row r="19" spans="1:13">
      <c r="A19" s="19" t="s">
        <v>20</v>
      </c>
      <c r="B19" s="82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13"/>
    </row>
    <row r="20" spans="1:13">
      <c r="A20" s="73">
        <v>41750</v>
      </c>
      <c r="B20" s="78">
        <v>1</v>
      </c>
      <c r="C20" s="105"/>
      <c r="D20" s="105"/>
      <c r="E20" s="105"/>
      <c r="F20" s="105"/>
      <c r="G20" s="105"/>
      <c r="H20" s="105"/>
      <c r="I20" s="105"/>
      <c r="J20" s="105"/>
      <c r="K20" s="105"/>
      <c r="L20" s="105"/>
      <c r="M20" s="13">
        <f t="shared" si="0"/>
        <v>0</v>
      </c>
    </row>
    <row r="21" spans="1:13">
      <c r="A21" s="73">
        <v>41757</v>
      </c>
      <c r="B21" s="78">
        <v>2</v>
      </c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3">
        <f t="shared" si="0"/>
        <v>0</v>
      </c>
    </row>
    <row r="22" spans="1:13">
      <c r="A22" s="73">
        <v>41764</v>
      </c>
      <c r="B22" s="78">
        <v>3</v>
      </c>
      <c r="C22" s="105"/>
      <c r="D22" s="105"/>
      <c r="E22" s="105"/>
      <c r="F22" s="105"/>
      <c r="G22" s="77"/>
      <c r="H22" s="105"/>
      <c r="I22" s="77"/>
      <c r="J22" s="77"/>
      <c r="K22" s="105"/>
      <c r="L22" s="105"/>
      <c r="M22" s="13">
        <f t="shared" si="0"/>
        <v>0</v>
      </c>
    </row>
    <row r="23" spans="1:13">
      <c r="A23" s="73">
        <v>41771</v>
      </c>
      <c r="B23" s="76">
        <v>4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3">
        <f t="shared" si="0"/>
        <v>0</v>
      </c>
    </row>
    <row r="24" spans="1:13">
      <c r="A24" s="73">
        <v>41778</v>
      </c>
      <c r="B24" s="83">
        <v>5</v>
      </c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3">
        <f t="shared" si="0"/>
        <v>0</v>
      </c>
    </row>
    <row r="25" spans="1:13">
      <c r="A25" s="73">
        <v>41785</v>
      </c>
      <c r="B25" s="84">
        <v>6</v>
      </c>
      <c r="C25" s="105"/>
      <c r="D25" s="105"/>
      <c r="E25" s="105"/>
      <c r="F25" s="105"/>
      <c r="G25" s="77"/>
      <c r="H25" s="105"/>
      <c r="I25" s="77"/>
      <c r="J25" s="77"/>
      <c r="K25" s="105"/>
      <c r="L25" s="105"/>
      <c r="M25" s="13">
        <f t="shared" si="0"/>
        <v>0</v>
      </c>
    </row>
    <row r="26" spans="1:13">
      <c r="A26" s="73">
        <v>41792</v>
      </c>
      <c r="B26" s="76">
        <v>7</v>
      </c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3">
        <f t="shared" si="0"/>
        <v>0</v>
      </c>
    </row>
    <row r="27" spans="1:13">
      <c r="A27" s="73">
        <v>41799</v>
      </c>
      <c r="B27" s="83">
        <v>8</v>
      </c>
      <c r="C27" s="77"/>
      <c r="D27" s="77"/>
      <c r="E27" s="105"/>
      <c r="F27" s="105"/>
      <c r="G27" s="77"/>
      <c r="H27" s="105"/>
      <c r="I27" s="77"/>
      <c r="J27" s="77"/>
      <c r="K27" s="77"/>
      <c r="L27" s="105"/>
      <c r="M27" s="13">
        <f t="shared" si="0"/>
        <v>0</v>
      </c>
    </row>
    <row r="28" spans="1:13">
      <c r="A28" s="73">
        <v>41806</v>
      </c>
      <c r="B28" s="83">
        <v>9</v>
      </c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3">
        <f t="shared" si="0"/>
        <v>0</v>
      </c>
    </row>
    <row r="29" spans="1:13">
      <c r="A29" s="73">
        <v>41813</v>
      </c>
      <c r="B29" s="81">
        <v>10</v>
      </c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3">
        <f t="shared" si="0"/>
        <v>0</v>
      </c>
    </row>
    <row r="31" spans="1:13">
      <c r="B31" s="1" t="s">
        <v>63</v>
      </c>
      <c r="C31" s="12">
        <f>SUM(C3:C29)</f>
        <v>387.5</v>
      </c>
      <c r="D31" s="12">
        <f>SUM(D3:D29)</f>
        <v>362.5</v>
      </c>
      <c r="E31" s="12">
        <f>SUM(E3:E29)</f>
        <v>387.5</v>
      </c>
      <c r="F31" s="12">
        <f t="shared" ref="F31:M31" si="1">SUM(F3:F29)</f>
        <v>250</v>
      </c>
      <c r="G31" s="12">
        <f t="shared" si="1"/>
        <v>187.5</v>
      </c>
      <c r="H31" s="12">
        <f t="shared" si="1"/>
        <v>250</v>
      </c>
      <c r="I31" s="12">
        <f t="shared" si="1"/>
        <v>325</v>
      </c>
      <c r="J31" s="12">
        <f t="shared" si="1"/>
        <v>287.5</v>
      </c>
      <c r="K31" s="12">
        <f t="shared" si="1"/>
        <v>262.5</v>
      </c>
      <c r="L31" s="12">
        <f t="shared" si="1"/>
        <v>231.25</v>
      </c>
      <c r="M31" s="108">
        <f t="shared" si="1"/>
        <v>2931.25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Buisness Projection</vt:lpstr>
      <vt:lpstr>Timesheets</vt:lpstr>
      <vt:lpstr>Sheet3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Zayyad Tagwai</dc:creator>
  <cp:lastModifiedBy>Sam Beedell</cp:lastModifiedBy>
  <cp:lastPrinted>2014-02-20T16:09:40Z</cp:lastPrinted>
  <dcterms:created xsi:type="dcterms:W3CDTF">2014-01-29T14:39:00Z</dcterms:created>
  <dcterms:modified xsi:type="dcterms:W3CDTF">2014-03-07T01:22:25Z</dcterms:modified>
</cp:coreProperties>
</file>