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1300" yWindow="0" windowWidth="26160" windowHeight="1694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54" i="1" l="1"/>
  <c r="H32" i="1"/>
  <c r="H30" i="1"/>
  <c r="H27" i="1"/>
  <c r="H26" i="1"/>
  <c r="H24" i="1"/>
  <c r="H13" i="1"/>
  <c r="H10" i="1"/>
  <c r="H9" i="1"/>
  <c r="H7" i="1"/>
  <c r="H6" i="1"/>
  <c r="H8" i="1"/>
  <c r="H11" i="1"/>
  <c r="H12" i="1"/>
  <c r="H15" i="1"/>
  <c r="H16" i="1"/>
  <c r="H17" i="1"/>
  <c r="H18" i="1"/>
  <c r="H19" i="1"/>
  <c r="H21" i="1"/>
  <c r="H22" i="1"/>
  <c r="H23" i="1"/>
  <c r="H25" i="1"/>
  <c r="H28" i="1"/>
  <c r="H29" i="1"/>
  <c r="H5" i="1"/>
  <c r="H4" i="1"/>
  <c r="P43" i="1"/>
  <c r="P44" i="1"/>
  <c r="P42" i="1"/>
  <c r="P38" i="1"/>
  <c r="T7" i="1"/>
  <c r="Q5" i="1"/>
  <c r="O7" i="1"/>
  <c r="R32" i="1"/>
  <c r="S32" i="1"/>
  <c r="O32" i="1"/>
  <c r="Q32" i="1"/>
  <c r="T32" i="1"/>
  <c r="U33" i="1"/>
  <c r="M34" i="1"/>
  <c r="B7" i="1"/>
  <c r="B10" i="1"/>
  <c r="B13" i="1"/>
  <c r="B24" i="1"/>
  <c r="B27" i="1"/>
  <c r="B30" i="1"/>
  <c r="B32" i="1"/>
  <c r="D9" i="1"/>
  <c r="D13" i="1"/>
  <c r="D26" i="1"/>
  <c r="D30" i="1"/>
  <c r="D32" i="1"/>
  <c r="F32" i="1"/>
  <c r="P39" i="1"/>
  <c r="U32" i="1"/>
  <c r="P32" i="1"/>
  <c r="N32" i="1"/>
  <c r="M32" i="1"/>
  <c r="L32" i="1"/>
</calcChain>
</file>

<file path=xl/sharedStrings.xml><?xml version="1.0" encoding="utf-8"?>
<sst xmlns="http://schemas.openxmlformats.org/spreadsheetml/2006/main" count="98" uniqueCount="53">
  <si>
    <t>RENT: £/wk(s)</t>
  </si>
  <si>
    <t>RENT DUE</t>
  </si>
  <si>
    <t>PAYMENT DUE</t>
  </si>
  <si>
    <t>RENT</t>
  </si>
  <si>
    <t>UTILITY</t>
  </si>
  <si>
    <t>RENT AND UTILITY</t>
  </si>
  <si>
    <t>OVERHEAD</t>
  </si>
  <si>
    <t>LABOUR</t>
  </si>
  <si>
    <t>Ankita</t>
  </si>
  <si>
    <t>Max</t>
  </si>
  <si>
    <t>James</t>
  </si>
  <si>
    <t>John</t>
  </si>
  <si>
    <t>Sam</t>
  </si>
  <si>
    <t>Paul</t>
  </si>
  <si>
    <t>Prakurti</t>
  </si>
  <si>
    <t>Zayyad</t>
  </si>
  <si>
    <t>Steve</t>
  </si>
  <si>
    <t>Roger</t>
  </si>
  <si>
    <t>-</t>
  </si>
  <si>
    <t>Spring term</t>
  </si>
  <si>
    <t>Easter</t>
  </si>
  <si>
    <t>Summer term</t>
  </si>
  <si>
    <t>TOTAL</t>
  </si>
  <si>
    <t>PROJECTION=</t>
  </si>
  <si>
    <t>Week</t>
  </si>
  <si>
    <t>based on 15 hours a week per person</t>
  </si>
  <si>
    <t>Chef and Photographer Hire</t>
  </si>
  <si>
    <t>Intrest Rate = 16.86% APR</t>
  </si>
  <si>
    <t>Spring term weeks</t>
  </si>
  <si>
    <t>Easter weeks</t>
  </si>
  <si>
    <t>Summer term weeks</t>
  </si>
  <si>
    <t>Second Loan Installment</t>
  </si>
  <si>
    <t>First Loan Installment</t>
  </si>
  <si>
    <t>Marketing - advertisment and promotion</t>
  </si>
  <si>
    <t>Projected Sales figures</t>
  </si>
  <si>
    <t>Module Prices - text, audio, video, graphics &amp; images</t>
  </si>
  <si>
    <t>per module</t>
  </si>
  <si>
    <t>Totals:</t>
  </si>
  <si>
    <t>per year</t>
  </si>
  <si>
    <t>+</t>
  </si>
  <si>
    <t>=</t>
  </si>
  <si>
    <t>Total=</t>
  </si>
  <si>
    <t>IT &amp; UTILITIES: £/wk(s)</t>
  </si>
  <si>
    <t>Overhead recovery rate (overhead/labour)</t>
  </si>
  <si>
    <t>%</t>
  </si>
  <si>
    <t>TOTAL LOAN AMOUNT =</t>
  </si>
  <si>
    <t>EXTRA:</t>
  </si>
  <si>
    <t xml:space="preserve">Contract value payment upon placement of contract = </t>
  </si>
  <si>
    <t xml:space="preserve">Contract value payment upon handover of module code = </t>
  </si>
  <si>
    <t xml:space="preserve">Contract value payment upon group acceptance of module = </t>
  </si>
  <si>
    <t>NO CURRENT INCOME</t>
  </si>
  <si>
    <t>TOTAL EXPENDITURE</t>
  </si>
  <si>
    <t xml:space="preserve">WEEKLY CASH FLOW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</si>
</sst>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Red]&quot;£&quot;#,##0.00"/>
    <numFmt numFmtId="165" formatCode="&quot;£&quot;#,##0.00"/>
  </numFmts>
  <fonts count="11"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name val="Calibri"/>
      <scheme val="minor"/>
    </font>
    <font>
      <b/>
      <sz val="14"/>
      <color theme="1"/>
      <name val="Calibri"/>
      <scheme val="minor"/>
    </font>
    <font>
      <sz val="11"/>
      <color rgb="FFFF0000"/>
      <name val="Calibri"/>
      <scheme val="minor"/>
    </font>
    <font>
      <b/>
      <sz val="11"/>
      <color rgb="FFFF0000"/>
      <name val="Calibri"/>
      <scheme val="minor"/>
    </font>
    <font>
      <sz val="11"/>
      <color rgb="FF000000"/>
      <name val="Calibri"/>
      <scheme val="minor"/>
    </font>
  </fonts>
  <fills count="14">
    <fill>
      <patternFill patternType="none"/>
    </fill>
    <fill>
      <patternFill patternType="gray125"/>
    </fill>
    <fill>
      <patternFill patternType="solid">
        <fgColor rgb="FFFFC7CE"/>
      </patternFill>
    </fill>
    <fill>
      <patternFill patternType="solid">
        <fgColor theme="7" tint="0.59999389629810485"/>
        <bgColor indexed="65"/>
      </patternFill>
    </fill>
    <fill>
      <patternFill patternType="solid">
        <fgColor theme="8" tint="0.59999389629810485"/>
        <bgColor indexed="65"/>
      </patternFill>
    </fill>
    <fill>
      <patternFill patternType="solid">
        <fgColor theme="5" tint="0.59999389629810485"/>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0" tint="-0.14999847407452621"/>
        <bgColor indexed="64"/>
      </patternFill>
    </fill>
    <fill>
      <patternFill patternType="solid">
        <fgColor rgb="FFFF660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0">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3" fillId="0" borderId="0" xfId="0" applyFont="1"/>
    <xf numFmtId="0" fontId="0" fillId="0" borderId="0" xfId="0" applyAlignment="1">
      <alignment horizontal="left"/>
    </xf>
    <xf numFmtId="0" fontId="3" fillId="0" borderId="0" xfId="0" applyFont="1" applyAlignment="1">
      <alignment horizontal="left"/>
    </xf>
    <xf numFmtId="2" fontId="0" fillId="0" borderId="0" xfId="0" applyNumberFormat="1"/>
    <xf numFmtId="0" fontId="3" fillId="0" borderId="0" xfId="0" applyFont="1" applyAlignment="1"/>
    <xf numFmtId="0" fontId="2" fillId="0" borderId="0" xfId="1" applyFill="1"/>
    <xf numFmtId="0" fontId="0" fillId="0" borderId="0" xfId="0" applyFill="1" applyAlignment="1">
      <alignment horizontal="left"/>
    </xf>
    <xf numFmtId="2" fontId="0" fillId="0" borderId="0" xfId="0" applyNumberFormat="1" applyFill="1"/>
    <xf numFmtId="0" fontId="0" fillId="0" borderId="0" xfId="0" applyFill="1"/>
    <xf numFmtId="0" fontId="1" fillId="0" borderId="0" xfId="3" applyFill="1"/>
    <xf numFmtId="0" fontId="1" fillId="0" borderId="0" xfId="2" applyFill="1"/>
    <xf numFmtId="164" fontId="0" fillId="0" borderId="0" xfId="0" applyNumberFormat="1"/>
    <xf numFmtId="164" fontId="0" fillId="0" borderId="0" xfId="0" applyNumberFormat="1" applyFill="1"/>
    <xf numFmtId="164" fontId="6" fillId="0" borderId="0" xfId="1" applyNumberFormat="1" applyFont="1" applyFill="1"/>
    <xf numFmtId="14" fontId="0" fillId="0" borderId="0" xfId="0" applyNumberFormat="1"/>
    <xf numFmtId="0" fontId="0" fillId="0" borderId="0" xfId="0" applyAlignment="1">
      <alignment horizontal="center"/>
    </xf>
    <xf numFmtId="0" fontId="6" fillId="0" borderId="0" xfId="1" applyFont="1" applyFill="1" applyAlignment="1">
      <alignment horizontal="center"/>
    </xf>
    <xf numFmtId="0" fontId="0" fillId="0" borderId="0" xfId="0" applyFill="1" applyAlignment="1">
      <alignment horizontal="center"/>
    </xf>
    <xf numFmtId="0" fontId="0" fillId="0" borderId="0" xfId="3" applyFont="1" applyFill="1" applyAlignment="1">
      <alignment horizontal="center"/>
    </xf>
    <xf numFmtId="0" fontId="0" fillId="0" borderId="0" xfId="0" applyFont="1" applyFill="1" applyAlignment="1">
      <alignment horizontal="center"/>
    </xf>
    <xf numFmtId="0" fontId="1" fillId="0" borderId="0" xfId="2" applyFill="1" applyAlignment="1">
      <alignment horizontal="center"/>
    </xf>
    <xf numFmtId="0" fontId="6" fillId="0" borderId="0" xfId="0" applyFont="1" applyFill="1" applyAlignment="1">
      <alignment horizontal="center"/>
    </xf>
    <xf numFmtId="0" fontId="6" fillId="0" borderId="0" xfId="3" applyFont="1" applyFill="1" applyAlignment="1">
      <alignment horizontal="center"/>
    </xf>
    <xf numFmtId="0" fontId="3" fillId="10" borderId="0" xfId="0" applyFont="1" applyFill="1" applyAlignment="1">
      <alignment horizontal="left"/>
    </xf>
    <xf numFmtId="164" fontId="0" fillId="10" borderId="0" xfId="0" applyNumberFormat="1" applyFill="1"/>
    <xf numFmtId="0" fontId="0" fillId="10" borderId="0" xfId="0" applyFill="1"/>
    <xf numFmtId="0" fontId="0" fillId="10" borderId="0" xfId="0" applyFill="1" applyAlignment="1">
      <alignment horizontal="center"/>
    </xf>
    <xf numFmtId="0" fontId="3" fillId="10" borderId="0" xfId="0" applyFont="1" applyFill="1"/>
    <xf numFmtId="0" fontId="0" fillId="7" borderId="0" xfId="3" applyFont="1" applyFill="1"/>
    <xf numFmtId="0" fontId="0" fillId="7" borderId="0" xfId="0" applyFill="1"/>
    <xf numFmtId="0" fontId="7" fillId="0" borderId="0" xfId="0" applyFont="1" applyAlignment="1">
      <alignment horizontal="center"/>
    </xf>
    <xf numFmtId="165" fontId="0" fillId="0" borderId="0" xfId="0" applyNumberFormat="1"/>
    <xf numFmtId="0" fontId="7" fillId="0" borderId="0" xfId="0" applyFont="1" applyAlignment="1">
      <alignment horizontal="center"/>
    </xf>
    <xf numFmtId="2" fontId="0" fillId="0" borderId="0" xfId="0" applyNumberFormat="1" applyFont="1" applyFill="1" applyBorder="1"/>
    <xf numFmtId="2" fontId="0" fillId="0" borderId="0" xfId="0" applyNumberFormat="1" applyFont="1" applyFill="1" applyBorder="1" applyAlignment="1">
      <alignment horizontal="right"/>
    </xf>
    <xf numFmtId="0" fontId="3" fillId="0" borderId="1" xfId="0" applyFont="1" applyBorder="1" applyAlignment="1">
      <alignment horizontal="left"/>
    </xf>
    <xf numFmtId="0" fontId="3" fillId="0" borderId="1" xfId="0" applyFont="1" applyBorder="1"/>
    <xf numFmtId="164" fontId="3" fillId="7" borderId="1" xfId="0" applyNumberFormat="1" applyFont="1" applyFill="1" applyBorder="1"/>
    <xf numFmtId="0" fontId="3" fillId="10" borderId="1" xfId="0" applyFont="1" applyFill="1" applyBorder="1" applyAlignment="1">
      <alignment horizontal="left"/>
    </xf>
    <xf numFmtId="0" fontId="3" fillId="10" borderId="1" xfId="0" applyFont="1" applyFill="1" applyBorder="1"/>
    <xf numFmtId="0" fontId="0" fillId="10" borderId="1" xfId="0" applyFont="1" applyFill="1" applyBorder="1"/>
    <xf numFmtId="0" fontId="0" fillId="0" borderId="1" xfId="0" applyFont="1" applyBorder="1" applyAlignment="1">
      <alignment horizontal="left"/>
    </xf>
    <xf numFmtId="164" fontId="0" fillId="0" borderId="1" xfId="0" applyNumberFormat="1" applyFont="1" applyBorder="1" applyAlignment="1">
      <alignment horizontal="right"/>
    </xf>
    <xf numFmtId="164" fontId="0" fillId="0" borderId="1" xfId="0" applyNumberFormat="1" applyFont="1" applyBorder="1"/>
    <xf numFmtId="2" fontId="0" fillId="0" borderId="1" xfId="0" applyNumberFormat="1" applyFont="1" applyBorder="1"/>
    <xf numFmtId="2" fontId="0" fillId="0" borderId="1" xfId="0" applyNumberFormat="1" applyFont="1" applyBorder="1" applyAlignment="1">
      <alignment horizontal="right"/>
    </xf>
    <xf numFmtId="0" fontId="6" fillId="5" borderId="1" xfId="1" applyFont="1" applyFill="1" applyBorder="1" applyAlignment="1">
      <alignment horizontal="left"/>
    </xf>
    <xf numFmtId="164" fontId="6" fillId="5" borderId="1" xfId="1" applyNumberFormat="1" applyFont="1" applyFill="1" applyBorder="1"/>
    <xf numFmtId="164" fontId="6" fillId="5" borderId="1" xfId="1" applyNumberFormat="1" applyFont="1" applyFill="1" applyBorder="1" applyAlignment="1">
      <alignment horizontal="right"/>
    </xf>
    <xf numFmtId="2" fontId="6" fillId="5" borderId="1" xfId="1" applyNumberFormat="1" applyFont="1" applyFill="1" applyBorder="1"/>
    <xf numFmtId="0" fontId="6" fillId="5" borderId="1" xfId="1" applyFont="1" applyFill="1" applyBorder="1"/>
    <xf numFmtId="0" fontId="0" fillId="0" borderId="1" xfId="0" applyFont="1" applyFill="1" applyBorder="1" applyAlignment="1">
      <alignment horizontal="left"/>
    </xf>
    <xf numFmtId="164" fontId="0" fillId="0" borderId="1" xfId="0" applyNumberFormat="1" applyFont="1" applyFill="1" applyBorder="1" applyAlignment="1">
      <alignment horizontal="right"/>
    </xf>
    <xf numFmtId="164" fontId="0" fillId="0" borderId="1" xfId="0" applyNumberFormat="1" applyFont="1" applyFill="1" applyBorder="1"/>
    <xf numFmtId="2" fontId="0" fillId="0" borderId="1" xfId="0" applyNumberFormat="1" applyFont="1" applyFill="1" applyBorder="1"/>
    <xf numFmtId="0" fontId="0" fillId="0" borderId="1" xfId="0" applyFont="1" applyFill="1" applyBorder="1"/>
    <xf numFmtId="0" fontId="0" fillId="6" borderId="1" xfId="3" applyFont="1" applyFill="1" applyBorder="1" applyAlignment="1">
      <alignment horizontal="left"/>
    </xf>
    <xf numFmtId="164" fontId="0" fillId="6" borderId="1" xfId="3" applyNumberFormat="1" applyFont="1" applyFill="1" applyBorder="1" applyAlignment="1">
      <alignment horizontal="right"/>
    </xf>
    <xf numFmtId="164" fontId="0" fillId="6" borderId="1" xfId="3" applyNumberFormat="1" applyFont="1" applyFill="1" applyBorder="1"/>
    <xf numFmtId="2" fontId="0" fillId="6" borderId="1" xfId="3" applyNumberFormat="1" applyFont="1" applyFill="1" applyBorder="1"/>
    <xf numFmtId="0" fontId="0" fillId="6" borderId="1" xfId="3" applyFont="1" applyFill="1" applyBorder="1"/>
    <xf numFmtId="0" fontId="0" fillId="8" borderId="1" xfId="2" applyFont="1" applyFill="1" applyBorder="1" applyAlignment="1">
      <alignment horizontal="left"/>
    </xf>
    <xf numFmtId="164" fontId="0" fillId="8" borderId="1" xfId="2" applyNumberFormat="1" applyFont="1" applyFill="1" applyBorder="1"/>
    <xf numFmtId="2" fontId="0" fillId="8" borderId="1" xfId="2" applyNumberFormat="1" applyFont="1" applyFill="1" applyBorder="1"/>
    <xf numFmtId="0" fontId="0" fillId="8" borderId="1" xfId="2" applyFont="1" applyFill="1" applyBorder="1"/>
    <xf numFmtId="164" fontId="0" fillId="10" borderId="1" xfId="0" applyNumberFormat="1" applyFont="1" applyFill="1" applyBorder="1"/>
    <xf numFmtId="2" fontId="0" fillId="10" borderId="1" xfId="0" applyNumberFormat="1" applyFont="1" applyFill="1" applyBorder="1"/>
    <xf numFmtId="2" fontId="0" fillId="0" borderId="1" xfId="0" applyNumberFormat="1" applyFont="1" applyFill="1" applyBorder="1" applyAlignment="1">
      <alignment horizontal="right"/>
    </xf>
    <xf numFmtId="2" fontId="0" fillId="10" borderId="1" xfId="0" applyNumberFormat="1" applyFont="1" applyFill="1" applyBorder="1" applyAlignment="1">
      <alignment horizontal="right"/>
    </xf>
    <xf numFmtId="2" fontId="6" fillId="5" borderId="1" xfId="1" applyNumberFormat="1" applyFont="1" applyFill="1" applyBorder="1" applyAlignment="1">
      <alignment horizontal="right"/>
    </xf>
    <xf numFmtId="0" fontId="6" fillId="0" borderId="1" xfId="0" applyFont="1" applyFill="1" applyBorder="1" applyAlignment="1">
      <alignment horizontal="left"/>
    </xf>
    <xf numFmtId="164" fontId="6" fillId="0" borderId="1" xfId="0" applyNumberFormat="1" applyFont="1" applyFill="1" applyBorder="1" applyAlignment="1">
      <alignment horizontal="right"/>
    </xf>
    <xf numFmtId="164" fontId="6" fillId="0" borderId="1" xfId="0" applyNumberFormat="1" applyFont="1" applyFill="1" applyBorder="1"/>
    <xf numFmtId="2" fontId="6" fillId="0" borderId="1" xfId="0" applyNumberFormat="1" applyFont="1" applyFill="1" applyBorder="1" applyAlignment="1">
      <alignment horizontal="right"/>
    </xf>
    <xf numFmtId="0" fontId="6" fillId="0" borderId="1" xfId="0" applyFont="1" applyFill="1" applyBorder="1"/>
    <xf numFmtId="0" fontId="6" fillId="6" borderId="1" xfId="3" applyFont="1" applyFill="1" applyBorder="1" applyAlignment="1">
      <alignment horizontal="left"/>
    </xf>
    <xf numFmtId="164" fontId="6" fillId="6" borderId="1" xfId="3" applyNumberFormat="1" applyFont="1" applyFill="1" applyBorder="1" applyAlignment="1">
      <alignment horizontal="right"/>
    </xf>
    <xf numFmtId="164" fontId="6" fillId="6" borderId="1" xfId="3" applyNumberFormat="1" applyFont="1" applyFill="1" applyBorder="1"/>
    <xf numFmtId="2" fontId="6" fillId="6" borderId="1" xfId="3" applyNumberFormat="1" applyFont="1" applyFill="1" applyBorder="1"/>
    <xf numFmtId="0" fontId="6" fillId="6" borderId="1" xfId="3" applyFont="1" applyFill="1" applyBorder="1"/>
    <xf numFmtId="164" fontId="0" fillId="8" borderId="1" xfId="2" applyNumberFormat="1" applyFont="1" applyFill="1" applyBorder="1" applyAlignment="1">
      <alignment horizontal="right"/>
    </xf>
    <xf numFmtId="164" fontId="0" fillId="11" borderId="1" xfId="0" applyNumberFormat="1" applyFont="1" applyFill="1" applyBorder="1"/>
    <xf numFmtId="164" fontId="3" fillId="11" borderId="1" xfId="0" applyNumberFormat="1" applyFont="1" applyFill="1" applyBorder="1"/>
    <xf numFmtId="165" fontId="3" fillId="9" borderId="0" xfId="0" applyNumberFormat="1" applyFont="1" applyFill="1"/>
    <xf numFmtId="164" fontId="8" fillId="0" borderId="0" xfId="1" applyNumberFormat="1" applyFont="1" applyFill="1"/>
    <xf numFmtId="164" fontId="8" fillId="0" borderId="0" xfId="0" applyNumberFormat="1" applyFont="1"/>
    <xf numFmtId="0" fontId="6" fillId="12" borderId="0" xfId="0" applyFont="1" applyFill="1" applyAlignment="1">
      <alignment horizontal="center"/>
    </xf>
    <xf numFmtId="164" fontId="3" fillId="13" borderId="0" xfId="0" applyNumberFormat="1" applyFont="1" applyFill="1"/>
    <xf numFmtId="0" fontId="9" fillId="0" borderId="0" xfId="0" applyFont="1" applyFill="1"/>
    <xf numFmtId="164" fontId="9" fillId="0" borderId="0" xfId="0" applyNumberFormat="1" applyFont="1" applyFill="1"/>
    <xf numFmtId="0" fontId="10" fillId="0" borderId="0" xfId="0" applyFont="1"/>
    <xf numFmtId="0" fontId="7" fillId="0" borderId="0" xfId="0" applyFont="1" applyAlignment="1"/>
    <xf numFmtId="0" fontId="0" fillId="0" borderId="0" xfId="0" applyFont="1" applyFill="1" applyBorder="1"/>
    <xf numFmtId="0" fontId="6" fillId="0" borderId="0" xfId="0" applyFont="1" applyFill="1" applyBorder="1"/>
    <xf numFmtId="0" fontId="7" fillId="0" borderId="0" xfId="0" applyFont="1" applyAlignment="1">
      <alignment wrapText="1"/>
    </xf>
    <xf numFmtId="0" fontId="0" fillId="11" borderId="1" xfId="0" applyFont="1" applyFill="1" applyBorder="1" applyAlignment="1">
      <alignment horizontal="left"/>
    </xf>
    <xf numFmtId="164" fontId="0" fillId="11" borderId="1" xfId="0" applyNumberFormat="1" applyFont="1" applyFill="1" applyBorder="1" applyAlignment="1">
      <alignment horizontal="center"/>
    </xf>
    <xf numFmtId="2" fontId="0" fillId="11" borderId="1" xfId="0" applyNumberFormat="1" applyFont="1" applyFill="1" applyBorder="1" applyAlignment="1">
      <alignment horizontal="center"/>
    </xf>
    <xf numFmtId="0" fontId="0" fillId="11" borderId="0" xfId="0" applyFill="1" applyAlignment="1">
      <alignment horizontal="left"/>
    </xf>
    <xf numFmtId="0" fontId="0" fillId="11" borderId="0" xfId="0" applyFill="1"/>
    <xf numFmtId="164" fontId="0" fillId="11" borderId="0" xfId="0" applyNumberFormat="1" applyFill="1"/>
    <xf numFmtId="0" fontId="3" fillId="0" borderId="0" xfId="0" applyFont="1" applyFill="1"/>
    <xf numFmtId="0" fontId="3" fillId="0" borderId="0" xfId="0" applyFont="1" applyFill="1" applyBorder="1"/>
    <xf numFmtId="0" fontId="6" fillId="0" borderId="0" xfId="1" applyFont="1" applyFill="1" applyBorder="1"/>
    <xf numFmtId="0" fontId="0" fillId="0" borderId="0" xfId="2" applyFont="1" applyFill="1" applyBorder="1"/>
    <xf numFmtId="0" fontId="6" fillId="0" borderId="0" xfId="3" applyFont="1" applyFill="1" applyBorder="1"/>
    <xf numFmtId="164" fontId="3" fillId="0" borderId="0" xfId="0" applyNumberFormat="1" applyFont="1" applyFill="1" applyBorder="1" applyAlignment="1">
      <alignment horizontal="right"/>
    </xf>
  </cellXfs>
  <cellStyles count="30">
    <cellStyle name="40% - Accent4" xfId="2" builtinId="43"/>
    <cellStyle name="40% - Accent5" xfId="3" builtinId="47"/>
    <cellStyle name="Bad" xfId="1" builtinId="27"/>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1047750</xdr:colOff>
      <xdr:row>36</xdr:row>
      <xdr:rowOff>71438</xdr:rowOff>
    </xdr:from>
    <xdr:to>
      <xdr:col>8</xdr:col>
      <xdr:colOff>10583</xdr:colOff>
      <xdr:row>52</xdr:row>
      <xdr:rowOff>52917</xdr:rowOff>
    </xdr:to>
    <xdr:sp macro="" textlink="">
      <xdr:nvSpPr>
        <xdr:cNvPr id="2" name="TextBox 1"/>
        <xdr:cNvSpPr txBox="1"/>
      </xdr:nvSpPr>
      <xdr:spPr>
        <a:xfrm>
          <a:off x="1047750" y="6823605"/>
          <a:ext cx="7704666" cy="28601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To put an estimate on the price of each module (text, graphics, digitised sounds, images and movies) we can calculate that is takes</a:t>
          </a:r>
          <a:r>
            <a:rPr lang="en-GB"/>
            <a:t> approximatly</a:t>
          </a:r>
          <a:r>
            <a:rPr lang="en-GB" baseline="0"/>
            <a:t> 5 working weeks to complete each module. This will incur a cost of £2500 in labour due to the total working hours required as 200 multiplied by £12.50 per hour (this can be divided into pair hours to save time and cost), £3163 in rent and £750 utilities charges totalling in £6413. Becasue this is only an estimate we feel it is approriate to round this value to £7k per module due to the fact it is necersary to buy and sell 2 modules and out company is not driven by our profit margins.</a:t>
          </a:r>
        </a:p>
        <a:p>
          <a:endParaRPr lang="en-GB" baseline="0"/>
        </a:p>
        <a:p>
          <a:r>
            <a:rPr lang="en-GB" baseline="0"/>
            <a:t>On top of campus facilities for promotion and advertisement, we are going to spend </a:t>
          </a:r>
          <a:r>
            <a:rPr lang="en-GB" sz="1100">
              <a:solidFill>
                <a:schemeClr val="dk1"/>
              </a:solidFill>
              <a:effectLst/>
              <a:latin typeface="+mn-lt"/>
              <a:ea typeface="+mn-ea"/>
              <a:cs typeface="+mn-cs"/>
            </a:rPr>
            <a:t>approximatly</a:t>
          </a:r>
          <a:r>
            <a:rPr lang="en-GB" sz="1100" baseline="0">
              <a:solidFill>
                <a:schemeClr val="dk1"/>
              </a:solidFill>
              <a:effectLst/>
              <a:latin typeface="+mn-lt"/>
              <a:ea typeface="+mn-ea"/>
              <a:cs typeface="+mn-cs"/>
            </a:rPr>
            <a:t> </a:t>
          </a:r>
          <a:r>
            <a:rPr lang="en-GB" baseline="0"/>
            <a:t> £400 per week towards online advertisement (social media and similar networking algortihms for buisnesses) and physical promotion material to be displayed around the university region in each city. This totals to £10,000 per year on advertisement. </a:t>
          </a:r>
        </a:p>
        <a:p>
          <a:endParaRPr lang="en-GB" baseline="0"/>
        </a:p>
        <a:p>
          <a:r>
            <a:rPr lang="en-GB" baseline="0"/>
            <a:t>The chef charges £10 per hour and the photographer will charge £10 an hour and an extra £40 per day for room hire. Teh chef and photographer will provide all the necessary equipment to cook and film within these prices. We will only require 3 days of work to provide to required amount of content to complete our product. The recipes provided by the chef are donated for the first iteration becasue it will benfit his popularity but further recipes will come at a cost that we will not need to take under consideration at this stage.</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C56"/>
  <sheetViews>
    <sheetView tabSelected="1" zoomScale="120" zoomScaleNormal="120" zoomScalePageLayoutView="120" workbookViewId="0">
      <selection activeCell="CY25" sqref="CY25"/>
    </sheetView>
  </sheetViews>
  <sheetFormatPr baseColWidth="10" defaultColWidth="8.83203125" defaultRowHeight="14" x14ac:dyDescent="0"/>
  <cols>
    <col min="1" max="1" width="17" style="2" bestFit="1" customWidth="1"/>
    <col min="2" max="2" width="12.1640625" bestFit="1" customWidth="1"/>
    <col min="3" max="3" width="7.33203125" bestFit="1" customWidth="1"/>
    <col min="4" max="4" width="18.5" bestFit="1" customWidth="1"/>
    <col min="5" max="5" width="7.33203125" bestFit="1" customWidth="1"/>
    <col min="6" max="6" width="15" bestFit="1" customWidth="1"/>
    <col min="7" max="7" width="22" customWidth="1"/>
    <col min="8" max="8" width="21.1640625" bestFit="1" customWidth="1"/>
    <col min="9" max="9" width="19.5" bestFit="1" customWidth="1"/>
    <col min="10" max="10" width="11.5" bestFit="1" customWidth="1"/>
    <col min="11" max="11" width="5.6640625" bestFit="1" customWidth="1"/>
    <col min="12" max="12" width="11.5" bestFit="1" customWidth="1"/>
    <col min="13" max="13" width="11.1640625" customWidth="1"/>
    <col min="14" max="14" width="14.6640625" customWidth="1"/>
    <col min="15" max="15" width="11.1640625" customWidth="1"/>
    <col min="16" max="16" width="9.6640625" bestFit="1" customWidth="1"/>
    <col min="17" max="17" width="9.83203125" bestFit="1" customWidth="1"/>
    <col min="18" max="18" width="10.33203125" customWidth="1"/>
    <col min="19" max="20" width="10" customWidth="1"/>
    <col min="21" max="21" width="10.1640625" customWidth="1"/>
  </cols>
  <sheetData>
    <row r="1" spans="1:211" ht="18">
      <c r="B1" s="33" t="s">
        <v>6</v>
      </c>
      <c r="C1" s="33"/>
      <c r="D1" s="33"/>
      <c r="E1" s="33"/>
      <c r="F1" s="33"/>
      <c r="G1" s="31"/>
      <c r="H1" s="95" t="s">
        <v>52</v>
      </c>
      <c r="I1" s="9"/>
      <c r="K1" s="5"/>
      <c r="L1" s="33" t="s">
        <v>7</v>
      </c>
      <c r="M1" s="33"/>
      <c r="N1" s="33"/>
      <c r="O1" s="33"/>
      <c r="P1" s="33"/>
      <c r="Q1" s="33"/>
      <c r="R1" s="33"/>
      <c r="S1" s="33"/>
      <c r="T1" s="33"/>
      <c r="U1" s="33"/>
      <c r="X1" s="92"/>
      <c r="Y1" s="92"/>
      <c r="Z1" s="92"/>
      <c r="AA1" s="92"/>
      <c r="AB1" s="92"/>
      <c r="AC1" s="92"/>
      <c r="AD1" s="92"/>
      <c r="AE1" s="92"/>
      <c r="AF1" s="92"/>
    </row>
    <row r="2" spans="1:211" s="1" customFormat="1">
      <c r="A2" s="36"/>
      <c r="B2" s="37" t="s">
        <v>0</v>
      </c>
      <c r="C2" s="38">
        <v>632.70000000000005</v>
      </c>
      <c r="D2" s="37" t="s">
        <v>42</v>
      </c>
      <c r="E2" s="38">
        <v>150</v>
      </c>
      <c r="F2" s="37"/>
      <c r="G2" s="103"/>
      <c r="I2" s="102"/>
      <c r="L2" s="1" t="s">
        <v>8</v>
      </c>
      <c r="M2" s="1" t="s">
        <v>9</v>
      </c>
      <c r="N2" s="1" t="s">
        <v>10</v>
      </c>
      <c r="O2" s="1" t="s">
        <v>11</v>
      </c>
      <c r="P2" s="1" t="s">
        <v>12</v>
      </c>
      <c r="Q2" s="1" t="s">
        <v>13</v>
      </c>
      <c r="R2" s="1" t="s">
        <v>14</v>
      </c>
      <c r="S2" s="1" t="s">
        <v>15</v>
      </c>
      <c r="T2" s="1" t="s">
        <v>16</v>
      </c>
      <c r="U2" s="1" t="s">
        <v>17</v>
      </c>
    </row>
    <row r="3" spans="1:211" s="26" customFormat="1">
      <c r="A3" s="39" t="s">
        <v>28</v>
      </c>
      <c r="B3" s="40" t="s">
        <v>1</v>
      </c>
      <c r="C3" s="41"/>
      <c r="D3" s="40" t="s">
        <v>2</v>
      </c>
      <c r="E3" s="41"/>
      <c r="F3" s="41"/>
      <c r="G3" s="93"/>
      <c r="I3" s="9"/>
      <c r="J3" s="24" t="s">
        <v>19</v>
      </c>
      <c r="K3" s="28" t="s">
        <v>24</v>
      </c>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row>
    <row r="4" spans="1:211">
      <c r="A4" s="42">
        <v>1</v>
      </c>
      <c r="B4" s="43" t="s">
        <v>18</v>
      </c>
      <c r="C4" s="44"/>
      <c r="D4" s="43" t="s">
        <v>18</v>
      </c>
      <c r="E4" s="45"/>
      <c r="F4" s="46"/>
      <c r="G4" s="35"/>
      <c r="H4" s="13">
        <f>SUM(L4:U4)</f>
        <v>0</v>
      </c>
      <c r="I4" s="7"/>
      <c r="J4" s="15">
        <v>41645</v>
      </c>
      <c r="K4" s="16">
        <v>1</v>
      </c>
      <c r="L4" s="12">
        <v>0</v>
      </c>
      <c r="M4" s="12">
        <v>0</v>
      </c>
      <c r="N4" s="12">
        <v>0</v>
      </c>
      <c r="O4" s="12">
        <v>0</v>
      </c>
      <c r="P4" s="12">
        <v>0</v>
      </c>
      <c r="Q4" s="12">
        <v>0</v>
      </c>
      <c r="R4" s="12">
        <v>0</v>
      </c>
      <c r="S4" s="12">
        <v>0</v>
      </c>
      <c r="T4" s="12">
        <v>0</v>
      </c>
      <c r="U4" s="12">
        <v>0</v>
      </c>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row>
    <row r="5" spans="1:211">
      <c r="A5" s="42">
        <v>2</v>
      </c>
      <c r="B5" s="43" t="s">
        <v>18</v>
      </c>
      <c r="C5" s="44"/>
      <c r="D5" s="43" t="s">
        <v>18</v>
      </c>
      <c r="E5" s="45"/>
      <c r="F5" s="46"/>
      <c r="G5" s="35"/>
      <c r="H5" s="13">
        <f>SUM(L5:U5)</f>
        <v>700</v>
      </c>
      <c r="I5" s="9"/>
      <c r="J5" s="15">
        <v>41652</v>
      </c>
      <c r="K5" s="16">
        <v>2</v>
      </c>
      <c r="L5" s="12">
        <v>100</v>
      </c>
      <c r="M5" s="12">
        <v>75</v>
      </c>
      <c r="N5" s="12">
        <v>75</v>
      </c>
      <c r="O5" s="12">
        <v>75</v>
      </c>
      <c r="P5" s="12">
        <v>37.5</v>
      </c>
      <c r="Q5" s="86">
        <f>4*12.5</f>
        <v>50</v>
      </c>
      <c r="R5" s="12">
        <v>87.5</v>
      </c>
      <c r="S5" s="12">
        <v>62.5</v>
      </c>
      <c r="T5" s="12">
        <v>100</v>
      </c>
      <c r="U5" s="12">
        <v>37.5</v>
      </c>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row>
    <row r="6" spans="1:211">
      <c r="A6" s="42">
        <v>3</v>
      </c>
      <c r="B6" s="43" t="s">
        <v>18</v>
      </c>
      <c r="C6" s="44"/>
      <c r="D6" s="43" t="s">
        <v>18</v>
      </c>
      <c r="E6" s="45"/>
      <c r="F6" s="46"/>
      <c r="G6" s="35"/>
      <c r="H6" s="13">
        <f>SUM(L6:U6)</f>
        <v>987.5</v>
      </c>
      <c r="I6" s="9"/>
      <c r="J6" s="15">
        <v>41659</v>
      </c>
      <c r="K6" s="16">
        <v>3</v>
      </c>
      <c r="L6" s="12">
        <v>100</v>
      </c>
      <c r="M6" s="12">
        <v>100</v>
      </c>
      <c r="N6" s="12">
        <v>125</v>
      </c>
      <c r="O6" s="12">
        <v>125</v>
      </c>
      <c r="P6" s="12">
        <v>62.5</v>
      </c>
      <c r="Q6" s="12">
        <v>100</v>
      </c>
      <c r="R6" s="12">
        <v>100</v>
      </c>
      <c r="S6" s="12">
        <v>100</v>
      </c>
      <c r="T6" s="12">
        <v>112.5</v>
      </c>
      <c r="U6" s="12">
        <v>62.5</v>
      </c>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row>
    <row r="7" spans="1:211" s="6" customFormat="1">
      <c r="A7" s="47">
        <v>4</v>
      </c>
      <c r="B7" s="48">
        <f>A7*C2</f>
        <v>2530.8000000000002</v>
      </c>
      <c r="C7" s="48"/>
      <c r="D7" s="49" t="s">
        <v>18</v>
      </c>
      <c r="E7" s="50"/>
      <c r="F7" s="51" t="s">
        <v>3</v>
      </c>
      <c r="G7" s="104"/>
      <c r="H7" s="13">
        <f>SUM(L7:U7)+B7</f>
        <v>3774.55</v>
      </c>
      <c r="J7" s="15">
        <v>41666</v>
      </c>
      <c r="K7" s="17">
        <v>4</v>
      </c>
      <c r="L7" s="14">
        <v>187.5</v>
      </c>
      <c r="M7" s="14">
        <v>187.5</v>
      </c>
      <c r="N7" s="14">
        <v>187.5</v>
      </c>
      <c r="O7" s="85">
        <f>4*12.5</f>
        <v>50</v>
      </c>
      <c r="P7" s="14">
        <v>87.5</v>
      </c>
      <c r="Q7" s="14">
        <v>100</v>
      </c>
      <c r="R7" s="14">
        <v>137.5</v>
      </c>
      <c r="S7" s="14">
        <v>125</v>
      </c>
      <c r="T7" s="85">
        <f>4*12.5</f>
        <v>50</v>
      </c>
      <c r="U7" s="14">
        <v>131.25</v>
      </c>
    </row>
    <row r="8" spans="1:211" s="9" customFormat="1">
      <c r="A8" s="52">
        <v>5</v>
      </c>
      <c r="B8" s="53" t="s">
        <v>18</v>
      </c>
      <c r="C8" s="54"/>
      <c r="D8" s="53" t="s">
        <v>18</v>
      </c>
      <c r="E8" s="55"/>
      <c r="F8" s="56"/>
      <c r="G8" s="93"/>
      <c r="H8" s="13">
        <f>SUM(L8:U8)</f>
        <v>1875</v>
      </c>
      <c r="J8" s="15">
        <v>41673</v>
      </c>
      <c r="K8" s="18">
        <v>5</v>
      </c>
      <c r="L8" s="14">
        <v>187.5</v>
      </c>
      <c r="M8" s="14">
        <v>187.5</v>
      </c>
      <c r="N8" s="14">
        <v>187.5</v>
      </c>
      <c r="O8" s="14">
        <v>187.5</v>
      </c>
      <c r="P8" s="14">
        <v>187.5</v>
      </c>
      <c r="Q8" s="14">
        <v>187.5</v>
      </c>
      <c r="R8" s="14">
        <v>187.5</v>
      </c>
      <c r="S8" s="14">
        <v>187.5</v>
      </c>
      <c r="T8" s="14">
        <v>187.5</v>
      </c>
      <c r="U8" s="14">
        <v>187.5</v>
      </c>
    </row>
    <row r="9" spans="1:211" s="10" customFormat="1">
      <c r="A9" s="57">
        <v>6</v>
      </c>
      <c r="B9" s="58" t="s">
        <v>18</v>
      </c>
      <c r="C9" s="59"/>
      <c r="D9" s="59">
        <f>A9*E2</f>
        <v>900</v>
      </c>
      <c r="E9" s="60"/>
      <c r="F9" s="61" t="s">
        <v>4</v>
      </c>
      <c r="G9" s="29" t="s">
        <v>32</v>
      </c>
      <c r="H9" s="13">
        <f>SUM(L9:U9)+D9</f>
        <v>2775</v>
      </c>
      <c r="J9" s="15">
        <v>41680</v>
      </c>
      <c r="K9" s="19">
        <v>6</v>
      </c>
      <c r="L9" s="14">
        <v>187.5</v>
      </c>
      <c r="M9" s="14">
        <v>187.5</v>
      </c>
      <c r="N9" s="14">
        <v>187.5</v>
      </c>
      <c r="O9" s="14">
        <v>187.5</v>
      </c>
      <c r="P9" s="14">
        <v>187.5</v>
      </c>
      <c r="Q9" s="14">
        <v>187.5</v>
      </c>
      <c r="R9" s="14">
        <v>187.5</v>
      </c>
      <c r="S9" s="14">
        <v>187.5</v>
      </c>
      <c r="T9" s="14">
        <v>187.5</v>
      </c>
      <c r="U9" s="14">
        <v>187.5</v>
      </c>
    </row>
    <row r="10" spans="1:211" s="6" customFormat="1">
      <c r="A10" s="47">
        <v>7</v>
      </c>
      <c r="B10" s="48">
        <f>(A10-A7)*C2</f>
        <v>1898.1000000000001</v>
      </c>
      <c r="C10" s="48"/>
      <c r="D10" s="49" t="s">
        <v>18</v>
      </c>
      <c r="E10" s="50"/>
      <c r="F10" s="51" t="s">
        <v>3</v>
      </c>
      <c r="G10" s="104"/>
      <c r="H10" s="13">
        <f>SUM(L10:U10)+B10</f>
        <v>3773.1000000000004</v>
      </c>
      <c r="J10" s="15">
        <v>41687</v>
      </c>
      <c r="K10" s="17">
        <v>7</v>
      </c>
      <c r="L10" s="14">
        <v>187.5</v>
      </c>
      <c r="M10" s="14">
        <v>187.5</v>
      </c>
      <c r="N10" s="14">
        <v>187.5</v>
      </c>
      <c r="O10" s="14">
        <v>187.5</v>
      </c>
      <c r="P10" s="14">
        <v>187.5</v>
      </c>
      <c r="Q10" s="14">
        <v>187.5</v>
      </c>
      <c r="R10" s="14">
        <v>187.5</v>
      </c>
      <c r="S10" s="14">
        <v>187.5</v>
      </c>
      <c r="T10" s="14">
        <v>187.5</v>
      </c>
      <c r="U10" s="14">
        <v>187.5</v>
      </c>
    </row>
    <row r="11" spans="1:211" s="9" customFormat="1">
      <c r="A11" s="52">
        <v>8</v>
      </c>
      <c r="B11" s="53" t="s">
        <v>18</v>
      </c>
      <c r="C11" s="54"/>
      <c r="D11" s="53" t="s">
        <v>18</v>
      </c>
      <c r="E11" s="55"/>
      <c r="F11" s="56"/>
      <c r="G11" s="93"/>
      <c r="H11" s="13">
        <f>SUM(L11:U11)</f>
        <v>1875</v>
      </c>
      <c r="J11" s="15">
        <v>41694</v>
      </c>
      <c r="K11" s="18">
        <v>8</v>
      </c>
      <c r="L11" s="14">
        <v>187.5</v>
      </c>
      <c r="M11" s="14">
        <v>187.5</v>
      </c>
      <c r="N11" s="14">
        <v>187.5</v>
      </c>
      <c r="O11" s="14">
        <v>187.5</v>
      </c>
      <c r="P11" s="14">
        <v>187.5</v>
      </c>
      <c r="Q11" s="14">
        <v>187.5</v>
      </c>
      <c r="R11" s="14">
        <v>187.5</v>
      </c>
      <c r="S11" s="14">
        <v>187.5</v>
      </c>
      <c r="T11" s="14">
        <v>187.5</v>
      </c>
      <c r="U11" s="14">
        <v>187.5</v>
      </c>
    </row>
    <row r="12" spans="1:211" s="9" customFormat="1">
      <c r="A12" s="52">
        <v>9</v>
      </c>
      <c r="B12" s="53" t="s">
        <v>18</v>
      </c>
      <c r="C12" s="54"/>
      <c r="D12" s="53" t="s">
        <v>18</v>
      </c>
      <c r="E12" s="55"/>
      <c r="F12" s="56"/>
      <c r="G12" s="93"/>
      <c r="H12" s="13">
        <f>SUM(L12:U12)</f>
        <v>1875</v>
      </c>
      <c r="J12" s="15">
        <v>41701</v>
      </c>
      <c r="K12" s="20">
        <v>9</v>
      </c>
      <c r="L12" s="14">
        <v>187.5</v>
      </c>
      <c r="M12" s="14">
        <v>187.5</v>
      </c>
      <c r="N12" s="14">
        <v>187.5</v>
      </c>
      <c r="O12" s="14">
        <v>187.5</v>
      </c>
      <c r="P12" s="14">
        <v>187.5</v>
      </c>
      <c r="Q12" s="14">
        <v>187.5</v>
      </c>
      <c r="R12" s="14">
        <v>187.5</v>
      </c>
      <c r="S12" s="14">
        <v>187.5</v>
      </c>
      <c r="T12" s="14">
        <v>187.5</v>
      </c>
      <c r="U12" s="14">
        <v>187.5</v>
      </c>
    </row>
    <row r="13" spans="1:211" s="11" customFormat="1">
      <c r="A13" s="62">
        <v>10</v>
      </c>
      <c r="B13" s="63">
        <f>(A13-A10)*C2</f>
        <v>1898.1000000000001</v>
      </c>
      <c r="C13" s="63"/>
      <c r="D13" s="63">
        <f>(A13-A10)*E2</f>
        <v>450</v>
      </c>
      <c r="E13" s="64"/>
      <c r="F13" s="65" t="s">
        <v>5</v>
      </c>
      <c r="G13" s="105"/>
      <c r="H13" s="13">
        <f>SUM(L13:U13)+B13+D13</f>
        <v>4223.1000000000004</v>
      </c>
      <c r="J13" s="15">
        <v>41708</v>
      </c>
      <c r="K13" s="21">
        <v>10</v>
      </c>
      <c r="L13" s="14">
        <v>187.5</v>
      </c>
      <c r="M13" s="14">
        <v>187.5</v>
      </c>
      <c r="N13" s="14">
        <v>187.5</v>
      </c>
      <c r="O13" s="14">
        <v>187.5</v>
      </c>
      <c r="P13" s="14">
        <v>187.5</v>
      </c>
      <c r="Q13" s="14">
        <v>187.5</v>
      </c>
      <c r="R13" s="14">
        <v>187.5</v>
      </c>
      <c r="S13" s="14">
        <v>187.5</v>
      </c>
      <c r="T13" s="14">
        <v>187.5</v>
      </c>
      <c r="U13" s="14">
        <v>187.5</v>
      </c>
    </row>
    <row r="14" spans="1:211" s="26" customFormat="1">
      <c r="A14" s="39" t="s">
        <v>29</v>
      </c>
      <c r="B14" s="66"/>
      <c r="C14" s="66"/>
      <c r="D14" s="66"/>
      <c r="E14" s="67"/>
      <c r="F14" s="67"/>
      <c r="G14" s="34"/>
      <c r="H14" s="25"/>
      <c r="I14" s="9"/>
      <c r="J14" s="24" t="s">
        <v>20</v>
      </c>
      <c r="K14" s="27"/>
      <c r="L14" s="14"/>
      <c r="M14" s="14"/>
      <c r="N14" s="14"/>
      <c r="O14" s="14"/>
      <c r="P14" s="14"/>
      <c r="Q14" s="14"/>
      <c r="R14" s="14"/>
      <c r="S14" s="14"/>
      <c r="T14" s="14"/>
      <c r="U14" s="14"/>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row>
    <row r="15" spans="1:211" s="9" customFormat="1">
      <c r="A15" s="52">
        <v>1</v>
      </c>
      <c r="B15" s="53" t="s">
        <v>18</v>
      </c>
      <c r="C15" s="53"/>
      <c r="D15" s="53" t="s">
        <v>18</v>
      </c>
      <c r="E15" s="68"/>
      <c r="F15" s="55"/>
      <c r="G15" s="34"/>
      <c r="H15" s="13">
        <f>SUM(L15:U15)</f>
        <v>1875</v>
      </c>
      <c r="J15" s="15">
        <v>41715</v>
      </c>
      <c r="K15" s="20">
        <v>1</v>
      </c>
      <c r="L15" s="14">
        <v>187.5</v>
      </c>
      <c r="M15" s="14">
        <v>187.5</v>
      </c>
      <c r="N15" s="14">
        <v>187.5</v>
      </c>
      <c r="O15" s="14">
        <v>187.5</v>
      </c>
      <c r="P15" s="14">
        <v>187.5</v>
      </c>
      <c r="Q15" s="14">
        <v>187.5</v>
      </c>
      <c r="R15" s="14">
        <v>187.5</v>
      </c>
      <c r="S15" s="14">
        <v>187.5</v>
      </c>
      <c r="T15" s="14">
        <v>187.5</v>
      </c>
      <c r="U15" s="14">
        <v>187.5</v>
      </c>
    </row>
    <row r="16" spans="1:211" s="9" customFormat="1">
      <c r="A16" s="52">
        <v>2</v>
      </c>
      <c r="B16" s="53" t="s">
        <v>18</v>
      </c>
      <c r="C16" s="53"/>
      <c r="D16" s="53" t="s">
        <v>18</v>
      </c>
      <c r="E16" s="68"/>
      <c r="F16" s="55"/>
      <c r="G16" s="34"/>
      <c r="H16" s="13">
        <f>SUM(L16:U16)</f>
        <v>1875</v>
      </c>
      <c r="J16" s="15">
        <v>41722</v>
      </c>
      <c r="K16" s="20">
        <v>2</v>
      </c>
      <c r="L16" s="14">
        <v>187.5</v>
      </c>
      <c r="M16" s="14">
        <v>187.5</v>
      </c>
      <c r="N16" s="14">
        <v>187.5</v>
      </c>
      <c r="O16" s="14">
        <v>187.5</v>
      </c>
      <c r="P16" s="14">
        <v>187.5</v>
      </c>
      <c r="Q16" s="14">
        <v>187.5</v>
      </c>
      <c r="R16" s="14">
        <v>187.5</v>
      </c>
      <c r="S16" s="14">
        <v>187.5</v>
      </c>
      <c r="T16" s="14">
        <v>187.5</v>
      </c>
      <c r="U16" s="14">
        <v>187.5</v>
      </c>
    </row>
    <row r="17" spans="1:211" s="9" customFormat="1">
      <c r="A17" s="52">
        <v>3</v>
      </c>
      <c r="B17" s="53" t="s">
        <v>18</v>
      </c>
      <c r="C17" s="53"/>
      <c r="D17" s="53" t="s">
        <v>18</v>
      </c>
      <c r="E17" s="68"/>
      <c r="F17" s="55"/>
      <c r="G17" s="34"/>
      <c r="H17" s="13">
        <f>SUM(L17:U17)</f>
        <v>1875</v>
      </c>
      <c r="J17" s="15">
        <v>41729</v>
      </c>
      <c r="K17" s="20">
        <v>3</v>
      </c>
      <c r="L17" s="14">
        <v>187.5</v>
      </c>
      <c r="M17" s="14">
        <v>187.5</v>
      </c>
      <c r="N17" s="14">
        <v>187.5</v>
      </c>
      <c r="O17" s="14">
        <v>187.5</v>
      </c>
      <c r="P17" s="14">
        <v>187.5</v>
      </c>
      <c r="Q17" s="14">
        <v>187.5</v>
      </c>
      <c r="R17" s="14">
        <v>187.5</v>
      </c>
      <c r="S17" s="14">
        <v>187.5</v>
      </c>
      <c r="T17" s="14">
        <v>187.5</v>
      </c>
      <c r="U17" s="14">
        <v>187.5</v>
      </c>
    </row>
    <row r="18" spans="1:211" s="9" customFormat="1">
      <c r="A18" s="52">
        <v>4</v>
      </c>
      <c r="B18" s="53" t="s">
        <v>18</v>
      </c>
      <c r="C18" s="53"/>
      <c r="D18" s="53" t="s">
        <v>18</v>
      </c>
      <c r="E18" s="68"/>
      <c r="F18" s="55"/>
      <c r="G18" s="34"/>
      <c r="H18" s="13">
        <f>SUM(L18:U18)</f>
        <v>1875</v>
      </c>
      <c r="J18" s="15">
        <v>41736</v>
      </c>
      <c r="K18" s="20">
        <v>4</v>
      </c>
      <c r="L18" s="14">
        <v>187.5</v>
      </c>
      <c r="M18" s="14">
        <v>187.5</v>
      </c>
      <c r="N18" s="14">
        <v>187.5</v>
      </c>
      <c r="O18" s="14">
        <v>187.5</v>
      </c>
      <c r="P18" s="14">
        <v>187.5</v>
      </c>
      <c r="Q18" s="14">
        <v>187.5</v>
      </c>
      <c r="R18" s="14">
        <v>187.5</v>
      </c>
      <c r="S18" s="14">
        <v>187.5</v>
      </c>
      <c r="T18" s="14">
        <v>187.5</v>
      </c>
      <c r="U18" s="14">
        <v>187.5</v>
      </c>
    </row>
    <row r="19" spans="1:211" s="9" customFormat="1">
      <c r="A19" s="52">
        <v>5</v>
      </c>
      <c r="B19" s="53" t="s">
        <v>18</v>
      </c>
      <c r="C19" s="53"/>
      <c r="D19" s="53" t="s">
        <v>18</v>
      </c>
      <c r="E19" s="68"/>
      <c r="F19" s="55"/>
      <c r="G19" s="34"/>
      <c r="H19" s="13">
        <f>SUM(L19:U19)</f>
        <v>1875</v>
      </c>
      <c r="J19" s="15">
        <v>41743</v>
      </c>
      <c r="K19" s="20">
        <v>5</v>
      </c>
      <c r="L19" s="14">
        <v>187.5</v>
      </c>
      <c r="M19" s="14">
        <v>187.5</v>
      </c>
      <c r="N19" s="14">
        <v>187.5</v>
      </c>
      <c r="O19" s="14">
        <v>187.5</v>
      </c>
      <c r="P19" s="14">
        <v>187.5</v>
      </c>
      <c r="Q19" s="14">
        <v>187.5</v>
      </c>
      <c r="R19" s="14">
        <v>187.5</v>
      </c>
      <c r="S19" s="14">
        <v>187.5</v>
      </c>
      <c r="T19" s="14">
        <v>187.5</v>
      </c>
      <c r="U19" s="14">
        <v>187.5</v>
      </c>
    </row>
    <row r="20" spans="1:211" s="26" customFormat="1">
      <c r="A20" s="39" t="s">
        <v>30</v>
      </c>
      <c r="B20" s="66"/>
      <c r="C20" s="66"/>
      <c r="D20" s="66"/>
      <c r="E20" s="69"/>
      <c r="F20" s="67"/>
      <c r="G20" s="34"/>
      <c r="H20" s="25"/>
      <c r="I20" s="9"/>
      <c r="J20" s="24" t="s">
        <v>21</v>
      </c>
      <c r="K20" s="27"/>
      <c r="L20" s="14"/>
      <c r="M20" s="14"/>
      <c r="N20" s="14"/>
      <c r="O20" s="14"/>
      <c r="P20" s="14"/>
      <c r="Q20" s="14"/>
      <c r="R20" s="14"/>
      <c r="S20" s="14"/>
      <c r="T20" s="14"/>
      <c r="U20" s="14"/>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row>
    <row r="21" spans="1:211" s="9" customFormat="1">
      <c r="A21" s="52">
        <v>1</v>
      </c>
      <c r="B21" s="53" t="s">
        <v>18</v>
      </c>
      <c r="C21" s="54"/>
      <c r="D21" s="53" t="s">
        <v>18</v>
      </c>
      <c r="E21" s="68"/>
      <c r="F21" s="55"/>
      <c r="G21" s="30" t="s">
        <v>31</v>
      </c>
      <c r="H21" s="13">
        <f>SUM(L21:U21)</f>
        <v>1875</v>
      </c>
      <c r="J21" s="15">
        <v>41750</v>
      </c>
      <c r="K21" s="18">
        <v>1</v>
      </c>
      <c r="L21" s="14">
        <v>187.5</v>
      </c>
      <c r="M21" s="14">
        <v>187.5</v>
      </c>
      <c r="N21" s="14">
        <v>187.5</v>
      </c>
      <c r="O21" s="14">
        <v>187.5</v>
      </c>
      <c r="P21" s="14">
        <v>187.5</v>
      </c>
      <c r="Q21" s="14">
        <v>187.5</v>
      </c>
      <c r="R21" s="14">
        <v>187.5</v>
      </c>
      <c r="S21" s="14">
        <v>187.5</v>
      </c>
      <c r="T21" s="14">
        <v>187.5</v>
      </c>
      <c r="U21" s="14">
        <v>187.5</v>
      </c>
    </row>
    <row r="22" spans="1:211" s="9" customFormat="1">
      <c r="A22" s="52">
        <v>2</v>
      </c>
      <c r="B22" s="53" t="s">
        <v>18</v>
      </c>
      <c r="C22" s="54"/>
      <c r="D22" s="53" t="s">
        <v>18</v>
      </c>
      <c r="E22" s="68"/>
      <c r="F22" s="55"/>
      <c r="G22" s="34"/>
      <c r="H22" s="13">
        <f>SUM(L22:U22)</f>
        <v>1875</v>
      </c>
      <c r="J22" s="15">
        <v>41757</v>
      </c>
      <c r="K22" s="18">
        <v>2</v>
      </c>
      <c r="L22" s="14">
        <v>187.5</v>
      </c>
      <c r="M22" s="14">
        <v>187.5</v>
      </c>
      <c r="N22" s="14">
        <v>187.5</v>
      </c>
      <c r="O22" s="14">
        <v>187.5</v>
      </c>
      <c r="P22" s="14">
        <v>187.5</v>
      </c>
      <c r="Q22" s="14">
        <v>187.5</v>
      </c>
      <c r="R22" s="14">
        <v>187.5</v>
      </c>
      <c r="S22" s="14">
        <v>187.5</v>
      </c>
      <c r="T22" s="14">
        <v>187.5</v>
      </c>
      <c r="U22" s="14">
        <v>187.5</v>
      </c>
    </row>
    <row r="23" spans="1:211" s="9" customFormat="1">
      <c r="A23" s="52">
        <v>3</v>
      </c>
      <c r="B23" s="53" t="s">
        <v>18</v>
      </c>
      <c r="C23" s="54"/>
      <c r="D23" s="53" t="s">
        <v>18</v>
      </c>
      <c r="E23" s="68"/>
      <c r="F23" s="55"/>
      <c r="G23" s="34"/>
      <c r="H23" s="13">
        <f>SUM(L23:U23)</f>
        <v>1875</v>
      </c>
      <c r="J23" s="15">
        <v>41764</v>
      </c>
      <c r="K23" s="18">
        <v>3</v>
      </c>
      <c r="L23" s="14">
        <v>187.5</v>
      </c>
      <c r="M23" s="14">
        <v>187.5</v>
      </c>
      <c r="N23" s="14">
        <v>187.5</v>
      </c>
      <c r="O23" s="14">
        <v>187.5</v>
      </c>
      <c r="P23" s="14">
        <v>187.5</v>
      </c>
      <c r="Q23" s="14">
        <v>187.5</v>
      </c>
      <c r="R23" s="14">
        <v>187.5</v>
      </c>
      <c r="S23" s="14">
        <v>187.5</v>
      </c>
      <c r="T23" s="14">
        <v>187.5</v>
      </c>
      <c r="U23" s="14">
        <v>187.5</v>
      </c>
    </row>
    <row r="24" spans="1:211" s="6" customFormat="1">
      <c r="A24" s="47">
        <v>4</v>
      </c>
      <c r="B24" s="48">
        <f>(A24+A19)*C2</f>
        <v>5694.3</v>
      </c>
      <c r="C24" s="48"/>
      <c r="D24" s="49" t="s">
        <v>18</v>
      </c>
      <c r="E24" s="70"/>
      <c r="F24" s="51" t="s">
        <v>3</v>
      </c>
      <c r="G24" s="104"/>
      <c r="H24" s="13">
        <f>SUM(L24:U24)+B24</f>
        <v>7569.3</v>
      </c>
      <c r="J24" s="15">
        <v>41771</v>
      </c>
      <c r="K24" s="17">
        <v>4</v>
      </c>
      <c r="L24" s="14">
        <v>187.5</v>
      </c>
      <c r="M24" s="14">
        <v>187.5</v>
      </c>
      <c r="N24" s="14">
        <v>187.5</v>
      </c>
      <c r="O24" s="14">
        <v>187.5</v>
      </c>
      <c r="P24" s="14">
        <v>187.5</v>
      </c>
      <c r="Q24" s="14">
        <v>187.5</v>
      </c>
      <c r="R24" s="14">
        <v>187.5</v>
      </c>
      <c r="S24" s="14">
        <v>187.5</v>
      </c>
      <c r="T24" s="14">
        <v>187.5</v>
      </c>
      <c r="U24" s="14">
        <v>187.5</v>
      </c>
    </row>
    <row r="25" spans="1:211" s="9" customFormat="1">
      <c r="A25" s="71">
        <v>5</v>
      </c>
      <c r="B25" s="72" t="s">
        <v>18</v>
      </c>
      <c r="C25" s="73"/>
      <c r="D25" s="72" t="s">
        <v>18</v>
      </c>
      <c r="E25" s="74"/>
      <c r="F25" s="75"/>
      <c r="G25" s="94"/>
      <c r="H25" s="13">
        <f>SUM(L25:U25)</f>
        <v>1875</v>
      </c>
      <c r="J25" s="15">
        <v>41778</v>
      </c>
      <c r="K25" s="22">
        <v>5</v>
      </c>
      <c r="L25" s="14">
        <v>187.5</v>
      </c>
      <c r="M25" s="14">
        <v>187.5</v>
      </c>
      <c r="N25" s="14">
        <v>187.5</v>
      </c>
      <c r="O25" s="14">
        <v>187.5</v>
      </c>
      <c r="P25" s="14">
        <v>187.5</v>
      </c>
      <c r="Q25" s="14">
        <v>187.5</v>
      </c>
      <c r="R25" s="14">
        <v>187.5</v>
      </c>
      <c r="S25" s="14">
        <v>187.5</v>
      </c>
      <c r="T25" s="14">
        <v>187.5</v>
      </c>
      <c r="U25" s="14">
        <v>187.5</v>
      </c>
    </row>
    <row r="26" spans="1:211" s="10" customFormat="1">
      <c r="A26" s="76">
        <v>6</v>
      </c>
      <c r="B26" s="77" t="s">
        <v>18</v>
      </c>
      <c r="C26" s="78"/>
      <c r="D26" s="77">
        <f>(A19+A26)*E2</f>
        <v>1650</v>
      </c>
      <c r="E26" s="79"/>
      <c r="F26" s="80" t="s">
        <v>4</v>
      </c>
      <c r="G26" s="106"/>
      <c r="H26" s="13">
        <f>SUM(L26:U26)+D26</f>
        <v>3525</v>
      </c>
      <c r="J26" s="15">
        <v>41785</v>
      </c>
      <c r="K26" s="23">
        <v>6</v>
      </c>
      <c r="L26" s="14">
        <v>187.5</v>
      </c>
      <c r="M26" s="14">
        <v>187.5</v>
      </c>
      <c r="N26" s="14">
        <v>187.5</v>
      </c>
      <c r="O26" s="14">
        <v>187.5</v>
      </c>
      <c r="P26" s="14">
        <v>187.5</v>
      </c>
      <c r="Q26" s="14">
        <v>187.5</v>
      </c>
      <c r="R26" s="14">
        <v>187.5</v>
      </c>
      <c r="S26" s="14">
        <v>187.5</v>
      </c>
      <c r="T26" s="14">
        <v>187.5</v>
      </c>
      <c r="U26" s="14">
        <v>187.5</v>
      </c>
    </row>
    <row r="27" spans="1:211" s="6" customFormat="1">
      <c r="A27" s="47">
        <v>7</v>
      </c>
      <c r="B27" s="48">
        <f>(A27-A24)*C2</f>
        <v>1898.1000000000001</v>
      </c>
      <c r="C27" s="48"/>
      <c r="D27" s="49" t="s">
        <v>18</v>
      </c>
      <c r="E27" s="50"/>
      <c r="F27" s="51" t="s">
        <v>3</v>
      </c>
      <c r="G27" s="104"/>
      <c r="H27" s="13">
        <f>SUM(L27:U27)+B27</f>
        <v>3773.1000000000004</v>
      </c>
      <c r="J27" s="15">
        <v>41792</v>
      </c>
      <c r="K27" s="17">
        <v>7</v>
      </c>
      <c r="L27" s="14">
        <v>187.5</v>
      </c>
      <c r="M27" s="14">
        <v>187.5</v>
      </c>
      <c r="N27" s="14">
        <v>187.5</v>
      </c>
      <c r="O27" s="14">
        <v>187.5</v>
      </c>
      <c r="P27" s="14">
        <v>187.5</v>
      </c>
      <c r="Q27" s="14">
        <v>187.5</v>
      </c>
      <c r="R27" s="14">
        <v>187.5</v>
      </c>
      <c r="S27" s="14">
        <v>187.5</v>
      </c>
      <c r="T27" s="14">
        <v>187.5</v>
      </c>
      <c r="U27" s="14">
        <v>187.5</v>
      </c>
    </row>
    <row r="28" spans="1:211" s="9" customFormat="1">
      <c r="A28" s="71">
        <v>8</v>
      </c>
      <c r="B28" s="72" t="s">
        <v>18</v>
      </c>
      <c r="C28" s="73"/>
      <c r="D28" s="72" t="s">
        <v>18</v>
      </c>
      <c r="E28" s="74"/>
      <c r="F28" s="75"/>
      <c r="G28" s="94"/>
      <c r="H28" s="13">
        <f>SUM(L28:U28)</f>
        <v>1875</v>
      </c>
      <c r="J28" s="15">
        <v>41799</v>
      </c>
      <c r="K28" s="22">
        <v>8</v>
      </c>
      <c r="L28" s="14">
        <v>187.5</v>
      </c>
      <c r="M28" s="14">
        <v>187.5</v>
      </c>
      <c r="N28" s="14">
        <v>187.5</v>
      </c>
      <c r="O28" s="14">
        <v>187.5</v>
      </c>
      <c r="P28" s="14">
        <v>187.5</v>
      </c>
      <c r="Q28" s="14">
        <v>187.5</v>
      </c>
      <c r="R28" s="14">
        <v>187.5</v>
      </c>
      <c r="S28" s="14">
        <v>187.5</v>
      </c>
      <c r="T28" s="14">
        <v>187.5</v>
      </c>
      <c r="U28" s="14">
        <v>187.5</v>
      </c>
    </row>
    <row r="29" spans="1:211" s="9" customFormat="1">
      <c r="A29" s="71">
        <v>9</v>
      </c>
      <c r="B29" s="72" t="s">
        <v>18</v>
      </c>
      <c r="C29" s="73"/>
      <c r="D29" s="72" t="s">
        <v>18</v>
      </c>
      <c r="E29" s="74"/>
      <c r="F29" s="75"/>
      <c r="G29" s="94"/>
      <c r="H29" s="13">
        <f>SUM(L29:U29)</f>
        <v>1875</v>
      </c>
      <c r="J29" s="15">
        <v>41806</v>
      </c>
      <c r="K29" s="22">
        <v>9</v>
      </c>
      <c r="L29" s="14">
        <v>187.5</v>
      </c>
      <c r="M29" s="14">
        <v>187.5</v>
      </c>
      <c r="N29" s="14">
        <v>187.5</v>
      </c>
      <c r="O29" s="14">
        <v>187.5</v>
      </c>
      <c r="P29" s="14">
        <v>187.5</v>
      </c>
      <c r="Q29" s="14">
        <v>187.5</v>
      </c>
      <c r="R29" s="14">
        <v>187.5</v>
      </c>
      <c r="S29" s="14">
        <v>187.5</v>
      </c>
      <c r="T29" s="14">
        <v>187.5</v>
      </c>
      <c r="U29" s="14">
        <v>187.5</v>
      </c>
    </row>
    <row r="30" spans="1:211" s="11" customFormat="1">
      <c r="A30" s="62">
        <v>10</v>
      </c>
      <c r="B30" s="63">
        <f>(A30-A27)*C2</f>
        <v>1898.1000000000001</v>
      </c>
      <c r="C30" s="63"/>
      <c r="D30" s="81">
        <f>(A30-A26)*E2</f>
        <v>600</v>
      </c>
      <c r="E30" s="64"/>
      <c r="F30" s="65" t="s">
        <v>5</v>
      </c>
      <c r="G30" s="105"/>
      <c r="H30" s="13">
        <f>SUM(L30:U30)+B30+D30</f>
        <v>4373.1000000000004</v>
      </c>
      <c r="J30" s="15">
        <v>41813</v>
      </c>
      <c r="K30" s="21">
        <v>10</v>
      </c>
      <c r="L30" s="14">
        <v>187.5</v>
      </c>
      <c r="M30" s="14">
        <v>187.5</v>
      </c>
      <c r="N30" s="14">
        <v>187.5</v>
      </c>
      <c r="O30" s="14">
        <v>187.5</v>
      </c>
      <c r="P30" s="14">
        <v>187.5</v>
      </c>
      <c r="Q30" s="14">
        <v>187.5</v>
      </c>
      <c r="R30" s="14">
        <v>187.5</v>
      </c>
      <c r="S30" s="14">
        <v>187.5</v>
      </c>
      <c r="T30" s="14">
        <v>187.5</v>
      </c>
      <c r="U30" s="14">
        <v>187.5</v>
      </c>
    </row>
    <row r="31" spans="1:211">
      <c r="A31" s="42"/>
      <c r="B31" s="44"/>
      <c r="C31" s="44"/>
      <c r="D31" s="44"/>
      <c r="E31" s="45"/>
      <c r="F31" s="45"/>
      <c r="G31" s="34"/>
      <c r="I31" s="9"/>
      <c r="J31" s="4"/>
      <c r="K31" s="4"/>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row>
    <row r="32" spans="1:211" s="100" customFormat="1">
      <c r="A32" s="96" t="s">
        <v>22</v>
      </c>
      <c r="B32" s="82">
        <f>SUM(B4:B30)</f>
        <v>15817.500000000002</v>
      </c>
      <c r="C32" s="97" t="s">
        <v>39</v>
      </c>
      <c r="D32" s="82">
        <f>SUM(D4:D30)</f>
        <v>3600</v>
      </c>
      <c r="E32" s="98" t="s">
        <v>40</v>
      </c>
      <c r="F32" s="83">
        <f>B32+D32</f>
        <v>19417.5</v>
      </c>
      <c r="G32" s="107" t="s">
        <v>51</v>
      </c>
      <c r="H32" s="83">
        <f>SUM(H4:H30)</f>
        <v>61723.75</v>
      </c>
      <c r="I32" s="8"/>
      <c r="J32" s="99" t="s">
        <v>22</v>
      </c>
      <c r="L32" s="101">
        <f t="shared" ref="L32:U32" si="0">SUM(L4:L30)</f>
        <v>4325</v>
      </c>
      <c r="M32" s="101">
        <f t="shared" si="0"/>
        <v>4300</v>
      </c>
      <c r="N32" s="101">
        <f t="shared" si="0"/>
        <v>4325</v>
      </c>
      <c r="O32" s="101">
        <f t="shared" si="0"/>
        <v>4187.5</v>
      </c>
      <c r="P32" s="101">
        <f t="shared" si="0"/>
        <v>4125</v>
      </c>
      <c r="Q32" s="101">
        <f t="shared" si="0"/>
        <v>4187.5</v>
      </c>
      <c r="R32" s="101">
        <f t="shared" si="0"/>
        <v>4262.5</v>
      </c>
      <c r="S32" s="101">
        <f t="shared" si="0"/>
        <v>4225</v>
      </c>
      <c r="T32" s="101">
        <f t="shared" si="0"/>
        <v>4200</v>
      </c>
      <c r="U32" s="101">
        <f t="shared" si="0"/>
        <v>4168.75</v>
      </c>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row>
    <row r="33" spans="1:21">
      <c r="C33" s="4"/>
      <c r="D33" s="4"/>
      <c r="E33" s="4"/>
      <c r="F33" s="4"/>
      <c r="G33" s="8"/>
      <c r="H33" s="4"/>
      <c r="I33" s="8"/>
      <c r="M33" s="12"/>
      <c r="N33" s="12"/>
      <c r="O33" s="12"/>
      <c r="P33" s="12"/>
      <c r="Q33" s="12"/>
      <c r="R33" s="12"/>
      <c r="S33" s="12"/>
      <c r="T33" s="88" t="s">
        <v>41</v>
      </c>
      <c r="U33" s="88">
        <f>SUM(L32:U32)</f>
        <v>42306.25</v>
      </c>
    </row>
    <row r="34" spans="1:21">
      <c r="L34" s="89" t="s">
        <v>23</v>
      </c>
      <c r="M34" s="90">
        <f>10*15*25*12.5</f>
        <v>46875</v>
      </c>
    </row>
    <row r="35" spans="1:21">
      <c r="L35" t="s">
        <v>25</v>
      </c>
    </row>
    <row r="36" spans="1:21">
      <c r="A36" s="3"/>
    </row>
    <row r="37" spans="1:21">
      <c r="A37" s="3"/>
      <c r="L37" s="87" t="s">
        <v>46</v>
      </c>
      <c r="M37" s="87"/>
      <c r="N37" s="87"/>
      <c r="P37" s="1" t="s">
        <v>37</v>
      </c>
    </row>
    <row r="38" spans="1:21">
      <c r="A38" s="3"/>
      <c r="L38" t="s">
        <v>43</v>
      </c>
      <c r="P38">
        <f>F32/M34</f>
        <v>0.41424</v>
      </c>
      <c r="Q38" t="s">
        <v>44</v>
      </c>
    </row>
    <row r="39" spans="1:21">
      <c r="L39" s="2" t="s">
        <v>26</v>
      </c>
      <c r="P39" s="32">
        <f>(20*24)+(40*3)</f>
        <v>600</v>
      </c>
    </row>
    <row r="40" spans="1:21">
      <c r="L40" t="s">
        <v>33</v>
      </c>
      <c r="P40" s="32">
        <v>10000</v>
      </c>
      <c r="Q40" t="s">
        <v>38</v>
      </c>
    </row>
    <row r="41" spans="1:21">
      <c r="L41" t="s">
        <v>35</v>
      </c>
      <c r="P41" s="32">
        <v>7000</v>
      </c>
      <c r="Q41" t="s">
        <v>36</v>
      </c>
    </row>
    <row r="42" spans="1:21">
      <c r="L42" s="91" t="s">
        <v>47</v>
      </c>
      <c r="P42" s="32">
        <f>P41*0.25</f>
        <v>1750</v>
      </c>
    </row>
    <row r="43" spans="1:21">
      <c r="L43" s="91" t="s">
        <v>48</v>
      </c>
      <c r="P43" s="32">
        <f>P41*0.5</f>
        <v>3500</v>
      </c>
    </row>
    <row r="44" spans="1:21">
      <c r="L44" s="91" t="s">
        <v>49</v>
      </c>
      <c r="P44" s="32">
        <f>P41*0.25</f>
        <v>1750</v>
      </c>
    </row>
    <row r="46" spans="1:21">
      <c r="L46" t="s">
        <v>34</v>
      </c>
    </row>
    <row r="47" spans="1:21">
      <c r="L47" t="s">
        <v>27</v>
      </c>
    </row>
    <row r="54" spans="8:10">
      <c r="H54" t="s">
        <v>45</v>
      </c>
      <c r="I54" s="84">
        <f>U33+F32+(2*P41)+(P40/2)+P39</f>
        <v>81323.75</v>
      </c>
      <c r="J54" t="s">
        <v>50</v>
      </c>
    </row>
    <row r="56" spans="8:10">
      <c r="I56" s="32"/>
    </row>
  </sheetData>
  <mergeCells count="3">
    <mergeCell ref="B1:F1"/>
    <mergeCell ref="L1:U1"/>
    <mergeCell ref="L37:N37"/>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The University of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Zayyad Tagwai</dc:creator>
  <cp:lastModifiedBy>Sam Beedell</cp:lastModifiedBy>
  <dcterms:created xsi:type="dcterms:W3CDTF">2014-01-29T14:39:00Z</dcterms:created>
  <dcterms:modified xsi:type="dcterms:W3CDTF">2014-02-07T01:45:59Z</dcterms:modified>
</cp:coreProperties>
</file>