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00" yWindow="0" windowWidth="25600" windowHeight="160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1" l="1"/>
  <c r="R45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D21" i="2"/>
  <c r="M21" i="2"/>
  <c r="U23" i="1"/>
  <c r="U19" i="1"/>
  <c r="U20" i="1"/>
  <c r="U22" i="1"/>
  <c r="AC7" i="1"/>
  <c r="U13" i="1"/>
  <c r="U14" i="1"/>
  <c r="U16" i="1"/>
  <c r="U17" i="1"/>
  <c r="U18" i="1"/>
  <c r="AC6" i="1"/>
  <c r="U9" i="1"/>
  <c r="U10" i="1"/>
  <c r="U11" i="1"/>
  <c r="U12" i="1"/>
  <c r="AC5" i="1"/>
  <c r="AC4" i="1"/>
  <c r="M3" i="2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O43" i="1"/>
  <c r="O44" i="1"/>
  <c r="O45" i="1"/>
</calcChain>
</file>

<file path=xl/sharedStrings.xml><?xml version="1.0" encoding="utf-8"?>
<sst xmlns="http://schemas.openxmlformats.org/spreadsheetml/2006/main" count="135" uniqueCount="76">
  <si>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</si>
  <si>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</si>
  <si>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</si>
  <si>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</si>
  <si>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</si>
  <si>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</si>
  <si>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</si>
  <si>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</si>
  <si>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</si>
  <si>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</si>
  <si>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</si>
  <si>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</si>
  <si>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</si>
  <si>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</si>
  <si>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</si>
  <si>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</si>
  <si>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</si>
  <si>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</si>
  <si>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</si>
  <si>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</si>
  <si>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</si>
  <si>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</si>
  <si>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</si>
  <si>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</si>
  <si>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</si>
  <si>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</si>
  <si>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</si>
  <si>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</si>
  <si>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</si>
  <si>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</si>
  <si>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</si>
  <si>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</si>
  <si>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</si>
  <si>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</si>
  <si>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</si>
  <si>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</si>
  <si>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</si>
  <si>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</si>
  <si>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</si>
  <si>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</si>
  <si>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</si>
  <si>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</si>
  <si>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</si>
  <si>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</si>
  <si>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</si>
  <si>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</si>
  <si>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</si>
  <si>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</si>
  <si>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</si>
  <si>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</si>
  <si>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</si>
  <si>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</si>
  <si>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</si>
  <si>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</si>
  <si>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</si>
  <si>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</si>
  <si>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</si>
  <si>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</si>
  <si>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</si>
  <si>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</si>
  <si>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</si>
  <si>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</si>
  <si>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</si>
  <si>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</si>
  <si>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</si>
  <si>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Jan</t>
  </si>
  <si>
    <t>Feb</t>
  </si>
  <si>
    <t>Mar</t>
  </si>
  <si>
    <t>Apr</t>
  </si>
  <si>
    <t>May</t>
  </si>
  <si>
    <t>June</t>
  </si>
  <si>
    <t>July</t>
  </si>
  <si>
    <t>Total Projection</t>
  </si>
  <si>
    <t>Labour</t>
  </si>
  <si>
    <t>Projection =</t>
  </si>
  <si>
    <t>Total Maximum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</si>
</sst>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164" fontId="6" fillId="15" borderId="1" xfId="1" applyNumberFormat="1" applyFon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</cellXfs>
  <cellStyles count="36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E12" workbookViewId="0">
      <selection activeCell="U33" sqref="U33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5" t="s">
        <v>61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09" ht="18">
      <c r="B2" s="112" t="s">
        <v>5</v>
      </c>
      <c r="C2" s="112"/>
      <c r="D2" s="112"/>
      <c r="E2" s="112"/>
      <c r="F2" s="112"/>
      <c r="G2" s="9"/>
      <c r="I2" s="5"/>
      <c r="J2" s="112" t="s">
        <v>6</v>
      </c>
      <c r="K2" s="112"/>
      <c r="L2" s="112"/>
      <c r="M2" s="112"/>
      <c r="N2" s="112"/>
      <c r="O2" s="112"/>
      <c r="P2" s="112"/>
      <c r="Q2" s="112"/>
      <c r="R2" s="112"/>
      <c r="S2" s="112"/>
      <c r="T2" s="116" t="s">
        <v>63</v>
      </c>
      <c r="U2" s="116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44</v>
      </c>
      <c r="C3" s="18">
        <v>632.70000000000005</v>
      </c>
      <c r="D3" s="17" t="s">
        <v>36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56</v>
      </c>
      <c r="U3" s="1" t="s">
        <v>57</v>
      </c>
    </row>
    <row r="4" spans="1:209" s="14" customFormat="1">
      <c r="A4" s="19" t="s">
        <v>25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22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 t="s">
        <v>65</v>
      </c>
      <c r="AC4" s="9">
        <f>700+987.5+1243.75</f>
        <v>2931.25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 t="s">
        <v>66</v>
      </c>
      <c r="AC5" s="106">
        <f>SUM(U9:U12)</f>
        <v>6327.75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 t="s">
        <v>67</v>
      </c>
      <c r="AC6" s="106">
        <f>SUM(U13:U18)</f>
        <v>5762.25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45</v>
      </c>
      <c r="X7" s="9"/>
      <c r="Y7" s="9"/>
      <c r="Z7" s="9"/>
      <c r="AA7" s="9"/>
      <c r="AB7" s="9" t="s">
        <v>68</v>
      </c>
      <c r="AC7" s="106">
        <f>SUM(U19:U23)</f>
        <v>4681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46</v>
      </c>
      <c r="AB8" s="6" t="s">
        <v>69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47</v>
      </c>
      <c r="AB9" s="9" t="s">
        <v>70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09"/>
      <c r="W10" s="6" t="s">
        <v>48</v>
      </c>
      <c r="AB10" s="101" t="s">
        <v>71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09"/>
      <c r="W11" s="101" t="s">
        <v>49</v>
      </c>
      <c r="X11" s="6" t="s">
        <v>55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09"/>
      <c r="W12" s="101" t="s">
        <v>50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10">
        <f>Timesheets!M11</f>
        <v>1637.5</v>
      </c>
      <c r="W13" s="102" t="s">
        <v>51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10">
        <f>Timesheets!M12</f>
        <v>1300</v>
      </c>
      <c r="W14" s="9"/>
    </row>
    <row r="15" spans="1:209" s="14" customFormat="1">
      <c r="A15" s="19" t="s">
        <v>26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10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10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10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10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10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10">
        <f>Timesheets!M18</f>
        <v>1087.5</v>
      </c>
    </row>
    <row r="21" spans="1:209" s="14" customFormat="1">
      <c r="A21" s="19" t="s">
        <v>27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77">
        <v>187.5</v>
      </c>
      <c r="N22" s="105">
        <v>95.75</v>
      </c>
      <c r="O22" s="105">
        <v>95.75</v>
      </c>
      <c r="P22" s="105">
        <v>95.75</v>
      </c>
      <c r="Q22" s="105">
        <v>95.75</v>
      </c>
      <c r="R22" s="77">
        <v>187.5</v>
      </c>
      <c r="S22" s="77">
        <v>187.5</v>
      </c>
      <c r="T22" s="107">
        <f>SUM(J22:S22)</f>
        <v>1232.75</v>
      </c>
      <c r="U22" s="107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77">
        <v>187.5</v>
      </c>
      <c r="K23" s="77">
        <v>187.5</v>
      </c>
      <c r="L23" s="77">
        <v>187.5</v>
      </c>
      <c r="M23" s="77">
        <v>187.5</v>
      </c>
      <c r="N23" s="77">
        <v>187.5</v>
      </c>
      <c r="O23" s="105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7">
        <f t="shared" si="0"/>
        <v>1783.25</v>
      </c>
      <c r="U23" s="107">
        <f>Timesheets!M21</f>
        <v>1581</v>
      </c>
      <c r="W23" s="9" t="s">
        <v>52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77">
        <v>187.5</v>
      </c>
      <c r="K24" s="77">
        <v>187.5</v>
      </c>
      <c r="L24" s="105">
        <v>95.75</v>
      </c>
      <c r="M24" s="77">
        <v>187.5</v>
      </c>
      <c r="N24" s="77">
        <v>187.5</v>
      </c>
      <c r="O24" s="105">
        <v>95.75</v>
      </c>
      <c r="P24" s="77">
        <v>187.5</v>
      </c>
      <c r="Q24" s="77">
        <v>187.5</v>
      </c>
      <c r="R24" s="77">
        <v>187.5</v>
      </c>
      <c r="S24" s="77">
        <v>187.5</v>
      </c>
      <c r="T24" s="107">
        <f t="shared" si="0"/>
        <v>1691.5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77">
        <v>187.5</v>
      </c>
      <c r="K25" s="77">
        <v>187.5</v>
      </c>
      <c r="L25" s="105">
        <v>95.75</v>
      </c>
      <c r="M25" s="77">
        <v>187.5</v>
      </c>
      <c r="N25" s="77">
        <v>187.5</v>
      </c>
      <c r="O25" s="105">
        <v>95.75</v>
      </c>
      <c r="P25" s="77">
        <v>187.5</v>
      </c>
      <c r="Q25" s="77">
        <v>187.5</v>
      </c>
      <c r="R25" s="77">
        <v>187.5</v>
      </c>
      <c r="S25" s="77">
        <v>187.5</v>
      </c>
      <c r="T25" s="107">
        <f t="shared" si="0"/>
        <v>1691.5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77">
        <v>187.5</v>
      </c>
      <c r="M26" s="77">
        <v>187.5</v>
      </c>
      <c r="N26" s="105">
        <v>95.75</v>
      </c>
      <c r="O26" s="77">
        <v>187.5</v>
      </c>
      <c r="P26" s="105">
        <v>95.75</v>
      </c>
      <c r="Q26" s="105">
        <v>95.75</v>
      </c>
      <c r="R26" s="77">
        <v>187.5</v>
      </c>
      <c r="S26" s="77">
        <v>187.5</v>
      </c>
      <c r="T26" s="107">
        <f t="shared" si="0"/>
        <v>1416.25</v>
      </c>
      <c r="U26" s="107">
        <f>Timesheets!M24</f>
        <v>0</v>
      </c>
      <c r="W26" s="101" t="s">
        <v>53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77">
        <v>187.5</v>
      </c>
      <c r="P27" s="77">
        <v>187.5</v>
      </c>
      <c r="Q27" s="77">
        <v>187.5</v>
      </c>
      <c r="R27" s="105">
        <v>95.75</v>
      </c>
      <c r="S27" s="77">
        <v>187.5</v>
      </c>
      <c r="T27" s="107">
        <f t="shared" si="0"/>
        <v>1416.25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77">
        <v>187.5</v>
      </c>
      <c r="M28" s="105">
        <v>95.75</v>
      </c>
      <c r="N28" s="105">
        <v>95.75</v>
      </c>
      <c r="O28" s="77">
        <v>187.5</v>
      </c>
      <c r="P28" s="105">
        <v>95.75</v>
      </c>
      <c r="Q28" s="105">
        <v>95.75</v>
      </c>
      <c r="R28" s="105">
        <v>95.75</v>
      </c>
      <c r="S28" s="77">
        <v>187.5</v>
      </c>
      <c r="T28" s="107">
        <f t="shared" si="0"/>
        <v>1232.75</v>
      </c>
      <c r="U28" s="107">
        <f>Timesheets!M26</f>
        <v>0</v>
      </c>
      <c r="W28" s="9" t="s">
        <v>54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33</v>
      </c>
      <c r="D33" s="62">
        <f>SUM(D5:D31)</f>
        <v>3600</v>
      </c>
      <c r="E33" s="69" t="s">
        <v>34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2936.75</v>
      </c>
      <c r="K33" s="89">
        <f t="shared" si="1"/>
        <v>2911.75</v>
      </c>
      <c r="L33" s="89">
        <f t="shared" si="1"/>
        <v>2845</v>
      </c>
      <c r="M33" s="89">
        <f>SUM(M5:M31)</f>
        <v>2891</v>
      </c>
      <c r="N33" s="89">
        <f t="shared" si="1"/>
        <v>2828.5</v>
      </c>
      <c r="O33" s="89">
        <f t="shared" si="1"/>
        <v>2432.25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3055.75</v>
      </c>
      <c r="T33" s="89">
        <f t="shared" si="1"/>
        <v>28607.25</v>
      </c>
      <c r="U33" s="89">
        <f t="shared" si="1"/>
        <v>19702.25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J34" s="117" t="s">
        <v>73</v>
      </c>
      <c r="K34" s="12"/>
      <c r="L34" s="12"/>
      <c r="M34" s="12"/>
      <c r="N34" s="12"/>
      <c r="O34" s="12"/>
      <c r="P34" s="12"/>
      <c r="Q34" s="12"/>
      <c r="R34" s="95" t="s">
        <v>35</v>
      </c>
      <c r="S34" s="96">
        <f>SUM(J33:S33)</f>
        <v>28607.25</v>
      </c>
      <c r="U34" s="9"/>
    </row>
    <row r="35" spans="1:109">
      <c r="J35" s="64" t="s">
        <v>74</v>
      </c>
      <c r="K35" s="65">
        <f>10*15*25*12.5</f>
        <v>46875</v>
      </c>
    </row>
    <row r="36" spans="1:109">
      <c r="J36" t="s">
        <v>23</v>
      </c>
    </row>
    <row r="37" spans="1:109">
      <c r="A37" s="3"/>
    </row>
    <row r="38" spans="1:109">
      <c r="A38" s="3"/>
      <c r="J38" s="113" t="s">
        <v>37</v>
      </c>
      <c r="K38" s="113"/>
      <c r="L38" s="114"/>
      <c r="M38" s="92"/>
      <c r="N38" s="94"/>
      <c r="O38" s="17" t="s">
        <v>31</v>
      </c>
      <c r="P38" s="86"/>
      <c r="R38" t="s">
        <v>41</v>
      </c>
    </row>
    <row r="39" spans="1:109">
      <c r="A39" s="3"/>
      <c r="J39" s="91" t="s">
        <v>58</v>
      </c>
      <c r="K39" s="93"/>
      <c r="L39" s="93"/>
      <c r="M39" s="93"/>
      <c r="N39" s="93"/>
      <c r="O39" s="86" t="s">
        <v>60</v>
      </c>
      <c r="P39" s="86"/>
    </row>
    <row r="40" spans="1:109">
      <c r="J40" s="98" t="s">
        <v>24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42</v>
      </c>
      <c r="K41" s="93"/>
      <c r="L41" s="93"/>
      <c r="M41" s="93"/>
      <c r="N41" s="100"/>
      <c r="O41" s="90">
        <v>10000</v>
      </c>
      <c r="P41" s="86" t="s">
        <v>32</v>
      </c>
    </row>
    <row r="42" spans="1:109">
      <c r="J42" s="91" t="s">
        <v>29</v>
      </c>
      <c r="K42" s="93"/>
      <c r="L42" s="93"/>
      <c r="M42" s="93"/>
      <c r="N42" s="100"/>
      <c r="O42" s="90">
        <v>7000</v>
      </c>
      <c r="P42" s="86" t="s">
        <v>30</v>
      </c>
    </row>
    <row r="43" spans="1:109">
      <c r="J43" s="99" t="s">
        <v>38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39</v>
      </c>
      <c r="K44" s="93"/>
      <c r="L44" s="93"/>
      <c r="M44" s="93"/>
      <c r="N44" s="100"/>
      <c r="O44" s="90">
        <f>O42*0.5</f>
        <v>3500</v>
      </c>
      <c r="P44" s="86"/>
      <c r="R44" t="s">
        <v>75</v>
      </c>
    </row>
    <row r="45" spans="1:109">
      <c r="J45" s="99" t="s">
        <v>40</v>
      </c>
      <c r="K45" s="93"/>
      <c r="L45" s="93"/>
      <c r="M45" s="93"/>
      <c r="N45" s="100"/>
      <c r="O45" s="90">
        <f>O42*0.25</f>
        <v>1750</v>
      </c>
      <c r="P45" s="86"/>
      <c r="R45" s="97">
        <f>F33+K35+O40</f>
        <v>66892.5</v>
      </c>
    </row>
    <row r="46" spans="1:109">
      <c r="R46" t="s">
        <v>72</v>
      </c>
    </row>
    <row r="47" spans="1:109">
      <c r="J47" t="s">
        <v>28</v>
      </c>
      <c r="R47" s="97">
        <f>S34+O40+F33</f>
        <v>48624.75</v>
      </c>
    </row>
    <row r="48" spans="1:109">
      <c r="J48" t="s">
        <v>43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22" sqref="D22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59</v>
      </c>
    </row>
    <row r="2" spans="1:13">
      <c r="A2" s="19" t="s">
        <v>18</v>
      </c>
      <c r="B2" s="20" t="s">
        <v>22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3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64</v>
      </c>
      <c r="L13" s="77"/>
      <c r="M13" s="13"/>
    </row>
    <row r="14" spans="1:13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3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3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3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3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5">
        <v>62.5</v>
      </c>
      <c r="K20" s="105">
        <v>187.5</v>
      </c>
      <c r="L20" s="77">
        <v>112.5</v>
      </c>
      <c r="M20" s="13">
        <f t="shared" si="0"/>
        <v>1125</v>
      </c>
    </row>
    <row r="21" spans="1:13">
      <c r="A21" s="73">
        <v>41757</v>
      </c>
      <c r="B21" s="78">
        <v>2</v>
      </c>
      <c r="C21" s="111">
        <v>162.25</v>
      </c>
      <c r="D21" s="111">
        <f>15*12.5</f>
        <v>187.5</v>
      </c>
      <c r="E21" s="111">
        <v>187.5</v>
      </c>
      <c r="F21" s="111">
        <v>193.75</v>
      </c>
      <c r="G21" s="111">
        <v>112.5</v>
      </c>
      <c r="H21" s="111">
        <v>50</v>
      </c>
      <c r="I21" s="111">
        <v>175</v>
      </c>
      <c r="J21" s="111">
        <v>162.5</v>
      </c>
      <c r="K21" s="111">
        <v>175</v>
      </c>
      <c r="L21" s="111">
        <v>175</v>
      </c>
      <c r="M21" s="13">
        <f t="shared" si="0"/>
        <v>1581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62</v>
      </c>
      <c r="C31" s="12">
        <f>SUM(C3:C29)</f>
        <v>1999.75</v>
      </c>
      <c r="D31" s="12">
        <f>SUM(D3:D29)</f>
        <v>2362.5</v>
      </c>
      <c r="E31" s="12">
        <f>SUM(E3:E29)</f>
        <v>1712.5</v>
      </c>
      <c r="F31" s="12">
        <f t="shared" ref="F31:M31" si="1">SUM(F3:F29)</f>
        <v>2708.75</v>
      </c>
      <c r="G31" s="12">
        <f t="shared" si="1"/>
        <v>1275</v>
      </c>
      <c r="H31" s="12">
        <f t="shared" si="1"/>
        <v>1537.5</v>
      </c>
      <c r="I31" s="12">
        <f t="shared" si="1"/>
        <v>1775</v>
      </c>
      <c r="J31" s="12">
        <f t="shared" si="1"/>
        <v>1487.5</v>
      </c>
      <c r="K31" s="12">
        <f t="shared" si="1"/>
        <v>2137.5</v>
      </c>
      <c r="L31" s="12">
        <f t="shared" si="1"/>
        <v>2706.25</v>
      </c>
      <c r="M31" s="108">
        <f t="shared" si="1"/>
        <v>19702.25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2014-05-07T17:17:07Z</dcterms:modified>
</cp:coreProperties>
</file>