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arosz\Documents\"/>
    </mc:Choice>
  </mc:AlternateContent>
  <xr:revisionPtr revIDLastSave="0" documentId="13_ncr:1_{9A26E154-6F8C-4839-B661-FB098513E85C}" xr6:coauthVersionLast="41" xr6:coauthVersionMax="41" xr10:uidLastSave="{00000000-0000-0000-0000-000000000000}"/>
  <bookViews>
    <workbookView xWindow="1080" yWindow="1080" windowWidth="21900" windowHeight="11040" firstSheet="1" activeTab="5" xr2:uid="{CEAB132A-6F22-4F6A-9777-83003254AE2A}"/>
  </bookViews>
  <sheets>
    <sheet name="Rod and Screw Calculator" sheetId="2" r:id="rId1"/>
    <sheet name="Piper2 v1 Classic" sheetId="1" r:id="rId2"/>
    <sheet name="Piper2 v1 500mm+" sheetId="3" r:id="rId3"/>
    <sheet name="Piper2 v2 Enclosed" sheetId="4" r:id="rId4"/>
    <sheet name="Piper2 v2 Classic" sheetId="5" r:id="rId5"/>
    <sheet name="Piper2 v2 Classic 500mm+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7" l="1"/>
  <c r="D45" i="7"/>
  <c r="D38" i="7"/>
  <c r="D37" i="7"/>
  <c r="D44" i="7"/>
  <c r="D43" i="7"/>
  <c r="D29" i="7"/>
  <c r="D47" i="7"/>
  <c r="D46" i="7"/>
  <c r="D40" i="7"/>
  <c r="D34" i="7"/>
  <c r="D35" i="7"/>
  <c r="D33" i="7"/>
  <c r="D31" i="7"/>
  <c r="D30" i="7"/>
  <c r="D28" i="7"/>
  <c r="D156" i="7" l="1"/>
  <c r="D39" i="7" s="1"/>
  <c r="D153" i="7"/>
  <c r="E13" i="7" l="1"/>
  <c r="D78" i="7" l="1"/>
  <c r="D32" i="7" s="1"/>
  <c r="D122" i="7" l="1"/>
  <c r="D36" i="7" s="1"/>
  <c r="E18" i="7"/>
  <c r="E20" i="7"/>
  <c r="E19" i="7"/>
  <c r="E15" i="7"/>
  <c r="E14" i="7"/>
  <c r="E17" i="7"/>
  <c r="E16" i="7"/>
  <c r="E22" i="7" l="1"/>
  <c r="E22" i="3"/>
  <c r="E21" i="3"/>
  <c r="E17" i="3"/>
  <c r="E14" i="3"/>
  <c r="E13" i="3"/>
  <c r="E23" i="3"/>
  <c r="E20" i="3"/>
  <c r="E19" i="3"/>
  <c r="E18" i="3"/>
  <c r="E16" i="3"/>
  <c r="E15" i="3"/>
  <c r="C22" i="2"/>
  <c r="C20" i="2"/>
  <c r="C21" i="2"/>
  <c r="C16" i="2"/>
  <c r="E10" i="5" s="1"/>
  <c r="C15" i="2"/>
  <c r="E9" i="5" s="1"/>
  <c r="C14" i="2"/>
  <c r="E8" i="5" l="1"/>
  <c r="E17" i="5" s="1"/>
  <c r="E19" i="5"/>
  <c r="E20" i="5"/>
  <c r="E15" i="5"/>
  <c r="E14" i="5"/>
  <c r="E18" i="5"/>
  <c r="E10" i="1"/>
  <c r="E20" i="1" s="1"/>
  <c r="E10" i="4"/>
  <c r="E15" i="4" s="1"/>
  <c r="E9" i="1"/>
  <c r="E23" i="1" s="1"/>
  <c r="E9" i="4"/>
  <c r="E8" i="1"/>
  <c r="E21" i="1" s="1"/>
  <c r="E8" i="4"/>
  <c r="E13" i="4" s="1"/>
  <c r="E16" i="5" l="1"/>
  <c r="E13" i="5"/>
  <c r="E18" i="1"/>
  <c r="E19" i="1"/>
  <c r="E14" i="4"/>
  <c r="E18" i="4"/>
  <c r="E16" i="1"/>
  <c r="E13" i="1"/>
  <c r="E22" i="1"/>
  <c r="E17" i="1"/>
  <c r="E14" i="1"/>
  <c r="E15" i="1"/>
  <c r="E17" i="4"/>
  <c r="E16" i="4"/>
</calcChain>
</file>

<file path=xl/sharedStrings.xml><?xml version="1.0" encoding="utf-8"?>
<sst xmlns="http://schemas.openxmlformats.org/spreadsheetml/2006/main" count="503" uniqueCount="174">
  <si>
    <t>All frame pipes along X except back bottom pipe</t>
  </si>
  <si>
    <t>Frame back bottom pipe</t>
  </si>
  <si>
    <t>Frame bottom along Y</t>
  </si>
  <si>
    <t>Frame top along Y</t>
  </si>
  <si>
    <t>Bed support</t>
  </si>
  <si>
    <t>Z rails</t>
  </si>
  <si>
    <t>Frame Z support back</t>
  </si>
  <si>
    <t>Fame Z support front</t>
  </si>
  <si>
    <t>Gantry for motor mounts</t>
  </si>
  <si>
    <t>Gantry for idlers</t>
  </si>
  <si>
    <t>Gantry along Y</t>
  </si>
  <si>
    <t>X Bed Size</t>
  </si>
  <si>
    <t>Y Bed Size</t>
  </si>
  <si>
    <t>Z Print Volume</t>
  </si>
  <si>
    <t>Print Volume</t>
  </si>
  <si>
    <t>mm</t>
  </si>
  <si>
    <t xml:space="preserve">1) Use "Rod and Screw Calculator" Tab first to find minimum lengths. </t>
  </si>
  <si>
    <t>2) Locate supplier for Linear Rods and Lead Screws to find what sizes can be ordered.</t>
  </si>
  <si>
    <t>3) Enter lengths of purchase rods below to calculate EMT tubing sizes.</t>
  </si>
  <si>
    <t>Guide Rod/Lead Screw nominal length.</t>
  </si>
  <si>
    <t>Calcualted Length of EMT tubing.</t>
  </si>
  <si>
    <t>Qty</t>
  </si>
  <si>
    <t>Length</t>
  </si>
  <si>
    <t>Note: 350mm X and Y rods will provide enough space for a 250x250mm print bed.</t>
  </si>
  <si>
    <t>X - 8mm Rod</t>
  </si>
  <si>
    <t>Y - 8mm Rod</t>
  </si>
  <si>
    <t>Z - 8mm Lead Screw</t>
  </si>
  <si>
    <t>Y - 12mm Rod</t>
  </si>
  <si>
    <t>X - 12mm Rod</t>
  </si>
  <si>
    <t>Insert your build volume dimesions to calculate the minimum rod and lead screw lengths.</t>
  </si>
  <si>
    <t>Choose the Piper2 version (standard or 500mm+) to build and enter purchase lengths.</t>
  </si>
  <si>
    <t>After calculating lengths, find a supplier to see what length's are available to purchase.</t>
  </si>
  <si>
    <t>Piper2 CoreXY - 3D Printer Rod and Screw Calculator</t>
  </si>
  <si>
    <t>All frame pipes along X</t>
  </si>
  <si>
    <t>All frame pipes along Y</t>
  </si>
  <si>
    <t>All frame pipes along Z</t>
  </si>
  <si>
    <t>Piper2 v2 Enclosed CoreXY Size Calculator</t>
  </si>
  <si>
    <t>Gantry for motor side</t>
  </si>
  <si>
    <t>Gantry for idlers side</t>
  </si>
  <si>
    <t>Gantry along Y axis</t>
  </si>
  <si>
    <t>Piper 2 v1 500mm+</t>
  </si>
  <si>
    <t>Piper 2 v1 and v2 Enclosed</t>
  </si>
  <si>
    <t>Piper2 v1 CoreXY Size Calculator</t>
  </si>
  <si>
    <t>Piper2 v1 500mm+ CoreXY Size Calculator</t>
  </si>
  <si>
    <t xml:space="preserve">           Tubing is different length from 'classic' Piper2 v2 to support 12mm Linear Rods.</t>
  </si>
  <si>
    <r>
      <t xml:space="preserve">            </t>
    </r>
    <r>
      <rPr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tubing is different length from 'classic' Piper2 v1 to support 12mm Linear Rods.</t>
    </r>
  </si>
  <si>
    <t>Piper2 v2 500mm+ CoreXY Size Calculator</t>
  </si>
  <si>
    <t>Printing quantities:</t>
  </si>
  <si>
    <t>6mm-belt-tensioner.stl - 2</t>
  </si>
  <si>
    <t>frame-3xcorner.stl - 8</t>
  </si>
  <si>
    <t>frame-3xcorner-bottom.stl - 8</t>
  </si>
  <si>
    <t>frame-4xcorner.stl - 4</t>
  </si>
  <si>
    <t>frame-4xcorner-bottom.stl -4</t>
  </si>
  <si>
    <t>frame-corner-joint.stl - 8</t>
  </si>
  <si>
    <t>frame-plate-holder.stl - 4</t>
  </si>
  <si>
    <t>frame-Z-motor-holder-left.stl - 2</t>
  </si>
  <si>
    <t>frame-Z-motor-holder-right.stl - 2</t>
  </si>
  <si>
    <t>frame-Z-motor-mount.stl - 4</t>
  </si>
  <si>
    <t>gantry-idlers-mount.stl - 2</t>
  </si>
  <si>
    <t>gantry-idlers-rod-holder.stl - 2</t>
  </si>
  <si>
    <t>gantry-motor-mount.stl - 2</t>
  </si>
  <si>
    <t>gantry-motor-mount-.stl - 2</t>
  </si>
  <si>
    <t>gantry-motor-rod-holder.stl - 2</t>
  </si>
  <si>
    <t>gantry-X-carriage.stl - 2</t>
  </si>
  <si>
    <t>gantry-Y-carriage.stl - 4</t>
  </si>
  <si>
    <t>gantry-ZRod-nut-holder.stl - 4</t>
  </si>
  <si>
    <t>gantry-Z-slider.stl - 4</t>
  </si>
  <si>
    <t>joint bracket.stl - 48</t>
  </si>
  <si>
    <t>bed mounting bracket 2.stl - 4</t>
  </si>
  <si>
    <t>gantry-X carriage-extruder mount fan blower.stl - 1</t>
  </si>
  <si>
    <t>gantry-X carriage-Fan holder.stl - 1</t>
  </si>
  <si>
    <t>gantry-X carriage-Heater holder.v1.2.stl - 1</t>
  </si>
  <si>
    <t>gantry-X carriage-Wire Holder.stl - 1</t>
  </si>
  <si>
    <t>gantry-Z Bracket.stl - 4</t>
  </si>
  <si>
    <t>Z mechanical sensor mount.stl - 1</t>
  </si>
  <si>
    <t>Y Sensor pin.stl - 1</t>
  </si>
  <si>
    <t xml:space="preserve">universal pipe bracket.stl - 1 </t>
  </si>
  <si>
    <t>(For Z mechanical sensor mount.stl)</t>
  </si>
  <si>
    <t>gantry-Z_Rod_Nut_Holder.12mmRod.stl</t>
  </si>
  <si>
    <t>500mm+</t>
  </si>
  <si>
    <t>gantry-X_carriage-10mmbelt-tensioner.stl</t>
  </si>
  <si>
    <t>gantry-idler_inside.12mmRod.v3.stl</t>
  </si>
  <si>
    <t>gantry-idler_outside.12mmRod.5mmbore.v3.stl</t>
  </si>
  <si>
    <t>gantry-motor_inside.12mmRod.v3.stl</t>
  </si>
  <si>
    <t>gantry-motor_outside.12mmRod.v3.stl</t>
  </si>
  <si>
    <t>gantry-X_carriage-Extruder_Holder.12mmRods.v2.2.stl</t>
  </si>
  <si>
    <t>gantry-X_carriage-Sensor_Pin.12mmRod.stl</t>
  </si>
  <si>
    <t>gantry-Y_carriage.12mmRod.5mmbore.v1.1.stl</t>
  </si>
  <si>
    <t>gantry-Y_carriage_SensorMount.12mmRod.stl</t>
  </si>
  <si>
    <t>Classic/Enclosed</t>
  </si>
  <si>
    <t>All</t>
  </si>
  <si>
    <t>STL Name</t>
  </si>
  <si>
    <t>Printer Type</t>
  </si>
  <si>
    <t>Printer Section</t>
  </si>
  <si>
    <t>X Carriage</t>
  </si>
  <si>
    <t>SAE #6-32 x 1-3/4" to 2" for E3D Hot End</t>
  </si>
  <si>
    <t>SAE #6-32 Nuts</t>
  </si>
  <si>
    <t>SAE $6-32 x 1" for Extruder Holder by belt tensioner</t>
  </si>
  <si>
    <t>SAE #6-32 x 1-1/2" for Hot End Holder + Fan Holder</t>
  </si>
  <si>
    <t>SAE #6-32 x 1-1/2" for Hot End Holder + Sensor Pin</t>
  </si>
  <si>
    <t>SAE #6-32 x 1-1/4" for Hot End Holder by bearings</t>
  </si>
  <si>
    <t>SAE #6-32 x 1-1/4" for Fan Blower to Fan Holder</t>
  </si>
  <si>
    <t>SAE #6 washers for fan and hot end screws</t>
  </si>
  <si>
    <t>Y Carriage</t>
  </si>
  <si>
    <t>SAE #6 washers outboard side by linear bearings</t>
  </si>
  <si>
    <t>SAE #6 washers (optional) inboard side where possible</t>
  </si>
  <si>
    <t>METRIC M5-.80 x 50mm for belt idlers</t>
  </si>
  <si>
    <t>METRIC M5-.80 nylon insert lock nut</t>
  </si>
  <si>
    <t>Idler Mount</t>
  </si>
  <si>
    <t>Motor Mount</t>
  </si>
  <si>
    <t>Gantry</t>
  </si>
  <si>
    <t>SAE #6 washers (optional) for #6-32 x 1-1/4" long screws</t>
  </si>
  <si>
    <t>SAE #6-32 x 1/2" (round head)</t>
  </si>
  <si>
    <t>SAE #6-32 x 1-1/4" (round head)</t>
  </si>
  <si>
    <t xml:space="preserve">SAE #6-32 x 1-1/2" (flat phillips) </t>
  </si>
  <si>
    <t>SAE #6-32 x 1/2"  (round head)</t>
  </si>
  <si>
    <t xml:space="preserve">SAE #6-32 x 1-1/2" (round head </t>
  </si>
  <si>
    <t>SAE #6-32 x 1-3/4" (flat phillips) or 2"</t>
  </si>
  <si>
    <t>qty 4 for Nut Holder, qty 2 for Idler Mount, qty 2 for z-slider</t>
  </si>
  <si>
    <t>Gantry-Z Bracket to Idler Mounts middle screws</t>
  </si>
  <si>
    <t>SAE #6-32 x 3/4" (round head)</t>
  </si>
  <si>
    <t>M3 x 20 SHCS for lead screw nuts</t>
  </si>
  <si>
    <t>M3 washers for lead screw nuts</t>
  </si>
  <si>
    <t>https://www.thingiverse.com/thing:3170734</t>
  </si>
  <si>
    <t>Optional BLTouch Adapter</t>
  </si>
  <si>
    <t>Assemble with the belt tensioner opposite of eachother</t>
  </si>
  <si>
    <t>Insert on outboard side only. Put smooth idler on same side as heads</t>
  </si>
  <si>
    <t>SAE #6-32 x 1-1/4"  (flat phillips)</t>
  </si>
  <si>
    <t>SAE #6-32 x 1-1/4"  (round head)</t>
  </si>
  <si>
    <t>SAE #6-32 x 1-1/4" for Belt Tensioners</t>
  </si>
  <si>
    <t>10' length of EMT Tubing = 3048mm</t>
  </si>
  <si>
    <t>frame-Z_support.stl</t>
  </si>
  <si>
    <t>joint bracket.stl - 16 additional</t>
  </si>
  <si>
    <t>for "Classic" v2</t>
  </si>
  <si>
    <t>Replacemnet Option: https://www.thingiverse.com/thing:3346788</t>
  </si>
  <si>
    <t xml:space="preserve">bed mounting bracket.stl - 4 </t>
  </si>
  <si>
    <t>for "Enclosed"</t>
  </si>
  <si>
    <t>for "Classic" v2 Use part from Piper 2 v1</t>
  </si>
  <si>
    <t xml:space="preserve">SAE #6-32 x 1/2" (flat phillips) </t>
  </si>
  <si>
    <t>frame-Z-motor-mount to frame-Z-Motor-holder-right/left</t>
  </si>
  <si>
    <t>NEMA-17 to motor mount</t>
  </si>
  <si>
    <t>Frame</t>
  </si>
  <si>
    <t>SAE #6 Flat Waster (optional)</t>
  </si>
  <si>
    <t>Joint Brackets</t>
  </si>
  <si>
    <t>Joint Brackets on screw heat side</t>
  </si>
  <si>
    <t>bed ounting brackets</t>
  </si>
  <si>
    <t xml:space="preserve">SAE #6-32 x 1/2" (round head) </t>
  </si>
  <si>
    <t>qty of 10' lengths EMT tubing</t>
  </si>
  <si>
    <t xml:space="preserve">SAE #6-32 x 1" (flat phillips) </t>
  </si>
  <si>
    <t>Fasten modified Frame Corner Bottom pcs. to Frame Corner pcs.</t>
  </si>
  <si>
    <t>M3 x 8 SHCS</t>
  </si>
  <si>
    <t>M3 washers for NEMA-17</t>
  </si>
  <si>
    <t>M3 washers NEMA-17 Steppers</t>
  </si>
  <si>
    <t>https://www.thingiverse.com/thing:3437273 - Print 4 3x pieces for Zyltech NEMA-17</t>
  </si>
  <si>
    <t>https://www.thingiverse.com/thing:3437273 - Print 2 4x pieces for Zyltech NEMA-17</t>
  </si>
  <si>
    <t>1-1/2" wide x 36" long aluminum bar stock</t>
  </si>
  <si>
    <t>Drill holes and attach to Bed mounting bracket for heated bed.</t>
  </si>
  <si>
    <t>https://www.thingiverse.com/thing:3438288</t>
  </si>
  <si>
    <t>nema17_3-5mm_spacer.stl</t>
  </si>
  <si>
    <t>M3 x 12 SHCS</t>
  </si>
  <si>
    <t>SAE #6-32 x 1-1/2"  (round head)</t>
  </si>
  <si>
    <t xml:space="preserve">SAE #6-32 x 1-1/2"  (flat phillips) </t>
  </si>
  <si>
    <t>SAE $6-32 x 1"  (round head)</t>
  </si>
  <si>
    <t xml:space="preserve">SAE #6-32 x 1"  (flat phillips) </t>
  </si>
  <si>
    <t>SAE #6-32 x 1-3/4" to 2"  (round head)</t>
  </si>
  <si>
    <t>SAE #6-32 x 1-3/4" to 2" (flat phillips)</t>
  </si>
  <si>
    <t>M3 washers</t>
  </si>
  <si>
    <t>M3 x 12mm SHCS</t>
  </si>
  <si>
    <t>M5-.80 x 50mm</t>
  </si>
  <si>
    <t>M5-.80 nylon insert lock nut</t>
  </si>
  <si>
    <t>M3 x 20mm SHCS</t>
  </si>
  <si>
    <t>M3 x 8mm SHCS</t>
  </si>
  <si>
    <t>SAE Fastener List - Compiled</t>
  </si>
  <si>
    <t>METRIC Fastener List - Compiled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</si>
</sst>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Protection="1">
      <protection locked="0"/>
    </xf>
    <xf numFmtId="0" fontId="4" fillId="0" borderId="0" xfId="0" applyFont="1" applyAlignment="1"/>
    <xf numFmtId="0" fontId="2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3" borderId="0" xfId="0" applyFill="1"/>
    <xf numFmtId="0" fontId="0" fillId="3" borderId="0" xfId="0" applyFont="1" applyFill="1"/>
    <xf numFmtId="0" fontId="0" fillId="0" borderId="0" xfId="0" applyFill="1"/>
    <xf numFmtId="0" fontId="0" fillId="0" borderId="0" xfId="0" applyFont="1"/>
    <xf numFmtId="0" fontId="0" fillId="0" borderId="0" xfId="0" applyFont="1" applyFill="1"/>
    <xf numFmtId="0" fontId="0" fillId="5" borderId="0" xfId="0" applyFill="1"/>
    <xf numFmtId="0" fontId="0" fillId="5" borderId="0" xfId="0" applyFont="1" applyFill="1"/>
    <xf numFmtId="0" fontId="0" fillId="0" borderId="0" xfId="0" applyFill="1" applyBorder="1" applyProtection="1">
      <protection locked="0"/>
    </xf>
    <xf numFmtId="0" fontId="0" fillId="0" borderId="0" xfId="0" applyFill="1" applyBorder="1" applyAlignment="1" applyProtection="1">
      <alignment horizontal="left"/>
      <protection locked="0"/>
    </xf>
    <xf numFmtId="2" fontId="0" fillId="0" borderId="0" xfId="0" applyNumberFormat="1"/>
    <xf numFmtId="0" fontId="0" fillId="6" borderId="0" xfId="0" applyFill="1"/>
    <xf numFmtId="0" fontId="0" fillId="7" borderId="0" xfId="0" applyFill="1"/>
    <xf numFmtId="0" fontId="0" fillId="4" borderId="0" xfId="0" applyFont="1" applyFill="1"/>
    <xf numFmtId="0" fontId="0" fillId="4" borderId="0" xfId="0" applyFill="1"/>
    <xf numFmtId="0" fontId="0" fillId="0" borderId="0" xfId="0"/>
    <xf numFmtId="0" fontId="0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applyFill="1"/>
    <xf numFmtId="0" fontId="0" fillId="0" borderId="1" xfId="0" applyFill="1" applyBorder="1" applyAlignment="1" applyProtection="1">
      <alignment horizontal="right"/>
      <protection locked="0"/>
    </xf>
    <xf numFmtId="0" fontId="5" fillId="0" borderId="0" xfId="1"/>
    <xf numFmtId="0" fontId="6" fillId="3" borderId="0" xfId="0" applyFont="1" applyFill="1"/>
    <xf numFmtId="0" fontId="2" fillId="0" borderId="0" xfId="0" applyFont="1" applyAlignment="1">
      <alignment wrapText="1"/>
    </xf>
    <xf numFmtId="0" fontId="1" fillId="0" borderId="0" xfId="0" applyFont="1" applyFill="1"/>
    <xf numFmtId="0" fontId="3" fillId="0" borderId="0" xfId="0" applyFont="1" applyAlignment="1">
      <alignment horizontal="center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thingiverse.com/thing:3437273%20-%20Print%202%204x%20pieces%20for%20Zyltech%20NEMA-17" TargetMode="External"/><Relationship Id="rId1" Type="http://schemas.openxmlformats.org/officeDocument/2006/relationships/hyperlink" Target="https://www.thingiverse.com/thing:3437273%20-%20Print%204%203x%20pieces%20for%20Zyltech%20NEMA-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7948E-DF86-436A-814E-3F48190E42BF}">
  <dimension ref="A2:E26"/>
  <sheetViews>
    <sheetView zoomScaleNormal="100" workbookViewId="0">
      <selection activeCell="C8" sqref="C8"/>
    </sheetView>
  </sheetViews>
  <sheetFormatPr defaultRowHeight="14.4" x14ac:dyDescent="0.3"/>
  <cols>
    <col min="1" max="1" width="20.77734375" customWidth="1"/>
    <col min="2" max="2" width="17.77734375" customWidth="1"/>
    <col min="3" max="4" width="8.33203125" customWidth="1"/>
    <col min="5" max="5" width="20.77734375" customWidth="1"/>
  </cols>
  <sheetData>
    <row r="2" spans="1:5" ht="23.4" x14ac:dyDescent="0.45">
      <c r="A2" s="44" t="s">
        <v>32</v>
      </c>
      <c r="B2" s="44"/>
      <c r="C2" s="44"/>
      <c r="D2" s="44"/>
      <c r="E2" s="44"/>
    </row>
    <row r="4" spans="1:5" x14ac:dyDescent="0.3">
      <c r="A4" t="s">
        <v>29</v>
      </c>
    </row>
    <row r="7" spans="1:5" x14ac:dyDescent="0.3">
      <c r="B7" s="45" t="s">
        <v>14</v>
      </c>
      <c r="C7" s="46"/>
      <c r="D7" s="47"/>
    </row>
    <row r="8" spans="1:5" x14ac:dyDescent="0.3">
      <c r="B8" s="12" t="s">
        <v>11</v>
      </c>
      <c r="C8" s="13">
        <v>300</v>
      </c>
      <c r="D8" s="15" t="s">
        <v>15</v>
      </c>
    </row>
    <row r="9" spans="1:5" x14ac:dyDescent="0.3">
      <c r="B9" s="12" t="s">
        <v>12</v>
      </c>
      <c r="C9" s="13">
        <v>300</v>
      </c>
      <c r="D9" s="15" t="s">
        <v>15</v>
      </c>
    </row>
    <row r="10" spans="1:5" x14ac:dyDescent="0.3">
      <c r="B10" s="12" t="s">
        <v>13</v>
      </c>
      <c r="C10" s="13">
        <v>350</v>
      </c>
      <c r="D10" s="15" t="s">
        <v>15</v>
      </c>
    </row>
    <row r="13" spans="1:5" x14ac:dyDescent="0.3">
      <c r="B13" s="48" t="s">
        <v>41</v>
      </c>
      <c r="C13" s="48"/>
      <c r="D13" s="48"/>
    </row>
    <row r="14" spans="1:5" x14ac:dyDescent="0.3">
      <c r="B14" s="12" t="s">
        <v>24</v>
      </c>
      <c r="C14" s="12">
        <f>C8+100</f>
        <v>400</v>
      </c>
      <c r="D14" s="12" t="s">
        <v>15</v>
      </c>
    </row>
    <row r="15" spans="1:5" x14ac:dyDescent="0.3">
      <c r="B15" s="12" t="s">
        <v>25</v>
      </c>
      <c r="C15" s="12">
        <f>C9+100</f>
        <v>400</v>
      </c>
      <c r="D15" s="12" t="s">
        <v>15</v>
      </c>
    </row>
    <row r="16" spans="1:5" x14ac:dyDescent="0.3">
      <c r="B16" s="12" t="s">
        <v>26</v>
      </c>
      <c r="C16" s="12">
        <f>C10+150</f>
        <v>500</v>
      </c>
      <c r="D16" s="12" t="s">
        <v>15</v>
      </c>
    </row>
    <row r="19" spans="1:4" x14ac:dyDescent="0.3">
      <c r="B19" s="48" t="s">
        <v>40</v>
      </c>
      <c r="C19" s="48"/>
      <c r="D19" s="48"/>
    </row>
    <row r="20" spans="1:4" x14ac:dyDescent="0.3">
      <c r="B20" s="12" t="s">
        <v>28</v>
      </c>
      <c r="C20" s="12">
        <f>C8+113</f>
        <v>413</v>
      </c>
      <c r="D20" s="12" t="s">
        <v>15</v>
      </c>
    </row>
    <row r="21" spans="1:4" x14ac:dyDescent="0.3">
      <c r="B21" s="12" t="s">
        <v>27</v>
      </c>
      <c r="C21" s="12">
        <f>C9+123</f>
        <v>423</v>
      </c>
      <c r="D21" s="12" t="s">
        <v>15</v>
      </c>
    </row>
    <row r="22" spans="1:4" x14ac:dyDescent="0.3">
      <c r="B22" s="12" t="s">
        <v>26</v>
      </c>
      <c r="C22" s="12">
        <f>C10+150</f>
        <v>500</v>
      </c>
      <c r="D22" s="12" t="s">
        <v>15</v>
      </c>
    </row>
    <row r="25" spans="1:4" x14ac:dyDescent="0.3">
      <c r="A25" t="s">
        <v>31</v>
      </c>
    </row>
    <row r="26" spans="1:4" x14ac:dyDescent="0.3">
      <c r="A26" t="s">
        <v>30</v>
      </c>
    </row>
  </sheetData>
  <mergeCells count="4">
    <mergeCell ref="A2:E2"/>
    <mergeCell ref="B7:D7"/>
    <mergeCell ref="B13:D13"/>
    <mergeCell ref="B19:D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F8EDD-1870-4570-835D-CB2FE01C6370}">
  <dimension ref="A1:H28"/>
  <sheetViews>
    <sheetView workbookViewId="0">
      <selection activeCell="E10" sqref="E10"/>
    </sheetView>
  </sheetViews>
  <sheetFormatPr defaultRowHeight="14.4" x14ac:dyDescent="0.3"/>
  <cols>
    <col min="1" max="2" width="4.77734375" customWidth="1"/>
    <col min="3" max="3" width="40.77734375" customWidth="1"/>
    <col min="4" max="4" width="4" bestFit="1" customWidth="1"/>
    <col min="5" max="5" width="7.33203125" customWidth="1"/>
    <col min="6" max="6" width="4" customWidth="1"/>
    <col min="7" max="8" width="4.77734375" customWidth="1"/>
  </cols>
  <sheetData>
    <row r="1" spans="1:8" ht="25.8" x14ac:dyDescent="0.5">
      <c r="A1" s="49" t="s">
        <v>42</v>
      </c>
      <c r="B1" s="49"/>
      <c r="C1" s="49"/>
      <c r="D1" s="49"/>
      <c r="E1" s="49"/>
      <c r="F1" s="49"/>
      <c r="G1" s="49"/>
      <c r="H1" s="49"/>
    </row>
    <row r="3" spans="1:8" x14ac:dyDescent="0.3">
      <c r="B3" t="s">
        <v>16</v>
      </c>
    </row>
    <row r="4" spans="1:8" x14ac:dyDescent="0.3">
      <c r="B4" t="s">
        <v>17</v>
      </c>
    </row>
    <row r="5" spans="1:8" x14ac:dyDescent="0.3">
      <c r="B5" t="s">
        <v>18</v>
      </c>
    </row>
    <row r="7" spans="1:8" x14ac:dyDescent="0.3">
      <c r="C7" s="51" t="s">
        <v>19</v>
      </c>
      <c r="D7" s="51"/>
      <c r="E7" s="50" t="s">
        <v>22</v>
      </c>
      <c r="F7" s="50"/>
      <c r="G7" s="3"/>
    </row>
    <row r="8" spans="1:8" ht="13.2" customHeight="1" x14ac:dyDescent="0.3">
      <c r="C8" s="52" t="s">
        <v>24</v>
      </c>
      <c r="D8" s="52"/>
      <c r="E8" s="13">
        <f>'Rod and Screw Calculator'!C14</f>
        <v>400</v>
      </c>
      <c r="F8" s="14" t="s">
        <v>15</v>
      </c>
      <c r="H8" s="1"/>
    </row>
    <row r="9" spans="1:8" ht="13.2" customHeight="1" x14ac:dyDescent="0.3">
      <c r="C9" s="52" t="s">
        <v>25</v>
      </c>
      <c r="D9" s="52"/>
      <c r="E9" s="13">
        <f>'Rod and Screw Calculator'!C15</f>
        <v>400</v>
      </c>
      <c r="F9" s="14" t="s">
        <v>15</v>
      </c>
      <c r="H9" s="1"/>
    </row>
    <row r="10" spans="1:8" x14ac:dyDescent="0.3">
      <c r="C10" s="52" t="s">
        <v>26</v>
      </c>
      <c r="D10" s="52"/>
      <c r="E10" s="13">
        <f>'Rod and Screw Calculator'!C16</f>
        <v>500</v>
      </c>
      <c r="F10" s="14" t="s">
        <v>15</v>
      </c>
      <c r="H10" s="1"/>
    </row>
    <row r="11" spans="1:8" x14ac:dyDescent="0.3">
      <c r="F11" s="5"/>
      <c r="H11" s="1"/>
    </row>
    <row r="12" spans="1:8" x14ac:dyDescent="0.3">
      <c r="C12" s="6" t="s">
        <v>20</v>
      </c>
      <c r="D12" s="7" t="s">
        <v>21</v>
      </c>
      <c r="E12" s="48" t="s">
        <v>22</v>
      </c>
      <c r="F12" s="48"/>
      <c r="G12" s="4"/>
      <c r="H12" s="1"/>
    </row>
    <row r="13" spans="1:8" x14ac:dyDescent="0.3">
      <c r="C13" s="12" t="s">
        <v>0</v>
      </c>
      <c r="D13" s="9">
        <v>3</v>
      </c>
      <c r="E13" s="10">
        <f>158+E8</f>
        <v>558</v>
      </c>
      <c r="F13" s="11" t="s">
        <v>15</v>
      </c>
      <c r="G13" s="1"/>
      <c r="H13" s="1"/>
    </row>
    <row r="14" spans="1:8" x14ac:dyDescent="0.3">
      <c r="C14" s="12" t="s">
        <v>1</v>
      </c>
      <c r="D14" s="9">
        <v>1</v>
      </c>
      <c r="E14" s="10">
        <f>164+E8</f>
        <v>564</v>
      </c>
      <c r="F14" s="11" t="s">
        <v>15</v>
      </c>
      <c r="G14" s="1"/>
      <c r="H14" s="1"/>
    </row>
    <row r="15" spans="1:8" x14ac:dyDescent="0.3">
      <c r="C15" s="12" t="s">
        <v>2</v>
      </c>
      <c r="D15" s="9">
        <v>2</v>
      </c>
      <c r="E15" s="10">
        <f>161+E9</f>
        <v>561</v>
      </c>
      <c r="F15" s="11" t="s">
        <v>15</v>
      </c>
      <c r="G15" s="1"/>
      <c r="H15" s="1"/>
    </row>
    <row r="16" spans="1:8" x14ac:dyDescent="0.3">
      <c r="C16" s="12" t="s">
        <v>3</v>
      </c>
      <c r="D16" s="9">
        <v>2</v>
      </c>
      <c r="E16" s="10">
        <f>39+E9</f>
        <v>439</v>
      </c>
      <c r="F16" s="11" t="s">
        <v>15</v>
      </c>
      <c r="G16" s="1"/>
      <c r="H16" s="1"/>
    </row>
    <row r="17" spans="2:8" x14ac:dyDescent="0.3">
      <c r="C17" s="12" t="s">
        <v>4</v>
      </c>
      <c r="D17" s="9">
        <v>2</v>
      </c>
      <c r="E17" s="10">
        <f>155+E8</f>
        <v>555</v>
      </c>
      <c r="F17" s="11" t="s">
        <v>15</v>
      </c>
      <c r="G17" s="1"/>
      <c r="H17" s="1"/>
    </row>
    <row r="18" spans="2:8" x14ac:dyDescent="0.3">
      <c r="C18" s="12" t="s">
        <v>5</v>
      </c>
      <c r="D18" s="9">
        <v>4</v>
      </c>
      <c r="E18" s="10">
        <f>25+E10</f>
        <v>525</v>
      </c>
      <c r="F18" s="11" t="s">
        <v>15</v>
      </c>
      <c r="G18" s="1"/>
      <c r="H18" s="1"/>
    </row>
    <row r="19" spans="2:8" x14ac:dyDescent="0.3">
      <c r="C19" s="12" t="s">
        <v>6</v>
      </c>
      <c r="D19" s="9">
        <v>2</v>
      </c>
      <c r="E19" s="10">
        <f>35+E10</f>
        <v>535</v>
      </c>
      <c r="F19" s="11" t="s">
        <v>15</v>
      </c>
      <c r="G19" s="1"/>
      <c r="H19" s="1"/>
    </row>
    <row r="20" spans="2:8" x14ac:dyDescent="0.3">
      <c r="C20" s="12" t="s">
        <v>7</v>
      </c>
      <c r="D20" s="9">
        <v>2</v>
      </c>
      <c r="E20" s="10">
        <f>20+E10</f>
        <v>520</v>
      </c>
      <c r="F20" s="11" t="s">
        <v>15</v>
      </c>
      <c r="G20" s="1"/>
      <c r="H20" s="1"/>
    </row>
    <row r="21" spans="2:8" x14ac:dyDescent="0.3">
      <c r="C21" s="12" t="s">
        <v>8</v>
      </c>
      <c r="D21" s="9">
        <v>1</v>
      </c>
      <c r="E21" s="10">
        <f>63+E8</f>
        <v>463</v>
      </c>
      <c r="F21" s="11" t="s">
        <v>15</v>
      </c>
      <c r="G21" s="1"/>
      <c r="H21" s="1"/>
    </row>
    <row r="22" spans="2:8" x14ac:dyDescent="0.3">
      <c r="C22" s="12" t="s">
        <v>9</v>
      </c>
      <c r="D22" s="9">
        <v>1</v>
      </c>
      <c r="E22" s="10">
        <f>31+E8</f>
        <v>431</v>
      </c>
      <c r="F22" s="11" t="s">
        <v>15</v>
      </c>
      <c r="G22" s="1"/>
      <c r="H22" s="1"/>
    </row>
    <row r="23" spans="2:8" x14ac:dyDescent="0.3">
      <c r="C23" s="12" t="s">
        <v>10</v>
      </c>
      <c r="D23" s="9">
        <v>4</v>
      </c>
      <c r="E23" s="10">
        <f>98+E9</f>
        <v>498</v>
      </c>
      <c r="F23" s="11" t="s">
        <v>15</v>
      </c>
      <c r="G23" s="1"/>
      <c r="H23" s="1"/>
    </row>
    <row r="26" spans="2:8" x14ac:dyDescent="0.3">
      <c r="B26" t="s">
        <v>23</v>
      </c>
    </row>
    <row r="28" spans="2:8" x14ac:dyDescent="0.3">
      <c r="C28" s="2"/>
      <c r="D28" s="2"/>
      <c r="E28" s="2"/>
      <c r="F28" s="2"/>
      <c r="G28" s="2"/>
    </row>
  </sheetData>
  <mergeCells count="7">
    <mergeCell ref="A1:H1"/>
    <mergeCell ref="E12:F12"/>
    <mergeCell ref="E7:F7"/>
    <mergeCell ref="C7:D7"/>
    <mergeCell ref="C8:D8"/>
    <mergeCell ref="C9:D9"/>
    <mergeCell ref="C10:D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0848E-ACD3-40AB-B7B2-967EB3DF6A16}">
  <dimension ref="A1:I28"/>
  <sheetViews>
    <sheetView workbookViewId="0">
      <selection activeCell="E10" sqref="E10"/>
    </sheetView>
  </sheetViews>
  <sheetFormatPr defaultRowHeight="14.4" x14ac:dyDescent="0.3"/>
  <cols>
    <col min="1" max="2" width="4.77734375" customWidth="1"/>
    <col min="3" max="3" width="42.77734375" customWidth="1"/>
    <col min="4" max="4" width="4" bestFit="1" customWidth="1"/>
    <col min="5" max="5" width="7.33203125" customWidth="1"/>
    <col min="6" max="6" width="4" customWidth="1"/>
    <col min="7" max="8" width="4.77734375" customWidth="1"/>
    <col min="9" max="9" width="4" bestFit="1" customWidth="1"/>
  </cols>
  <sheetData>
    <row r="1" spans="1:9" ht="25.8" x14ac:dyDescent="0.5">
      <c r="A1" s="49" t="s">
        <v>43</v>
      </c>
      <c r="B1" s="49"/>
      <c r="C1" s="49"/>
      <c r="D1" s="49"/>
      <c r="E1" s="49"/>
      <c r="F1" s="49"/>
      <c r="G1" s="49"/>
      <c r="H1" s="49"/>
      <c r="I1" s="16"/>
    </row>
    <row r="3" spans="1:9" x14ac:dyDescent="0.3">
      <c r="B3" t="s">
        <v>16</v>
      </c>
    </row>
    <row r="4" spans="1:9" x14ac:dyDescent="0.3">
      <c r="B4" t="s">
        <v>17</v>
      </c>
    </row>
    <row r="5" spans="1:9" x14ac:dyDescent="0.3">
      <c r="B5" t="s">
        <v>18</v>
      </c>
    </row>
    <row r="7" spans="1:9" x14ac:dyDescent="0.3">
      <c r="A7" s="3"/>
      <c r="C7" s="51" t="s">
        <v>19</v>
      </c>
      <c r="D7" s="51"/>
      <c r="E7" s="50" t="s">
        <v>22</v>
      </c>
      <c r="F7" s="50"/>
      <c r="G7" s="3"/>
    </row>
    <row r="8" spans="1:9" ht="13.2" customHeight="1" x14ac:dyDescent="0.3">
      <c r="B8" s="1"/>
      <c r="C8" s="52" t="s">
        <v>28</v>
      </c>
      <c r="D8" s="52"/>
      <c r="E8" s="13">
        <v>450</v>
      </c>
      <c r="F8" s="14" t="s">
        <v>15</v>
      </c>
      <c r="H8" s="1"/>
    </row>
    <row r="9" spans="1:9" ht="13.2" customHeight="1" x14ac:dyDescent="0.3">
      <c r="B9" s="1"/>
      <c r="C9" s="52" t="s">
        <v>27</v>
      </c>
      <c r="D9" s="52"/>
      <c r="E9" s="13">
        <v>450</v>
      </c>
      <c r="F9" s="14" t="s">
        <v>15</v>
      </c>
      <c r="H9" s="1"/>
    </row>
    <row r="10" spans="1:9" x14ac:dyDescent="0.3">
      <c r="B10" s="1"/>
      <c r="C10" s="52" t="s">
        <v>26</v>
      </c>
      <c r="D10" s="52"/>
      <c r="E10" s="13">
        <v>400</v>
      </c>
      <c r="F10" s="14" t="s">
        <v>15</v>
      </c>
      <c r="H10" s="1"/>
    </row>
    <row r="11" spans="1:9" x14ac:dyDescent="0.3">
      <c r="B11" s="1"/>
      <c r="F11" s="5"/>
      <c r="H11" s="1"/>
    </row>
    <row r="12" spans="1:9" x14ac:dyDescent="0.3">
      <c r="A12" s="4"/>
      <c r="B12" s="1"/>
      <c r="C12" s="6" t="s">
        <v>20</v>
      </c>
      <c r="D12" s="7" t="s">
        <v>21</v>
      </c>
      <c r="E12" s="48" t="s">
        <v>22</v>
      </c>
      <c r="F12" s="48"/>
      <c r="G12" s="4"/>
      <c r="H12" s="1"/>
    </row>
    <row r="13" spans="1:9" x14ac:dyDescent="0.3">
      <c r="A13" s="1"/>
      <c r="B13" s="1"/>
      <c r="C13" s="8" t="s">
        <v>0</v>
      </c>
      <c r="D13" s="9">
        <v>3</v>
      </c>
      <c r="E13" s="10">
        <f>164+E8</f>
        <v>614</v>
      </c>
      <c r="F13" s="11" t="s">
        <v>15</v>
      </c>
      <c r="G13" s="1"/>
      <c r="H13" s="1"/>
    </row>
    <row r="14" spans="1:9" x14ac:dyDescent="0.3">
      <c r="A14" s="1"/>
      <c r="B14" s="1"/>
      <c r="C14" s="8" t="s">
        <v>1</v>
      </c>
      <c r="D14" s="9">
        <v>1</v>
      </c>
      <c r="E14" s="10">
        <f>170+E8</f>
        <v>620</v>
      </c>
      <c r="F14" s="11" t="s">
        <v>15</v>
      </c>
      <c r="G14" s="1"/>
      <c r="H14" s="1"/>
    </row>
    <row r="15" spans="1:9" x14ac:dyDescent="0.3">
      <c r="A15" s="1"/>
      <c r="B15" s="1"/>
      <c r="C15" s="12" t="s">
        <v>2</v>
      </c>
      <c r="D15" s="9">
        <v>2</v>
      </c>
      <c r="E15" s="10">
        <f>161+E9</f>
        <v>611</v>
      </c>
      <c r="F15" s="11" t="s">
        <v>15</v>
      </c>
      <c r="G15" s="1"/>
      <c r="H15" s="1"/>
    </row>
    <row r="16" spans="1:9" x14ac:dyDescent="0.3">
      <c r="A16" s="1"/>
      <c r="B16" s="1"/>
      <c r="C16" s="12" t="s">
        <v>3</v>
      </c>
      <c r="D16" s="9">
        <v>2</v>
      </c>
      <c r="E16" s="10">
        <f>39+E9</f>
        <v>489</v>
      </c>
      <c r="F16" s="11" t="s">
        <v>15</v>
      </c>
      <c r="G16" s="1"/>
      <c r="H16" s="1"/>
    </row>
    <row r="17" spans="1:8" x14ac:dyDescent="0.3">
      <c r="A17" s="1"/>
      <c r="B17" s="1"/>
      <c r="C17" s="8" t="s">
        <v>4</v>
      </c>
      <c r="D17" s="9">
        <v>2</v>
      </c>
      <c r="E17" s="10">
        <f>161+E8</f>
        <v>611</v>
      </c>
      <c r="F17" s="11" t="s">
        <v>15</v>
      </c>
      <c r="G17" s="1"/>
      <c r="H17" s="1"/>
    </row>
    <row r="18" spans="1:8" x14ac:dyDescent="0.3">
      <c r="A18" s="1"/>
      <c r="B18" s="1"/>
      <c r="C18" s="12" t="s">
        <v>5</v>
      </c>
      <c r="D18" s="9">
        <v>4</v>
      </c>
      <c r="E18" s="10">
        <f>25+E10</f>
        <v>425</v>
      </c>
      <c r="F18" s="11" t="s">
        <v>15</v>
      </c>
      <c r="G18" s="1"/>
      <c r="H18" s="1"/>
    </row>
    <row r="19" spans="1:8" x14ac:dyDescent="0.3">
      <c r="A19" s="1"/>
      <c r="B19" s="1"/>
      <c r="C19" s="12" t="s">
        <v>6</v>
      </c>
      <c r="D19" s="9">
        <v>2</v>
      </c>
      <c r="E19" s="10">
        <f>35+E10</f>
        <v>435</v>
      </c>
      <c r="F19" s="11" t="s">
        <v>15</v>
      </c>
      <c r="G19" s="1"/>
      <c r="H19" s="1"/>
    </row>
    <row r="20" spans="1:8" x14ac:dyDescent="0.3">
      <c r="A20" s="1"/>
      <c r="B20" s="1"/>
      <c r="C20" s="12" t="s">
        <v>7</v>
      </c>
      <c r="D20" s="9">
        <v>2</v>
      </c>
      <c r="E20" s="10">
        <f>20+E10</f>
        <v>420</v>
      </c>
      <c r="F20" s="11" t="s">
        <v>15</v>
      </c>
      <c r="G20" s="1"/>
      <c r="H20" s="1"/>
    </row>
    <row r="21" spans="1:8" x14ac:dyDescent="0.3">
      <c r="A21" s="1"/>
      <c r="B21" s="1"/>
      <c r="C21" s="8" t="s">
        <v>8</v>
      </c>
      <c r="D21" s="9">
        <v>1</v>
      </c>
      <c r="E21" s="10">
        <f>69+E8</f>
        <v>519</v>
      </c>
      <c r="F21" s="11" t="s">
        <v>15</v>
      </c>
      <c r="G21" s="1"/>
      <c r="H21" s="1"/>
    </row>
    <row r="22" spans="1:8" x14ac:dyDescent="0.3">
      <c r="A22" s="1"/>
      <c r="B22" s="1"/>
      <c r="C22" s="8" t="s">
        <v>9</v>
      </c>
      <c r="D22" s="9">
        <v>1</v>
      </c>
      <c r="E22" s="10">
        <f>69+E8</f>
        <v>519</v>
      </c>
      <c r="F22" s="11" t="s">
        <v>15</v>
      </c>
      <c r="G22" s="1"/>
      <c r="H22" s="1"/>
    </row>
    <row r="23" spans="1:8" x14ac:dyDescent="0.3">
      <c r="A23" s="1"/>
      <c r="B23" s="1"/>
      <c r="C23" s="12" t="s">
        <v>10</v>
      </c>
      <c r="D23" s="9">
        <v>4</v>
      </c>
      <c r="E23" s="10">
        <f>98+E9</f>
        <v>548</v>
      </c>
      <c r="F23" s="11" t="s">
        <v>15</v>
      </c>
      <c r="G23" s="1"/>
      <c r="H23" s="1"/>
    </row>
    <row r="26" spans="1:8" x14ac:dyDescent="0.3">
      <c r="B26" t="s">
        <v>23</v>
      </c>
    </row>
    <row r="27" spans="1:8" x14ac:dyDescent="0.3">
      <c r="B27" t="s">
        <v>45</v>
      </c>
    </row>
    <row r="28" spans="1:8" x14ac:dyDescent="0.3">
      <c r="A28" s="2"/>
      <c r="C28" s="2"/>
      <c r="D28" s="2"/>
      <c r="E28" s="2"/>
      <c r="F28" s="2"/>
      <c r="G28" s="2"/>
    </row>
  </sheetData>
  <mergeCells count="7">
    <mergeCell ref="E12:F12"/>
    <mergeCell ref="A1:H1"/>
    <mergeCell ref="C7:D7"/>
    <mergeCell ref="C8:D8"/>
    <mergeCell ref="C9:D9"/>
    <mergeCell ref="C10:D10"/>
    <mergeCell ref="E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58B15-79D8-4DD0-9F61-C4CD85C6D6E2}">
  <dimension ref="A1:H23"/>
  <sheetViews>
    <sheetView workbookViewId="0">
      <selection activeCell="E10" sqref="E10"/>
    </sheetView>
  </sheetViews>
  <sheetFormatPr defaultRowHeight="14.4" x14ac:dyDescent="0.3"/>
  <cols>
    <col min="1" max="2" width="4.77734375" customWidth="1"/>
    <col min="3" max="3" width="40.77734375" customWidth="1"/>
    <col min="4" max="4" width="4" bestFit="1" customWidth="1"/>
    <col min="5" max="5" width="7.33203125" customWidth="1"/>
    <col min="6" max="6" width="4" customWidth="1"/>
    <col min="7" max="8" width="4.77734375" customWidth="1"/>
  </cols>
  <sheetData>
    <row r="1" spans="1:8" ht="25.8" x14ac:dyDescent="0.5">
      <c r="A1" s="49" t="s">
        <v>36</v>
      </c>
      <c r="B1" s="49"/>
      <c r="C1" s="49"/>
      <c r="D1" s="49"/>
      <c r="E1" s="49"/>
      <c r="F1" s="49"/>
      <c r="G1" s="49"/>
      <c r="H1" s="49"/>
    </row>
    <row r="3" spans="1:8" x14ac:dyDescent="0.3">
      <c r="B3" t="s">
        <v>16</v>
      </c>
    </row>
    <row r="4" spans="1:8" x14ac:dyDescent="0.3">
      <c r="B4" t="s">
        <v>17</v>
      </c>
    </row>
    <row r="5" spans="1:8" x14ac:dyDescent="0.3">
      <c r="B5" t="s">
        <v>18</v>
      </c>
    </row>
    <row r="7" spans="1:8" x14ac:dyDescent="0.3">
      <c r="C7" s="51" t="s">
        <v>19</v>
      </c>
      <c r="D7" s="51"/>
      <c r="E7" s="50" t="s">
        <v>22</v>
      </c>
      <c r="F7" s="50"/>
      <c r="G7" s="3"/>
    </row>
    <row r="8" spans="1:8" ht="13.2" customHeight="1" x14ac:dyDescent="0.3">
      <c r="C8" s="52" t="s">
        <v>24</v>
      </c>
      <c r="D8" s="52"/>
      <c r="E8" s="13">
        <f>'Rod and Screw Calculator'!C14</f>
        <v>400</v>
      </c>
      <c r="F8" s="14" t="s">
        <v>15</v>
      </c>
      <c r="H8" s="1"/>
    </row>
    <row r="9" spans="1:8" ht="13.2" customHeight="1" x14ac:dyDescent="0.3">
      <c r="C9" s="52" t="s">
        <v>25</v>
      </c>
      <c r="D9" s="52"/>
      <c r="E9" s="13">
        <f>'Rod and Screw Calculator'!C15</f>
        <v>400</v>
      </c>
      <c r="F9" s="14" t="s">
        <v>15</v>
      </c>
      <c r="H9" s="1"/>
    </row>
    <row r="10" spans="1:8" x14ac:dyDescent="0.3">
      <c r="C10" s="52" t="s">
        <v>26</v>
      </c>
      <c r="D10" s="52"/>
      <c r="E10" s="13">
        <f>'Rod and Screw Calculator'!C16</f>
        <v>500</v>
      </c>
      <c r="F10" s="14" t="s">
        <v>15</v>
      </c>
      <c r="H10" s="1"/>
    </row>
    <row r="11" spans="1:8" x14ac:dyDescent="0.3">
      <c r="F11" s="5"/>
      <c r="H11" s="1"/>
    </row>
    <row r="12" spans="1:8" x14ac:dyDescent="0.3">
      <c r="C12" s="6" t="s">
        <v>20</v>
      </c>
      <c r="D12" s="17" t="s">
        <v>21</v>
      </c>
      <c r="E12" s="48" t="s">
        <v>22</v>
      </c>
      <c r="F12" s="48"/>
      <c r="G12" s="4"/>
      <c r="H12" s="1"/>
    </row>
    <row r="13" spans="1:8" x14ac:dyDescent="0.3">
      <c r="C13" s="12" t="s">
        <v>33</v>
      </c>
      <c r="D13" s="9">
        <v>8</v>
      </c>
      <c r="E13" s="10">
        <f>133+E8</f>
        <v>533</v>
      </c>
      <c r="F13" s="18" t="s">
        <v>15</v>
      </c>
      <c r="G13" s="1"/>
      <c r="H13" s="1"/>
    </row>
    <row r="14" spans="1:8" x14ac:dyDescent="0.3">
      <c r="C14" s="12" t="s">
        <v>34</v>
      </c>
      <c r="D14" s="9">
        <v>4</v>
      </c>
      <c r="E14" s="10">
        <f>161+E9</f>
        <v>561</v>
      </c>
      <c r="F14" s="18" t="s">
        <v>15</v>
      </c>
      <c r="G14" s="1"/>
      <c r="H14" s="1"/>
    </row>
    <row r="15" spans="1:8" x14ac:dyDescent="0.3">
      <c r="C15" s="12" t="s">
        <v>35</v>
      </c>
      <c r="D15" s="9">
        <v>6</v>
      </c>
      <c r="E15" s="10">
        <f>75+E10</f>
        <v>575</v>
      </c>
      <c r="F15" s="18" t="s">
        <v>15</v>
      </c>
      <c r="G15" s="1"/>
      <c r="H15" s="1"/>
    </row>
    <row r="16" spans="1:8" x14ac:dyDescent="0.3">
      <c r="C16" s="12" t="s">
        <v>37</v>
      </c>
      <c r="D16" s="9">
        <v>1</v>
      </c>
      <c r="E16" s="10">
        <f>63+E8</f>
        <v>463</v>
      </c>
      <c r="F16" s="18" t="s">
        <v>15</v>
      </c>
      <c r="G16" s="1"/>
      <c r="H16" s="1"/>
    </row>
    <row r="17" spans="2:8" x14ac:dyDescent="0.3">
      <c r="C17" s="12" t="s">
        <v>38</v>
      </c>
      <c r="D17" s="9">
        <v>1</v>
      </c>
      <c r="E17" s="10">
        <f>31+E8</f>
        <v>431</v>
      </c>
      <c r="F17" s="18" t="s">
        <v>15</v>
      </c>
      <c r="G17" s="1"/>
      <c r="H17" s="1"/>
    </row>
    <row r="18" spans="2:8" x14ac:dyDescent="0.3">
      <c r="C18" s="12" t="s">
        <v>39</v>
      </c>
      <c r="D18" s="9">
        <v>4</v>
      </c>
      <c r="E18" s="10">
        <f>59+E9</f>
        <v>459</v>
      </c>
      <c r="F18" s="18" t="s">
        <v>15</v>
      </c>
      <c r="G18" s="1"/>
      <c r="H18" s="1"/>
    </row>
    <row r="21" spans="2:8" x14ac:dyDescent="0.3">
      <c r="B21" t="s">
        <v>23</v>
      </c>
    </row>
    <row r="23" spans="2:8" x14ac:dyDescent="0.3">
      <c r="C23" s="2"/>
      <c r="D23" s="2"/>
      <c r="E23" s="2"/>
      <c r="F23" s="2"/>
      <c r="G23" s="2"/>
    </row>
  </sheetData>
  <mergeCells count="7">
    <mergeCell ref="E12:F12"/>
    <mergeCell ref="A1:H1"/>
    <mergeCell ref="C7:D7"/>
    <mergeCell ref="E7:F7"/>
    <mergeCell ref="C8:D8"/>
    <mergeCell ref="C9:D9"/>
    <mergeCell ref="C10:D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464C-B992-4FFA-908B-BF2B77C8AE3D}">
  <dimension ref="A1:H25"/>
  <sheetViews>
    <sheetView workbookViewId="0">
      <selection activeCell="E10" sqref="E10"/>
    </sheetView>
  </sheetViews>
  <sheetFormatPr defaultRowHeight="14.4" x14ac:dyDescent="0.3"/>
  <cols>
    <col min="1" max="2" width="4.77734375" customWidth="1"/>
    <col min="3" max="3" width="40.77734375" customWidth="1"/>
    <col min="4" max="4" width="4" bestFit="1" customWidth="1"/>
    <col min="5" max="5" width="7.33203125" customWidth="1"/>
    <col min="6" max="6" width="4" customWidth="1"/>
    <col min="7" max="8" width="4.77734375" customWidth="1"/>
  </cols>
  <sheetData>
    <row r="1" spans="1:8" ht="25.8" x14ac:dyDescent="0.5">
      <c r="A1" s="49" t="s">
        <v>42</v>
      </c>
      <c r="B1" s="49"/>
      <c r="C1" s="49"/>
      <c r="D1" s="49"/>
      <c r="E1" s="49"/>
      <c r="F1" s="49"/>
      <c r="G1" s="49"/>
      <c r="H1" s="49"/>
    </row>
    <row r="3" spans="1:8" x14ac:dyDescent="0.3">
      <c r="B3" t="s">
        <v>16</v>
      </c>
    </row>
    <row r="4" spans="1:8" x14ac:dyDescent="0.3">
      <c r="B4" t="s">
        <v>17</v>
      </c>
    </row>
    <row r="5" spans="1:8" x14ac:dyDescent="0.3">
      <c r="B5" t="s">
        <v>18</v>
      </c>
    </row>
    <row r="7" spans="1:8" x14ac:dyDescent="0.3">
      <c r="C7" s="51" t="s">
        <v>19</v>
      </c>
      <c r="D7" s="51"/>
      <c r="E7" s="50" t="s">
        <v>22</v>
      </c>
      <c r="F7" s="50"/>
      <c r="G7" s="3"/>
    </row>
    <row r="8" spans="1:8" ht="13.2" customHeight="1" x14ac:dyDescent="0.3">
      <c r="C8" s="52" t="s">
        <v>24</v>
      </c>
      <c r="D8" s="52"/>
      <c r="E8" s="13">
        <f>'Rod and Screw Calculator'!C14</f>
        <v>400</v>
      </c>
      <c r="F8" s="14" t="s">
        <v>15</v>
      </c>
      <c r="H8" s="1"/>
    </row>
    <row r="9" spans="1:8" ht="13.2" customHeight="1" x14ac:dyDescent="0.3">
      <c r="C9" s="52" t="s">
        <v>25</v>
      </c>
      <c r="D9" s="52"/>
      <c r="E9" s="13">
        <f>'Rod and Screw Calculator'!C15</f>
        <v>400</v>
      </c>
      <c r="F9" s="14" t="s">
        <v>15</v>
      </c>
      <c r="H9" s="1"/>
    </row>
    <row r="10" spans="1:8" x14ac:dyDescent="0.3">
      <c r="C10" s="52" t="s">
        <v>26</v>
      </c>
      <c r="D10" s="52"/>
      <c r="E10" s="13">
        <f>'Rod and Screw Calculator'!C16</f>
        <v>500</v>
      </c>
      <c r="F10" s="14" t="s">
        <v>15</v>
      </c>
      <c r="H10" s="1"/>
    </row>
    <row r="11" spans="1:8" x14ac:dyDescent="0.3">
      <c r="F11" s="5"/>
      <c r="H11" s="1"/>
    </row>
    <row r="12" spans="1:8" x14ac:dyDescent="0.3">
      <c r="C12" s="6" t="s">
        <v>20</v>
      </c>
      <c r="D12" s="17" t="s">
        <v>21</v>
      </c>
      <c r="E12" s="48" t="s">
        <v>22</v>
      </c>
      <c r="F12" s="48"/>
      <c r="G12" s="4"/>
      <c r="H12" s="1"/>
    </row>
    <row r="13" spans="1:8" x14ac:dyDescent="0.3">
      <c r="C13" s="12" t="s">
        <v>33</v>
      </c>
      <c r="D13" s="9">
        <v>8</v>
      </c>
      <c r="E13" s="10">
        <f>133+E8</f>
        <v>533</v>
      </c>
      <c r="F13" s="18" t="s">
        <v>15</v>
      </c>
      <c r="G13" s="1"/>
      <c r="H13" s="1"/>
    </row>
    <row r="14" spans="1:8" x14ac:dyDescent="0.3">
      <c r="C14" s="12" t="s">
        <v>34</v>
      </c>
      <c r="D14" s="9">
        <v>4</v>
      </c>
      <c r="E14" s="10">
        <f>161+E9</f>
        <v>561</v>
      </c>
      <c r="F14" s="18" t="s">
        <v>15</v>
      </c>
      <c r="G14" s="1"/>
      <c r="H14" s="1"/>
    </row>
    <row r="15" spans="1:8" x14ac:dyDescent="0.3">
      <c r="C15" s="12" t="s">
        <v>35</v>
      </c>
      <c r="D15" s="9">
        <v>6</v>
      </c>
      <c r="E15" s="10">
        <f>75+E10</f>
        <v>575</v>
      </c>
      <c r="F15" s="18" t="s">
        <v>15</v>
      </c>
      <c r="G15" s="1"/>
      <c r="H15" s="1"/>
    </row>
    <row r="16" spans="1:8" x14ac:dyDescent="0.3">
      <c r="C16" s="12" t="s">
        <v>37</v>
      </c>
      <c r="D16" s="9">
        <v>1</v>
      </c>
      <c r="E16" s="10">
        <f>63+E8</f>
        <v>463</v>
      </c>
      <c r="F16" s="18" t="s">
        <v>15</v>
      </c>
      <c r="G16" s="1"/>
      <c r="H16" s="1"/>
    </row>
    <row r="17" spans="2:8" x14ac:dyDescent="0.3">
      <c r="C17" s="12" t="s">
        <v>38</v>
      </c>
      <c r="D17" s="9">
        <v>1</v>
      </c>
      <c r="E17" s="10">
        <f>31+E8</f>
        <v>431</v>
      </c>
      <c r="F17" s="18" t="s">
        <v>15</v>
      </c>
      <c r="G17" s="1"/>
      <c r="H17" s="1"/>
    </row>
    <row r="18" spans="2:8" x14ac:dyDescent="0.3">
      <c r="C18" s="12" t="s">
        <v>39</v>
      </c>
      <c r="D18" s="9">
        <v>4</v>
      </c>
      <c r="E18" s="10">
        <f>95+E9</f>
        <v>495</v>
      </c>
      <c r="F18" s="18" t="s">
        <v>15</v>
      </c>
      <c r="G18" s="1"/>
      <c r="H18" s="1"/>
    </row>
    <row r="19" spans="2:8" x14ac:dyDescent="0.3">
      <c r="C19" s="12" t="s">
        <v>6</v>
      </c>
      <c r="D19" s="9">
        <v>2</v>
      </c>
      <c r="E19" s="10">
        <f>85+E10</f>
        <v>585</v>
      </c>
      <c r="F19" s="18" t="s">
        <v>15</v>
      </c>
      <c r="G19" s="1"/>
      <c r="H19" s="1"/>
    </row>
    <row r="20" spans="2:8" x14ac:dyDescent="0.3">
      <c r="C20" s="12" t="s">
        <v>7</v>
      </c>
      <c r="D20" s="9">
        <v>2</v>
      </c>
      <c r="E20" s="10">
        <f>74+E10</f>
        <v>574</v>
      </c>
      <c r="F20" s="18" t="s">
        <v>15</v>
      </c>
      <c r="G20" s="1"/>
      <c r="H20" s="1"/>
    </row>
    <row r="23" spans="2:8" x14ac:dyDescent="0.3">
      <c r="B23" t="s">
        <v>23</v>
      </c>
    </row>
    <row r="25" spans="2:8" x14ac:dyDescent="0.3">
      <c r="C25" s="2"/>
      <c r="D25" s="2"/>
      <c r="E25" s="2"/>
      <c r="F25" s="2"/>
      <c r="G25" s="2"/>
    </row>
  </sheetData>
  <mergeCells count="7">
    <mergeCell ref="E12:F12"/>
    <mergeCell ref="A1:H1"/>
    <mergeCell ref="C7:D7"/>
    <mergeCell ref="E7:F7"/>
    <mergeCell ref="C8:D8"/>
    <mergeCell ref="C9:D9"/>
    <mergeCell ref="C10:D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B62F-22F6-4175-A235-A26861479254}">
  <dimension ref="A1:J163"/>
  <sheetViews>
    <sheetView tabSelected="1" topLeftCell="A34" workbookViewId="0">
      <selection activeCell="C6" sqref="C6"/>
    </sheetView>
  </sheetViews>
  <sheetFormatPr defaultRowHeight="14.4" x14ac:dyDescent="0.3"/>
  <cols>
    <col min="1" max="2" width="4.77734375" customWidth="1"/>
    <col min="3" max="3" width="42.77734375" customWidth="1"/>
    <col min="4" max="4" width="4" bestFit="1" customWidth="1"/>
    <col min="5" max="5" width="7.33203125" customWidth="1"/>
    <col min="6" max="6" width="4" customWidth="1"/>
    <col min="7" max="8" width="4.77734375" customWidth="1"/>
    <col min="9" max="9" width="18.109375" bestFit="1" customWidth="1"/>
    <col min="10" max="10" width="36.77734375" bestFit="1" customWidth="1"/>
  </cols>
  <sheetData>
    <row r="1" spans="1:10" ht="25.8" x14ac:dyDescent="0.5">
      <c r="A1" s="49" t="s">
        <v>46</v>
      </c>
      <c r="B1" s="49"/>
      <c r="C1" s="49"/>
      <c r="D1" s="49"/>
      <c r="E1" s="49"/>
      <c r="F1" s="49"/>
      <c r="G1" s="49"/>
      <c r="H1" s="49"/>
      <c r="I1" s="16"/>
    </row>
    <row r="3" spans="1:10" x14ac:dyDescent="0.3">
      <c r="B3" t="s">
        <v>16</v>
      </c>
    </row>
    <row r="4" spans="1:10" x14ac:dyDescent="0.3">
      <c r="B4" t="s">
        <v>17</v>
      </c>
    </row>
    <row r="5" spans="1:10" x14ac:dyDescent="0.3">
      <c r="B5" t="s">
        <v>18</v>
      </c>
    </row>
    <row r="7" spans="1:10" x14ac:dyDescent="0.3">
      <c r="A7" s="3"/>
      <c r="C7" s="51" t="s">
        <v>19</v>
      </c>
      <c r="D7" s="51"/>
      <c r="E7" s="50" t="s">
        <v>22</v>
      </c>
      <c r="F7" s="50"/>
      <c r="G7" s="3"/>
    </row>
    <row r="8" spans="1:10" ht="13.2" customHeight="1" x14ac:dyDescent="0.3">
      <c r="B8" s="1"/>
      <c r="C8" s="52" t="s">
        <v>28</v>
      </c>
      <c r="D8" s="52"/>
      <c r="E8" s="13">
        <v>450</v>
      </c>
      <c r="F8" s="14" t="s">
        <v>15</v>
      </c>
      <c r="H8" s="1"/>
    </row>
    <row r="9" spans="1:10" ht="13.2" customHeight="1" x14ac:dyDescent="0.3">
      <c r="B9" s="1"/>
      <c r="C9" s="52" t="s">
        <v>27</v>
      </c>
      <c r="D9" s="52"/>
      <c r="E9" s="13">
        <v>450</v>
      </c>
      <c r="F9" s="14" t="s">
        <v>15</v>
      </c>
      <c r="H9" s="1"/>
    </row>
    <row r="10" spans="1:10" x14ac:dyDescent="0.3">
      <c r="B10" s="1"/>
      <c r="C10" s="52" t="s">
        <v>26</v>
      </c>
      <c r="D10" s="52"/>
      <c r="E10" s="13">
        <v>500</v>
      </c>
      <c r="F10" s="14" t="s">
        <v>15</v>
      </c>
      <c r="H10" s="1"/>
    </row>
    <row r="11" spans="1:10" x14ac:dyDescent="0.3">
      <c r="B11" s="1"/>
      <c r="F11" s="5"/>
      <c r="H11" s="1"/>
    </row>
    <row r="12" spans="1:10" x14ac:dyDescent="0.3">
      <c r="A12" s="4"/>
      <c r="B12" s="1"/>
      <c r="C12" s="6" t="s">
        <v>20</v>
      </c>
      <c r="D12" s="17" t="s">
        <v>21</v>
      </c>
      <c r="E12" s="48" t="s">
        <v>22</v>
      </c>
      <c r="F12" s="48"/>
      <c r="G12" s="4"/>
      <c r="H12" s="1"/>
      <c r="I12" s="1"/>
      <c r="J12" s="1"/>
    </row>
    <row r="13" spans="1:10" x14ac:dyDescent="0.3">
      <c r="C13" s="12" t="s">
        <v>33</v>
      </c>
      <c r="D13" s="9">
        <v>8</v>
      </c>
      <c r="E13" s="10">
        <f>133+E8</f>
        <v>583</v>
      </c>
      <c r="F13" s="18" t="s">
        <v>15</v>
      </c>
      <c r="G13" s="1"/>
      <c r="H13" s="1"/>
      <c r="I13" s="1"/>
      <c r="J13" s="1"/>
    </row>
    <row r="14" spans="1:10" x14ac:dyDescent="0.3">
      <c r="C14" s="12" t="s">
        <v>34</v>
      </c>
      <c r="D14" s="9">
        <v>4</v>
      </c>
      <c r="E14" s="10">
        <f>161+E9</f>
        <v>611</v>
      </c>
      <c r="F14" s="18" t="s">
        <v>15</v>
      </c>
      <c r="G14" s="1"/>
      <c r="H14" s="1"/>
      <c r="I14" s="1"/>
      <c r="J14" s="1"/>
    </row>
    <row r="15" spans="1:10" x14ac:dyDescent="0.3">
      <c r="C15" s="12" t="s">
        <v>35</v>
      </c>
      <c r="D15" s="9">
        <v>6</v>
      </c>
      <c r="E15" s="10">
        <f>75+E10</f>
        <v>575</v>
      </c>
      <c r="F15" s="18" t="s">
        <v>15</v>
      </c>
      <c r="G15" s="1"/>
      <c r="H15" s="1"/>
      <c r="I15" s="1"/>
      <c r="J15" s="1"/>
    </row>
    <row r="16" spans="1:10" x14ac:dyDescent="0.3">
      <c r="C16" s="12" t="s">
        <v>37</v>
      </c>
      <c r="D16" s="9">
        <v>1</v>
      </c>
      <c r="E16" s="39">
        <f>(63)+E8</f>
        <v>513</v>
      </c>
      <c r="F16" s="18" t="s">
        <v>15</v>
      </c>
      <c r="G16" s="1"/>
      <c r="H16" s="1"/>
      <c r="I16" s="1"/>
      <c r="J16" s="1"/>
    </row>
    <row r="17" spans="1:10" x14ac:dyDescent="0.3">
      <c r="C17" s="12" t="s">
        <v>38</v>
      </c>
      <c r="D17" s="9">
        <v>1</v>
      </c>
      <c r="E17" s="39">
        <f>(63)+E8</f>
        <v>513</v>
      </c>
      <c r="F17" s="18" t="s">
        <v>15</v>
      </c>
      <c r="G17" s="1"/>
      <c r="H17" s="1"/>
      <c r="I17" s="1"/>
      <c r="J17" s="1"/>
    </row>
    <row r="18" spans="1:10" x14ac:dyDescent="0.3">
      <c r="C18" s="12" t="s">
        <v>39</v>
      </c>
      <c r="D18" s="9">
        <v>4</v>
      </c>
      <c r="E18" s="39">
        <f>(95)+E9</f>
        <v>545</v>
      </c>
      <c r="F18" s="18" t="s">
        <v>15</v>
      </c>
      <c r="G18" s="1"/>
      <c r="H18" s="1"/>
      <c r="I18" s="1"/>
      <c r="J18" s="1"/>
    </row>
    <row r="19" spans="1:10" x14ac:dyDescent="0.3">
      <c r="C19" s="12" t="s">
        <v>6</v>
      </c>
      <c r="D19" s="9">
        <v>2</v>
      </c>
      <c r="E19" s="10">
        <f>85+E10</f>
        <v>585</v>
      </c>
      <c r="F19" s="18" t="s">
        <v>15</v>
      </c>
      <c r="G19" s="1"/>
      <c r="H19" s="1"/>
      <c r="I19" s="1"/>
      <c r="J19" s="1"/>
    </row>
    <row r="20" spans="1:10" x14ac:dyDescent="0.3">
      <c r="C20" s="12" t="s">
        <v>7</v>
      </c>
      <c r="D20" s="9">
        <v>2</v>
      </c>
      <c r="E20" s="10">
        <f>74+E10</f>
        <v>574</v>
      </c>
      <c r="F20" s="18" t="s">
        <v>15</v>
      </c>
      <c r="G20" s="1"/>
      <c r="H20" s="1"/>
      <c r="I20" s="1"/>
      <c r="J20" s="1"/>
    </row>
    <row r="22" spans="1:10" x14ac:dyDescent="0.3">
      <c r="C22" s="26" t="s">
        <v>130</v>
      </c>
      <c r="E22" s="28">
        <f>((D13*E13)+(D14*E14)+(D15*E15)+(D16*E16)+(D17*E17)+(D18*E18)+(D19*E19)+(D20*E20))/3048</f>
        <v>5.2762467191601052</v>
      </c>
      <c r="F22" s="27" t="s">
        <v>147</v>
      </c>
      <c r="J22" s="28"/>
    </row>
    <row r="23" spans="1:10" x14ac:dyDescent="0.3">
      <c r="C23" s="26"/>
      <c r="F23" s="27"/>
    </row>
    <row r="24" spans="1:10" x14ac:dyDescent="0.3">
      <c r="B24" t="s">
        <v>23</v>
      </c>
    </row>
    <row r="25" spans="1:10" x14ac:dyDescent="0.3">
      <c r="B25" t="s">
        <v>44</v>
      </c>
    </row>
    <row r="26" spans="1:10" x14ac:dyDescent="0.3">
      <c r="A26" s="2"/>
      <c r="C26" s="2"/>
      <c r="D26" s="2"/>
      <c r="E26" s="2"/>
      <c r="F26" s="2"/>
      <c r="G26" s="2"/>
    </row>
    <row r="27" spans="1:10" s="33" customFormat="1" x14ac:dyDescent="0.3">
      <c r="A27" s="2"/>
      <c r="B27" s="3" t="s">
        <v>172</v>
      </c>
      <c r="C27" s="42"/>
      <c r="D27" s="2"/>
      <c r="E27" s="2"/>
      <c r="F27" s="2"/>
      <c r="G27" s="2"/>
    </row>
    <row r="28" spans="1:10" s="33" customFormat="1" x14ac:dyDescent="0.3">
      <c r="C28" s="34" t="s">
        <v>164</v>
      </c>
      <c r="D28" s="34">
        <f>D63</f>
        <v>2</v>
      </c>
    </row>
    <row r="29" spans="1:10" s="33" customFormat="1" x14ac:dyDescent="0.3">
      <c r="C29" s="34" t="s">
        <v>165</v>
      </c>
      <c r="D29" s="34">
        <f>D109</f>
        <v>4</v>
      </c>
    </row>
    <row r="30" spans="1:10" s="33" customFormat="1" x14ac:dyDescent="0.3">
      <c r="C30" s="34" t="s">
        <v>160</v>
      </c>
      <c r="D30" s="34">
        <f>D64+D65+D91+D107</f>
        <v>6</v>
      </c>
    </row>
    <row r="31" spans="1:10" s="33" customFormat="1" x14ac:dyDescent="0.3">
      <c r="C31" s="34" t="s">
        <v>161</v>
      </c>
      <c r="D31" s="34">
        <f>D108+D93</f>
        <v>4</v>
      </c>
    </row>
    <row r="32" spans="1:10" s="33" customFormat="1" x14ac:dyDescent="0.3">
      <c r="C32" s="34" t="s">
        <v>128</v>
      </c>
      <c r="D32" s="34">
        <f>D66+D67+D68+D78+D92+D106</f>
        <v>23</v>
      </c>
    </row>
    <row r="33" spans="1:9" s="33" customFormat="1" x14ac:dyDescent="0.3">
      <c r="C33" s="34" t="s">
        <v>127</v>
      </c>
      <c r="D33" s="34">
        <f>D79</f>
        <v>6</v>
      </c>
    </row>
    <row r="34" spans="1:9" s="33" customFormat="1" x14ac:dyDescent="0.3">
      <c r="C34" s="34" t="s">
        <v>162</v>
      </c>
      <c r="D34" s="34">
        <f>D69</f>
        <v>3</v>
      </c>
    </row>
    <row r="35" spans="1:9" s="33" customFormat="1" x14ac:dyDescent="0.3">
      <c r="C35" s="34" t="s">
        <v>163</v>
      </c>
      <c r="D35" s="33">
        <f>D154</f>
        <v>16</v>
      </c>
    </row>
    <row r="36" spans="1:9" s="33" customFormat="1" x14ac:dyDescent="0.3">
      <c r="C36" s="34" t="s">
        <v>120</v>
      </c>
      <c r="D36" s="33">
        <f>D122+D153+D161</f>
        <v>144</v>
      </c>
    </row>
    <row r="37" spans="1:9" s="33" customFormat="1" x14ac:dyDescent="0.3">
      <c r="C37" s="34" t="s">
        <v>115</v>
      </c>
      <c r="D37" s="34">
        <f>D105+D121+D152</f>
        <v>14</v>
      </c>
    </row>
    <row r="38" spans="1:9" s="33" customFormat="1" x14ac:dyDescent="0.3">
      <c r="C38" s="34" t="s">
        <v>138</v>
      </c>
      <c r="D38" s="33">
        <f>D151</f>
        <v>16</v>
      </c>
    </row>
    <row r="39" spans="1:9" s="33" customFormat="1" x14ac:dyDescent="0.3">
      <c r="C39" s="34" t="s">
        <v>96</v>
      </c>
      <c r="D39" s="34">
        <f>D70+D80+D94+D110+D123+D156+D163</f>
        <v>238</v>
      </c>
    </row>
    <row r="40" spans="1:9" s="33" customFormat="1" x14ac:dyDescent="0.3">
      <c r="C40" s="34" t="s">
        <v>102</v>
      </c>
      <c r="D40" s="34">
        <f>D71+D81+D82+D95+D111+D155+D162</f>
        <v>104</v>
      </c>
    </row>
    <row r="41" spans="1:9" s="33" customFormat="1" x14ac:dyDescent="0.3">
      <c r="B41" s="3" t="s">
        <v>173</v>
      </c>
      <c r="C41" s="34"/>
      <c r="D41" s="34"/>
    </row>
    <row r="42" spans="1:9" s="33" customFormat="1" x14ac:dyDescent="0.3">
      <c r="C42" s="23" t="s">
        <v>171</v>
      </c>
      <c r="D42" s="23">
        <f>D157</f>
        <v>16</v>
      </c>
    </row>
    <row r="43" spans="1:9" s="33" customFormat="1" x14ac:dyDescent="0.3">
      <c r="C43" s="23" t="s">
        <v>167</v>
      </c>
      <c r="D43" s="23">
        <f>D113</f>
        <v>8</v>
      </c>
    </row>
    <row r="44" spans="1:9" s="33" customFormat="1" x14ac:dyDescent="0.3">
      <c r="C44" s="23" t="s">
        <v>170</v>
      </c>
      <c r="D44" s="23">
        <f>D124</f>
        <v>8</v>
      </c>
    </row>
    <row r="45" spans="1:9" s="33" customFormat="1" x14ac:dyDescent="0.3">
      <c r="C45" s="23" t="s">
        <v>166</v>
      </c>
      <c r="D45" s="23">
        <f>D114+D125+D158</f>
        <v>32</v>
      </c>
    </row>
    <row r="46" spans="1:9" s="33" customFormat="1" x14ac:dyDescent="0.3">
      <c r="C46" s="23" t="s">
        <v>168</v>
      </c>
      <c r="D46" s="23">
        <f>D83+D96</f>
        <v>8</v>
      </c>
      <c r="E46" s="21"/>
      <c r="F46" s="21"/>
      <c r="G46" s="21"/>
      <c r="H46" s="21"/>
      <c r="I46" s="21"/>
    </row>
    <row r="47" spans="1:9" s="33" customFormat="1" x14ac:dyDescent="0.3">
      <c r="C47" s="23" t="s">
        <v>169</v>
      </c>
      <c r="D47" s="23">
        <f>D84+D97</f>
        <v>8</v>
      </c>
      <c r="E47" s="21"/>
      <c r="F47" s="21"/>
      <c r="G47" s="21"/>
      <c r="H47" s="21"/>
      <c r="I47" s="21"/>
    </row>
    <row r="48" spans="1:9" s="33" customFormat="1" x14ac:dyDescent="0.3">
      <c r="A48" s="2"/>
      <c r="C48" s="2"/>
      <c r="D48" s="2"/>
      <c r="E48" s="2"/>
      <c r="F48" s="2"/>
      <c r="G48" s="2"/>
    </row>
    <row r="49" spans="1:10" s="33" customFormat="1" x14ac:dyDescent="0.3">
      <c r="A49" s="2"/>
      <c r="C49" s="2"/>
      <c r="D49" s="2"/>
      <c r="E49" s="2"/>
      <c r="F49" s="2"/>
      <c r="G49" s="2"/>
    </row>
    <row r="52" spans="1:10" x14ac:dyDescent="0.3">
      <c r="B52" s="3" t="s">
        <v>47</v>
      </c>
    </row>
    <row r="53" spans="1:10" x14ac:dyDescent="0.3">
      <c r="C53" s="3" t="s">
        <v>91</v>
      </c>
      <c r="D53" s="3" t="s">
        <v>21</v>
      </c>
      <c r="E53" t="s">
        <v>93</v>
      </c>
      <c r="I53" t="s">
        <v>92</v>
      </c>
    </row>
    <row r="54" spans="1:10" x14ac:dyDescent="0.3">
      <c r="C54" s="21" t="s">
        <v>69</v>
      </c>
      <c r="D54" s="21">
        <v>1</v>
      </c>
      <c r="E54" t="s">
        <v>94</v>
      </c>
      <c r="I54" t="s">
        <v>90</v>
      </c>
    </row>
    <row r="55" spans="1:10" x14ac:dyDescent="0.3">
      <c r="C55" s="21" t="s">
        <v>70</v>
      </c>
      <c r="D55" s="21">
        <v>1</v>
      </c>
      <c r="E55" t="s">
        <v>94</v>
      </c>
      <c r="I55" t="s">
        <v>90</v>
      </c>
    </row>
    <row r="56" spans="1:10" x14ac:dyDescent="0.3">
      <c r="C56" s="21" t="s">
        <v>71</v>
      </c>
      <c r="D56" s="21">
        <v>1</v>
      </c>
      <c r="E56" t="s">
        <v>94</v>
      </c>
      <c r="I56" t="s">
        <v>90</v>
      </c>
    </row>
    <row r="57" spans="1:10" x14ac:dyDescent="0.3">
      <c r="C57" s="21" t="s">
        <v>72</v>
      </c>
      <c r="D57" s="21">
        <v>1</v>
      </c>
      <c r="E57" t="s">
        <v>94</v>
      </c>
      <c r="I57" t="s">
        <v>90</v>
      </c>
    </row>
    <row r="58" spans="1:10" x14ac:dyDescent="0.3">
      <c r="C58" s="25" t="s">
        <v>48</v>
      </c>
      <c r="D58" s="25">
        <v>2</v>
      </c>
      <c r="E58" s="24" t="s">
        <v>94</v>
      </c>
      <c r="F58" s="24"/>
      <c r="G58" s="24"/>
      <c r="H58" s="24"/>
      <c r="I58" s="24" t="s">
        <v>89</v>
      </c>
    </row>
    <row r="59" spans="1:10" x14ac:dyDescent="0.3">
      <c r="C59" s="25" t="s">
        <v>63</v>
      </c>
      <c r="D59" s="25">
        <v>2</v>
      </c>
      <c r="E59" s="24" t="s">
        <v>94</v>
      </c>
      <c r="F59" s="24"/>
      <c r="G59" s="24"/>
      <c r="H59" s="24"/>
      <c r="I59" s="24" t="s">
        <v>89</v>
      </c>
    </row>
    <row r="60" spans="1:10" x14ac:dyDescent="0.3">
      <c r="C60" s="20" t="s">
        <v>80</v>
      </c>
      <c r="D60" s="20">
        <v>2</v>
      </c>
      <c r="E60" s="19" t="s">
        <v>94</v>
      </c>
      <c r="F60" s="19"/>
      <c r="G60" s="19"/>
      <c r="H60" s="19"/>
      <c r="I60" s="19" t="s">
        <v>79</v>
      </c>
    </row>
    <row r="61" spans="1:10" x14ac:dyDescent="0.3">
      <c r="C61" s="19" t="s">
        <v>85</v>
      </c>
      <c r="D61" s="19">
        <v>2</v>
      </c>
      <c r="E61" s="19" t="s">
        <v>94</v>
      </c>
      <c r="F61" s="19"/>
      <c r="G61" s="19"/>
      <c r="H61" s="19"/>
      <c r="I61" s="19" t="s">
        <v>79</v>
      </c>
      <c r="J61" t="s">
        <v>125</v>
      </c>
    </row>
    <row r="62" spans="1:10" x14ac:dyDescent="0.3">
      <c r="B62" s="21"/>
      <c r="C62" s="19" t="s">
        <v>86</v>
      </c>
      <c r="D62" s="19">
        <v>1</v>
      </c>
      <c r="E62" s="19" t="s">
        <v>94</v>
      </c>
      <c r="F62" s="19"/>
      <c r="G62" s="19"/>
      <c r="H62" s="19"/>
      <c r="I62" s="19" t="s">
        <v>79</v>
      </c>
    </row>
    <row r="63" spans="1:10" x14ac:dyDescent="0.3">
      <c r="B63" s="21"/>
      <c r="C63" s="22" t="s">
        <v>95</v>
      </c>
      <c r="D63" s="22">
        <v>2</v>
      </c>
      <c r="E63" t="s">
        <v>94</v>
      </c>
      <c r="I63" t="s">
        <v>90</v>
      </c>
    </row>
    <row r="64" spans="1:10" x14ac:dyDescent="0.3">
      <c r="B64" s="21"/>
      <c r="C64" s="22" t="s">
        <v>99</v>
      </c>
      <c r="D64" s="22">
        <v>1</v>
      </c>
      <c r="E64" t="s">
        <v>94</v>
      </c>
      <c r="I64" t="s">
        <v>90</v>
      </c>
    </row>
    <row r="65" spans="2:10" x14ac:dyDescent="0.3">
      <c r="B65" s="21"/>
      <c r="C65" s="22" t="s">
        <v>98</v>
      </c>
      <c r="D65" s="22">
        <v>1</v>
      </c>
      <c r="E65" t="s">
        <v>94</v>
      </c>
      <c r="I65" t="s">
        <v>90</v>
      </c>
    </row>
    <row r="66" spans="2:10" x14ac:dyDescent="0.3">
      <c r="B66" s="21"/>
      <c r="C66" s="22" t="s">
        <v>129</v>
      </c>
      <c r="D66" s="22">
        <v>4</v>
      </c>
      <c r="E66" t="s">
        <v>94</v>
      </c>
      <c r="I66" t="s">
        <v>90</v>
      </c>
    </row>
    <row r="67" spans="2:10" x14ac:dyDescent="0.3">
      <c r="B67" s="21"/>
      <c r="C67" s="22" t="s">
        <v>100</v>
      </c>
      <c r="D67" s="22">
        <v>4</v>
      </c>
      <c r="E67" t="s">
        <v>94</v>
      </c>
      <c r="I67" t="s">
        <v>90</v>
      </c>
    </row>
    <row r="68" spans="2:10" x14ac:dyDescent="0.3">
      <c r="B68" s="21"/>
      <c r="C68" s="22" t="s">
        <v>101</v>
      </c>
      <c r="D68" s="22">
        <v>1</v>
      </c>
      <c r="E68" t="s">
        <v>94</v>
      </c>
      <c r="I68" t="s">
        <v>90</v>
      </c>
    </row>
    <row r="69" spans="2:10" x14ac:dyDescent="0.3">
      <c r="B69" s="21"/>
      <c r="C69" s="22" t="s">
        <v>97</v>
      </c>
      <c r="D69" s="22">
        <v>3</v>
      </c>
      <c r="E69" t="s">
        <v>94</v>
      </c>
      <c r="I69" t="s">
        <v>90</v>
      </c>
    </row>
    <row r="70" spans="2:10" x14ac:dyDescent="0.3">
      <c r="B70" s="21"/>
      <c r="C70" s="22" t="s">
        <v>96</v>
      </c>
      <c r="D70" s="22">
        <v>16</v>
      </c>
      <c r="E70" t="s">
        <v>94</v>
      </c>
      <c r="I70" t="s">
        <v>90</v>
      </c>
    </row>
    <row r="71" spans="2:10" x14ac:dyDescent="0.3">
      <c r="B71" s="21"/>
      <c r="C71" s="22" t="s">
        <v>102</v>
      </c>
      <c r="D71" s="22">
        <v>8</v>
      </c>
      <c r="E71" t="s">
        <v>94</v>
      </c>
      <c r="I71" t="s">
        <v>90</v>
      </c>
    </row>
    <row r="72" spans="2:10" x14ac:dyDescent="0.3">
      <c r="B72" s="21"/>
      <c r="C72" s="22"/>
      <c r="D72" s="22"/>
    </row>
    <row r="73" spans="2:10" x14ac:dyDescent="0.3">
      <c r="B73" s="21"/>
      <c r="C73" s="3"/>
    </row>
    <row r="74" spans="2:10" x14ac:dyDescent="0.3">
      <c r="B74" s="21"/>
      <c r="C74" s="25" t="s">
        <v>64</v>
      </c>
      <c r="D74" s="25">
        <v>4</v>
      </c>
      <c r="E74" s="24" t="s">
        <v>103</v>
      </c>
      <c r="F74" s="24"/>
      <c r="G74" s="24"/>
      <c r="H74" s="24"/>
      <c r="I74" s="24" t="s">
        <v>89</v>
      </c>
    </row>
    <row r="75" spans="2:10" x14ac:dyDescent="0.3">
      <c r="B75" s="21"/>
      <c r="C75" t="s">
        <v>75</v>
      </c>
      <c r="D75">
        <v>1</v>
      </c>
      <c r="E75" t="s">
        <v>103</v>
      </c>
      <c r="I75" t="s">
        <v>89</v>
      </c>
    </row>
    <row r="76" spans="2:10" x14ac:dyDescent="0.3">
      <c r="B76" s="21"/>
      <c r="C76" s="19" t="s">
        <v>87</v>
      </c>
      <c r="D76" s="19">
        <v>4</v>
      </c>
      <c r="E76" s="19" t="s">
        <v>103</v>
      </c>
      <c r="F76" s="19"/>
      <c r="G76" s="19"/>
      <c r="H76" s="19"/>
      <c r="I76" s="19" t="s">
        <v>79</v>
      </c>
    </row>
    <row r="77" spans="2:10" x14ac:dyDescent="0.3">
      <c r="B77" s="21"/>
      <c r="C77" s="19" t="s">
        <v>88</v>
      </c>
      <c r="D77" s="19"/>
      <c r="E77" s="19" t="s">
        <v>103</v>
      </c>
      <c r="F77" s="19"/>
      <c r="G77" s="19"/>
      <c r="H77" s="19"/>
      <c r="I77" s="19" t="s">
        <v>79</v>
      </c>
    </row>
    <row r="78" spans="2:10" x14ac:dyDescent="0.3">
      <c r="B78" s="21"/>
      <c r="C78" s="22" t="s">
        <v>128</v>
      </c>
      <c r="D78" s="22">
        <f>14-6</f>
        <v>8</v>
      </c>
      <c r="E78" t="s">
        <v>103</v>
      </c>
      <c r="I78" t="s">
        <v>90</v>
      </c>
    </row>
    <row r="79" spans="2:10" x14ac:dyDescent="0.3">
      <c r="B79" s="21"/>
      <c r="C79" s="22" t="s">
        <v>127</v>
      </c>
      <c r="D79" s="22">
        <v>6</v>
      </c>
      <c r="E79" t="s">
        <v>103</v>
      </c>
      <c r="I79" t="s">
        <v>90</v>
      </c>
      <c r="J79" t="s">
        <v>126</v>
      </c>
    </row>
    <row r="80" spans="2:10" x14ac:dyDescent="0.3">
      <c r="B80" s="21"/>
      <c r="C80" s="22" t="s">
        <v>96</v>
      </c>
      <c r="D80" s="22">
        <v>14</v>
      </c>
      <c r="E80" t="s">
        <v>103</v>
      </c>
      <c r="I80" t="s">
        <v>90</v>
      </c>
    </row>
    <row r="81" spans="2:9" x14ac:dyDescent="0.3">
      <c r="B81" s="21"/>
      <c r="C81" s="22" t="s">
        <v>104</v>
      </c>
      <c r="D81" s="22">
        <v>6</v>
      </c>
      <c r="E81" t="s">
        <v>103</v>
      </c>
      <c r="I81" t="s">
        <v>90</v>
      </c>
    </row>
    <row r="82" spans="2:9" x14ac:dyDescent="0.3">
      <c r="B82" s="21"/>
      <c r="C82" s="22" t="s">
        <v>105</v>
      </c>
      <c r="D82" s="22">
        <v>12</v>
      </c>
      <c r="E82" t="s">
        <v>103</v>
      </c>
      <c r="I82" t="s">
        <v>90</v>
      </c>
    </row>
    <row r="83" spans="2:9" x14ac:dyDescent="0.3">
      <c r="B83" s="21"/>
      <c r="C83" s="20" t="s">
        <v>106</v>
      </c>
      <c r="D83" s="20">
        <v>4</v>
      </c>
      <c r="E83" s="19" t="s">
        <v>103</v>
      </c>
      <c r="F83" s="19"/>
      <c r="G83" s="19"/>
      <c r="H83" s="19"/>
      <c r="I83" s="19" t="s">
        <v>79</v>
      </c>
    </row>
    <row r="84" spans="2:9" x14ac:dyDescent="0.3">
      <c r="B84" s="21"/>
      <c r="C84" s="20" t="s">
        <v>107</v>
      </c>
      <c r="D84" s="20">
        <v>4</v>
      </c>
      <c r="E84" s="19" t="s">
        <v>103</v>
      </c>
      <c r="F84" s="19"/>
      <c r="G84" s="19"/>
      <c r="H84" s="19"/>
      <c r="I84" s="19" t="s">
        <v>79</v>
      </c>
    </row>
    <row r="85" spans="2:9" x14ac:dyDescent="0.3">
      <c r="B85" s="21"/>
    </row>
    <row r="86" spans="2:9" x14ac:dyDescent="0.3">
      <c r="B86" s="21"/>
    </row>
    <row r="87" spans="2:9" x14ac:dyDescent="0.3">
      <c r="B87" s="21"/>
      <c r="C87" s="25" t="s">
        <v>58</v>
      </c>
      <c r="D87" s="25">
        <v>2</v>
      </c>
      <c r="E87" s="24" t="s">
        <v>108</v>
      </c>
      <c r="F87" s="24"/>
      <c r="G87" s="24"/>
      <c r="H87" s="24"/>
      <c r="I87" s="24" t="s">
        <v>89</v>
      </c>
    </row>
    <row r="88" spans="2:9" x14ac:dyDescent="0.3">
      <c r="B88" s="21"/>
      <c r="C88" s="25" t="s">
        <v>59</v>
      </c>
      <c r="D88" s="25">
        <v>2</v>
      </c>
      <c r="E88" s="24" t="s">
        <v>108</v>
      </c>
      <c r="F88" s="24"/>
      <c r="G88" s="24"/>
      <c r="H88" s="24"/>
      <c r="I88" s="24" t="s">
        <v>89</v>
      </c>
    </row>
    <row r="89" spans="2:9" x14ac:dyDescent="0.3">
      <c r="B89" s="21"/>
      <c r="C89" s="19" t="s">
        <v>81</v>
      </c>
      <c r="D89" s="19">
        <v>2</v>
      </c>
      <c r="E89" s="19" t="s">
        <v>108</v>
      </c>
      <c r="F89" s="19"/>
      <c r="G89" s="19"/>
      <c r="H89" s="19"/>
      <c r="I89" s="19" t="s">
        <v>79</v>
      </c>
    </row>
    <row r="90" spans="2:9" x14ac:dyDescent="0.3">
      <c r="B90" s="21"/>
      <c r="C90" s="19" t="s">
        <v>82</v>
      </c>
      <c r="D90" s="19">
        <v>2</v>
      </c>
      <c r="E90" s="19" t="s">
        <v>108</v>
      </c>
      <c r="F90" s="19"/>
      <c r="G90" s="19"/>
      <c r="H90" s="19"/>
      <c r="I90" s="19" t="s">
        <v>79</v>
      </c>
    </row>
    <row r="91" spans="2:9" x14ac:dyDescent="0.3">
      <c r="B91" s="21"/>
      <c r="C91" s="22" t="s">
        <v>112</v>
      </c>
      <c r="D91" s="22">
        <v>2</v>
      </c>
      <c r="E91" t="s">
        <v>108</v>
      </c>
      <c r="I91" t="s">
        <v>90</v>
      </c>
    </row>
    <row r="92" spans="2:9" x14ac:dyDescent="0.3">
      <c r="B92" s="21"/>
      <c r="C92" s="22" t="s">
        <v>113</v>
      </c>
      <c r="D92" s="22">
        <v>4</v>
      </c>
      <c r="E92" t="s">
        <v>108</v>
      </c>
      <c r="I92" t="s">
        <v>90</v>
      </c>
    </row>
    <row r="93" spans="2:9" x14ac:dyDescent="0.3">
      <c r="B93" s="21"/>
      <c r="C93" s="22" t="s">
        <v>114</v>
      </c>
      <c r="D93" s="22">
        <v>2</v>
      </c>
      <c r="E93" t="s">
        <v>108</v>
      </c>
      <c r="I93" t="s">
        <v>90</v>
      </c>
    </row>
    <row r="94" spans="2:9" x14ac:dyDescent="0.3">
      <c r="B94" s="21"/>
      <c r="C94" s="22" t="s">
        <v>96</v>
      </c>
      <c r="D94" s="22">
        <v>8</v>
      </c>
      <c r="E94" t="s">
        <v>108</v>
      </c>
      <c r="I94" t="s">
        <v>90</v>
      </c>
    </row>
    <row r="95" spans="2:9" x14ac:dyDescent="0.3">
      <c r="B95" s="21"/>
      <c r="C95" s="22" t="s">
        <v>111</v>
      </c>
      <c r="D95" s="22">
        <v>4</v>
      </c>
      <c r="E95" t="s">
        <v>108</v>
      </c>
      <c r="I95" t="s">
        <v>90</v>
      </c>
    </row>
    <row r="96" spans="2:9" x14ac:dyDescent="0.3">
      <c r="B96" s="21"/>
      <c r="C96" s="20" t="s">
        <v>106</v>
      </c>
      <c r="D96" s="20">
        <v>4</v>
      </c>
      <c r="E96" s="19" t="s">
        <v>108</v>
      </c>
      <c r="F96" s="19"/>
      <c r="G96" s="19"/>
      <c r="H96" s="19"/>
      <c r="I96" s="19" t="s">
        <v>79</v>
      </c>
    </row>
    <row r="97" spans="2:10" x14ac:dyDescent="0.3">
      <c r="B97" s="21"/>
      <c r="C97" s="20" t="s">
        <v>107</v>
      </c>
      <c r="D97" s="20">
        <v>4</v>
      </c>
      <c r="E97" s="19" t="s">
        <v>108</v>
      </c>
      <c r="F97" s="19"/>
      <c r="G97" s="19"/>
      <c r="H97" s="19"/>
      <c r="I97" s="19" t="s">
        <v>79</v>
      </c>
    </row>
    <row r="98" spans="2:10" x14ac:dyDescent="0.3">
      <c r="B98" s="21"/>
      <c r="C98" s="23"/>
      <c r="D98" s="23"/>
      <c r="E98" s="21"/>
      <c r="F98" s="21"/>
      <c r="G98" s="21"/>
      <c r="H98" s="21"/>
      <c r="I98" s="21"/>
    </row>
    <row r="99" spans="2:10" x14ac:dyDescent="0.3">
      <c r="B99" s="21"/>
    </row>
    <row r="100" spans="2:10" x14ac:dyDescent="0.3">
      <c r="B100" s="21"/>
      <c r="C100" s="25" t="s">
        <v>60</v>
      </c>
      <c r="D100" s="25">
        <v>2</v>
      </c>
      <c r="E100" s="24" t="s">
        <v>109</v>
      </c>
      <c r="F100" s="24"/>
      <c r="G100" s="24"/>
      <c r="H100" s="24"/>
      <c r="I100" s="24" t="s">
        <v>89</v>
      </c>
    </row>
    <row r="101" spans="2:10" x14ac:dyDescent="0.3">
      <c r="B101" s="21"/>
      <c r="C101" s="25" t="s">
        <v>62</v>
      </c>
      <c r="D101" s="25">
        <v>2</v>
      </c>
      <c r="E101" s="24" t="s">
        <v>109</v>
      </c>
      <c r="F101" s="24"/>
      <c r="G101" s="24"/>
      <c r="H101" s="24"/>
      <c r="I101" s="24" t="s">
        <v>89</v>
      </c>
    </row>
    <row r="102" spans="2:10" x14ac:dyDescent="0.3">
      <c r="B102" s="21"/>
      <c r="C102" s="19" t="s">
        <v>83</v>
      </c>
      <c r="D102" s="19">
        <v>2</v>
      </c>
      <c r="E102" s="19" t="s">
        <v>109</v>
      </c>
      <c r="F102" s="19"/>
      <c r="G102" s="19"/>
      <c r="H102" s="19"/>
      <c r="I102" s="19" t="s">
        <v>79</v>
      </c>
    </row>
    <row r="103" spans="2:10" x14ac:dyDescent="0.3">
      <c r="B103" s="21"/>
      <c r="C103" s="19" t="s">
        <v>84</v>
      </c>
      <c r="D103" s="19">
        <v>2</v>
      </c>
      <c r="E103" s="19" t="s">
        <v>109</v>
      </c>
      <c r="F103" s="19"/>
      <c r="G103" s="19"/>
      <c r="H103" s="19"/>
      <c r="I103" s="19" t="s">
        <v>79</v>
      </c>
    </row>
    <row r="104" spans="2:10" x14ac:dyDescent="0.3">
      <c r="B104" s="21"/>
      <c r="C104" t="s">
        <v>61</v>
      </c>
      <c r="D104">
        <v>2</v>
      </c>
      <c r="E104" t="s">
        <v>109</v>
      </c>
      <c r="I104" t="s">
        <v>90</v>
      </c>
    </row>
    <row r="105" spans="2:10" x14ac:dyDescent="0.3">
      <c r="B105" s="21"/>
      <c r="C105" s="22" t="s">
        <v>115</v>
      </c>
      <c r="D105" s="22">
        <v>2</v>
      </c>
      <c r="E105" t="s">
        <v>109</v>
      </c>
      <c r="I105" t="s">
        <v>90</v>
      </c>
    </row>
    <row r="106" spans="2:10" x14ac:dyDescent="0.3">
      <c r="B106" s="21"/>
      <c r="C106" s="22" t="s">
        <v>113</v>
      </c>
      <c r="D106" s="22">
        <v>2</v>
      </c>
      <c r="E106" t="s">
        <v>109</v>
      </c>
      <c r="I106" t="s">
        <v>90</v>
      </c>
    </row>
    <row r="107" spans="2:10" x14ac:dyDescent="0.3">
      <c r="B107" s="21"/>
      <c r="C107" s="22" t="s">
        <v>116</v>
      </c>
      <c r="D107" s="22">
        <v>2</v>
      </c>
      <c r="E107" t="s">
        <v>109</v>
      </c>
      <c r="I107" t="s">
        <v>90</v>
      </c>
    </row>
    <row r="108" spans="2:10" x14ac:dyDescent="0.3">
      <c r="B108" s="21"/>
      <c r="C108" s="22" t="s">
        <v>114</v>
      </c>
      <c r="D108" s="22">
        <v>2</v>
      </c>
      <c r="E108" t="s">
        <v>109</v>
      </c>
      <c r="I108" t="s">
        <v>90</v>
      </c>
    </row>
    <row r="109" spans="2:10" x14ac:dyDescent="0.3">
      <c r="B109" s="21"/>
      <c r="C109" s="22" t="s">
        <v>117</v>
      </c>
      <c r="D109" s="22">
        <v>4</v>
      </c>
      <c r="E109" t="s">
        <v>109</v>
      </c>
      <c r="I109" t="s">
        <v>90</v>
      </c>
    </row>
    <row r="110" spans="2:10" x14ac:dyDescent="0.3">
      <c r="B110" s="21"/>
      <c r="C110" s="22" t="s">
        <v>96</v>
      </c>
      <c r="D110" s="22">
        <v>12</v>
      </c>
      <c r="E110" t="s">
        <v>109</v>
      </c>
      <c r="I110" t="s">
        <v>90</v>
      </c>
    </row>
    <row r="111" spans="2:10" x14ac:dyDescent="0.3">
      <c r="B111" s="21"/>
      <c r="C111" s="22" t="s">
        <v>111</v>
      </c>
      <c r="D111" s="22">
        <v>2</v>
      </c>
      <c r="E111" t="s">
        <v>109</v>
      </c>
      <c r="I111" t="s">
        <v>90</v>
      </c>
    </row>
    <row r="112" spans="2:10" s="33" customFormat="1" x14ac:dyDescent="0.3">
      <c r="B112" s="21"/>
      <c r="C112" s="41" t="s">
        <v>158</v>
      </c>
      <c r="D112" s="41">
        <v>2</v>
      </c>
      <c r="E112" s="41" t="s">
        <v>109</v>
      </c>
      <c r="F112" s="41"/>
      <c r="G112" s="41"/>
      <c r="H112" s="41"/>
      <c r="I112" s="41" t="s">
        <v>79</v>
      </c>
      <c r="J112" s="41" t="s">
        <v>157</v>
      </c>
    </row>
    <row r="113" spans="2:10" s="33" customFormat="1" x14ac:dyDescent="0.3">
      <c r="B113" s="43"/>
      <c r="C113" s="34" t="s">
        <v>159</v>
      </c>
      <c r="D113" s="34">
        <v>8</v>
      </c>
      <c r="E113" s="33" t="s">
        <v>109</v>
      </c>
      <c r="I113" s="33" t="s">
        <v>140</v>
      </c>
    </row>
    <row r="114" spans="2:10" x14ac:dyDescent="0.3">
      <c r="B114" s="43"/>
      <c r="C114" s="34" t="s">
        <v>152</v>
      </c>
      <c r="D114" s="34">
        <v>8</v>
      </c>
      <c r="E114" s="33" t="s">
        <v>109</v>
      </c>
      <c r="I114" s="33" t="s">
        <v>140</v>
      </c>
    </row>
    <row r="115" spans="2:10" s="33" customFormat="1" x14ac:dyDescent="0.3">
      <c r="B115" s="21"/>
      <c r="C115" s="34"/>
      <c r="D115" s="34"/>
    </row>
    <row r="116" spans="2:10" x14ac:dyDescent="0.3">
      <c r="B116" s="21"/>
    </row>
    <row r="117" spans="2:10" x14ac:dyDescent="0.3">
      <c r="B117" s="21"/>
      <c r="C117" s="24" t="s">
        <v>65</v>
      </c>
      <c r="D117" s="24">
        <v>4</v>
      </c>
      <c r="E117" s="24" t="s">
        <v>110</v>
      </c>
      <c r="F117" s="24"/>
      <c r="G117" s="24"/>
      <c r="H117" s="24"/>
      <c r="I117" s="24" t="s">
        <v>89</v>
      </c>
    </row>
    <row r="118" spans="2:10" x14ac:dyDescent="0.3">
      <c r="B118" s="21"/>
      <c r="C118" s="19" t="s">
        <v>78</v>
      </c>
      <c r="D118" s="19">
        <v>4</v>
      </c>
      <c r="E118" s="19" t="s">
        <v>110</v>
      </c>
      <c r="F118" s="19"/>
      <c r="G118" s="19"/>
      <c r="H118" s="19"/>
      <c r="I118" s="19" t="s">
        <v>79</v>
      </c>
    </row>
    <row r="119" spans="2:10" x14ac:dyDescent="0.3">
      <c r="B119" s="21"/>
      <c r="C119" s="23" t="s">
        <v>73</v>
      </c>
      <c r="D119" s="23">
        <v>8</v>
      </c>
      <c r="E119" s="21" t="s">
        <v>110</v>
      </c>
      <c r="F119" s="21"/>
      <c r="G119" s="21"/>
      <c r="H119" s="21"/>
      <c r="I119" t="s">
        <v>90</v>
      </c>
      <c r="J119" t="s">
        <v>118</v>
      </c>
    </row>
    <row r="120" spans="2:10" x14ac:dyDescent="0.3">
      <c r="B120" s="21"/>
      <c r="C120" t="s">
        <v>66</v>
      </c>
      <c r="D120">
        <v>4</v>
      </c>
      <c r="E120" t="s">
        <v>110</v>
      </c>
      <c r="I120" t="s">
        <v>90</v>
      </c>
    </row>
    <row r="121" spans="2:10" x14ac:dyDescent="0.3">
      <c r="B121" s="21"/>
      <c r="C121" s="22" t="s">
        <v>112</v>
      </c>
      <c r="D121" s="22">
        <v>4</v>
      </c>
      <c r="E121" t="s">
        <v>110</v>
      </c>
      <c r="I121" t="s">
        <v>90</v>
      </c>
      <c r="J121" t="s">
        <v>119</v>
      </c>
    </row>
    <row r="122" spans="2:10" x14ac:dyDescent="0.3">
      <c r="B122" s="21"/>
      <c r="C122" s="22" t="s">
        <v>120</v>
      </c>
      <c r="D122" s="22">
        <f>36+24</f>
        <v>60</v>
      </c>
      <c r="E122" t="s">
        <v>110</v>
      </c>
      <c r="I122" t="s">
        <v>90</v>
      </c>
    </row>
    <row r="123" spans="2:10" x14ac:dyDescent="0.3">
      <c r="B123" s="21"/>
      <c r="C123" s="22" t="s">
        <v>96</v>
      </c>
      <c r="D123" s="22">
        <v>64</v>
      </c>
      <c r="E123" t="s">
        <v>110</v>
      </c>
      <c r="I123" t="s">
        <v>90</v>
      </c>
    </row>
    <row r="124" spans="2:10" x14ac:dyDescent="0.3">
      <c r="B124" s="21"/>
      <c r="C124" s="22" t="s">
        <v>121</v>
      </c>
      <c r="D124" s="22">
        <v>8</v>
      </c>
      <c r="E124" t="s">
        <v>110</v>
      </c>
    </row>
    <row r="125" spans="2:10" x14ac:dyDescent="0.3">
      <c r="B125" s="21"/>
      <c r="C125" s="22" t="s">
        <v>122</v>
      </c>
      <c r="D125" s="22">
        <v>8</v>
      </c>
      <c r="E125" t="s">
        <v>110</v>
      </c>
    </row>
    <row r="126" spans="2:10" x14ac:dyDescent="0.3">
      <c r="C126" s="22"/>
    </row>
    <row r="127" spans="2:10" x14ac:dyDescent="0.3">
      <c r="C127" s="3" t="s">
        <v>124</v>
      </c>
    </row>
    <row r="128" spans="2:10" x14ac:dyDescent="0.3">
      <c r="C128" s="22" t="s">
        <v>123</v>
      </c>
    </row>
    <row r="129" spans="2:10" x14ac:dyDescent="0.3">
      <c r="C129" s="22"/>
    </row>
    <row r="130" spans="2:10" x14ac:dyDescent="0.3">
      <c r="C130" s="22"/>
    </row>
    <row r="131" spans="2:10" x14ac:dyDescent="0.3">
      <c r="C131" s="22"/>
    </row>
    <row r="132" spans="2:10" x14ac:dyDescent="0.3">
      <c r="C132" s="22"/>
    </row>
    <row r="133" spans="2:10" x14ac:dyDescent="0.3">
      <c r="C133" s="22"/>
    </row>
    <row r="134" spans="2:10" x14ac:dyDescent="0.3">
      <c r="B134" s="21"/>
      <c r="C134" s="35" t="s">
        <v>49</v>
      </c>
      <c r="D134" s="35">
        <v>8</v>
      </c>
      <c r="E134" s="35" t="s">
        <v>141</v>
      </c>
      <c r="F134" s="35"/>
      <c r="G134" s="35"/>
      <c r="H134" s="35"/>
      <c r="I134" s="35" t="s">
        <v>89</v>
      </c>
    </row>
    <row r="135" spans="2:10" x14ac:dyDescent="0.3">
      <c r="B135" s="21"/>
      <c r="C135" s="38" t="s">
        <v>50</v>
      </c>
      <c r="D135" s="38">
        <v>8</v>
      </c>
      <c r="E135" s="38" t="s">
        <v>141</v>
      </c>
      <c r="F135" s="38"/>
      <c r="G135" s="38"/>
      <c r="H135" s="38"/>
      <c r="I135" s="38" t="s">
        <v>136</v>
      </c>
      <c r="J135" s="40" t="s">
        <v>153</v>
      </c>
    </row>
    <row r="136" spans="2:10" x14ac:dyDescent="0.3">
      <c r="B136" s="21"/>
      <c r="C136" s="35" t="s">
        <v>51</v>
      </c>
      <c r="D136" s="35">
        <v>4</v>
      </c>
      <c r="E136" s="35" t="s">
        <v>141</v>
      </c>
      <c r="F136" s="35"/>
      <c r="G136" s="35"/>
      <c r="H136" s="35"/>
      <c r="I136" s="35" t="s">
        <v>89</v>
      </c>
    </row>
    <row r="137" spans="2:10" x14ac:dyDescent="0.3">
      <c r="B137" s="21"/>
      <c r="C137" s="38" t="s">
        <v>52</v>
      </c>
      <c r="D137" s="38">
        <v>4</v>
      </c>
      <c r="E137" s="38" t="s">
        <v>141</v>
      </c>
      <c r="F137" s="38"/>
      <c r="G137" s="38"/>
      <c r="H137" s="38"/>
      <c r="I137" s="38" t="s">
        <v>136</v>
      </c>
      <c r="J137" s="40" t="s">
        <v>154</v>
      </c>
    </row>
    <row r="138" spans="2:10" x14ac:dyDescent="0.3">
      <c r="B138" s="21"/>
      <c r="C138" s="24" t="s">
        <v>55</v>
      </c>
      <c r="D138" s="35">
        <v>2</v>
      </c>
      <c r="E138" s="35" t="s">
        <v>141</v>
      </c>
      <c r="F138" s="35"/>
      <c r="G138" s="24"/>
      <c r="H138" s="24"/>
      <c r="I138" s="24" t="s">
        <v>89</v>
      </c>
    </row>
    <row r="139" spans="2:10" x14ac:dyDescent="0.3">
      <c r="B139" s="21"/>
      <c r="C139" s="24" t="s">
        <v>56</v>
      </c>
      <c r="D139" s="35">
        <v>2</v>
      </c>
      <c r="E139" s="35" t="s">
        <v>141</v>
      </c>
      <c r="F139" s="35"/>
      <c r="G139" s="24"/>
      <c r="H139" s="24"/>
      <c r="I139" s="24" t="s">
        <v>89</v>
      </c>
    </row>
    <row r="140" spans="2:10" x14ac:dyDescent="0.3">
      <c r="B140" s="21"/>
      <c r="C140" s="24" t="s">
        <v>57</v>
      </c>
      <c r="D140" s="35">
        <v>4</v>
      </c>
      <c r="E140" s="35" t="s">
        <v>141</v>
      </c>
      <c r="F140" s="35"/>
      <c r="G140" s="24"/>
      <c r="H140" s="24"/>
      <c r="I140" s="24" t="s">
        <v>89</v>
      </c>
    </row>
    <row r="141" spans="2:10" x14ac:dyDescent="0.3">
      <c r="B141" s="21"/>
      <c r="C141" s="24" t="s">
        <v>67</v>
      </c>
      <c r="D141" s="35">
        <v>40</v>
      </c>
      <c r="E141" s="35" t="s">
        <v>141</v>
      </c>
      <c r="F141" s="35"/>
      <c r="G141" s="24"/>
      <c r="H141" s="24"/>
      <c r="I141" s="24" t="s">
        <v>89</v>
      </c>
    </row>
    <row r="142" spans="2:10" x14ac:dyDescent="0.3">
      <c r="B142" s="21"/>
      <c r="C142" s="24" t="s">
        <v>68</v>
      </c>
      <c r="D142" s="35">
        <v>4</v>
      </c>
      <c r="E142" s="35" t="s">
        <v>141</v>
      </c>
      <c r="F142" s="35"/>
      <c r="G142" s="24"/>
      <c r="H142" s="24"/>
      <c r="I142" s="24" t="s">
        <v>89</v>
      </c>
    </row>
    <row r="143" spans="2:10" x14ac:dyDescent="0.3">
      <c r="B143" s="21"/>
      <c r="C143" s="24" t="s">
        <v>135</v>
      </c>
      <c r="D143" s="35">
        <v>4</v>
      </c>
      <c r="E143" s="35" t="s">
        <v>141</v>
      </c>
      <c r="F143" s="35"/>
      <c r="G143" s="24"/>
      <c r="H143" s="24"/>
      <c r="I143" s="24" t="s">
        <v>89</v>
      </c>
      <c r="J143" t="s">
        <v>134</v>
      </c>
    </row>
    <row r="144" spans="2:10" x14ac:dyDescent="0.3">
      <c r="B144" s="21"/>
      <c r="C144" s="31" t="s">
        <v>54</v>
      </c>
      <c r="D144" s="31">
        <v>4</v>
      </c>
      <c r="E144" s="38" t="s">
        <v>141</v>
      </c>
      <c r="F144" s="32"/>
      <c r="G144" s="32"/>
      <c r="H144" s="32"/>
      <c r="I144" s="32" t="s">
        <v>136</v>
      </c>
    </row>
    <row r="145" spans="2:9" x14ac:dyDescent="0.3">
      <c r="B145" s="21"/>
      <c r="C145" s="32" t="s">
        <v>53</v>
      </c>
      <c r="D145" s="32">
        <v>8</v>
      </c>
      <c r="E145" s="38" t="s">
        <v>141</v>
      </c>
      <c r="F145" s="32"/>
      <c r="G145" s="32"/>
      <c r="H145" s="32"/>
      <c r="I145" s="32" t="s">
        <v>136</v>
      </c>
    </row>
    <row r="146" spans="2:9" x14ac:dyDescent="0.3">
      <c r="B146" s="21"/>
      <c r="C146" s="29" t="s">
        <v>76</v>
      </c>
      <c r="D146" s="29">
        <v>1</v>
      </c>
      <c r="E146" s="36" t="s">
        <v>141</v>
      </c>
      <c r="F146" s="29"/>
      <c r="G146" s="29"/>
      <c r="H146" s="29"/>
      <c r="I146" s="29" t="s">
        <v>77</v>
      </c>
    </row>
    <row r="147" spans="2:9" x14ac:dyDescent="0.3">
      <c r="B147" s="21"/>
      <c r="C147" s="29" t="s">
        <v>74</v>
      </c>
      <c r="D147" s="29">
        <v>1</v>
      </c>
      <c r="E147" s="36" t="s">
        <v>141</v>
      </c>
      <c r="F147" s="29"/>
      <c r="G147" s="29"/>
      <c r="H147" s="29"/>
      <c r="I147" s="36" t="s">
        <v>77</v>
      </c>
    </row>
    <row r="148" spans="2:9" x14ac:dyDescent="0.3">
      <c r="B148" s="21"/>
      <c r="C148" s="30" t="s">
        <v>131</v>
      </c>
      <c r="D148" s="30">
        <v>8</v>
      </c>
      <c r="E148" s="37" t="s">
        <v>141</v>
      </c>
      <c r="F148" s="30"/>
      <c r="G148" s="30"/>
      <c r="H148" s="30"/>
      <c r="I148" s="30" t="s">
        <v>137</v>
      </c>
    </row>
    <row r="149" spans="2:9" x14ac:dyDescent="0.3">
      <c r="B149" s="21"/>
      <c r="C149" s="30" t="s">
        <v>132</v>
      </c>
      <c r="D149" s="30">
        <v>16</v>
      </c>
      <c r="E149" s="37" t="s">
        <v>141</v>
      </c>
      <c r="F149" s="30"/>
      <c r="G149" s="30"/>
      <c r="H149" s="30"/>
      <c r="I149" s="30" t="s">
        <v>133</v>
      </c>
    </row>
    <row r="150" spans="2:9" x14ac:dyDescent="0.3">
      <c r="B150" s="21"/>
      <c r="E150" s="33"/>
    </row>
    <row r="151" spans="2:9" x14ac:dyDescent="0.3">
      <c r="B151" s="21"/>
      <c r="C151" s="34" t="s">
        <v>138</v>
      </c>
      <c r="D151">
        <v>16</v>
      </c>
      <c r="E151" s="33" t="s">
        <v>141</v>
      </c>
      <c r="I151" t="s">
        <v>139</v>
      </c>
    </row>
    <row r="152" spans="2:9" s="33" customFormat="1" x14ac:dyDescent="0.3">
      <c r="B152" s="21"/>
      <c r="C152" s="34" t="s">
        <v>146</v>
      </c>
      <c r="D152" s="33">
        <v>8</v>
      </c>
      <c r="E152" s="33" t="s">
        <v>141</v>
      </c>
      <c r="I152" s="33" t="s">
        <v>145</v>
      </c>
    </row>
    <row r="153" spans="2:9" x14ac:dyDescent="0.3">
      <c r="B153" s="21"/>
      <c r="C153" s="34" t="s">
        <v>120</v>
      </c>
      <c r="D153">
        <f>40+16+20</f>
        <v>76</v>
      </c>
      <c r="E153" s="33" t="s">
        <v>141</v>
      </c>
      <c r="I153" t="s">
        <v>143</v>
      </c>
    </row>
    <row r="154" spans="2:9" s="33" customFormat="1" x14ac:dyDescent="0.3">
      <c r="B154" s="21"/>
      <c r="C154" s="34" t="s">
        <v>148</v>
      </c>
      <c r="D154" s="33">
        <v>16</v>
      </c>
      <c r="E154" s="33" t="s">
        <v>141</v>
      </c>
      <c r="I154" s="33" t="s">
        <v>149</v>
      </c>
    </row>
    <row r="155" spans="2:9" s="33" customFormat="1" x14ac:dyDescent="0.3">
      <c r="B155" s="21"/>
      <c r="C155" s="34" t="s">
        <v>142</v>
      </c>
      <c r="D155" s="33">
        <v>56</v>
      </c>
      <c r="E155" s="33" t="s">
        <v>141</v>
      </c>
      <c r="I155" s="33" t="s">
        <v>144</v>
      </c>
    </row>
    <row r="156" spans="2:9" x14ac:dyDescent="0.3">
      <c r="B156" s="21"/>
      <c r="C156" s="34" t="s">
        <v>96</v>
      </c>
      <c r="D156">
        <f>16+56+20+8+16</f>
        <v>116</v>
      </c>
      <c r="E156" s="33" t="s">
        <v>141</v>
      </c>
    </row>
    <row r="157" spans="2:9" s="33" customFormat="1" x14ac:dyDescent="0.3">
      <c r="B157" s="21"/>
      <c r="C157" s="34" t="s">
        <v>150</v>
      </c>
      <c r="D157" s="34">
        <v>16</v>
      </c>
      <c r="E157" s="33" t="s">
        <v>141</v>
      </c>
      <c r="I157" s="33" t="s">
        <v>140</v>
      </c>
    </row>
    <row r="158" spans="2:9" s="33" customFormat="1" x14ac:dyDescent="0.3">
      <c r="B158" s="21"/>
      <c r="C158" s="34" t="s">
        <v>151</v>
      </c>
      <c r="D158" s="34">
        <v>16</v>
      </c>
      <c r="E158" s="33" t="s">
        <v>141</v>
      </c>
      <c r="I158" s="33" t="s">
        <v>140</v>
      </c>
    </row>
    <row r="159" spans="2:9" x14ac:dyDescent="0.3">
      <c r="B159" s="21"/>
    </row>
    <row r="160" spans="2:9" x14ac:dyDescent="0.3">
      <c r="B160" s="21"/>
      <c r="C160" t="s">
        <v>155</v>
      </c>
      <c r="D160">
        <v>1</v>
      </c>
      <c r="E160" t="s">
        <v>141</v>
      </c>
      <c r="I160" t="s">
        <v>156</v>
      </c>
    </row>
    <row r="161" spans="2:5" x14ac:dyDescent="0.3">
      <c r="B161" s="21"/>
      <c r="C161" s="34" t="s">
        <v>120</v>
      </c>
      <c r="D161" s="33">
        <v>8</v>
      </c>
      <c r="E161" s="33" t="s">
        <v>141</v>
      </c>
    </row>
    <row r="162" spans="2:5" x14ac:dyDescent="0.3">
      <c r="B162" s="21"/>
      <c r="C162" s="34" t="s">
        <v>142</v>
      </c>
      <c r="D162" s="33">
        <v>16</v>
      </c>
      <c r="E162" s="33" t="s">
        <v>141</v>
      </c>
    </row>
    <row r="163" spans="2:5" x14ac:dyDescent="0.3">
      <c r="B163" s="21"/>
      <c r="C163" s="34" t="s">
        <v>96</v>
      </c>
      <c r="D163" s="33">
        <v>8</v>
      </c>
      <c r="E163" s="33" t="s">
        <v>141</v>
      </c>
    </row>
  </sheetData>
  <mergeCells count="7">
    <mergeCell ref="E12:F12"/>
    <mergeCell ref="A1:H1"/>
    <mergeCell ref="C7:D7"/>
    <mergeCell ref="E7:F7"/>
    <mergeCell ref="C8:D8"/>
    <mergeCell ref="C9:D9"/>
    <mergeCell ref="C10:D10"/>
  </mergeCells>
  <hyperlinks>
    <hyperlink ref="J135" r:id="rId1" xr:uid="{5A1A9ACE-911F-42A5-B3BF-92082A0A75BA}"/>
    <hyperlink ref="J137" r:id="rId2" xr:uid="{AC0B9992-1C56-4F89-9363-C80F8CFF9371}"/>
  </hyperlinks>
  <pageMargins left="0.7" right="0.7" top="0.75" bottom="0.75" header="0.3" footer="0.3"/>
  <pageSetup orientation="portrait" horizontalDpi="4294967293" verticalDpi="4294967293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Rod and Screw Calculator</vt:lpstr>
      <vt:lpstr>Piper2 v1 Classic</vt:lpstr>
      <vt:lpstr>Piper2 v1 500mm+</vt:lpstr>
      <vt:lpstr>Piper2 v2 Enclosed</vt:lpstr>
      <vt:lpstr>Piper2 v2 Classic</vt:lpstr>
      <vt:lpstr>Piper2 v2 Classic 500mm+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Jarosz</dc:creator>
  <cp:lastModifiedBy>James Jarosz</cp:lastModifiedBy>
  <dcterms:created xsi:type="dcterms:W3CDTF">2018-11-26T11:53:43Z</dcterms:created>
  <dcterms:modified xsi:type="dcterms:W3CDTF">2019-12-19T12:07:29Z</dcterms:modified>
</cp:coreProperties>
</file>