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valuation\references\"/>
    </mc:Choice>
  </mc:AlternateContent>
  <xr:revisionPtr revIDLastSave="0" documentId="13_ncr:1_{B4713C82-594D-488D-8260-ACCE35ADCDA3}" xr6:coauthVersionLast="47" xr6:coauthVersionMax="47" xr10:uidLastSave="{00000000-0000-0000-0000-000000000000}"/>
  <bookViews>
    <workbookView xWindow="780" yWindow="0" windowWidth="25605" windowHeight="21600" xr2:uid="{8E368467-3465-41D5-B8AE-57A786CB465E}"/>
  </bookViews>
  <sheets>
    <sheet name="Extracted" sheetId="1" r:id="rId1"/>
    <sheet name="Derived" sheetId="2" r:id="rId2"/>
    <sheet name="Benchmarks" sheetId="3" r:id="rId3"/>
  </sheets>
  <definedNames>
    <definedName name="Accounts_Payable">Extracted!$C$13</definedName>
    <definedName name="accounts_receivable">Extracted!$C$14</definedName>
    <definedName name="average_total_assets">Extracted!$C$25</definedName>
    <definedName name="Capital_Expenditures__CAPX">Extracted!$C$10</definedName>
    <definedName name="COGS">Extracted!$C$4</definedName>
    <definedName name="COGS__Prior_Year">Extracted!$C$5</definedName>
    <definedName name="COGS_Growth">Derived!$C$15</definedName>
    <definedName name="cogs_growth_rate">Derived!$C$15</definedName>
    <definedName name="current_assets">Extracted!$C$19</definedName>
    <definedName name="current_assets_prior">Extracted!$C$21</definedName>
    <definedName name="current_liabilities">Extracted!$C$20</definedName>
    <definedName name="current_liabilities_prior">Extracted!$C$22</definedName>
    <definedName name="Depreciation___Amortization">Extracted!$C$11</definedName>
    <definedName name="DIO">Derived!$C$10</definedName>
    <definedName name="DPO">Derived!$C$11</definedName>
    <definedName name="ebit">Derived!$C$27</definedName>
    <definedName name="ebitda">Extracted!$C$26</definedName>
    <definedName name="Effective_Interest_Rate">Extracted!$C$15</definedName>
    <definedName name="gross_profit">Extracted!$C$6</definedName>
    <definedName name="gross_profit_margin">Derived!$B$4</definedName>
    <definedName name="gross_profit_prior">Extracted!$C$7</definedName>
    <definedName name="Inventory">Extracted!$C$12</definedName>
    <definedName name="invested_capital">Derived!$C$25</definedName>
    <definedName name="net_income">Extracted!$C$18</definedName>
    <definedName name="nwc_change">Derived!$C$16</definedName>
    <definedName name="operating_income">Extracted!$C$16</definedName>
    <definedName name="operating_income_prior">Extracted!$C$17</definedName>
    <definedName name="Rent_Expense">Extracted!#REF!</definedName>
    <definedName name="Sales">Extracted!$C$2</definedName>
    <definedName name="Sales__Prior_Year">Extracted!$C$3</definedName>
    <definedName name="sales_growth">Derived!$C$12</definedName>
    <definedName name="sales_growth_rate">Derived!$C$13</definedName>
    <definedName name="SalesChange">Extracted!$C$17</definedName>
    <definedName name="SG_A">Extracted!$C$9</definedName>
    <definedName name="sga">Extracted!$C$8</definedName>
    <definedName name="sga_prior">Extracted!$C$9</definedName>
    <definedName name="Store_Count">Extracted!#REF!</definedName>
    <definedName name="tax_rate">Benchmarks!$C$3</definedName>
    <definedName name="total_debt">Extracted!$C$24</definedName>
    <definedName name="total_shareholders_equity">Extracted!$C$23</definedName>
    <definedName name="working_capital">Derived!$C$19</definedName>
    <definedName name="working_capital_prior">Derived!$C$20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7" i="1"/>
  <c r="C29" i="2"/>
  <c r="C7" i="1"/>
  <c r="C9" i="1"/>
  <c r="C6" i="2" s="1"/>
  <c r="C28" i="2"/>
  <c r="C3" i="1"/>
  <c r="C5" i="1"/>
  <c r="C15" i="2" s="1"/>
  <c r="C12" i="2"/>
  <c r="C13" i="2"/>
  <c r="C27" i="2"/>
  <c r="C7" i="2" s="1"/>
  <c r="C25" i="2"/>
  <c r="C24" i="2"/>
  <c r="C25" i="1"/>
  <c r="C23" i="2" s="1"/>
  <c r="C22" i="2"/>
  <c r="C21" i="2"/>
  <c r="C20" i="2"/>
  <c r="C19" i="2"/>
  <c r="C16" i="2" s="1"/>
  <c r="C3" i="2"/>
  <c r="C2" i="2"/>
  <c r="C18" i="2"/>
  <c r="C11" i="2"/>
  <c r="C10" i="2"/>
  <c r="C9" i="2"/>
  <c r="C8" i="2"/>
  <c r="C5" i="2"/>
  <c r="C4" i="2"/>
  <c r="C14" i="2" l="1"/>
  <c r="C17" i="2"/>
  <c r="C26" i="2"/>
</calcChain>
</file>

<file path=xl/sharedStrings.xml><?xml version="1.0" encoding="utf-8"?>
<sst xmlns="http://schemas.openxmlformats.org/spreadsheetml/2006/main" count="212" uniqueCount="177">
  <si>
    <t xml:space="preserve"> Valuation Driver                </t>
  </si>
  <si>
    <t xml:space="preserve"> Source                                       </t>
  </si>
  <si>
    <t xml:space="preserve"> 10-K Note 6 “Long-term Debt”                 </t>
  </si>
  <si>
    <t>Value</t>
  </si>
  <si>
    <t>COGS</t>
  </si>
  <si>
    <t>Value FY 1996 ($000)</t>
  </si>
  <si>
    <t>Page</t>
  </si>
  <si>
    <t>Gross Profit</t>
  </si>
  <si>
    <t>SG&amp;A</t>
  </si>
  <si>
    <t>Capital Expenditures (CAPX)</t>
  </si>
  <si>
    <t>Depreciation &amp; Amortization</t>
  </si>
  <si>
    <t>Inventory</t>
  </si>
  <si>
    <t xml:space="preserve"> 10-K Consolidated Statements of Operations</t>
  </si>
  <si>
    <t xml:space="preserve"> 10-K Consolidated Statements of Cash Flows</t>
  </si>
  <si>
    <t xml:space="preserve"> 10-K Consolidated Balance Sheet                           </t>
  </si>
  <si>
    <t>Accounts Payable</t>
  </si>
  <si>
    <t>Effective Interest Rate</t>
  </si>
  <si>
    <t>Formula</t>
  </si>
  <si>
    <t>(Sales-COGS)/Sales</t>
  </si>
  <si>
    <t>Sales</t>
  </si>
  <si>
    <t>SG&amp;A/Sales</t>
  </si>
  <si>
    <t>EBIT Margin %</t>
  </si>
  <si>
    <t>SG&amp;A %</t>
  </si>
  <si>
    <t>Capex % of Sales</t>
  </si>
  <si>
    <t>Capex / Sales</t>
  </si>
  <si>
    <t>Depreciation % of Sales</t>
  </si>
  <si>
    <t>D&amp;A/Sales</t>
  </si>
  <si>
    <t>Days Inventory Outstanding (DIO)</t>
  </si>
  <si>
    <t>365 * Inventory / COGS</t>
  </si>
  <si>
    <t>Days Payables Outstanding (DPO)</t>
  </si>
  <si>
    <t>365 * AP/COGS</t>
  </si>
  <si>
    <t>∆NWC per 1% Sales Growth</t>
  </si>
  <si>
    <t xml:space="preserve"> Source                                                                                          </t>
  </si>
  <si>
    <t xml:space="preserve"> BLS CPI-U Historical Tables                                                                     </t>
  </si>
  <si>
    <t>Used to compute change in sales</t>
  </si>
  <si>
    <t>How Used</t>
  </si>
  <si>
    <t>Scales all ratio calculations; anchors model year 0</t>
  </si>
  <si>
    <t>Sets merchandise gross-margin ratio for `category_margin_table.csv`</t>
  </si>
  <si>
    <t>Sets operating-expense ratio driving labor + overheads</t>
  </si>
  <si>
    <t>Sets `maintenance_capex_pct_of_sales`</t>
  </si>
  <si>
    <t>Used to check that capex ≈ depreciation (steady state)</t>
  </si>
  <si>
    <t>Drives Days Inventory Outstanding</t>
  </si>
  <si>
    <t>Drives Days Payables Outstanding</t>
  </si>
  <si>
    <t>Benchmarks discount-rate plausibility</t>
  </si>
  <si>
    <t>Sales (Prior Year)</t>
  </si>
  <si>
    <t>Sales Growth</t>
  </si>
  <si>
    <t>(Sales-Sales Prior Year)/Sales Prior Year</t>
  </si>
  <si>
    <t xml:space="preserve">∆NWC </t>
  </si>
  <si>
    <t>COGS (Prior Year)</t>
  </si>
  <si>
    <t>∆NWC/(Sales Growth*0.01)</t>
  </si>
  <si>
    <t>Investment Rate of Return (IRR) Hurdle</t>
  </si>
  <si>
    <t>Financial  Benchmark</t>
  </si>
  <si>
    <t>Tax Rate</t>
  </si>
  <si>
    <t>Executive Team</t>
  </si>
  <si>
    <t>Statutory 1997 corporate rate (IRS Pub. 543)</t>
  </si>
  <si>
    <t>EI Table 5.6.A (1997  IL)</t>
  </si>
  <si>
    <t>Financial Unit</t>
  </si>
  <si>
    <t>All figures are in ($000's)</t>
  </si>
  <si>
    <t>Variable Name</t>
  </si>
  <si>
    <t>irr_hurdle</t>
  </si>
  <si>
    <t>tax_rate</t>
  </si>
  <si>
    <t>financial_unit</t>
  </si>
  <si>
    <t>energy_tariff_per_kwh</t>
  </si>
  <si>
    <t>Energy Tariff / Kwh</t>
  </si>
  <si>
    <t>Rounding Rule</t>
  </si>
  <si>
    <t>rounding_rule</t>
  </si>
  <si>
    <t>cogs_growth</t>
  </si>
  <si>
    <t>sga</t>
  </si>
  <si>
    <t>dio</t>
  </si>
  <si>
    <t>dpo</t>
  </si>
  <si>
    <t>nwc_change</t>
  </si>
  <si>
    <t>nwc_change_sales</t>
  </si>
  <si>
    <t>sales</t>
  </si>
  <si>
    <t>cogs</t>
  </si>
  <si>
    <t>inventory</t>
  </si>
  <si>
    <t>sales_prior</t>
  </si>
  <si>
    <t>cogs_prior</t>
  </si>
  <si>
    <t>sga_pct_sales</t>
  </si>
  <si>
    <t>ebit_margin_pct</t>
  </si>
  <si>
    <t>capex_pct_sales</t>
  </si>
  <si>
    <t>depreciation_pct_sales</t>
  </si>
  <si>
    <t>gross_profit</t>
  </si>
  <si>
    <t>capex</t>
  </si>
  <si>
    <t>depreciation_amortization</t>
  </si>
  <si>
    <t>accounts_payable</t>
  </si>
  <si>
    <t>effective_interest_rate</t>
  </si>
  <si>
    <t>Inventory Turnover</t>
  </si>
  <si>
    <t>inventory_turnover</t>
  </si>
  <si>
    <t>COGS/Inventory</t>
  </si>
  <si>
    <t>Captured</t>
  </si>
  <si>
    <t>x</t>
  </si>
  <si>
    <t>Operating Margin</t>
  </si>
  <si>
    <t>operating_margin</t>
  </si>
  <si>
    <t>Operating Income / Revenue</t>
  </si>
  <si>
    <t>Operating Income</t>
  </si>
  <si>
    <t>operating_income</t>
  </si>
  <si>
    <t>Compute operating margin</t>
  </si>
  <si>
    <t>Net Profit Margin</t>
  </si>
  <si>
    <t>net_profit_margin</t>
  </si>
  <si>
    <t>Net Income / Total Revenue * 100</t>
  </si>
  <si>
    <t>Net Income</t>
  </si>
  <si>
    <t>net_income</t>
  </si>
  <si>
    <t>(COGS-COGS Prior Year)/COGS Prior Year</t>
  </si>
  <si>
    <t>Current Assets</t>
  </si>
  <si>
    <t>current_assets</t>
  </si>
  <si>
    <t>Current Liabilities</t>
  </si>
  <si>
    <t>current_liabilities</t>
  </si>
  <si>
    <t>Current Assets (Prior Year)</t>
  </si>
  <si>
    <t>Current Liabilities (Prior Year)</t>
  </si>
  <si>
    <t>current_assets_prior</t>
  </si>
  <si>
    <t>current_liabilities_prior</t>
  </si>
  <si>
    <t>Working Capital</t>
  </si>
  <si>
    <t>working_capital</t>
  </si>
  <si>
    <t>Current Assets - Current Liabilities</t>
  </si>
  <si>
    <t>Working Capital Prior</t>
  </si>
  <si>
    <t>working_capital_prior</t>
  </si>
  <si>
    <t>Current Assets (Prior) - Current Liabilities (Prior)</t>
  </si>
  <si>
    <t>Working Capital - Working Capital Prior</t>
  </si>
  <si>
    <t>Current Ratio</t>
  </si>
  <si>
    <t>current_ratio</t>
  </si>
  <si>
    <t>Current Assets / Current Liabilities</t>
  </si>
  <si>
    <t>Debt to Equity Ratio</t>
  </si>
  <si>
    <t>debt_to_equity_ratio</t>
  </si>
  <si>
    <t>Total Shareholders Equity</t>
  </si>
  <si>
    <t>total_shareholders_equity</t>
  </si>
  <si>
    <t>Total Debt</t>
  </si>
  <si>
    <t>total_debt</t>
  </si>
  <si>
    <t>10-K Item 6 Operating Results</t>
  </si>
  <si>
    <t>Total Debt / Total Equity</t>
  </si>
  <si>
    <t>Return on Assets</t>
  </si>
  <si>
    <t>return_on_assets</t>
  </si>
  <si>
    <t>Net Income / Average Total Assets</t>
  </si>
  <si>
    <t>Average Total Assets</t>
  </si>
  <si>
    <t>average_total_assets</t>
  </si>
  <si>
    <t>return_on_equity</t>
  </si>
  <si>
    <t>Return on Equity</t>
  </si>
  <si>
    <t>Net Income / Shareholders Equity</t>
  </si>
  <si>
    <t>EBITDA</t>
  </si>
  <si>
    <t>ebitda</t>
  </si>
  <si>
    <t>Invested Capital</t>
  </si>
  <si>
    <t>invested_capital</t>
  </si>
  <si>
    <t>Total Debt + Total Equity</t>
  </si>
  <si>
    <t>Return on Invested Capital</t>
  </si>
  <si>
    <t>roic</t>
  </si>
  <si>
    <t>EBIT</t>
  </si>
  <si>
    <t>ebit</t>
  </si>
  <si>
    <t>EBITDA - (Depreciation + Ammortization)</t>
  </si>
  <si>
    <t>Accounts Receivable</t>
  </si>
  <si>
    <t>accounts_receivable</t>
  </si>
  <si>
    <t>Sales Growth Rate</t>
  </si>
  <si>
    <t>sales_growth</t>
  </si>
  <si>
    <t>sales_growth_rate</t>
  </si>
  <si>
    <t>(Sales-Sales Prior Year)</t>
  </si>
  <si>
    <t>(Ebit / Total Revenue) * 100</t>
  </si>
  <si>
    <t>Gross Profit Margin</t>
  </si>
  <si>
    <t>gross_profit_margin</t>
  </si>
  <si>
    <t>Quick Ratio</t>
  </si>
  <si>
    <t>quick_ratio</t>
  </si>
  <si>
    <t>(Current-Assets-Inventory) / Current Liabilities</t>
  </si>
  <si>
    <t>COGS Growth Rate</t>
  </si>
  <si>
    <t>cogs_growth_rate</t>
  </si>
  <si>
    <t xml:space="preserve">COGS Growth </t>
  </si>
  <si>
    <t>SG&amp;A (Prior Year)</t>
  </si>
  <si>
    <t>sga_prior</t>
  </si>
  <si>
    <t>SG&amp;A Growth</t>
  </si>
  <si>
    <t>sga_growth</t>
  </si>
  <si>
    <t>SG&amp;A - SG&amp;A (Prior Year)</t>
  </si>
  <si>
    <t>Gross Profit (Prior Year)</t>
  </si>
  <si>
    <t>gross_profit_prior</t>
  </si>
  <si>
    <t>Gross Profit Growth</t>
  </si>
  <si>
    <t>gross_profit_growth</t>
  </si>
  <si>
    <t>Gross Profit - Gross Profit (Prior Year)</t>
  </si>
  <si>
    <t>Operating Income Growth</t>
  </si>
  <si>
    <t>operating_income_growth</t>
  </si>
  <si>
    <t>Operating Income - Operating Income (Prior Year)</t>
  </si>
  <si>
    <t>Operating Income (Prior Year)</t>
  </si>
  <si>
    <t>operating_income_prior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</si>
</sst>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164" fontId="0" fillId="0" borderId="0" xfId="1" applyNumberFormat="1" applyFon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DFAA-DD23-40D3-9BBA-8F1F4A946AE1}">
  <dimension ref="A1:G26"/>
  <sheetViews>
    <sheetView tabSelected="1" workbookViewId="0">
      <selection activeCell="C17" sqref="C17"/>
    </sheetView>
  </sheetViews>
  <sheetFormatPr defaultRowHeight="15" x14ac:dyDescent="0.25"/>
  <cols>
    <col min="1" max="1" width="26.85546875" bestFit="1" customWidth="1"/>
    <col min="2" max="2" width="32.7109375" bestFit="1" customWidth="1"/>
    <col min="3" max="3" width="15.28515625" style="1" bestFit="1" customWidth="1"/>
    <col min="4" max="4" width="41.28515625" bestFit="1" customWidth="1"/>
    <col min="5" max="5" width="5.28515625" bestFit="1" customWidth="1"/>
  </cols>
  <sheetData>
    <row r="1" spans="1:7" x14ac:dyDescent="0.25">
      <c r="A1" t="s">
        <v>0</v>
      </c>
      <c r="B1" t="s">
        <v>58</v>
      </c>
      <c r="C1" s="1" t="s">
        <v>5</v>
      </c>
      <c r="D1" t="s">
        <v>1</v>
      </c>
      <c r="E1" t="s">
        <v>6</v>
      </c>
      <c r="F1" t="s">
        <v>35</v>
      </c>
      <c r="G1" t="s">
        <v>89</v>
      </c>
    </row>
    <row r="2" spans="1:7" x14ac:dyDescent="0.25">
      <c r="A2" t="s">
        <v>19</v>
      </c>
      <c r="B2" t="s">
        <v>72</v>
      </c>
      <c r="C2" s="1">
        <v>2511962</v>
      </c>
      <c r="D2" t="s">
        <v>12</v>
      </c>
      <c r="E2">
        <v>45</v>
      </c>
      <c r="F2" t="s">
        <v>36</v>
      </c>
      <c r="G2" t="s">
        <v>90</v>
      </c>
    </row>
    <row r="3" spans="1:7" x14ac:dyDescent="0.25">
      <c r="A3" t="s">
        <v>44</v>
      </c>
      <c r="B3" t="s">
        <v>75</v>
      </c>
      <c r="C3" s="1">
        <f>1474982+958742</f>
        <v>2433724</v>
      </c>
      <c r="D3" t="s">
        <v>12</v>
      </c>
      <c r="E3">
        <v>45</v>
      </c>
      <c r="F3" t="s">
        <v>34</v>
      </c>
    </row>
    <row r="4" spans="1:7" x14ac:dyDescent="0.25">
      <c r="A4" t="s">
        <v>4</v>
      </c>
      <c r="B4" t="s">
        <v>73</v>
      </c>
      <c r="C4" s="1">
        <v>1932994</v>
      </c>
      <c r="D4" t="s">
        <v>12</v>
      </c>
      <c r="E4">
        <v>45</v>
      </c>
      <c r="F4" t="s">
        <v>37</v>
      </c>
      <c r="G4" t="s">
        <v>90</v>
      </c>
    </row>
    <row r="5" spans="1:7" x14ac:dyDescent="0.25">
      <c r="A5" t="s">
        <v>48</v>
      </c>
      <c r="B5" t="s">
        <v>76</v>
      </c>
      <c r="C5" s="1">
        <f>1136600+747561</f>
        <v>1884161</v>
      </c>
      <c r="D5" t="s">
        <v>12</v>
      </c>
      <c r="E5">
        <v>45</v>
      </c>
      <c r="F5" t="s">
        <v>37</v>
      </c>
    </row>
    <row r="6" spans="1:7" x14ac:dyDescent="0.25">
      <c r="A6" t="s">
        <v>7</v>
      </c>
      <c r="B6" t="s">
        <v>81</v>
      </c>
      <c r="C6" s="1">
        <v>578968</v>
      </c>
      <c r="D6" t="s">
        <v>12</v>
      </c>
      <c r="E6">
        <v>45</v>
      </c>
      <c r="F6" t="s">
        <v>37</v>
      </c>
      <c r="G6" t="s">
        <v>90</v>
      </c>
    </row>
    <row r="7" spans="1:7" x14ac:dyDescent="0.25">
      <c r="A7" t="s">
        <v>167</v>
      </c>
      <c r="B7" t="s">
        <v>168</v>
      </c>
      <c r="C7" s="1">
        <f>338382+211181</f>
        <v>549563</v>
      </c>
      <c r="D7" t="s">
        <v>12</v>
      </c>
      <c r="E7">
        <v>45</v>
      </c>
      <c r="F7" t="s">
        <v>37</v>
      </c>
      <c r="G7" t="s">
        <v>90</v>
      </c>
    </row>
    <row r="8" spans="1:7" x14ac:dyDescent="0.25">
      <c r="A8" t="s">
        <v>8</v>
      </c>
      <c r="B8" t="s">
        <v>67</v>
      </c>
      <c r="C8" s="1">
        <v>491359</v>
      </c>
      <c r="D8" t="s">
        <v>12</v>
      </c>
      <c r="E8">
        <v>45</v>
      </c>
      <c r="F8" t="s">
        <v>38</v>
      </c>
      <c r="G8" t="s">
        <v>90</v>
      </c>
    </row>
    <row r="9" spans="1:7" x14ac:dyDescent="0.25">
      <c r="A9" t="s">
        <v>162</v>
      </c>
      <c r="B9" t="s">
        <v>163</v>
      </c>
      <c r="C9" s="1">
        <f>211181+293872</f>
        <v>505053</v>
      </c>
      <c r="D9" t="s">
        <v>12</v>
      </c>
      <c r="E9">
        <v>45</v>
      </c>
      <c r="F9" t="s">
        <v>38</v>
      </c>
      <c r="G9" t="s">
        <v>90</v>
      </c>
    </row>
    <row r="10" spans="1:7" x14ac:dyDescent="0.25">
      <c r="A10" t="s">
        <v>9</v>
      </c>
      <c r="B10" t="s">
        <v>82</v>
      </c>
      <c r="C10" s="1">
        <v>49588</v>
      </c>
      <c r="D10" t="s">
        <v>13</v>
      </c>
      <c r="E10">
        <v>48</v>
      </c>
      <c r="F10" t="s">
        <v>39</v>
      </c>
    </row>
    <row r="11" spans="1:7" x14ac:dyDescent="0.25">
      <c r="A11" t="s">
        <v>10</v>
      </c>
      <c r="B11" t="s">
        <v>83</v>
      </c>
      <c r="C11" s="1">
        <v>45924</v>
      </c>
      <c r="D11" t="s">
        <v>13</v>
      </c>
      <c r="E11">
        <v>47</v>
      </c>
      <c r="F11" t="s">
        <v>40</v>
      </c>
    </row>
    <row r="12" spans="1:7" x14ac:dyDescent="0.25">
      <c r="A12" t="s">
        <v>11</v>
      </c>
      <c r="B12" t="s">
        <v>74</v>
      </c>
      <c r="C12" s="1">
        <v>203411</v>
      </c>
      <c r="D12" t="s">
        <v>14</v>
      </c>
      <c r="E12">
        <v>43</v>
      </c>
      <c r="F12" t="s">
        <v>41</v>
      </c>
    </row>
    <row r="13" spans="1:7" x14ac:dyDescent="0.25">
      <c r="A13" t="s">
        <v>15</v>
      </c>
      <c r="B13" t="s">
        <v>84</v>
      </c>
      <c r="C13" s="1">
        <v>187787</v>
      </c>
      <c r="D13" t="s">
        <v>14</v>
      </c>
      <c r="E13">
        <v>43</v>
      </c>
      <c r="F13" t="s">
        <v>42</v>
      </c>
    </row>
    <row r="14" spans="1:7" x14ac:dyDescent="0.25">
      <c r="A14" t="s">
        <v>147</v>
      </c>
      <c r="B14" t="s">
        <v>148</v>
      </c>
      <c r="C14" s="1">
        <v>16723</v>
      </c>
      <c r="D14" t="s">
        <v>14</v>
      </c>
      <c r="E14">
        <v>44</v>
      </c>
    </row>
    <row r="15" spans="1:7" x14ac:dyDescent="0.25">
      <c r="A15" t="s">
        <v>16</v>
      </c>
      <c r="B15" t="s">
        <v>85</v>
      </c>
      <c r="C15" s="2">
        <v>9.1999999999999998E-2</v>
      </c>
      <c r="D15" t="s">
        <v>2</v>
      </c>
      <c r="E15">
        <v>56</v>
      </c>
      <c r="F15" t="s">
        <v>43</v>
      </c>
    </row>
    <row r="16" spans="1:7" x14ac:dyDescent="0.25">
      <c r="A16" s="5" t="s">
        <v>94</v>
      </c>
      <c r="B16" s="5" t="s">
        <v>95</v>
      </c>
      <c r="C16" s="1">
        <v>77109</v>
      </c>
      <c r="D16" t="s">
        <v>12</v>
      </c>
      <c r="E16">
        <v>45</v>
      </c>
      <c r="F16" t="s">
        <v>96</v>
      </c>
    </row>
    <row r="17" spans="1:6" x14ac:dyDescent="0.25">
      <c r="A17" s="5" t="s">
        <v>175</v>
      </c>
      <c r="B17" s="5" t="s">
        <v>176</v>
      </c>
      <c r="C17" s="1">
        <f>44510-6970</f>
        <v>37540</v>
      </c>
      <c r="D17" t="s">
        <v>12</v>
      </c>
      <c r="E17">
        <v>45</v>
      </c>
      <c r="F17" t="s">
        <v>96</v>
      </c>
    </row>
    <row r="18" spans="1:6" x14ac:dyDescent="0.25">
      <c r="A18" s="5" t="s">
        <v>100</v>
      </c>
      <c r="B18" s="5" t="s">
        <v>101</v>
      </c>
      <c r="C18" s="1">
        <v>-6932</v>
      </c>
      <c r="D18" t="s">
        <v>12</v>
      </c>
      <c r="E18">
        <v>46</v>
      </c>
    </row>
    <row r="19" spans="1:6" x14ac:dyDescent="0.25">
      <c r="A19" s="5" t="s">
        <v>103</v>
      </c>
      <c r="B19" s="5" t="s">
        <v>104</v>
      </c>
      <c r="C19" s="1">
        <v>274729</v>
      </c>
      <c r="D19" t="s">
        <v>14</v>
      </c>
      <c r="E19">
        <v>44</v>
      </c>
    </row>
    <row r="20" spans="1:6" x14ac:dyDescent="0.25">
      <c r="A20" s="5" t="s">
        <v>105</v>
      </c>
      <c r="B20" s="5" t="s">
        <v>106</v>
      </c>
      <c r="C20" s="1">
        <v>308434</v>
      </c>
      <c r="D20" t="s">
        <v>14</v>
      </c>
      <c r="E20">
        <v>45</v>
      </c>
    </row>
    <row r="21" spans="1:6" x14ac:dyDescent="0.25">
      <c r="A21" s="5" t="s">
        <v>107</v>
      </c>
      <c r="B21" s="5" t="s">
        <v>109</v>
      </c>
      <c r="C21" s="1">
        <v>274318</v>
      </c>
      <c r="D21" t="s">
        <v>14</v>
      </c>
      <c r="E21">
        <v>44</v>
      </c>
    </row>
    <row r="22" spans="1:6" x14ac:dyDescent="0.25">
      <c r="A22" s="5" t="s">
        <v>108</v>
      </c>
      <c r="B22" s="5" t="s">
        <v>110</v>
      </c>
      <c r="C22" s="1">
        <v>308504</v>
      </c>
      <c r="D22" t="s">
        <v>14</v>
      </c>
      <c r="E22">
        <v>45</v>
      </c>
    </row>
    <row r="23" spans="1:6" x14ac:dyDescent="0.25">
      <c r="A23" s="5" t="s">
        <v>123</v>
      </c>
      <c r="B23" s="5" t="s">
        <v>124</v>
      </c>
      <c r="C23" s="1">
        <v>1102205</v>
      </c>
      <c r="D23" t="s">
        <v>14</v>
      </c>
      <c r="E23">
        <v>45</v>
      </c>
    </row>
    <row r="24" spans="1:6" x14ac:dyDescent="0.25">
      <c r="A24" s="5" t="s">
        <v>125</v>
      </c>
      <c r="B24" s="5" t="s">
        <v>126</v>
      </c>
      <c r="C24" s="1">
        <v>599400</v>
      </c>
      <c r="D24" t="s">
        <v>127</v>
      </c>
      <c r="E24">
        <v>18</v>
      </c>
    </row>
    <row r="25" spans="1:6" x14ac:dyDescent="0.25">
      <c r="A25" s="5" t="s">
        <v>132</v>
      </c>
      <c r="B25" s="5" t="s">
        <v>133</v>
      </c>
      <c r="C25" s="1">
        <f>(1102200+1100100)/2</f>
        <v>1101150</v>
      </c>
      <c r="D25" t="s">
        <v>127</v>
      </c>
      <c r="E25">
        <v>18</v>
      </c>
    </row>
    <row r="26" spans="1:6" x14ac:dyDescent="0.25">
      <c r="A26" s="5" t="s">
        <v>137</v>
      </c>
      <c r="B26" s="5" t="s">
        <v>138</v>
      </c>
      <c r="C26" s="1">
        <v>134900</v>
      </c>
      <c r="D26" t="s">
        <v>127</v>
      </c>
      <c r="E26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CFF9-6D6C-4921-9BA4-1B2F6E8FF609}">
  <dimension ref="A1:D30"/>
  <sheetViews>
    <sheetView workbookViewId="0">
      <selection activeCell="C30" sqref="C30"/>
    </sheetView>
  </sheetViews>
  <sheetFormatPr defaultRowHeight="15" x14ac:dyDescent="0.25"/>
  <cols>
    <col min="1" max="1" width="23.140625" bestFit="1" customWidth="1"/>
    <col min="2" max="2" width="23.140625" customWidth="1"/>
    <col min="3" max="3" width="15.28515625" style="1" bestFit="1" customWidth="1"/>
    <col min="4" max="4" width="41.28515625" bestFit="1" customWidth="1"/>
  </cols>
  <sheetData>
    <row r="1" spans="1:4" x14ac:dyDescent="0.25">
      <c r="A1" t="s">
        <v>0</v>
      </c>
      <c r="B1" t="s">
        <v>58</v>
      </c>
      <c r="C1" s="1" t="s">
        <v>5</v>
      </c>
      <c r="D1" t="s">
        <v>17</v>
      </c>
    </row>
    <row r="2" spans="1:4" x14ac:dyDescent="0.25">
      <c r="A2" t="s">
        <v>91</v>
      </c>
      <c r="B2" t="s">
        <v>92</v>
      </c>
      <c r="C2" s="2">
        <f>operating_income / Sales</f>
        <v>3.0696722323028773E-2</v>
      </c>
      <c r="D2" t="s">
        <v>93</v>
      </c>
    </row>
    <row r="3" spans="1:4" x14ac:dyDescent="0.25">
      <c r="A3" t="s">
        <v>97</v>
      </c>
      <c r="B3" t="s">
        <v>98</v>
      </c>
      <c r="C3" s="2">
        <f>net_income / Sales</f>
        <v>-2.7595958856065496E-3</v>
      </c>
      <c r="D3" t="s">
        <v>99</v>
      </c>
    </row>
    <row r="4" spans="1:4" x14ac:dyDescent="0.25">
      <c r="A4" t="s">
        <v>154</v>
      </c>
      <c r="B4" t="s">
        <v>155</v>
      </c>
      <c r="C4" s="2">
        <f>(Sales-COGS)/Sales</f>
        <v>0.23048437834648772</v>
      </c>
      <c r="D4" t="s">
        <v>18</v>
      </c>
    </row>
    <row r="5" spans="1:4" x14ac:dyDescent="0.25">
      <c r="A5" t="s">
        <v>22</v>
      </c>
      <c r="B5" t="s">
        <v>77</v>
      </c>
      <c r="C5" s="2">
        <f>SG_A/Sales</f>
        <v>0.20105917207346288</v>
      </c>
      <c r="D5" t="s">
        <v>20</v>
      </c>
    </row>
    <row r="6" spans="1:4" x14ac:dyDescent="0.25">
      <c r="A6" t="s">
        <v>164</v>
      </c>
      <c r="B6" t="s">
        <v>165</v>
      </c>
      <c r="C6" s="1">
        <f>sga-sga_prior</f>
        <v>-13694</v>
      </c>
      <c r="D6" t="s">
        <v>166</v>
      </c>
    </row>
    <row r="7" spans="1:4" x14ac:dyDescent="0.25">
      <c r="A7" t="s">
        <v>21</v>
      </c>
      <c r="B7" t="s">
        <v>78</v>
      </c>
      <c r="C7" s="4">
        <f>ebit/Sales</f>
        <v>3.5420917991593824E-2</v>
      </c>
      <c r="D7" t="s">
        <v>153</v>
      </c>
    </row>
    <row r="8" spans="1:4" x14ac:dyDescent="0.25">
      <c r="A8" t="s">
        <v>23</v>
      </c>
      <c r="B8" t="s">
        <v>79</v>
      </c>
      <c r="C8" s="2">
        <f>Capital_Expenditures__CAPX/Sales</f>
        <v>1.9740744485784417E-2</v>
      </c>
      <c r="D8" t="s">
        <v>24</v>
      </c>
    </row>
    <row r="9" spans="1:4" x14ac:dyDescent="0.25">
      <c r="A9" t="s">
        <v>25</v>
      </c>
      <c r="B9" t="s">
        <v>80</v>
      </c>
      <c r="C9" s="2">
        <f>Depreciation___Amortization/Sales</f>
        <v>1.8282123694546334E-2</v>
      </c>
      <c r="D9" t="s">
        <v>26</v>
      </c>
    </row>
    <row r="10" spans="1:4" x14ac:dyDescent="0.25">
      <c r="A10" t="s">
        <v>27</v>
      </c>
      <c r="B10" t="s">
        <v>68</v>
      </c>
      <c r="C10" s="3">
        <f>365*Inventory/COGS</f>
        <v>38.409335466121469</v>
      </c>
      <c r="D10" t="s">
        <v>28</v>
      </c>
    </row>
    <row r="11" spans="1:4" x14ac:dyDescent="0.25">
      <c r="A11" t="s">
        <v>29</v>
      </c>
      <c r="B11" t="s">
        <v>69</v>
      </c>
      <c r="C11" s="3">
        <f>365*Accounts_Payable/COGS</f>
        <v>35.459114203148069</v>
      </c>
      <c r="D11" t="s">
        <v>30</v>
      </c>
    </row>
    <row r="12" spans="1:4" x14ac:dyDescent="0.25">
      <c r="A12" s="5" t="s">
        <v>45</v>
      </c>
      <c r="B12" t="s">
        <v>150</v>
      </c>
      <c r="C12" s="1">
        <f>Sales-Sales__Prior_Year</f>
        <v>78238</v>
      </c>
      <c r="D12" t="s">
        <v>152</v>
      </c>
    </row>
    <row r="13" spans="1:4" x14ac:dyDescent="0.25">
      <c r="A13" s="5" t="s">
        <v>149</v>
      </c>
      <c r="B13" t="s">
        <v>151</v>
      </c>
      <c r="C13" s="2">
        <f>(Sales-Sales__Prior_Year)/Sales</f>
        <v>3.1146171797184829E-2</v>
      </c>
      <c r="D13" t="s">
        <v>46</v>
      </c>
    </row>
    <row r="14" spans="1:4" x14ac:dyDescent="0.25">
      <c r="A14" s="5" t="s">
        <v>161</v>
      </c>
      <c r="B14" t="s">
        <v>66</v>
      </c>
      <c r="C14" s="1">
        <f>COGS-COGS__Prior_Year</f>
        <v>48833</v>
      </c>
      <c r="D14" t="s">
        <v>102</v>
      </c>
    </row>
    <row r="15" spans="1:4" x14ac:dyDescent="0.25">
      <c r="A15" s="5" t="s">
        <v>159</v>
      </c>
      <c r="B15" t="s">
        <v>160</v>
      </c>
      <c r="C15" s="2">
        <f>(COGS-COGS__Prior_Year)/COGS__Prior_Year</f>
        <v>2.5917636550167423E-2</v>
      </c>
      <c r="D15" t="s">
        <v>102</v>
      </c>
    </row>
    <row r="16" spans="1:4" x14ac:dyDescent="0.25">
      <c r="A16" s="5" t="s">
        <v>47</v>
      </c>
      <c r="B16" t="s">
        <v>70</v>
      </c>
      <c r="C16" s="1">
        <f>working_capital-working_capital_prior</f>
        <v>481</v>
      </c>
      <c r="D16" t="s">
        <v>117</v>
      </c>
    </row>
    <row r="17" spans="1:4" x14ac:dyDescent="0.25">
      <c r="A17" s="5" t="s">
        <v>31</v>
      </c>
      <c r="B17" t="s">
        <v>71</v>
      </c>
      <c r="C17" s="1">
        <f>nwc_change/(sales_growth*0.01)</f>
        <v>0.61479076663513899</v>
      </c>
      <c r="D17" s="5" t="s">
        <v>49</v>
      </c>
    </row>
    <row r="18" spans="1:4" x14ac:dyDescent="0.25">
      <c r="A18" s="5" t="s">
        <v>86</v>
      </c>
      <c r="B18" t="s">
        <v>87</v>
      </c>
      <c r="C18" s="3">
        <f>COGS/Inventory</f>
        <v>9.5028980733588639</v>
      </c>
      <c r="D18" s="5" t="s">
        <v>88</v>
      </c>
    </row>
    <row r="19" spans="1:4" x14ac:dyDescent="0.25">
      <c r="A19" s="5" t="s">
        <v>111</v>
      </c>
      <c r="B19" t="s">
        <v>112</v>
      </c>
      <c r="C19" s="1">
        <f>current_assets-current_liabilities</f>
        <v>-33705</v>
      </c>
      <c r="D19" s="5" t="s">
        <v>113</v>
      </c>
    </row>
    <row r="20" spans="1:4" x14ac:dyDescent="0.25">
      <c r="A20" s="5" t="s">
        <v>114</v>
      </c>
      <c r="B20" t="s">
        <v>115</v>
      </c>
      <c r="C20" s="1">
        <f>current_assets_prior-current_liabilities_prior</f>
        <v>-34186</v>
      </c>
      <c r="D20" s="5" t="s">
        <v>116</v>
      </c>
    </row>
    <row r="21" spans="1:4" x14ac:dyDescent="0.25">
      <c r="A21" s="5" t="s">
        <v>118</v>
      </c>
      <c r="B21" t="s">
        <v>119</v>
      </c>
      <c r="C21" s="1">
        <f>current_assets / current_liabilities</f>
        <v>0.8907221642231401</v>
      </c>
      <c r="D21" s="5" t="s">
        <v>120</v>
      </c>
    </row>
    <row r="22" spans="1:4" x14ac:dyDescent="0.25">
      <c r="A22" s="5" t="s">
        <v>121</v>
      </c>
      <c r="B22" t="s">
        <v>122</v>
      </c>
      <c r="C22" s="3">
        <f>total_debt / total_shareholders_equity</f>
        <v>0.54381898104254656</v>
      </c>
      <c r="D22" s="5" t="s">
        <v>128</v>
      </c>
    </row>
    <row r="23" spans="1:4" x14ac:dyDescent="0.25">
      <c r="A23" s="5" t="s">
        <v>129</v>
      </c>
      <c r="B23" t="s">
        <v>130</v>
      </c>
      <c r="C23" s="7">
        <f>net_income / average_total_assets</f>
        <v>-6.2952367978931119E-3</v>
      </c>
      <c r="D23" s="5" t="s">
        <v>131</v>
      </c>
    </row>
    <row r="24" spans="1:4" x14ac:dyDescent="0.25">
      <c r="A24" s="5" t="s">
        <v>135</v>
      </c>
      <c r="B24" t="s">
        <v>134</v>
      </c>
      <c r="C24" s="7">
        <f>net_income / total_shareholders_equity</f>
        <v>-6.2892111721503715E-3</v>
      </c>
      <c r="D24" s="5" t="s">
        <v>136</v>
      </c>
    </row>
    <row r="25" spans="1:4" x14ac:dyDescent="0.25">
      <c r="A25" s="5" t="s">
        <v>139</v>
      </c>
      <c r="B25" t="s">
        <v>140</v>
      </c>
      <c r="C25" s="1">
        <f>total_debt +total_shareholders_equity</f>
        <v>1701605</v>
      </c>
      <c r="D25" s="5" t="s">
        <v>141</v>
      </c>
    </row>
    <row r="26" spans="1:4" x14ac:dyDescent="0.25">
      <c r="A26" s="5" t="s">
        <v>142</v>
      </c>
      <c r="B26" t="s">
        <v>143</v>
      </c>
      <c r="C26" s="2">
        <f>(ebit*(1-tax_rate))/invested_capital</f>
        <v>3.3988146485230124E-2</v>
      </c>
    </row>
    <row r="27" spans="1:4" x14ac:dyDescent="0.25">
      <c r="A27" s="5" t="s">
        <v>144</v>
      </c>
      <c r="B27" t="s">
        <v>145</v>
      </c>
      <c r="C27" s="1">
        <f>ebitda-(Depreciation___Amortization)</f>
        <v>88976</v>
      </c>
      <c r="D27" t="s">
        <v>146</v>
      </c>
    </row>
    <row r="28" spans="1:4" x14ac:dyDescent="0.25">
      <c r="A28" s="5" t="s">
        <v>156</v>
      </c>
      <c r="B28" t="s">
        <v>157</v>
      </c>
      <c r="C28" s="1">
        <f>(current_assets-Inventory)/current_liabilities</f>
        <v>0.23122612941504503</v>
      </c>
      <c r="D28" t="s">
        <v>158</v>
      </c>
    </row>
    <row r="29" spans="1:4" x14ac:dyDescent="0.25">
      <c r="A29" s="5" t="s">
        <v>169</v>
      </c>
      <c r="B29" t="s">
        <v>170</v>
      </c>
      <c r="C29" s="1">
        <f>gross_profit-gross_profit_prior</f>
        <v>29405</v>
      </c>
      <c r="D29" t="s">
        <v>171</v>
      </c>
    </row>
    <row r="30" spans="1:4" x14ac:dyDescent="0.25">
      <c r="A30" s="5" t="s">
        <v>172</v>
      </c>
      <c r="B30" t="s">
        <v>173</v>
      </c>
      <c r="C30" s="1">
        <f>operating_income-operating_income_prior</f>
        <v>39569</v>
      </c>
      <c r="D30" t="s">
        <v>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29F-4EA5-4FA5-B8A8-542057E27CA5}">
  <dimension ref="A1:D6"/>
  <sheetViews>
    <sheetView workbookViewId="0">
      <selection activeCell="C3" sqref="C3"/>
    </sheetView>
  </sheetViews>
  <sheetFormatPr defaultRowHeight="15" x14ac:dyDescent="0.25"/>
  <cols>
    <col min="1" max="1" width="51.5703125" bestFit="1" customWidth="1"/>
    <col min="2" max="2" width="51.5703125" customWidth="1"/>
    <col min="3" max="3" width="9.5703125" bestFit="1" customWidth="1"/>
  </cols>
  <sheetData>
    <row r="1" spans="1:4" x14ac:dyDescent="0.25">
      <c r="A1" t="s">
        <v>51</v>
      </c>
      <c r="B1" t="s">
        <v>58</v>
      </c>
      <c r="C1" t="s">
        <v>3</v>
      </c>
      <c r="D1" t="s">
        <v>32</v>
      </c>
    </row>
    <row r="2" spans="1:4" x14ac:dyDescent="0.25">
      <c r="A2" t="s">
        <v>50</v>
      </c>
      <c r="B2" t="s">
        <v>59</v>
      </c>
      <c r="C2" s="3">
        <v>0.15</v>
      </c>
      <c r="D2" t="s">
        <v>53</v>
      </c>
    </row>
    <row r="3" spans="1:4" x14ac:dyDescent="0.25">
      <c r="A3" t="s">
        <v>52</v>
      </c>
      <c r="B3" t="s">
        <v>60</v>
      </c>
      <c r="C3" s="3">
        <v>0.35</v>
      </c>
      <c r="D3" t="s">
        <v>54</v>
      </c>
    </row>
    <row r="4" spans="1:4" x14ac:dyDescent="0.25">
      <c r="A4" t="s">
        <v>63</v>
      </c>
      <c r="B4" t="s">
        <v>62</v>
      </c>
      <c r="C4" s="3">
        <v>6.4000000000000001E-2</v>
      </c>
      <c r="D4" t="s">
        <v>55</v>
      </c>
    </row>
    <row r="5" spans="1:4" x14ac:dyDescent="0.25">
      <c r="A5" t="s">
        <v>64</v>
      </c>
      <c r="B5" t="s">
        <v>65</v>
      </c>
      <c r="C5" s="3">
        <v>0.02</v>
      </c>
      <c r="D5" t="s">
        <v>33</v>
      </c>
    </row>
    <row r="6" spans="1:4" x14ac:dyDescent="0.25">
      <c r="A6" t="s">
        <v>56</v>
      </c>
      <c r="B6" t="s">
        <v>61</v>
      </c>
      <c r="C6" s="6">
        <v>1000</v>
      </c>
      <c r="D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Extracted</vt:lpstr>
      <vt:lpstr>Derived</vt:lpstr>
      <vt:lpstr>Benchmarks</vt:lpstr>
      <vt:lpstr>Accounts_Payable</vt:lpstr>
      <vt:lpstr>accounts_receivable</vt:lpstr>
      <vt:lpstr>average_total_assets</vt:lpstr>
      <vt:lpstr>Capital_Expenditures__CAPX</vt:lpstr>
      <vt:lpstr>COGS</vt:lpstr>
      <vt:lpstr>COGS__Prior_Year</vt:lpstr>
      <vt:lpstr>COGS_Growth</vt:lpstr>
      <vt:lpstr>cogs_growth_rate</vt:lpstr>
      <vt:lpstr>current_assets</vt:lpstr>
      <vt:lpstr>current_assets_prior</vt:lpstr>
      <vt:lpstr>current_liabilities</vt:lpstr>
      <vt:lpstr>current_liabilities_prior</vt:lpstr>
      <vt:lpstr>Depreciation___Amortization</vt:lpstr>
      <vt:lpstr>DIO</vt:lpstr>
      <vt:lpstr>DPO</vt:lpstr>
      <vt:lpstr>ebit</vt:lpstr>
      <vt:lpstr>ebitda</vt:lpstr>
      <vt:lpstr>Effective_Interest_Rate</vt:lpstr>
      <vt:lpstr>gross_profit</vt:lpstr>
      <vt:lpstr>gross_profit_margin</vt:lpstr>
      <vt:lpstr>gross_profit_prior</vt:lpstr>
      <vt:lpstr>Inventory</vt:lpstr>
      <vt:lpstr>invested_capital</vt:lpstr>
      <vt:lpstr>net_income</vt:lpstr>
      <vt:lpstr>nwc_change</vt:lpstr>
      <vt:lpstr>operating_income</vt:lpstr>
      <vt:lpstr>operating_income_prior</vt:lpstr>
      <vt:lpstr>Sales</vt:lpstr>
      <vt:lpstr>Sales__Prior_Year</vt:lpstr>
      <vt:lpstr>sales_growth</vt:lpstr>
      <vt:lpstr>sales_growth_rate</vt:lpstr>
      <vt:lpstr>SalesChange</vt:lpstr>
      <vt:lpstr>SG_A</vt:lpstr>
      <vt:lpstr>sga</vt:lpstr>
      <vt:lpstr>sga_prior</vt:lpstr>
      <vt:lpstr>tax_rate</vt:lpstr>
      <vt:lpstr>total_debt</vt:lpstr>
      <vt:lpstr>total_shareholders_equity</vt:lpstr>
      <vt:lpstr>working_capital</vt:lpstr>
      <vt:lpstr>working_capital_prior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2</dc:creator>
  <cp:lastModifiedBy>J 2</cp:lastModifiedBy>
  <dcterms:created xsi:type="dcterms:W3CDTF">2025-10-09T14:23:30Z</dcterms:created>
  <dcterms:modified xsi:type="dcterms:W3CDTF">2025-10-12T00:15:58Z</dcterms:modified>
</cp:coreProperties>
</file>