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Desktop\Homework Stuff\Ph 411\"/>
    </mc:Choice>
  </mc:AlternateContent>
  <bookViews>
    <workbookView xWindow="0" yWindow="0" windowWidth="14380" windowHeight="61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D171" i="1" l="1"/>
  <c r="D170" i="1"/>
  <c r="D169" i="1"/>
  <c r="D168" i="1"/>
  <c r="D167" i="1"/>
  <c r="D166" i="1"/>
  <c r="D165" i="1"/>
  <c r="D164" i="1"/>
  <c r="D163" i="1"/>
  <c r="D162" i="1"/>
  <c r="B171" i="1"/>
  <c r="B170" i="1"/>
  <c r="B169" i="1"/>
  <c r="B168" i="1"/>
  <c r="B167" i="1"/>
  <c r="B166" i="1"/>
  <c r="B164" i="1"/>
  <c r="B162" i="1"/>
  <c r="D152" i="1"/>
  <c r="D151" i="1"/>
  <c r="D150" i="1"/>
  <c r="D149" i="1"/>
  <c r="D148" i="1"/>
  <c r="D147" i="1"/>
  <c r="D146" i="1"/>
  <c r="D145" i="1"/>
  <c r="D144" i="1"/>
  <c r="D143" i="1"/>
  <c r="B152" i="1"/>
  <c r="B151" i="1"/>
  <c r="B147" i="1"/>
  <c r="B146" i="1"/>
  <c r="B145" i="1"/>
  <c r="B144" i="1"/>
  <c r="C129" i="1"/>
  <c r="C128" i="1"/>
  <c r="C127" i="1"/>
  <c r="C122" i="1"/>
  <c r="C123" i="1"/>
  <c r="C121" i="1"/>
  <c r="C120" i="1"/>
</calcChain>
</file>

<file path=xl/sharedStrings.xml><?xml version="1.0" encoding="utf-8"?>
<sst xmlns="http://schemas.openxmlformats.org/spreadsheetml/2006/main" count="105" uniqueCount="92">
  <si>
    <t xml:space="preserve">Measure the resistance of the resistor and the percieved uncertainty </t>
  </si>
  <si>
    <t>Measured</t>
  </si>
  <si>
    <t>98.6 kO</t>
  </si>
  <si>
    <t>Uncertainty</t>
  </si>
  <si>
    <t>0.05 kO</t>
  </si>
  <si>
    <t xml:space="preserve">Class Mean </t>
  </si>
  <si>
    <t xml:space="preserve">uncertainty </t>
  </si>
  <si>
    <t>0.5 kO</t>
  </si>
  <si>
    <t>a)</t>
  </si>
  <si>
    <t>b)</t>
  </si>
  <si>
    <t>R(kO)</t>
  </si>
  <si>
    <t>V (volts)</t>
  </si>
  <si>
    <t xml:space="preserve">Choose a small (1/4 W) resistor and measure the resistance. Is it ohmic? </t>
  </si>
  <si>
    <t>Resistance</t>
  </si>
  <si>
    <t>220 kO</t>
  </si>
  <si>
    <t xml:space="preserve">Ohmic? </t>
  </si>
  <si>
    <t>Not enough info to say</t>
  </si>
  <si>
    <t>Connect the resistor to the var. power supply. Use DMM to measure voltage across and current through</t>
  </si>
  <si>
    <t>c)</t>
  </si>
  <si>
    <t>Eplore the temp dependence of the resistance of a copper clad resistor</t>
  </si>
  <si>
    <t>d)</t>
  </si>
  <si>
    <t>resistance</t>
  </si>
  <si>
    <t>75 Ohms</t>
  </si>
  <si>
    <t>0.5 Ohms</t>
  </si>
  <si>
    <t>Temp(celsius)</t>
  </si>
  <si>
    <t>Resistance (ohms)</t>
  </si>
  <si>
    <t>Measure the resistance of the thermistor and its dependence on temperature</t>
  </si>
  <si>
    <t xml:space="preserve">e) </t>
  </si>
  <si>
    <t xml:space="preserve">Resistance </t>
  </si>
  <si>
    <t>uncertainty</t>
  </si>
  <si>
    <t>10.3 kO</t>
  </si>
  <si>
    <t>Temp (room)</t>
  </si>
  <si>
    <t>76 degrees f</t>
  </si>
  <si>
    <t>Temp (F)</t>
  </si>
  <si>
    <t>Resistance (kO)</t>
  </si>
  <si>
    <t>2)</t>
  </si>
  <si>
    <t>dependence for other materials and objects</t>
  </si>
  <si>
    <t xml:space="preserve">measure the IV curve for graphite </t>
  </si>
  <si>
    <t xml:space="preserve">a) </t>
  </si>
  <si>
    <t>resistor in series</t>
  </si>
  <si>
    <t>100 ohm 1 watt</t>
  </si>
  <si>
    <t>diameter</t>
  </si>
  <si>
    <t xml:space="preserve">2mm </t>
  </si>
  <si>
    <t xml:space="preserve">length </t>
  </si>
  <si>
    <t xml:space="preserve">6.3 cm </t>
  </si>
  <si>
    <t>I (A)</t>
  </si>
  <si>
    <t xml:space="preserve">I (A) </t>
  </si>
  <si>
    <t>resistor got really hot</t>
  </si>
  <si>
    <t>Measure the I(V) curve of a simple diode</t>
  </si>
  <si>
    <t>Current (amps)</t>
  </si>
  <si>
    <t xml:space="preserve">Voltage (volts) </t>
  </si>
  <si>
    <t>Measure the I(V) curve of a light-emitting diode</t>
  </si>
  <si>
    <t>no resistor</t>
  </si>
  <si>
    <t>Current (A)</t>
  </si>
  <si>
    <t>Voltage (V)</t>
  </si>
  <si>
    <t>3)</t>
  </si>
  <si>
    <t xml:space="preserve">Potential or Voltage divider </t>
  </si>
  <si>
    <t>Build a potential divider using the approximate values R1 = 200 Ohm and R2 = 200 Ohm</t>
  </si>
  <si>
    <t>R1</t>
  </si>
  <si>
    <t>199.1 ohm</t>
  </si>
  <si>
    <t xml:space="preserve">R2 </t>
  </si>
  <si>
    <t xml:space="preserve">199.1 ohm </t>
  </si>
  <si>
    <t xml:space="preserve">V-source </t>
  </si>
  <si>
    <t>R(load) (Ohms)</t>
  </si>
  <si>
    <t>V(load) (Volts)</t>
  </si>
  <si>
    <t>I(load) (Amps)</t>
  </si>
  <si>
    <t>Same circuit except R1 = R2 = 15.82 kOhms</t>
  </si>
  <si>
    <t>R(ohms)</t>
  </si>
  <si>
    <t>Voltage (volts)</t>
  </si>
  <si>
    <t>Current (Amps)</t>
  </si>
  <si>
    <t>4)</t>
  </si>
  <si>
    <t xml:space="preserve">Thevenin equivalent potential and resistance </t>
  </si>
  <si>
    <t xml:space="preserve">b) </t>
  </si>
  <si>
    <t>Determine the equivalent source potential by measuring the output potential with high input resistance (DMM)</t>
  </si>
  <si>
    <t xml:space="preserve">139 (Ohms) </t>
  </si>
  <si>
    <t xml:space="preserve">Determine the equivalent source resistance by measuring the current by short circuiting </t>
  </si>
  <si>
    <t>V(ab) =</t>
  </si>
  <si>
    <t>V(open)</t>
  </si>
  <si>
    <t>1.9 volts</t>
  </si>
  <si>
    <t xml:space="preserve">connect the load resistor of your choice and measure the output potential </t>
  </si>
  <si>
    <t>Voltage (ab)</t>
  </si>
  <si>
    <t>Curent (ab)</t>
  </si>
  <si>
    <t>Resistance (ab)</t>
  </si>
  <si>
    <t>&lt;-- some of these are moving around because the dmm resistance changes between the uA and mA settings</t>
  </si>
  <si>
    <t xml:space="preserve">Source Input and Resistance </t>
  </si>
  <si>
    <t>Measure the source resistance of your power supply</t>
  </si>
  <si>
    <t>V=</t>
  </si>
  <si>
    <t>Vs(Rl/Rl+Rout)</t>
  </si>
  <si>
    <t>V (Volts)</t>
  </si>
  <si>
    <t>I (amps)</t>
  </si>
  <si>
    <t>DMM Source Resistance</t>
  </si>
  <si>
    <t>V(volts)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</si>
</sst>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Alignment="1">
      <alignment horizontal="right" inden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220k</a:t>
            </a:r>
            <a:r>
              <a:rPr lang="en-US" sz="1400" b="0" i="0" u="none" strike="noStrike" baseline="0">
                <a:effectLst/>
              </a:rPr>
              <a:t>Ω resistor I(V)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I (A)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6971150481189851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Sheet1!$C$13:$C$26</c:f>
              <c:numCache>
                <c:formatCode>General</c:formatCode>
                <c:ptCount val="14"/>
                <c:pt idx="0">
                  <c:v>1.0209999999999999</c:v>
                </c:pt>
                <c:pt idx="1">
                  <c:v>1.329</c:v>
                </c:pt>
                <c:pt idx="2">
                  <c:v>1.82</c:v>
                </c:pt>
                <c:pt idx="3">
                  <c:v>2</c:v>
                </c:pt>
                <c:pt idx="4">
                  <c:v>2.2000000000000002</c:v>
                </c:pt>
                <c:pt idx="5">
                  <c:v>2.4</c:v>
                </c:pt>
                <c:pt idx="6">
                  <c:v>3</c:v>
                </c:pt>
                <c:pt idx="7">
                  <c:v>3.3</c:v>
                </c:pt>
                <c:pt idx="8">
                  <c:v>3.6</c:v>
                </c:pt>
                <c:pt idx="9">
                  <c:v>3.8</c:v>
                </c:pt>
                <c:pt idx="10">
                  <c:v>5.9</c:v>
                </c:pt>
                <c:pt idx="11">
                  <c:v>13.8</c:v>
                </c:pt>
                <c:pt idx="12">
                  <c:v>17.8</c:v>
                </c:pt>
                <c:pt idx="13">
                  <c:v>20</c:v>
                </c:pt>
              </c:numCache>
            </c:numRef>
          </c:xVal>
          <c:yVal>
            <c:numRef>
              <c:f>Sheet1!$D$13:$D$26</c:f>
              <c:numCache>
                <c:formatCode>General</c:formatCode>
                <c:ptCount val="14"/>
                <c:pt idx="0">
                  <c:v>4.6999999999999999E-6</c:v>
                </c:pt>
                <c:pt idx="1">
                  <c:v>6.0999999999999992E-6</c:v>
                </c:pt>
                <c:pt idx="2">
                  <c:v>8.3999999999999992E-6</c:v>
                </c:pt>
                <c:pt idx="3">
                  <c:v>9.3999999999999998E-6</c:v>
                </c:pt>
                <c:pt idx="4">
                  <c:v>1.03E-5</c:v>
                </c:pt>
                <c:pt idx="5">
                  <c:v>1.1699999999999998E-5</c:v>
                </c:pt>
                <c:pt idx="6">
                  <c:v>1.4199999999999998E-5</c:v>
                </c:pt>
                <c:pt idx="7">
                  <c:v>1.5500000000000001E-5</c:v>
                </c:pt>
                <c:pt idx="8">
                  <c:v>1.6799999999999998E-5</c:v>
                </c:pt>
                <c:pt idx="9">
                  <c:v>1.8199999999999999E-5</c:v>
                </c:pt>
                <c:pt idx="10">
                  <c:v>2.8E-5</c:v>
                </c:pt>
                <c:pt idx="11">
                  <c:v>6.4700000000000001E-5</c:v>
                </c:pt>
                <c:pt idx="12">
                  <c:v>8.3299999999999992E-5</c:v>
                </c:pt>
                <c:pt idx="13">
                  <c:v>9.3499999999999996E-5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5-4455-BCF2-CC2C86EF9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187256"/>
        <c:axId val="268187912"/>
      </c:scatterChart>
      <c:valAx>
        <c:axId val="26818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87912"/>
        <c:crosses val="autoZero"/>
        <c:crossBetween val="midCat"/>
      </c:valAx>
      <c:valAx>
        <c:axId val="26818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(Micro Amps)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8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V(R) for the voltage divider. R1=R2=16k Ohms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Sheet1!$C$161</c:f>
              <c:strCache>
                <c:ptCount val="1"/>
                <c:pt idx="0">
                  <c:v>Voltage (volts)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Sheet1!$B$162:$B$171</c:f>
              <c:numCache>
                <c:formatCode>General</c:formatCode>
                <c:ptCount val="10"/>
                <c:pt idx="0">
                  <c:v>19800</c:v>
                </c:pt>
                <c:pt idx="1">
                  <c:v>206</c:v>
                </c:pt>
                <c:pt idx="2">
                  <c:v>8090</c:v>
                </c:pt>
                <c:pt idx="3">
                  <c:v>614</c:v>
                </c:pt>
                <c:pt idx="4">
                  <c:v>677000</c:v>
                </c:pt>
                <c:pt idx="5">
                  <c:v>985000</c:v>
                </c:pt>
                <c:pt idx="6">
                  <c:v>19900</c:v>
                </c:pt>
                <c:pt idx="7">
                  <c:v>470</c:v>
                </c:pt>
                <c:pt idx="8">
                  <c:v>217000</c:v>
                </c:pt>
                <c:pt idx="9">
                  <c:v>1980</c:v>
                </c:pt>
              </c:numCache>
            </c:numRef>
          </c:xVal>
          <c:yVal>
            <c:numRef>
              <c:f>Sheet1!$C$162:$C$171</c:f>
              <c:numCache>
                <c:formatCode>General</c:formatCode>
                <c:ptCount val="10"/>
                <c:pt idx="0">
                  <c:v>1</c:v>
                </c:pt>
                <c:pt idx="1">
                  <c:v>0.127</c:v>
                </c:pt>
                <c:pt idx="2">
                  <c:v>2.6</c:v>
                </c:pt>
                <c:pt idx="3">
                  <c:v>0.3</c:v>
                </c:pt>
                <c:pt idx="4">
                  <c:v>5.0999999999999996</c:v>
                </c:pt>
                <c:pt idx="5">
                  <c:v>0.57299999999999995</c:v>
                </c:pt>
                <c:pt idx="6">
                  <c:v>3.7</c:v>
                </c:pt>
                <c:pt idx="7">
                  <c:v>0.28799999999999998</c:v>
                </c:pt>
                <c:pt idx="8">
                  <c:v>5</c:v>
                </c:pt>
                <c:pt idx="9">
                  <c:v>1.0409999999999999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7-4919-ABED-0D28B5755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90560"/>
        <c:axId val="496791872"/>
      </c:scatterChart>
      <c:valAx>
        <c:axId val="49679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R_load (</a:t>
                </a:r>
                <a:r>
                  <a:rPr lang="en-US" sz="1000" b="0" i="0" u="none" strike="noStrike" baseline="0">
                    <a:effectLst/>
                  </a:rPr>
                  <a:t>Ω)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91872"/>
        <c:crosses val="autoZero"/>
        <c:crossBetween val="midCat"/>
      </c:valAx>
      <c:valAx>
        <c:axId val="4967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9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Thevenin</a:t>
            </a:r>
            <a:r>
              <a:rPr lang="en-US" baseline="0"/>
              <a:t> Equivalent I(V)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Sheet1!$D$185</c:f>
              <c:strCache>
                <c:ptCount val="1"/>
                <c:pt idx="0">
                  <c:v>Curent (ab)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3139737654421"/>
                  <c:y val="-0.7341204665281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Sheet1!$C$186:$C$198</c:f>
              <c:numCache>
                <c:formatCode>General</c:formatCode>
                <c:ptCount val="13"/>
                <c:pt idx="0">
                  <c:v>1.89</c:v>
                </c:pt>
                <c:pt idx="1">
                  <c:v>2</c:v>
                </c:pt>
                <c:pt idx="2">
                  <c:v>1.81</c:v>
                </c:pt>
                <c:pt idx="3">
                  <c:v>1.9</c:v>
                </c:pt>
                <c:pt idx="4">
                  <c:v>1.8</c:v>
                </c:pt>
                <c:pt idx="5">
                  <c:v>1.9</c:v>
                </c:pt>
                <c:pt idx="6">
                  <c:v>1.9</c:v>
                </c:pt>
                <c:pt idx="7">
                  <c:v>1.472</c:v>
                </c:pt>
                <c:pt idx="8">
                  <c:v>1.7450000000000001</c:v>
                </c:pt>
                <c:pt idx="9">
                  <c:v>1.7649999999999999</c:v>
                </c:pt>
                <c:pt idx="10">
                  <c:v>0.42199999999999999</c:v>
                </c:pt>
                <c:pt idx="11">
                  <c:v>1.8560000000000001</c:v>
                </c:pt>
                <c:pt idx="12">
                  <c:v>1.109</c:v>
                </c:pt>
              </c:numCache>
            </c:numRef>
          </c:xVal>
          <c:yVal>
            <c:numRef>
              <c:f>Sheet1!$D$186:$D$198</c:f>
              <c:numCache>
                <c:formatCode>General</c:formatCode>
                <c:ptCount val="13"/>
                <c:pt idx="0">
                  <c:v>1.8000000000000002E-3</c:v>
                </c:pt>
                <c:pt idx="1">
                  <c:v>3.1E-6</c:v>
                </c:pt>
                <c:pt idx="2">
                  <c:v>2.8999999999999998E-3</c:v>
                </c:pt>
                <c:pt idx="3">
                  <c:v>9.3999999999999998E-6</c:v>
                </c:pt>
                <c:pt idx="4">
                  <c:v>9.6500000000000001E-5</c:v>
                </c:pt>
                <c:pt idx="5">
                  <c:v>9.0000000000000008E-4</c:v>
                </c:pt>
                <c:pt idx="6">
                  <c:v>2.0000000000000001E-4</c:v>
                </c:pt>
                <c:pt idx="7">
                  <c:v>7.3000000000000001E-3</c:v>
                </c:pt>
                <c:pt idx="8">
                  <c:v>3.7000000000000002E-3</c:v>
                </c:pt>
                <c:pt idx="9">
                  <c:v>3.3999999999999998E-3</c:v>
                </c:pt>
                <c:pt idx="10">
                  <c:v>2.12E-2</c:v>
                </c:pt>
                <c:pt idx="11">
                  <c:v>2.2000000000000001E-3</c:v>
                </c:pt>
                <c:pt idx="12">
                  <c:v>1.21E-2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E-4226-8217-B62214367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59432"/>
        <c:axId val="407768616"/>
      </c:scatterChart>
      <c:valAx>
        <c:axId val="40775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68616"/>
        <c:crosses val="autoZero"/>
        <c:crossBetween val="midCat"/>
      </c:valAx>
      <c:valAx>
        <c:axId val="40776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(Amps)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5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Supply I(V)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43434071443482"/>
                  <c:y val="-0.739681790139911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Sheet1!$C$210:$C$225</c:f>
              <c:numCache>
                <c:formatCode>General</c:formatCode>
                <c:ptCount val="16"/>
                <c:pt idx="0">
                  <c:v>4.7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</c:v>
                </c:pt>
                <c:pt idx="5">
                  <c:v>5.0999999999999996</c:v>
                </c:pt>
                <c:pt idx="6">
                  <c:v>5</c:v>
                </c:pt>
                <c:pt idx="7">
                  <c:v>5.0999999999999996</c:v>
                </c:pt>
                <c:pt idx="8">
                  <c:v>4.9000000000000004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4.9000000000000004</c:v>
                </c:pt>
                <c:pt idx="13">
                  <c:v>4.8</c:v>
                </c:pt>
                <c:pt idx="14">
                  <c:v>4.9000000000000004</c:v>
                </c:pt>
                <c:pt idx="15">
                  <c:v>4</c:v>
                </c:pt>
              </c:numCache>
            </c:numRef>
          </c:xVal>
          <c:yVal>
            <c:numRef>
              <c:f>Sheet1!$D$210:$D$225</c:f>
              <c:numCache>
                <c:formatCode>General</c:formatCode>
                <c:ptCount val="16"/>
                <c:pt idx="0">
                  <c:v>5.2999999999999999E-2</c:v>
                </c:pt>
                <c:pt idx="1">
                  <c:v>2.3800000000000003E-5</c:v>
                </c:pt>
                <c:pt idx="2">
                  <c:v>2.0000000000000001E-4</c:v>
                </c:pt>
                <c:pt idx="3">
                  <c:v>2.5000000000000001E-3</c:v>
                </c:pt>
                <c:pt idx="4">
                  <c:v>5.0999999999999995E-3</c:v>
                </c:pt>
                <c:pt idx="5">
                  <c:v>5.9999999999999995E-4</c:v>
                </c:pt>
                <c:pt idx="6">
                  <c:v>1.0800000000000001E-2</c:v>
                </c:pt>
                <c:pt idx="7">
                  <c:v>7.9000000000000006E-6</c:v>
                </c:pt>
                <c:pt idx="8">
                  <c:v>2.5100000000000001E-2</c:v>
                </c:pt>
                <c:pt idx="9">
                  <c:v>8.199999999999999E-3</c:v>
                </c:pt>
                <c:pt idx="10">
                  <c:v>6.2000000000000006E-3</c:v>
                </c:pt>
                <c:pt idx="11">
                  <c:v>9.8000000000000014E-3</c:v>
                </c:pt>
                <c:pt idx="12">
                  <c:v>0.21</c:v>
                </c:pt>
                <c:pt idx="13">
                  <c:v>0.5</c:v>
                </c:pt>
                <c:pt idx="14">
                  <c:v>0.15</c:v>
                </c:pt>
                <c:pt idx="15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4-46F5-A542-89BF65562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33712"/>
        <c:axId val="395543224"/>
      </c:scatterChart>
      <c:valAx>
        <c:axId val="39553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(Volts)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43224"/>
        <c:crosses val="autoZero"/>
        <c:crossBetween val="midCat"/>
      </c:valAx>
      <c:valAx>
        <c:axId val="39554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3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DMM V(R_load)</a:t>
            </a:r>
          </a:p>
        </c:rich>
      </c:tx>
      <c:layout>
        <c:manualLayout>
          <c:xMode val="edge"/>
          <c:yMode val="edge"/>
          <c:x val="0.43180776153128664"/>
          <c:y val="1.8192616548061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Sheet1!$C$230</c:f>
              <c:strCache>
                <c:ptCount val="1"/>
                <c:pt idx="0">
                  <c:v>V(volts)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62946176381718"/>
                  <c:y val="-0.54981381934072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Sheet1!$B$231:$B$243</c:f>
              <c:numCache>
                <c:formatCode>General</c:formatCode>
                <c:ptCount val="13"/>
                <c:pt idx="0">
                  <c:v>19.5</c:v>
                </c:pt>
                <c:pt idx="1">
                  <c:v>300000</c:v>
                </c:pt>
                <c:pt idx="2">
                  <c:v>510000</c:v>
                </c:pt>
                <c:pt idx="3">
                  <c:v>700000</c:v>
                </c:pt>
                <c:pt idx="4">
                  <c:v>1000000</c:v>
                </c:pt>
                <c:pt idx="5">
                  <c:v>1500000</c:v>
                </c:pt>
                <c:pt idx="6">
                  <c:v>1850000</c:v>
                </c:pt>
                <c:pt idx="7">
                  <c:v>2080000</c:v>
                </c:pt>
                <c:pt idx="8">
                  <c:v>4019999.9999999995</c:v>
                </c:pt>
                <c:pt idx="9">
                  <c:v>5980000</c:v>
                </c:pt>
                <c:pt idx="10">
                  <c:v>7909999.9999999991</c:v>
                </c:pt>
                <c:pt idx="11">
                  <c:v>9860000</c:v>
                </c:pt>
                <c:pt idx="12">
                  <c:v>11850000</c:v>
                </c:pt>
              </c:numCache>
            </c:numRef>
          </c:xVal>
          <c:yVal>
            <c:numRef>
              <c:f>Sheet1!$C$231:$C$243</c:f>
              <c:numCache>
                <c:formatCode>General</c:formatCode>
                <c:ptCount val="13"/>
                <c:pt idx="0">
                  <c:v>1.526</c:v>
                </c:pt>
                <c:pt idx="1">
                  <c:v>1.508</c:v>
                </c:pt>
                <c:pt idx="2">
                  <c:v>1.478</c:v>
                </c:pt>
                <c:pt idx="3">
                  <c:v>1.45</c:v>
                </c:pt>
                <c:pt idx="4">
                  <c:v>1.4119999999999999</c:v>
                </c:pt>
                <c:pt idx="5">
                  <c:v>1.35</c:v>
                </c:pt>
                <c:pt idx="6">
                  <c:v>1.31</c:v>
                </c:pt>
                <c:pt idx="7">
                  <c:v>1.2849999999999999</c:v>
                </c:pt>
                <c:pt idx="8">
                  <c:v>1.107</c:v>
                </c:pt>
                <c:pt idx="9">
                  <c:v>0.97099999999999997</c:v>
                </c:pt>
                <c:pt idx="10">
                  <c:v>0.86499999999999999</c:v>
                </c:pt>
                <c:pt idx="11">
                  <c:v>0.78100000000000003</c:v>
                </c:pt>
                <c:pt idx="12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D-40FD-87B2-E70A7CF76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64344"/>
        <c:axId val="331761720"/>
      </c:scatterChart>
      <c:valAx>
        <c:axId val="33176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R_load(Ohms)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61720"/>
        <c:crosses val="autoZero"/>
        <c:crossBetween val="midCat"/>
      </c:valAx>
      <c:valAx>
        <c:axId val="33176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6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Copper</a:t>
            </a:r>
            <a:r>
              <a:rPr lang="en-US" baseline="0"/>
              <a:t> Clad Resistor R(T)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705305859271573E-2"/>
          <c:y val="0.13144493019214634"/>
          <c:w val="0.9097292213473315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Resistance (ohms)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Sheet1!$B$34:$B$42</c:f>
              <c:numCache>
                <c:formatCode>General</c:formatCode>
                <c:ptCount val="9"/>
                <c:pt idx="0">
                  <c:v>21.4</c:v>
                </c:pt>
                <c:pt idx="1">
                  <c:v>24.6</c:v>
                </c:pt>
                <c:pt idx="2">
                  <c:v>29.2</c:v>
                </c:pt>
                <c:pt idx="3">
                  <c:v>50</c:v>
                </c:pt>
                <c:pt idx="4">
                  <c:v>-4</c:v>
                </c:pt>
                <c:pt idx="5">
                  <c:v>-1.7</c:v>
                </c:pt>
                <c:pt idx="6">
                  <c:v>20.6</c:v>
                </c:pt>
                <c:pt idx="7">
                  <c:v>21.1</c:v>
                </c:pt>
                <c:pt idx="8">
                  <c:v>22.3</c:v>
                </c:pt>
              </c:numCache>
            </c:numRef>
          </c:xVal>
          <c:yVal>
            <c:numRef>
              <c:f>Sheet1!$C$34:$C$42</c:f>
              <c:numCache>
                <c:formatCode>General</c:formatCode>
                <c:ptCount val="9"/>
                <c:pt idx="0">
                  <c:v>71.8</c:v>
                </c:pt>
                <c:pt idx="1">
                  <c:v>72.2</c:v>
                </c:pt>
                <c:pt idx="2">
                  <c:v>72.5</c:v>
                </c:pt>
                <c:pt idx="3">
                  <c:v>73.599999999999994</c:v>
                </c:pt>
                <c:pt idx="4">
                  <c:v>73.099999999999994</c:v>
                </c:pt>
                <c:pt idx="5">
                  <c:v>72.8</c:v>
                </c:pt>
                <c:pt idx="6">
                  <c:v>72.900000000000006</c:v>
                </c:pt>
                <c:pt idx="7">
                  <c:v>73</c:v>
                </c:pt>
                <c:pt idx="8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1-4EEC-9E3E-07B2FE850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12104"/>
        <c:axId val="396307840"/>
      </c:scatterChart>
      <c:valAx>
        <c:axId val="39631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</a:t>
                </a:r>
                <a:r>
                  <a:rPr lang="en-US" baseline="0"/>
                  <a:t> celsius)</a:t>
                </a:r>
              </a:p>
            </c:rich>
          </c:tx>
          <c:layout>
            <c:manualLayout>
              <c:xMode val="edge"/>
              <c:yMode val="edge"/>
              <c:x val="0.39988284742017938"/>
              <c:y val="0.89135996734310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07840"/>
        <c:crosses val="autoZero"/>
        <c:crossBetween val="midCat"/>
      </c:valAx>
      <c:valAx>
        <c:axId val="396307840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  <a:r>
                  <a:rPr lang="en-US" baseline="0"/>
                  <a:t> (Ohms)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104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Thermistor</a:t>
            </a:r>
            <a:r>
              <a:rPr lang="en-US" baseline="0"/>
              <a:t> Temp v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03079204953192E-2"/>
          <c:y val="0.15233485392183743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Sheet1!$C$56</c:f>
              <c:strCache>
                <c:ptCount val="1"/>
                <c:pt idx="0">
                  <c:v>Resistance (kO)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4972491842558224E-2"/>
                  <c:y val="-0.66857446754628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Sheet1!$B$57:$B$64</c:f>
              <c:numCache>
                <c:formatCode>General</c:formatCode>
                <c:ptCount val="8"/>
                <c:pt idx="0">
                  <c:v>76</c:v>
                </c:pt>
                <c:pt idx="1">
                  <c:v>90</c:v>
                </c:pt>
                <c:pt idx="2">
                  <c:v>92</c:v>
                </c:pt>
                <c:pt idx="3">
                  <c:v>82</c:v>
                </c:pt>
                <c:pt idx="4">
                  <c:v>78</c:v>
                </c:pt>
                <c:pt idx="5">
                  <c:v>73</c:v>
                </c:pt>
                <c:pt idx="6">
                  <c:v>58</c:v>
                </c:pt>
                <c:pt idx="7">
                  <c:v>70</c:v>
                </c:pt>
              </c:numCache>
            </c:numRef>
          </c:xVal>
          <c:yVal>
            <c:numRef>
              <c:f>Sheet1!$C$57:$C$64</c:f>
              <c:numCache>
                <c:formatCode>General</c:formatCode>
                <c:ptCount val="8"/>
                <c:pt idx="0">
                  <c:v>10.3</c:v>
                </c:pt>
                <c:pt idx="1">
                  <c:v>5</c:v>
                </c:pt>
                <c:pt idx="2">
                  <c:v>4.5</c:v>
                </c:pt>
                <c:pt idx="3">
                  <c:v>6.38</c:v>
                </c:pt>
                <c:pt idx="4">
                  <c:v>7.2</c:v>
                </c:pt>
                <c:pt idx="5">
                  <c:v>13.2</c:v>
                </c:pt>
                <c:pt idx="6">
                  <c:v>23.8</c:v>
                </c:pt>
                <c:pt idx="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0-40BE-8DD1-E5092FBA0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08496"/>
        <c:axId val="396308824"/>
      </c:scatterChart>
      <c:valAx>
        <c:axId val="39630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(degrees Farenheit)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08824"/>
        <c:crosses val="autoZero"/>
        <c:crossBetween val="midCat"/>
      </c:valAx>
      <c:valAx>
        <c:axId val="39630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0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Graphtie</a:t>
            </a:r>
            <a:r>
              <a:rPr lang="en-US" baseline="0"/>
              <a:t> IV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Sheet1!$C$80</c:f>
              <c:strCache>
                <c:ptCount val="1"/>
                <c:pt idx="0">
                  <c:v>I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074584426946635E-2"/>
                  <c:y val="-0.21683654126567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Sheet1!$B$81:$B$90</c:f>
              <c:numCache>
                <c:formatCode>General</c:formatCode>
                <c:ptCount val="10"/>
                <c:pt idx="0">
                  <c:v>1.4E-2</c:v>
                </c:pt>
                <c:pt idx="1">
                  <c:v>1.7000000000000001E-2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2.9000000000000001E-2</c:v>
                </c:pt>
                <c:pt idx="5">
                  <c:v>3.3000000000000002E-2</c:v>
                </c:pt>
                <c:pt idx="6">
                  <c:v>1.2E-2</c:v>
                </c:pt>
                <c:pt idx="7">
                  <c:v>7.0000000000000001E-3</c:v>
                </c:pt>
                <c:pt idx="8">
                  <c:v>3.0000000000000001E-3</c:v>
                </c:pt>
                <c:pt idx="9">
                  <c:v>2E-3</c:v>
                </c:pt>
              </c:numCache>
            </c:numRef>
          </c:xVal>
          <c:yVal>
            <c:numRef>
              <c:f>Sheet1!$C$81:$C$90</c:f>
              <c:numCache>
                <c:formatCode>General</c:formatCode>
                <c:ptCount val="10"/>
                <c:pt idx="0">
                  <c:v>4.0600000000000004E-2</c:v>
                </c:pt>
                <c:pt idx="1">
                  <c:v>5.11E-2</c:v>
                </c:pt>
                <c:pt idx="2">
                  <c:v>5.91E-2</c:v>
                </c:pt>
                <c:pt idx="3">
                  <c:v>7.51E-2</c:v>
                </c:pt>
                <c:pt idx="4">
                  <c:v>8.5500000000000007E-2</c:v>
                </c:pt>
                <c:pt idx="5">
                  <c:v>9.7500000000000003E-2</c:v>
                </c:pt>
                <c:pt idx="6">
                  <c:v>3.5900000000000001E-2</c:v>
                </c:pt>
                <c:pt idx="7">
                  <c:v>2.07E-2</c:v>
                </c:pt>
                <c:pt idx="8">
                  <c:v>1.0699999999999999E-2</c:v>
                </c:pt>
                <c:pt idx="9">
                  <c:v>6.8300000000000001E-3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A-406A-893F-84FEF8F69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58976"/>
        <c:axId val="392759304"/>
      </c:scatterChart>
      <c:valAx>
        <c:axId val="3927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59304"/>
        <c:crosses val="autoZero"/>
        <c:crossBetween val="midCat"/>
      </c:valAx>
      <c:valAx>
        <c:axId val="392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Diode I(V)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470467604325875E-2"/>
          <c:y val="0.15633298208640675"/>
          <c:w val="0.93135754222368394"/>
          <c:h val="0.797302423603793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Sheet1!$C$98</c:f>
              <c:strCache>
                <c:ptCount val="1"/>
                <c:pt idx="0">
                  <c:v>Current (amps)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Sheet1!$B$99:$B$108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0.34300000000000003</c:v>
                </c:pt>
                <c:pt idx="2">
                  <c:v>0.36899999999999999</c:v>
                </c:pt>
                <c:pt idx="3">
                  <c:v>0.38300000000000001</c:v>
                </c:pt>
                <c:pt idx="4">
                  <c:v>0.39600000000000002</c:v>
                </c:pt>
                <c:pt idx="5">
                  <c:v>-0.45500000000000002</c:v>
                </c:pt>
                <c:pt idx="6">
                  <c:v>-0.81799999999999995</c:v>
                </c:pt>
                <c:pt idx="7">
                  <c:v>-1.45</c:v>
                </c:pt>
                <c:pt idx="8">
                  <c:v>-1.7789999999999999</c:v>
                </c:pt>
                <c:pt idx="9">
                  <c:v>-2.5</c:v>
                </c:pt>
              </c:numCache>
            </c:numRef>
          </c:xVal>
          <c:yVal>
            <c:numRef>
              <c:f>Sheet1!$C$99:$C$108</c:f>
              <c:numCache>
                <c:formatCode>General</c:formatCode>
                <c:ptCount val="10"/>
                <c:pt idx="0">
                  <c:v>1.9999999999999999E-7</c:v>
                </c:pt>
                <c:pt idx="1">
                  <c:v>5.6999999999999996E-6</c:v>
                </c:pt>
                <c:pt idx="2">
                  <c:v>1.03E-5</c:v>
                </c:pt>
                <c:pt idx="3">
                  <c:v>1.3899999999999999E-5</c:v>
                </c:pt>
                <c:pt idx="4">
                  <c:v>1.8899999999999999E-5</c:v>
                </c:pt>
                <c:pt idx="5">
                  <c:v>0</c:v>
                </c:pt>
                <c:pt idx="6">
                  <c:v>0</c:v>
                </c:pt>
                <c:pt idx="7">
                  <c:v>-9.9999999999999995E-8</c:v>
                </c:pt>
                <c:pt idx="8">
                  <c:v>-9.9999999999999995E-8</c:v>
                </c:pt>
                <c:pt idx="9">
                  <c:v>-1.9999999999999999E-7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2-40F7-8512-4175BBE7A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06920"/>
        <c:axId val="496302656"/>
      </c:scatterChart>
      <c:valAx>
        <c:axId val="49630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02656"/>
        <c:crosses val="autoZero"/>
        <c:crossBetween val="midCat"/>
      </c:valAx>
      <c:valAx>
        <c:axId val="4963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0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fit graph of &lt;-----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073140857392826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Sheet1!$B$99:$B$103</c:f>
              <c:numCache>
                <c:formatCode>General</c:formatCode>
                <c:ptCount val="5"/>
                <c:pt idx="0">
                  <c:v>0.19900000000000001</c:v>
                </c:pt>
                <c:pt idx="1">
                  <c:v>0.34300000000000003</c:v>
                </c:pt>
                <c:pt idx="2">
                  <c:v>0.36899999999999999</c:v>
                </c:pt>
                <c:pt idx="3">
                  <c:v>0.38300000000000001</c:v>
                </c:pt>
                <c:pt idx="4">
                  <c:v>0.39600000000000002</c:v>
                </c:pt>
              </c:numCache>
            </c:numRef>
          </c:xVal>
          <c:yVal>
            <c:numRef>
              <c:f>Sheet1!$C$99:$C$103</c:f>
              <c:numCache>
                <c:formatCode>General</c:formatCode>
                <c:ptCount val="5"/>
                <c:pt idx="0">
                  <c:v>1.9999999999999999E-7</c:v>
                </c:pt>
                <c:pt idx="1">
                  <c:v>5.6999999999999996E-6</c:v>
                </c:pt>
                <c:pt idx="2">
                  <c:v>1.03E-5</c:v>
                </c:pt>
                <c:pt idx="3">
                  <c:v>1.3899999999999999E-5</c:v>
                </c:pt>
                <c:pt idx="4">
                  <c:v>1.8899999999999999E-5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4-4BE9-B13A-9201D11E6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59104"/>
        <c:axId val="407763696"/>
      </c:scatterChart>
      <c:valAx>
        <c:axId val="40775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63696"/>
        <c:crosses val="autoZero"/>
        <c:crossBetween val="midCat"/>
      </c:valAx>
      <c:valAx>
        <c:axId val="4077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5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LED I(V) plot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Sheet1!$C$119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Sheet1!$B$120:$B$129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2.5</c:v>
                </c:pt>
                <c:pt idx="2">
                  <c:v>2.9</c:v>
                </c:pt>
                <c:pt idx="3">
                  <c:v>3.1</c:v>
                </c:pt>
                <c:pt idx="4">
                  <c:v>1.7</c:v>
                </c:pt>
                <c:pt idx="5">
                  <c:v>-1.7</c:v>
                </c:pt>
                <c:pt idx="6">
                  <c:v>-2.2000000000000002</c:v>
                </c:pt>
                <c:pt idx="7">
                  <c:v>-2.6</c:v>
                </c:pt>
                <c:pt idx="8">
                  <c:v>-3.1</c:v>
                </c:pt>
                <c:pt idx="9">
                  <c:v>-3.6</c:v>
                </c:pt>
              </c:numCache>
            </c:numRef>
          </c:xVal>
          <c:yVal>
            <c:numRef>
              <c:f>Sheet1!$C$120:$C$129</c:f>
              <c:numCache>
                <c:formatCode>General</c:formatCode>
                <c:ptCount val="10"/>
                <c:pt idx="0">
                  <c:v>2.4899999999999999E-5</c:v>
                </c:pt>
                <c:pt idx="1">
                  <c:v>6.9999999999999999E-4</c:v>
                </c:pt>
                <c:pt idx="2">
                  <c:v>8.4000000000000012E-3</c:v>
                </c:pt>
                <c:pt idx="3">
                  <c:v>2.0100000000000003E-2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-1.9999999999999999E-7</c:v>
                </c:pt>
                <c:pt idx="8">
                  <c:v>-1.9999999999999999E-7</c:v>
                </c:pt>
                <c:pt idx="9">
                  <c:v>-2.9999999999999999E-7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1-4AF5-9B3F-6DADCFF40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86456"/>
        <c:axId val="499891376"/>
      </c:scatterChart>
      <c:valAx>
        <c:axId val="49988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91376"/>
        <c:crosses val="autoZero"/>
        <c:crossBetween val="midCat"/>
      </c:valAx>
      <c:valAx>
        <c:axId val="4998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8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fit graph of &lt;-----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Sheet1!$C$119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42742782152231"/>
                  <c:y val="-0.20040463692038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Sheet1!$B$120:$B$123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2.5</c:v>
                </c:pt>
                <c:pt idx="2">
                  <c:v>2.9</c:v>
                </c:pt>
                <c:pt idx="3">
                  <c:v>3.1</c:v>
                </c:pt>
              </c:numCache>
            </c:numRef>
          </c:xVal>
          <c:yVal>
            <c:numRef>
              <c:f>Sheet1!$C$120:$C$123</c:f>
              <c:numCache>
                <c:formatCode>General</c:formatCode>
                <c:ptCount val="4"/>
                <c:pt idx="0">
                  <c:v>2.4899999999999999E-5</c:v>
                </c:pt>
                <c:pt idx="1">
                  <c:v>6.9999999999999999E-4</c:v>
                </c:pt>
                <c:pt idx="2">
                  <c:v>8.4000000000000012E-3</c:v>
                </c:pt>
                <c:pt idx="3">
                  <c:v>2.0100000000000003E-2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8-4887-8111-FCDB546B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82360"/>
        <c:axId val="496788592"/>
      </c:scatterChart>
      <c:valAx>
        <c:axId val="49678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88592"/>
        <c:crosses val="autoZero"/>
        <c:crossBetween val="midCat"/>
      </c:valAx>
      <c:valAx>
        <c:axId val="4967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8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V(R)</a:t>
            </a:r>
            <a:r>
              <a:rPr lang="en-US" baseline="0"/>
              <a:t> for the voltage divider. R1=R2=200 Ohms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Sheet1!$C$142</c:f>
              <c:strCache>
                <c:ptCount val="1"/>
                <c:pt idx="0">
                  <c:v>V(load) (Volts)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Sheet1!$B$143:$B$152</c:f>
              <c:numCache>
                <c:formatCode>General</c:formatCode>
                <c:ptCount val="10"/>
                <c:pt idx="0">
                  <c:v>199.1</c:v>
                </c:pt>
                <c:pt idx="1">
                  <c:v>670000</c:v>
                </c:pt>
                <c:pt idx="2">
                  <c:v>1010000</c:v>
                </c:pt>
                <c:pt idx="3">
                  <c:v>19700</c:v>
                </c:pt>
                <c:pt idx="4">
                  <c:v>210000</c:v>
                </c:pt>
                <c:pt idx="5">
                  <c:v>464</c:v>
                </c:pt>
                <c:pt idx="6">
                  <c:v>610</c:v>
                </c:pt>
                <c:pt idx="7">
                  <c:v>980</c:v>
                </c:pt>
                <c:pt idx="8">
                  <c:v>8070</c:v>
                </c:pt>
                <c:pt idx="9">
                  <c:v>1980</c:v>
                </c:pt>
              </c:numCache>
            </c:numRef>
          </c:xVal>
          <c:yVal>
            <c:numRef>
              <c:f>Sheet1!$C$143:$C$152</c:f>
              <c:numCache>
                <c:formatCode>General</c:formatCode>
                <c:ptCount val="10"/>
                <c:pt idx="0">
                  <c:v>3.3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4.0999999999999996</c:v>
                </c:pt>
                <c:pt idx="6">
                  <c:v>4.3</c:v>
                </c:pt>
                <c:pt idx="7">
                  <c:v>4.5</c:v>
                </c:pt>
                <c:pt idx="8">
                  <c:v>5</c:v>
                </c:pt>
                <c:pt idx="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9-48A3-99B6-2BD7F3F3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12136"/>
        <c:axId val="392418368"/>
      </c:scatterChart>
      <c:valAx>
        <c:axId val="39241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R_Load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Ω)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18368"/>
        <c:crosses val="autoZero"/>
        <c:crossBetween val="midCat"/>
      </c:valAx>
      <c:valAx>
        <c:axId val="3924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(Volts)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1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740877</xdr:colOff>
      <xdr:row>11</xdr:row>
      <xdr:rowOff>169442</xdr:rowOff>
    </xdr:from>
    <xdr:to>
      <xdr:col>15</xdr:col>
      <xdr:colOff>301042</xdr:colOff>
      <xdr:row>26</xdr:row>
      <xdr:rowOff>150392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139700</xdr:colOff>
      <xdr:row>32</xdr:row>
      <xdr:rowOff>3174</xdr:rowOff>
    </xdr:from>
    <xdr:to>
      <xdr:col>13</xdr:col>
      <xdr:colOff>241300</xdr:colOff>
      <xdr:row>49</xdr:row>
      <xdr:rowOff>123112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40821</xdr:colOff>
      <xdr:row>51</xdr:row>
      <xdr:rowOff>168274</xdr:rowOff>
    </xdr:from>
    <xdr:to>
      <xdr:col>16</xdr:col>
      <xdr:colOff>58316</xdr:colOff>
      <xdr:row>66</xdr:row>
      <xdr:rowOff>171448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247650</xdr:colOff>
      <xdr:row>78</xdr:row>
      <xdr:rowOff>136525</xdr:rowOff>
    </xdr:from>
    <xdr:to>
      <xdr:col>9</xdr:col>
      <xdr:colOff>406400</xdr:colOff>
      <xdr:row>93</xdr:row>
      <xdr:rowOff>117475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279400</xdr:colOff>
      <xdr:row>97</xdr:row>
      <xdr:rowOff>22224</xdr:rowOff>
    </xdr:from>
    <xdr:to>
      <xdr:col>10</xdr:col>
      <xdr:colOff>425450</xdr:colOff>
      <xdr:row>113</xdr:row>
      <xdr:rowOff>88899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419100</xdr:colOff>
      <xdr:row>96</xdr:row>
      <xdr:rowOff>171450</xdr:rowOff>
    </xdr:from>
    <xdr:to>
      <xdr:col>18</xdr:col>
      <xdr:colOff>184149</xdr:colOff>
      <xdr:row>113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206375</xdr:colOff>
      <xdr:row>117</xdr:row>
      <xdr:rowOff>161925</xdr:rowOff>
    </xdr:from>
    <xdr:to>
      <xdr:col>9</xdr:col>
      <xdr:colOff>365125</xdr:colOff>
      <xdr:row>132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434975</xdr:colOff>
      <xdr:row>117</xdr:row>
      <xdr:rowOff>136525</xdr:rowOff>
    </xdr:from>
    <xdr:to>
      <xdr:col>17</xdr:col>
      <xdr:colOff>130175</xdr:colOff>
      <xdr:row>132</xdr:row>
      <xdr:rowOff>117475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41274</xdr:colOff>
      <xdr:row>140</xdr:row>
      <xdr:rowOff>174625</xdr:rowOff>
    </xdr:from>
    <xdr:to>
      <xdr:col>12</xdr:col>
      <xdr:colOff>107950</xdr:colOff>
      <xdr:row>154</xdr:row>
      <xdr:rowOff>44451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200867</xdr:colOff>
      <xdr:row>160</xdr:row>
      <xdr:rowOff>151105</xdr:rowOff>
    </xdr:from>
    <xdr:to>
      <xdr:col>11</xdr:col>
      <xdr:colOff>345362</xdr:colOff>
      <xdr:row>172</xdr:row>
      <xdr:rowOff>84235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477545</xdr:colOff>
      <xdr:row>184</xdr:row>
      <xdr:rowOff>112226</xdr:rowOff>
    </xdr:from>
    <xdr:to>
      <xdr:col>12</xdr:col>
      <xdr:colOff>369335</xdr:colOff>
      <xdr:row>200</xdr:row>
      <xdr:rowOff>25919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590938</xdr:colOff>
      <xdr:row>210</xdr:row>
      <xdr:rowOff>97194</xdr:rowOff>
    </xdr:from>
    <xdr:to>
      <xdr:col>11</xdr:col>
      <xdr:colOff>492448</xdr:colOff>
      <xdr:row>224</xdr:row>
      <xdr:rowOff>129592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454868</xdr:colOff>
      <xdr:row>230</xdr:row>
      <xdr:rowOff>47430</xdr:rowOff>
    </xdr:from>
    <xdr:to>
      <xdr:col>12</xdr:col>
      <xdr:colOff>71275</xdr:colOff>
      <xdr:row>249</xdr:row>
      <xdr:rowOff>90714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3"/>
  <sheetViews>
    <sheetView tabSelected="1" topLeftCell="A223" zoomScale="98" zoomScaleNormal="100" workbookViewId="0">
      <selection activeCell="B230" sqref="B230:C243"/>
    </sheetView>
  </sheetViews>
  <sheetFormatPr defaultRowHeight="14.5" x14ac:dyDescent="0.35"/>
  <cols>
    <col min="1" max="1" width="9.26953125" bestFit="1" customWidth="1"/>
    <col min="2" max="2" width="14.453125" bestFit="1" customWidth="1"/>
    <col min="3" max="3" width="16" bestFit="1" customWidth="1"/>
    <col min="4" max="4" width="13.7265625" customWidth="1"/>
    <col min="5" max="5" width="11.81640625" bestFit="1" customWidth="1"/>
    <col min="6" max="8" width="10.7265625" bestFit="1" customWidth="1"/>
  </cols>
  <sheetData>
    <row r="1" spans="1:9" x14ac:dyDescent="0.35">
      <c r="A1" s="2">
        <v>1</v>
      </c>
      <c r="B1" s="5" t="s">
        <v>0</v>
      </c>
      <c r="C1" s="5"/>
      <c r="D1" s="5"/>
      <c r="E1" s="5"/>
      <c r="F1" s="5"/>
      <c r="G1" s="5"/>
      <c r="H1" s="5"/>
      <c r="I1" s="5"/>
    </row>
    <row r="2" spans="1:9" x14ac:dyDescent="0.35">
      <c r="A2" t="s">
        <v>8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98.6</v>
      </c>
      <c r="H2" t="s">
        <v>6</v>
      </c>
      <c r="I2" t="s">
        <v>7</v>
      </c>
    </row>
    <row r="5" spans="1:9" x14ac:dyDescent="0.35">
      <c r="A5" s="5" t="s">
        <v>12</v>
      </c>
      <c r="B5" s="5"/>
      <c r="C5" s="5"/>
      <c r="D5" s="5"/>
      <c r="E5" s="5"/>
      <c r="F5" s="5"/>
      <c r="G5" s="5"/>
      <c r="H5" s="5"/>
    </row>
    <row r="6" spans="1:9" x14ac:dyDescent="0.35">
      <c r="A6" t="s">
        <v>9</v>
      </c>
      <c r="B6" t="s">
        <v>13</v>
      </c>
      <c r="C6" t="s">
        <v>14</v>
      </c>
      <c r="D6" t="s">
        <v>15</v>
      </c>
      <c r="E6" s="7" t="s">
        <v>16</v>
      </c>
      <c r="F6" s="7"/>
      <c r="G6" s="7"/>
    </row>
    <row r="11" spans="1:9" x14ac:dyDescent="0.35">
      <c r="A11" s="5" t="s">
        <v>17</v>
      </c>
      <c r="B11" s="5"/>
      <c r="C11" s="5"/>
      <c r="D11" s="5"/>
      <c r="E11" s="5"/>
      <c r="F11" s="5"/>
      <c r="G11" s="5"/>
      <c r="H11" s="5"/>
      <c r="I11" s="5"/>
    </row>
    <row r="12" spans="1:9" x14ac:dyDescent="0.35">
      <c r="A12" t="s">
        <v>18</v>
      </c>
      <c r="B12" t="s">
        <v>10</v>
      </c>
      <c r="C12" t="s">
        <v>11</v>
      </c>
      <c r="D12" t="s">
        <v>46</v>
      </c>
    </row>
    <row r="13" spans="1:9" x14ac:dyDescent="0.35">
      <c r="B13">
        <v>220</v>
      </c>
      <c r="C13">
        <v>1.0209999999999999</v>
      </c>
      <c r="D13">
        <v>4.6999999999999999E-6</v>
      </c>
    </row>
    <row r="14" spans="1:9" x14ac:dyDescent="0.35">
      <c r="B14">
        <v>220</v>
      </c>
      <c r="C14">
        <v>1.329</v>
      </c>
      <c r="D14">
        <v>6.0999999999999992E-6</v>
      </c>
    </row>
    <row r="15" spans="1:9" x14ac:dyDescent="0.35">
      <c r="B15">
        <v>220</v>
      </c>
      <c r="C15">
        <v>1.82</v>
      </c>
      <c r="D15">
        <v>8.3999999999999992E-6</v>
      </c>
    </row>
    <row r="16" spans="1:9" x14ac:dyDescent="0.35">
      <c r="B16">
        <v>220</v>
      </c>
      <c r="C16">
        <v>2</v>
      </c>
      <c r="D16">
        <v>9.3999999999999998E-6</v>
      </c>
    </row>
    <row r="17" spans="1:9" x14ac:dyDescent="0.35">
      <c r="B17">
        <v>220</v>
      </c>
      <c r="C17">
        <v>2.2000000000000002</v>
      </c>
      <c r="D17">
        <v>1.03E-5</v>
      </c>
    </row>
    <row r="18" spans="1:9" x14ac:dyDescent="0.35">
      <c r="B18">
        <v>220</v>
      </c>
      <c r="C18">
        <v>2.4</v>
      </c>
      <c r="D18">
        <v>1.1699999999999998E-5</v>
      </c>
    </row>
    <row r="19" spans="1:9" x14ac:dyDescent="0.35">
      <c r="B19">
        <v>220</v>
      </c>
      <c r="C19">
        <v>3</v>
      </c>
      <c r="D19">
        <v>1.4199999999999998E-5</v>
      </c>
    </row>
    <row r="20" spans="1:9" x14ac:dyDescent="0.35">
      <c r="B20">
        <v>220</v>
      </c>
      <c r="C20">
        <v>3.3</v>
      </c>
      <c r="D20">
        <v>1.5500000000000001E-5</v>
      </c>
    </row>
    <row r="21" spans="1:9" x14ac:dyDescent="0.35">
      <c r="B21">
        <v>220</v>
      </c>
      <c r="C21">
        <v>3.6</v>
      </c>
      <c r="D21">
        <v>1.6799999999999998E-5</v>
      </c>
    </row>
    <row r="22" spans="1:9" x14ac:dyDescent="0.35">
      <c r="B22">
        <v>220</v>
      </c>
      <c r="C22">
        <v>3.8</v>
      </c>
      <c r="D22">
        <v>1.8199999999999999E-5</v>
      </c>
    </row>
    <row r="23" spans="1:9" x14ac:dyDescent="0.35">
      <c r="B23">
        <v>220</v>
      </c>
      <c r="C23">
        <v>5.9</v>
      </c>
      <c r="D23">
        <v>2.8E-5</v>
      </c>
    </row>
    <row r="24" spans="1:9" x14ac:dyDescent="0.35">
      <c r="B24">
        <v>220</v>
      </c>
      <c r="C24">
        <v>13.8</v>
      </c>
      <c r="D24">
        <v>6.4700000000000001E-5</v>
      </c>
    </row>
    <row r="25" spans="1:9" x14ac:dyDescent="0.35">
      <c r="B25">
        <v>220</v>
      </c>
      <c r="C25">
        <v>17.8</v>
      </c>
      <c r="D25">
        <v>8.3299999999999992E-5</v>
      </c>
    </row>
    <row r="26" spans="1:9" x14ac:dyDescent="0.35">
      <c r="B26">
        <v>220</v>
      </c>
      <c r="C26">
        <v>20</v>
      </c>
      <c r="D26">
        <v>9.3499999999999996E-5</v>
      </c>
    </row>
    <row r="30" spans="1:9" x14ac:dyDescent="0.35">
      <c r="A30" s="5" t="s">
        <v>19</v>
      </c>
      <c r="B30" s="5"/>
      <c r="C30" s="5"/>
      <c r="D30" s="5"/>
      <c r="E30" s="5"/>
      <c r="F30" s="5"/>
      <c r="G30" s="5"/>
      <c r="H30" s="5"/>
      <c r="I30" s="5"/>
    </row>
    <row r="31" spans="1:9" x14ac:dyDescent="0.35">
      <c r="A31" t="s">
        <v>20</v>
      </c>
      <c r="B31" t="s">
        <v>21</v>
      </c>
      <c r="C31" t="s">
        <v>22</v>
      </c>
      <c r="D31" t="s">
        <v>3</v>
      </c>
      <c r="E31" t="s">
        <v>23</v>
      </c>
    </row>
    <row r="33" spans="2:3" x14ac:dyDescent="0.35">
      <c r="B33" t="s">
        <v>24</v>
      </c>
      <c r="C33" t="s">
        <v>25</v>
      </c>
    </row>
    <row r="34" spans="2:3" x14ac:dyDescent="0.35">
      <c r="B34">
        <v>21.4</v>
      </c>
      <c r="C34">
        <v>71.8</v>
      </c>
    </row>
    <row r="35" spans="2:3" x14ac:dyDescent="0.35">
      <c r="B35">
        <v>24.6</v>
      </c>
      <c r="C35">
        <v>72.2</v>
      </c>
    </row>
    <row r="36" spans="2:3" x14ac:dyDescent="0.35">
      <c r="B36">
        <v>29.2</v>
      </c>
      <c r="C36">
        <v>72.5</v>
      </c>
    </row>
    <row r="37" spans="2:3" x14ac:dyDescent="0.35">
      <c r="B37">
        <v>50</v>
      </c>
      <c r="C37">
        <v>73.599999999999994</v>
      </c>
    </row>
    <row r="38" spans="2:3" x14ac:dyDescent="0.35">
      <c r="B38">
        <v>-4</v>
      </c>
      <c r="C38">
        <v>73.099999999999994</v>
      </c>
    </row>
    <row r="39" spans="2:3" x14ac:dyDescent="0.35">
      <c r="B39">
        <v>-1.7</v>
      </c>
      <c r="C39">
        <v>72.8</v>
      </c>
    </row>
    <row r="40" spans="2:3" x14ac:dyDescent="0.35">
      <c r="B40">
        <v>20.6</v>
      </c>
      <c r="C40">
        <v>72.900000000000006</v>
      </c>
    </row>
    <row r="41" spans="2:3" x14ac:dyDescent="0.35">
      <c r="B41">
        <v>21.1</v>
      </c>
      <c r="C41">
        <v>73</v>
      </c>
    </row>
    <row r="42" spans="2:3" x14ac:dyDescent="0.35">
      <c r="B42">
        <v>22.3</v>
      </c>
      <c r="C42">
        <v>73</v>
      </c>
    </row>
    <row r="52" spans="1:9" x14ac:dyDescent="0.35">
      <c r="A52" s="5" t="s">
        <v>26</v>
      </c>
      <c r="B52" s="5"/>
      <c r="C52" s="5"/>
      <c r="D52" s="5"/>
      <c r="E52" s="5"/>
      <c r="F52" s="5"/>
      <c r="G52" s="5"/>
      <c r="H52" s="5"/>
      <c r="I52" s="5"/>
    </row>
    <row r="53" spans="1:9" x14ac:dyDescent="0.35">
      <c r="A53" t="s">
        <v>27</v>
      </c>
      <c r="B53" t="s">
        <v>28</v>
      </c>
      <c r="C53" t="s">
        <v>30</v>
      </c>
      <c r="D53" t="s">
        <v>29</v>
      </c>
      <c r="E53">
        <v>0.1</v>
      </c>
    </row>
    <row r="54" spans="1:9" x14ac:dyDescent="0.35">
      <c r="B54" t="s">
        <v>31</v>
      </c>
      <c r="C54" t="s">
        <v>32</v>
      </c>
    </row>
    <row r="56" spans="1:9" x14ac:dyDescent="0.35">
      <c r="B56" t="s">
        <v>33</v>
      </c>
      <c r="C56" t="s">
        <v>34</v>
      </c>
    </row>
    <row r="57" spans="1:9" x14ac:dyDescent="0.35">
      <c r="B57">
        <v>76</v>
      </c>
      <c r="C57">
        <v>10.3</v>
      </c>
    </row>
    <row r="58" spans="1:9" x14ac:dyDescent="0.35">
      <c r="B58">
        <v>90</v>
      </c>
      <c r="C58">
        <v>5</v>
      </c>
    </row>
    <row r="59" spans="1:9" x14ac:dyDescent="0.35">
      <c r="B59">
        <v>92</v>
      </c>
      <c r="C59">
        <v>4.5</v>
      </c>
    </row>
    <row r="60" spans="1:9" x14ac:dyDescent="0.35">
      <c r="B60">
        <v>82</v>
      </c>
      <c r="C60">
        <v>6.38</v>
      </c>
    </row>
    <row r="61" spans="1:9" x14ac:dyDescent="0.35">
      <c r="B61">
        <v>78</v>
      </c>
      <c r="C61">
        <v>7.2</v>
      </c>
    </row>
    <row r="62" spans="1:9" x14ac:dyDescent="0.35">
      <c r="B62">
        <v>73</v>
      </c>
      <c r="C62">
        <v>13.2</v>
      </c>
    </row>
    <row r="63" spans="1:9" x14ac:dyDescent="0.35">
      <c r="B63">
        <v>58</v>
      </c>
      <c r="C63">
        <v>23.8</v>
      </c>
    </row>
    <row r="64" spans="1:9" x14ac:dyDescent="0.35">
      <c r="B64">
        <v>70</v>
      </c>
      <c r="C64">
        <v>20</v>
      </c>
    </row>
    <row r="73" spans="1:10" x14ac:dyDescent="0.35">
      <c r="A73" s="3" t="s">
        <v>35</v>
      </c>
      <c r="B73" s="5" t="s">
        <v>36</v>
      </c>
      <c r="C73" s="5"/>
      <c r="D73" s="5"/>
      <c r="E73" s="5"/>
      <c r="F73" s="5"/>
      <c r="G73" s="5"/>
      <c r="H73" s="5"/>
      <c r="I73" s="5"/>
    </row>
    <row r="76" spans="1:10" x14ac:dyDescent="0.35">
      <c r="A76" s="5" t="s">
        <v>37</v>
      </c>
      <c r="B76" s="5"/>
      <c r="C76" s="5"/>
      <c r="D76" s="5"/>
      <c r="E76" s="5"/>
      <c r="F76" s="5"/>
      <c r="G76" s="5"/>
      <c r="H76" s="5"/>
      <c r="I76" s="5"/>
      <c r="J76" s="5"/>
    </row>
    <row r="77" spans="1:10" x14ac:dyDescent="0.35">
      <c r="A77" t="s">
        <v>38</v>
      </c>
      <c r="B77" t="s">
        <v>39</v>
      </c>
      <c r="C77" t="s">
        <v>40</v>
      </c>
      <c r="E77" t="s">
        <v>41</v>
      </c>
      <c r="F77" t="s">
        <v>42</v>
      </c>
    </row>
    <row r="78" spans="1:10" x14ac:dyDescent="0.35">
      <c r="E78" t="s">
        <v>43</v>
      </c>
      <c r="F78" t="s">
        <v>44</v>
      </c>
    </row>
    <row r="80" spans="1:10" x14ac:dyDescent="0.35">
      <c r="B80" t="s">
        <v>11</v>
      </c>
      <c r="C80" t="s">
        <v>45</v>
      </c>
    </row>
    <row r="81" spans="2:3" x14ac:dyDescent="0.35">
      <c r="B81">
        <v>1.4E-2</v>
      </c>
      <c r="C81">
        <v>4.0600000000000004E-2</v>
      </c>
    </row>
    <row r="82" spans="2:3" x14ac:dyDescent="0.35">
      <c r="B82">
        <v>1.7000000000000001E-2</v>
      </c>
      <c r="C82">
        <v>5.11E-2</v>
      </c>
    </row>
    <row r="83" spans="2:3" x14ac:dyDescent="0.35">
      <c r="B83">
        <v>0.02</v>
      </c>
      <c r="C83">
        <v>5.91E-2</v>
      </c>
    </row>
    <row r="84" spans="2:3" x14ac:dyDescent="0.35">
      <c r="B84">
        <v>2.5000000000000001E-2</v>
      </c>
      <c r="C84">
        <v>7.51E-2</v>
      </c>
    </row>
    <row r="85" spans="2:3" x14ac:dyDescent="0.35">
      <c r="B85">
        <v>2.9000000000000001E-2</v>
      </c>
      <c r="C85">
        <v>8.5500000000000007E-2</v>
      </c>
    </row>
    <row r="86" spans="2:3" x14ac:dyDescent="0.35">
      <c r="B86">
        <v>3.3000000000000002E-2</v>
      </c>
      <c r="C86">
        <v>9.7500000000000003E-2</v>
      </c>
    </row>
    <row r="87" spans="2:3" x14ac:dyDescent="0.35">
      <c r="B87">
        <v>1.2E-2</v>
      </c>
      <c r="C87">
        <v>3.5900000000000001E-2</v>
      </c>
    </row>
    <row r="88" spans="2:3" x14ac:dyDescent="0.35">
      <c r="B88">
        <v>7.0000000000000001E-3</v>
      </c>
      <c r="C88">
        <v>2.07E-2</v>
      </c>
    </row>
    <row r="89" spans="2:3" x14ac:dyDescent="0.35">
      <c r="B89">
        <v>3.0000000000000001E-3</v>
      </c>
      <c r="C89">
        <v>1.0699999999999999E-2</v>
      </c>
    </row>
    <row r="90" spans="2:3" x14ac:dyDescent="0.35">
      <c r="B90">
        <v>2E-3</v>
      </c>
      <c r="C90">
        <v>6.8300000000000001E-3</v>
      </c>
    </row>
    <row r="93" spans="2:3" x14ac:dyDescent="0.35">
      <c r="B93" s="7" t="s">
        <v>47</v>
      </c>
      <c r="C93" s="7"/>
    </row>
    <row r="97" spans="1:10" x14ac:dyDescent="0.35">
      <c r="A97" s="5" t="s">
        <v>48</v>
      </c>
      <c r="B97" s="5"/>
      <c r="C97" s="5"/>
      <c r="D97" s="5"/>
      <c r="E97" s="5"/>
      <c r="F97" s="5"/>
      <c r="G97" s="5"/>
      <c r="H97" s="5"/>
      <c r="I97" s="5"/>
      <c r="J97" s="5"/>
    </row>
    <row r="98" spans="1:10" x14ac:dyDescent="0.35">
      <c r="A98" t="s">
        <v>9</v>
      </c>
      <c r="B98" t="s">
        <v>50</v>
      </c>
      <c r="C98" t="s">
        <v>49</v>
      </c>
    </row>
    <row r="99" spans="1:10" x14ac:dyDescent="0.35">
      <c r="B99">
        <v>0.19900000000000001</v>
      </c>
      <c r="C99">
        <v>1.9999999999999999E-7</v>
      </c>
    </row>
    <row r="100" spans="1:10" x14ac:dyDescent="0.35">
      <c r="B100">
        <v>0.34300000000000003</v>
      </c>
      <c r="C100">
        <v>5.6999999999999996E-6</v>
      </c>
    </row>
    <row r="101" spans="1:10" x14ac:dyDescent="0.35">
      <c r="B101">
        <v>0.36899999999999999</v>
      </c>
      <c r="C101">
        <v>1.03E-5</v>
      </c>
    </row>
    <row r="102" spans="1:10" x14ac:dyDescent="0.35">
      <c r="B102">
        <v>0.38300000000000001</v>
      </c>
      <c r="C102">
        <v>1.3899999999999999E-5</v>
      </c>
    </row>
    <row r="103" spans="1:10" x14ac:dyDescent="0.35">
      <c r="B103">
        <v>0.39600000000000002</v>
      </c>
      <c r="C103">
        <v>1.8899999999999999E-5</v>
      </c>
    </row>
    <row r="104" spans="1:10" x14ac:dyDescent="0.35">
      <c r="B104">
        <v>-0.45500000000000002</v>
      </c>
      <c r="C104">
        <v>0</v>
      </c>
    </row>
    <row r="105" spans="1:10" x14ac:dyDescent="0.35">
      <c r="B105">
        <v>-0.81799999999999995</v>
      </c>
      <c r="C105">
        <v>0</v>
      </c>
    </row>
    <row r="106" spans="1:10" x14ac:dyDescent="0.35">
      <c r="B106">
        <v>-1.45</v>
      </c>
      <c r="C106">
        <v>-9.9999999999999995E-8</v>
      </c>
    </row>
    <row r="107" spans="1:10" x14ac:dyDescent="0.35">
      <c r="B107">
        <v>-1.7789999999999999</v>
      </c>
      <c r="C107">
        <v>-9.9999999999999995E-8</v>
      </c>
    </row>
    <row r="108" spans="1:10" x14ac:dyDescent="0.35">
      <c r="B108">
        <v>-2.5</v>
      </c>
      <c r="C108">
        <v>-1.9999999999999999E-7</v>
      </c>
    </row>
    <row r="117" spans="1:10" x14ac:dyDescent="0.35">
      <c r="A117" s="5" t="s">
        <v>51</v>
      </c>
      <c r="B117" s="5"/>
      <c r="C117" s="5"/>
      <c r="D117" s="5"/>
      <c r="E117" s="5"/>
      <c r="F117" s="5"/>
      <c r="G117" s="5"/>
      <c r="H117" s="5"/>
      <c r="I117" s="5"/>
      <c r="J117" s="5"/>
    </row>
    <row r="118" spans="1:10" x14ac:dyDescent="0.35">
      <c r="A118" t="s">
        <v>18</v>
      </c>
      <c r="B118" t="s">
        <v>52</v>
      </c>
    </row>
    <row r="119" spans="1:10" x14ac:dyDescent="0.35">
      <c r="B119" t="s">
        <v>54</v>
      </c>
      <c r="C119" t="s">
        <v>53</v>
      </c>
    </row>
    <row r="120" spans="1:10" x14ac:dyDescent="0.35">
      <c r="B120">
        <v>2.2000000000000002</v>
      </c>
      <c r="C120">
        <f>24.9*10^-6</f>
        <v>2.4899999999999999E-5</v>
      </c>
    </row>
    <row r="121" spans="1:10" x14ac:dyDescent="0.35">
      <c r="B121">
        <v>2.5</v>
      </c>
      <c r="C121">
        <f>0.7*10^-3</f>
        <v>6.9999999999999999E-4</v>
      </c>
    </row>
    <row r="122" spans="1:10" x14ac:dyDescent="0.35">
      <c r="B122">
        <v>2.9</v>
      </c>
      <c r="C122">
        <f>8.4*10^-3</f>
        <v>8.4000000000000012E-3</v>
      </c>
    </row>
    <row r="123" spans="1:10" x14ac:dyDescent="0.35">
      <c r="B123">
        <v>3.1</v>
      </c>
      <c r="C123">
        <f>20.1*10^-3</f>
        <v>2.0100000000000003E-2</v>
      </c>
    </row>
    <row r="124" spans="1:10" x14ac:dyDescent="0.35">
      <c r="B124">
        <v>1.7</v>
      </c>
      <c r="C124">
        <v>0</v>
      </c>
    </row>
    <row r="125" spans="1:10" x14ac:dyDescent="0.35">
      <c r="B125">
        <v>-1.7</v>
      </c>
      <c r="C125">
        <v>0</v>
      </c>
    </row>
    <row r="126" spans="1:10" x14ac:dyDescent="0.35">
      <c r="B126">
        <v>-2.2000000000000002</v>
      </c>
      <c r="C126">
        <v>0</v>
      </c>
    </row>
    <row r="127" spans="1:10" x14ac:dyDescent="0.35">
      <c r="B127">
        <v>-2.6</v>
      </c>
      <c r="C127">
        <f>-0.2*10^-6</f>
        <v>-1.9999999999999999E-7</v>
      </c>
    </row>
    <row r="128" spans="1:10" x14ac:dyDescent="0.35">
      <c r="B128">
        <v>-3.1</v>
      </c>
      <c r="C128">
        <f>-0.2*10^-6</f>
        <v>-1.9999999999999999E-7</v>
      </c>
    </row>
    <row r="129" spans="1:10" x14ac:dyDescent="0.35">
      <c r="B129">
        <v>-3.6</v>
      </c>
      <c r="C129">
        <f>-0.3*10^-6</f>
        <v>-2.9999999999999999E-7</v>
      </c>
    </row>
    <row r="136" spans="1:10" x14ac:dyDescent="0.35">
      <c r="A136" s="3" t="s">
        <v>55</v>
      </c>
      <c r="B136" s="5" t="s">
        <v>56</v>
      </c>
      <c r="C136" s="5"/>
      <c r="D136" s="5"/>
      <c r="E136" s="5"/>
      <c r="F136" s="5"/>
      <c r="G136" s="5"/>
      <c r="H136" s="5"/>
      <c r="I136" s="5"/>
      <c r="J136" s="5"/>
    </row>
    <row r="139" spans="1:10" x14ac:dyDescent="0.35">
      <c r="A139" s="1" t="s">
        <v>8</v>
      </c>
      <c r="B139" s="5" t="s">
        <v>57</v>
      </c>
      <c r="C139" s="5"/>
      <c r="D139" s="5"/>
      <c r="E139" s="5"/>
      <c r="F139" s="5"/>
      <c r="G139" s="5"/>
      <c r="H139" s="5"/>
      <c r="I139" s="5"/>
      <c r="J139" s="5"/>
    </row>
    <row r="140" spans="1:10" x14ac:dyDescent="0.35">
      <c r="B140" t="s">
        <v>58</v>
      </c>
      <c r="C140" t="s">
        <v>59</v>
      </c>
      <c r="D140" t="s">
        <v>60</v>
      </c>
      <c r="E140" t="s">
        <v>61</v>
      </c>
      <c r="G140" t="s">
        <v>62</v>
      </c>
      <c r="H140">
        <v>10.3</v>
      </c>
    </row>
    <row r="142" spans="1:10" x14ac:dyDescent="0.35">
      <c r="B142" t="s">
        <v>63</v>
      </c>
      <c r="C142" t="s">
        <v>64</v>
      </c>
      <c r="D142" t="s">
        <v>65</v>
      </c>
    </row>
    <row r="143" spans="1:10" x14ac:dyDescent="0.35">
      <c r="B143">
        <v>199.1</v>
      </c>
      <c r="C143">
        <v>3.3</v>
      </c>
      <c r="D143">
        <f>16.9*10^-3</f>
        <v>1.6899999999999998E-2</v>
      </c>
    </row>
    <row r="144" spans="1:10" x14ac:dyDescent="0.35">
      <c r="B144">
        <f>670000</f>
        <v>670000</v>
      </c>
      <c r="C144">
        <v>5.0999999999999996</v>
      </c>
      <c r="D144">
        <f>8*10^-6</f>
        <v>7.9999999999999996E-6</v>
      </c>
    </row>
    <row r="145" spans="1:10" x14ac:dyDescent="0.35">
      <c r="B145">
        <f>1.01*10^6</f>
        <v>1010000</v>
      </c>
      <c r="C145">
        <v>5.0999999999999996</v>
      </c>
      <c r="D145">
        <f>5.5*10^-6</f>
        <v>5.4999999999999999E-6</v>
      </c>
    </row>
    <row r="146" spans="1:10" x14ac:dyDescent="0.35">
      <c r="B146">
        <f>19.7*10^3</f>
        <v>19700</v>
      </c>
      <c r="C146">
        <v>5.0999999999999996</v>
      </c>
      <c r="D146">
        <f>0.2*10^-3</f>
        <v>2.0000000000000001E-4</v>
      </c>
    </row>
    <row r="147" spans="1:10" x14ac:dyDescent="0.35">
      <c r="B147">
        <f>210*10^3</f>
        <v>210000</v>
      </c>
      <c r="C147">
        <v>5.0999999999999996</v>
      </c>
      <c r="D147">
        <f>23.9*10^-6</f>
        <v>2.3899999999999998E-5</v>
      </c>
    </row>
    <row r="148" spans="1:10" x14ac:dyDescent="0.35">
      <c r="B148">
        <v>464</v>
      </c>
      <c r="C148">
        <v>4.0999999999999996</v>
      </c>
      <c r="D148">
        <f>9*10^-3</f>
        <v>9.0000000000000011E-3</v>
      </c>
    </row>
    <row r="149" spans="1:10" x14ac:dyDescent="0.35">
      <c r="B149">
        <v>610</v>
      </c>
      <c r="C149">
        <v>4.3</v>
      </c>
      <c r="D149">
        <f>7.2*10^-3</f>
        <v>7.2000000000000007E-3</v>
      </c>
    </row>
    <row r="150" spans="1:10" x14ac:dyDescent="0.35">
      <c r="B150">
        <v>980</v>
      </c>
      <c r="C150">
        <v>4.5</v>
      </c>
      <c r="D150">
        <f>4.6*10^-3</f>
        <v>4.5999999999999999E-3</v>
      </c>
    </row>
    <row r="151" spans="1:10" x14ac:dyDescent="0.35">
      <c r="B151">
        <f>8.07*10^3</f>
        <v>8070</v>
      </c>
      <c r="C151">
        <v>5</v>
      </c>
      <c r="D151">
        <f>0.6*10^-3</f>
        <v>5.9999999999999995E-4</v>
      </c>
    </row>
    <row r="152" spans="1:10" x14ac:dyDescent="0.35">
      <c r="B152">
        <f>1.98*10^3</f>
        <v>1980</v>
      </c>
      <c r="C152">
        <v>4.8</v>
      </c>
      <c r="D152">
        <f>2.4*10^-3</f>
        <v>2.3999999999999998E-3</v>
      </c>
    </row>
    <row r="160" spans="1:10" x14ac:dyDescent="0.35">
      <c r="A160" s="1" t="s">
        <v>9</v>
      </c>
      <c r="B160" s="5" t="s">
        <v>66</v>
      </c>
      <c r="C160" s="5"/>
      <c r="D160" s="5"/>
      <c r="E160" s="5"/>
      <c r="F160" s="5"/>
      <c r="G160" s="5"/>
      <c r="H160" s="5"/>
      <c r="I160" s="5"/>
      <c r="J160" s="5"/>
    </row>
    <row r="161" spans="1:10" x14ac:dyDescent="0.35">
      <c r="B161" t="s">
        <v>67</v>
      </c>
      <c r="C161" t="s">
        <v>68</v>
      </c>
      <c r="D161" t="s">
        <v>69</v>
      </c>
    </row>
    <row r="162" spans="1:10" x14ac:dyDescent="0.35">
      <c r="B162">
        <f>19.8*10^3</f>
        <v>19800</v>
      </c>
      <c r="C162">
        <v>1</v>
      </c>
      <c r="D162">
        <f>0.4*10^-3</f>
        <v>4.0000000000000002E-4</v>
      </c>
    </row>
    <row r="163" spans="1:10" x14ac:dyDescent="0.35">
      <c r="B163">
        <v>206</v>
      </c>
      <c r="C163">
        <v>0.127</v>
      </c>
      <c r="D163">
        <f>0.6*10^-3</f>
        <v>5.9999999999999995E-4</v>
      </c>
    </row>
    <row r="164" spans="1:10" x14ac:dyDescent="0.35">
      <c r="B164">
        <f>8.09*10^3</f>
        <v>8090</v>
      </c>
      <c r="C164">
        <v>2.6</v>
      </c>
      <c r="D164">
        <f>0.3*10^-3</f>
        <v>2.9999999999999997E-4</v>
      </c>
    </row>
    <row r="165" spans="1:10" x14ac:dyDescent="0.35">
      <c r="B165">
        <v>614</v>
      </c>
      <c r="C165">
        <v>0.3</v>
      </c>
      <c r="D165">
        <f>0.5*10^-3</f>
        <v>5.0000000000000001E-4</v>
      </c>
    </row>
    <row r="166" spans="1:10" x14ac:dyDescent="0.35">
      <c r="B166">
        <f>677*10^3</f>
        <v>677000</v>
      </c>
      <c r="C166">
        <v>5.0999999999999996</v>
      </c>
      <c r="D166">
        <f>7.9*10^-6</f>
        <v>7.9000000000000006E-6</v>
      </c>
    </row>
    <row r="167" spans="1:10" x14ac:dyDescent="0.35">
      <c r="B167">
        <f>985*10^3</f>
        <v>985000</v>
      </c>
      <c r="C167">
        <v>0.57299999999999995</v>
      </c>
      <c r="D167">
        <f>0.5*10^-3</f>
        <v>5.0000000000000001E-4</v>
      </c>
    </row>
    <row r="168" spans="1:10" x14ac:dyDescent="0.35">
      <c r="B168">
        <f>19.9*10^3</f>
        <v>19900</v>
      </c>
      <c r="C168">
        <v>3.7</v>
      </c>
      <c r="D168">
        <f>179.3*10^-6</f>
        <v>1.7929999999999999E-4</v>
      </c>
    </row>
    <row r="169" spans="1:10" x14ac:dyDescent="0.35">
      <c r="B169">
        <f>470</f>
        <v>470</v>
      </c>
      <c r="C169">
        <v>0.28799999999999998</v>
      </c>
      <c r="D169">
        <f>0.6*10^-3</f>
        <v>5.9999999999999995E-4</v>
      </c>
    </row>
    <row r="170" spans="1:10" x14ac:dyDescent="0.35">
      <c r="B170">
        <f>217*10^3</f>
        <v>217000</v>
      </c>
      <c r="C170">
        <v>5</v>
      </c>
      <c r="D170">
        <f>23.2*10^-6</f>
        <v>2.3199999999999998E-5</v>
      </c>
    </row>
    <row r="171" spans="1:10" x14ac:dyDescent="0.35">
      <c r="B171">
        <f>1.98*10^3</f>
        <v>1980</v>
      </c>
      <c r="C171">
        <v>1.0409999999999999</v>
      </c>
      <c r="D171">
        <f>0.5*10^-3</f>
        <v>5.0000000000000001E-4</v>
      </c>
    </row>
    <row r="176" spans="1:10" x14ac:dyDescent="0.35">
      <c r="A176" s="1" t="s">
        <v>70</v>
      </c>
      <c r="B176" s="5" t="s">
        <v>71</v>
      </c>
      <c r="C176" s="5"/>
      <c r="D176" s="5"/>
      <c r="E176" s="5"/>
      <c r="F176" s="5"/>
      <c r="G176" s="5"/>
      <c r="H176" s="5"/>
      <c r="I176" s="5"/>
      <c r="J176" s="5"/>
    </row>
    <row r="178" spans="1:10" x14ac:dyDescent="0.35">
      <c r="A178" s="1" t="s">
        <v>72</v>
      </c>
      <c r="B178" s="5" t="s">
        <v>73</v>
      </c>
      <c r="C178" s="5"/>
      <c r="D178" s="5"/>
      <c r="E178" s="5"/>
      <c r="F178" s="5"/>
      <c r="G178" s="5"/>
      <c r="H178" s="5"/>
      <c r="I178" s="5"/>
      <c r="J178" s="5"/>
    </row>
    <row r="179" spans="1:10" x14ac:dyDescent="0.35">
      <c r="B179" t="s">
        <v>13</v>
      </c>
      <c r="C179" t="s">
        <v>74</v>
      </c>
    </row>
    <row r="181" spans="1:10" x14ac:dyDescent="0.35">
      <c r="A181" s="1" t="s">
        <v>18</v>
      </c>
      <c r="B181" s="5" t="s">
        <v>75</v>
      </c>
      <c r="C181" s="5"/>
      <c r="D181" s="5"/>
      <c r="E181" s="5"/>
      <c r="F181" s="5"/>
      <c r="G181" s="5"/>
      <c r="H181" s="5"/>
      <c r="I181" s="5"/>
      <c r="J181" s="5"/>
    </row>
    <row r="182" spans="1:10" x14ac:dyDescent="0.35">
      <c r="B182" t="s">
        <v>76</v>
      </c>
      <c r="C182" t="s">
        <v>77</v>
      </c>
      <c r="D182" t="s">
        <v>78</v>
      </c>
    </row>
    <row r="184" spans="1:10" x14ac:dyDescent="0.35">
      <c r="A184" s="1" t="s">
        <v>20</v>
      </c>
      <c r="B184" s="5" t="s">
        <v>79</v>
      </c>
      <c r="C184" s="5"/>
      <c r="D184" s="5"/>
      <c r="E184" s="5"/>
      <c r="F184" s="5"/>
      <c r="G184" s="5"/>
      <c r="H184" s="5"/>
      <c r="I184" s="5"/>
      <c r="J184" s="5"/>
    </row>
    <row r="185" spans="1:10" x14ac:dyDescent="0.35">
      <c r="B185" t="s">
        <v>82</v>
      </c>
      <c r="C185" t="s">
        <v>80</v>
      </c>
      <c r="D185" t="s">
        <v>81</v>
      </c>
    </row>
    <row r="186" spans="1:10" x14ac:dyDescent="0.35">
      <c r="B186">
        <v>989000</v>
      </c>
      <c r="C186">
        <v>1.89</v>
      </c>
      <c r="D186">
        <v>1.8000000000000002E-3</v>
      </c>
    </row>
    <row r="187" spans="1:10" x14ac:dyDescent="0.35">
      <c r="B187">
        <v>677000</v>
      </c>
      <c r="C187">
        <v>2</v>
      </c>
      <c r="D187">
        <v>3.1E-6</v>
      </c>
    </row>
    <row r="188" spans="1:10" x14ac:dyDescent="0.35">
      <c r="B188">
        <v>622000</v>
      </c>
      <c r="C188">
        <v>1.81</v>
      </c>
      <c r="D188">
        <v>2.8999999999999998E-3</v>
      </c>
    </row>
    <row r="189" spans="1:10" x14ac:dyDescent="0.35">
      <c r="B189">
        <v>217000</v>
      </c>
      <c r="C189">
        <v>1.9</v>
      </c>
      <c r="D189">
        <v>9.3999999999999998E-6</v>
      </c>
    </row>
    <row r="190" spans="1:10" x14ac:dyDescent="0.35">
      <c r="B190">
        <v>19900</v>
      </c>
      <c r="C190">
        <v>1.8</v>
      </c>
      <c r="D190">
        <v>9.6500000000000001E-5</v>
      </c>
    </row>
    <row r="191" spans="1:10" x14ac:dyDescent="0.35">
      <c r="B191">
        <v>1980</v>
      </c>
      <c r="C191">
        <v>1.9</v>
      </c>
      <c r="D191">
        <v>9.0000000000000008E-4</v>
      </c>
    </row>
    <row r="192" spans="1:10" x14ac:dyDescent="0.35">
      <c r="B192">
        <v>8090</v>
      </c>
      <c r="C192">
        <v>1.9</v>
      </c>
      <c r="D192">
        <v>2.0000000000000001E-4</v>
      </c>
    </row>
    <row r="193" spans="1:17" x14ac:dyDescent="0.35">
      <c r="B193">
        <v>211</v>
      </c>
      <c r="C193">
        <v>1.472</v>
      </c>
      <c r="D193">
        <v>7.3000000000000001E-3</v>
      </c>
    </row>
    <row r="194" spans="1:17" x14ac:dyDescent="0.35">
      <c r="B194">
        <v>475</v>
      </c>
      <c r="C194">
        <v>1.7450000000000001</v>
      </c>
      <c r="D194">
        <v>3.7000000000000002E-3</v>
      </c>
    </row>
    <row r="195" spans="1:17" x14ac:dyDescent="0.35">
      <c r="B195">
        <v>520</v>
      </c>
      <c r="C195">
        <v>1.7649999999999999</v>
      </c>
      <c r="D195">
        <v>3.3999999999999998E-3</v>
      </c>
    </row>
    <row r="196" spans="1:17" x14ac:dyDescent="0.35">
      <c r="B196">
        <v>33.299999999999997</v>
      </c>
      <c r="C196">
        <v>0.42199999999999999</v>
      </c>
      <c r="D196">
        <v>2.12E-2</v>
      </c>
    </row>
    <row r="197" spans="1:17" x14ac:dyDescent="0.35">
      <c r="B197">
        <v>820</v>
      </c>
      <c r="C197">
        <v>1.8560000000000001</v>
      </c>
      <c r="D197">
        <v>2.2000000000000001E-3</v>
      </c>
    </row>
    <row r="198" spans="1:17" ht="14.5" customHeight="1" x14ac:dyDescent="0.35">
      <c r="B198">
        <v>103.7</v>
      </c>
      <c r="C198">
        <v>1.109</v>
      </c>
      <c r="D198">
        <v>1.21E-2</v>
      </c>
      <c r="N198" s="6" t="s">
        <v>83</v>
      </c>
      <c r="O198" s="6"/>
      <c r="P198" s="6"/>
      <c r="Q198" s="6"/>
    </row>
    <row r="199" spans="1:17" x14ac:dyDescent="0.35">
      <c r="N199" s="6"/>
      <c r="O199" s="6"/>
      <c r="P199" s="6"/>
      <c r="Q199" s="6"/>
    </row>
    <row r="200" spans="1:17" x14ac:dyDescent="0.35">
      <c r="N200" s="6"/>
      <c r="O200" s="6"/>
      <c r="P200" s="6"/>
      <c r="Q200" s="6"/>
    </row>
    <row r="201" spans="1:17" x14ac:dyDescent="0.35">
      <c r="N201" s="6"/>
      <c r="O201" s="6"/>
      <c r="P201" s="6"/>
      <c r="Q201" s="6"/>
    </row>
    <row r="204" spans="1:17" x14ac:dyDescent="0.35">
      <c r="A204" s="2">
        <v>5</v>
      </c>
      <c r="B204" s="5" t="s">
        <v>84</v>
      </c>
      <c r="C204" s="5"/>
      <c r="D204" s="5"/>
      <c r="E204" s="5"/>
      <c r="F204" s="5"/>
      <c r="G204" s="5"/>
      <c r="H204" s="5"/>
      <c r="I204" s="5"/>
      <c r="J204" s="5"/>
    </row>
    <row r="205" spans="1:17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7" x14ac:dyDescent="0.35">
      <c r="A206" s="1" t="s">
        <v>8</v>
      </c>
      <c r="B206" s="5" t="s">
        <v>85</v>
      </c>
      <c r="C206" s="5"/>
      <c r="D206" s="5"/>
      <c r="E206" s="5"/>
      <c r="F206" s="5"/>
      <c r="G206" s="5"/>
      <c r="H206" s="5"/>
      <c r="I206" s="5"/>
      <c r="J206" s="5"/>
    </row>
    <row r="207" spans="1:17" x14ac:dyDescent="0.35">
      <c r="B207" s="4" t="s">
        <v>86</v>
      </c>
      <c r="C207" t="s">
        <v>87</v>
      </c>
    </row>
    <row r="209" spans="2:4" x14ac:dyDescent="0.35">
      <c r="B209" t="s">
        <v>67</v>
      </c>
      <c r="C209" t="s">
        <v>88</v>
      </c>
      <c r="D209" t="s">
        <v>89</v>
      </c>
    </row>
    <row r="210" spans="2:4" x14ac:dyDescent="0.35">
      <c r="B210">
        <v>106.3</v>
      </c>
      <c r="C210">
        <v>4.7</v>
      </c>
      <c r="D210">
        <v>5.2999999999999999E-2</v>
      </c>
    </row>
    <row r="211" spans="2:4" x14ac:dyDescent="0.35">
      <c r="B211">
        <v>217000</v>
      </c>
      <c r="C211">
        <v>5.0999999999999996</v>
      </c>
      <c r="D211">
        <v>2.3800000000000003E-5</v>
      </c>
    </row>
    <row r="212" spans="2:4" x14ac:dyDescent="0.35">
      <c r="B212">
        <v>19950</v>
      </c>
      <c r="C212">
        <v>5.0999999999999996</v>
      </c>
      <c r="D212">
        <v>2.0000000000000001E-4</v>
      </c>
    </row>
    <row r="213" spans="2:4" x14ac:dyDescent="0.35">
      <c r="B213">
        <v>2000</v>
      </c>
      <c r="C213">
        <v>5.0999999999999996</v>
      </c>
      <c r="D213">
        <v>2.5000000000000001E-3</v>
      </c>
    </row>
    <row r="214" spans="2:4" x14ac:dyDescent="0.35">
      <c r="B214">
        <v>1010</v>
      </c>
      <c r="C214">
        <v>5</v>
      </c>
      <c r="D214">
        <v>5.0999999999999995E-3</v>
      </c>
    </row>
    <row r="215" spans="2:4" x14ac:dyDescent="0.35">
      <c r="B215">
        <v>8110</v>
      </c>
      <c r="C215">
        <v>5.0999999999999996</v>
      </c>
      <c r="D215">
        <v>5.9999999999999995E-4</v>
      </c>
    </row>
    <row r="216" spans="2:4" x14ac:dyDescent="0.35">
      <c r="B216">
        <v>500</v>
      </c>
      <c r="C216">
        <v>5</v>
      </c>
      <c r="D216">
        <v>1.0800000000000001E-2</v>
      </c>
    </row>
    <row r="217" spans="2:4" x14ac:dyDescent="0.35">
      <c r="B217">
        <v>680000</v>
      </c>
      <c r="C217">
        <v>5.0999999999999996</v>
      </c>
      <c r="D217">
        <v>7.9000000000000006E-6</v>
      </c>
    </row>
    <row r="218" spans="2:4" x14ac:dyDescent="0.35">
      <c r="B218">
        <v>226.8</v>
      </c>
      <c r="C218">
        <v>4.9000000000000004</v>
      </c>
      <c r="D218">
        <v>2.5100000000000001E-2</v>
      </c>
    </row>
    <row r="219" spans="2:4" x14ac:dyDescent="0.35">
      <c r="B219">
        <v>630</v>
      </c>
      <c r="C219">
        <v>5</v>
      </c>
      <c r="D219">
        <v>8.199999999999999E-3</v>
      </c>
    </row>
    <row r="220" spans="2:4" x14ac:dyDescent="0.35">
      <c r="B220">
        <v>8</v>
      </c>
      <c r="C220">
        <v>5</v>
      </c>
      <c r="D220">
        <v>6.2000000000000006E-3</v>
      </c>
    </row>
    <row r="221" spans="2:4" x14ac:dyDescent="0.35">
      <c r="B221">
        <v>5300</v>
      </c>
      <c r="C221">
        <v>5</v>
      </c>
      <c r="D221">
        <v>9.8000000000000014E-3</v>
      </c>
    </row>
    <row r="222" spans="2:4" x14ac:dyDescent="0.35">
      <c r="B222">
        <v>50</v>
      </c>
      <c r="C222">
        <v>4.9000000000000004</v>
      </c>
      <c r="D222">
        <v>0.21</v>
      </c>
    </row>
    <row r="223" spans="2:4" x14ac:dyDescent="0.35">
      <c r="B223">
        <v>35</v>
      </c>
      <c r="C223">
        <v>4.8</v>
      </c>
      <c r="D223">
        <v>0.5</v>
      </c>
    </row>
    <row r="224" spans="2:4" x14ac:dyDescent="0.35">
      <c r="B224">
        <v>57</v>
      </c>
      <c r="C224">
        <v>4.9000000000000004</v>
      </c>
      <c r="D224">
        <v>0.15</v>
      </c>
    </row>
    <row r="225" spans="1:10" x14ac:dyDescent="0.35">
      <c r="B225">
        <v>4.3</v>
      </c>
      <c r="C225">
        <v>4</v>
      </c>
      <c r="D225">
        <v>0.93</v>
      </c>
    </row>
    <row r="229" spans="1:10" x14ac:dyDescent="0.35">
      <c r="A229" s="1" t="s">
        <v>9</v>
      </c>
      <c r="B229" s="5" t="s">
        <v>90</v>
      </c>
      <c r="C229" s="5"/>
      <c r="D229" s="5"/>
      <c r="E229" s="5"/>
      <c r="F229" s="5"/>
      <c r="G229" s="5"/>
      <c r="H229" s="5"/>
      <c r="I229" s="5"/>
      <c r="J229" s="5"/>
    </row>
    <row r="230" spans="1:10" x14ac:dyDescent="0.35">
      <c r="B230" t="s">
        <v>67</v>
      </c>
      <c r="C230" t="s">
        <v>91</v>
      </c>
    </row>
    <row r="231" spans="1:10" x14ac:dyDescent="0.35">
      <c r="B231">
        <v>19.5</v>
      </c>
      <c r="C231">
        <v>1.526</v>
      </c>
    </row>
    <row r="232" spans="1:10" x14ac:dyDescent="0.35">
      <c r="B232">
        <v>300000</v>
      </c>
      <c r="C232">
        <v>1.508</v>
      </c>
    </row>
    <row r="233" spans="1:10" x14ac:dyDescent="0.35">
      <c r="B233">
        <v>510000</v>
      </c>
      <c r="C233">
        <v>1.478</v>
      </c>
    </row>
    <row r="234" spans="1:10" x14ac:dyDescent="0.35">
      <c r="B234">
        <v>700000</v>
      </c>
      <c r="C234">
        <v>1.45</v>
      </c>
    </row>
    <row r="235" spans="1:10" x14ac:dyDescent="0.35">
      <c r="B235">
        <f>1*10^6</f>
        <v>1000000</v>
      </c>
      <c r="C235">
        <v>1.4119999999999999</v>
      </c>
    </row>
    <row r="236" spans="1:10" x14ac:dyDescent="0.35">
      <c r="B236">
        <v>1500000</v>
      </c>
      <c r="C236">
        <v>1.35</v>
      </c>
    </row>
    <row r="237" spans="1:10" x14ac:dyDescent="0.35">
      <c r="B237">
        <v>1850000</v>
      </c>
      <c r="C237">
        <v>1.31</v>
      </c>
    </row>
    <row r="238" spans="1:10" x14ac:dyDescent="0.35">
      <c r="B238">
        <v>2080000</v>
      </c>
      <c r="C238">
        <v>1.2849999999999999</v>
      </c>
    </row>
    <row r="239" spans="1:10" x14ac:dyDescent="0.35">
      <c r="B239">
        <v>4019999.9999999995</v>
      </c>
      <c r="C239">
        <v>1.107</v>
      </c>
    </row>
    <row r="240" spans="1:10" x14ac:dyDescent="0.35">
      <c r="B240">
        <v>5980000</v>
      </c>
      <c r="C240">
        <v>0.97099999999999997</v>
      </c>
    </row>
    <row r="241" spans="2:3" x14ac:dyDescent="0.35">
      <c r="B241">
        <v>7909999.9999999991</v>
      </c>
      <c r="C241">
        <v>0.86499999999999999</v>
      </c>
    </row>
    <row r="242" spans="2:3" x14ac:dyDescent="0.35">
      <c r="B242">
        <v>9860000</v>
      </c>
      <c r="C242">
        <v>0.78100000000000003</v>
      </c>
    </row>
    <row r="243" spans="2:3" x14ac:dyDescent="0.35">
      <c r="B243">
        <v>11850000</v>
      </c>
      <c r="C243">
        <v>0.71</v>
      </c>
    </row>
  </sheetData>
  <mergeCells count="22">
    <mergeCell ref="B1:I1"/>
    <mergeCell ref="A5:H5"/>
    <mergeCell ref="E6:G6"/>
    <mergeCell ref="A11:I11"/>
    <mergeCell ref="A30:I30"/>
    <mergeCell ref="A52:I52"/>
    <mergeCell ref="B73:I73"/>
    <mergeCell ref="A76:J76"/>
    <mergeCell ref="B93:C93"/>
    <mergeCell ref="A97:J97"/>
    <mergeCell ref="N198:Q201"/>
    <mergeCell ref="A117:J117"/>
    <mergeCell ref="B136:J136"/>
    <mergeCell ref="B139:J139"/>
    <mergeCell ref="B160:J160"/>
    <mergeCell ref="B176:J176"/>
    <mergeCell ref="B204:J204"/>
    <mergeCell ref="B206:J206"/>
    <mergeCell ref="B229:J229"/>
    <mergeCell ref="B178:J178"/>
    <mergeCell ref="B181:J181"/>
    <mergeCell ref="B184:J184"/>
  </mergeCells>
  <pageMargins left="0.7" right="0.7" top="0.75" bottom="0.75" header="0.3" footer="0.3"/>
  <pageSetup orientation="portrait" verticalDpi="300" r:id="rId1"/>
  <ignoredErrors>
    <ignoredError sqref="D16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Waczak</dc:creator>
  <cp:lastModifiedBy>John Waczak</cp:lastModifiedBy>
  <dcterms:created xsi:type="dcterms:W3CDTF">2016-10-02T23:40:28Z</dcterms:created>
  <dcterms:modified xsi:type="dcterms:W3CDTF">2016-10-13T02:44:30Z</dcterms:modified>
</cp:coreProperties>
</file>