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4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5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omments6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omments7.xml" ContentType="application/vnd.openxmlformats-officedocument.spreadsheetml.comments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omments8.xml" ContentType="application/vnd.openxmlformats-officedocument.spreadsheetml.comments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omments9.xml" ContentType="application/vnd.openxmlformats-officedocument.spreadsheetml.comments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omments10.xml" ContentType="application/vnd.openxmlformats-officedocument.spreadsheetml.comments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oga\Documents\Congre\jardines\"/>
    </mc:Choice>
  </mc:AlternateContent>
  <bookViews>
    <workbookView xWindow="0" yWindow="13680" windowWidth="14400" windowHeight="7116" tabRatio="988" firstSheet="7" activeTab="17"/>
  </bookViews>
  <sheets>
    <sheet name="Menu" sheetId="1" r:id="rId1"/>
    <sheet name="I.F" sheetId="2" r:id="rId2"/>
    <sheet name="Listado" sheetId="3" r:id="rId3"/>
    <sheet name="C.M" sheetId="4" r:id="rId4"/>
    <sheet name="Auxiliar" sheetId="28" r:id="rId5"/>
    <sheet name="HC-Sep" sheetId="5" r:id="rId6"/>
    <sheet name="IM-Sep" sheetId="6" r:id="rId7"/>
    <sheet name="DEP. Sep" sheetId="7" r:id="rId8"/>
    <sheet name="HC-Oct" sheetId="8" r:id="rId9"/>
    <sheet name="IM-Oct" sheetId="9" r:id="rId10"/>
    <sheet name="DEP. Oct" sheetId="10" r:id="rId11"/>
    <sheet name="HC-Nov" sheetId="11" r:id="rId12"/>
    <sheet name="IM-Nov" sheetId="12" r:id="rId13"/>
    <sheet name="DEP. Nov" sheetId="13" r:id="rId14"/>
    <sheet name="HC-Dic" sheetId="14" r:id="rId15"/>
    <sheet name="IM-Dic" sheetId="15" r:id="rId16"/>
    <sheet name="DEP. Dic" sheetId="16" r:id="rId17"/>
    <sheet name="HC-Ene" sheetId="17" r:id="rId18"/>
    <sheet name="IM-Ene" sheetId="18" r:id="rId19"/>
    <sheet name="DEP. Ene" sheetId="19" r:id="rId20"/>
    <sheet name="HC-Feb" sheetId="20" r:id="rId21"/>
    <sheet name="IM-Feb" sheetId="21" r:id="rId22"/>
    <sheet name="DEP. Feb" sheetId="22" r:id="rId23"/>
    <sheet name="HC-Mar" sheetId="23" r:id="rId24"/>
    <sheet name="IM-Mar" sheetId="24" r:id="rId25"/>
    <sheet name="DEP. Mar" sheetId="25" r:id="rId26"/>
    <sheet name="HC-Abr" sheetId="26" r:id="rId27"/>
    <sheet name="IM-Abr" sheetId="27" r:id="rId28"/>
    <sheet name="DEP. Abr" sheetId="29" r:id="rId29"/>
    <sheet name="HC-May" sheetId="30" r:id="rId30"/>
    <sheet name="IM-May" sheetId="31" r:id="rId31"/>
    <sheet name="DEP. May" sheetId="32" r:id="rId32"/>
    <sheet name="HC-Jun" sheetId="33" r:id="rId33"/>
    <sheet name="IM-Jun" sheetId="34" r:id="rId34"/>
    <sheet name="DEP. Jun" sheetId="35" r:id="rId35"/>
    <sheet name="HC-Jul" sheetId="36" r:id="rId36"/>
    <sheet name="IM-Jul" sheetId="37" r:id="rId37"/>
    <sheet name="DEP. Jul" sheetId="38" r:id="rId38"/>
    <sheet name="HC-Ago" sheetId="39" r:id="rId39"/>
    <sheet name="IM-Ago" sheetId="40" r:id="rId40"/>
    <sheet name="DEP. Ago" sheetId="41" r:id="rId41"/>
    <sheet name="Hoja1" sheetId="42" r:id="rId42"/>
    <sheet name="Hoja1 (2)" sheetId="43" r:id="rId43"/>
  </sheets>
  <definedNames>
    <definedName name="_xlnm._FilterDatabase" localSheetId="5">'HC-Sep'!$N$59:$N$59</definedName>
    <definedName name="_xlnm.Print_Area" localSheetId="3">C.M!$A$8:$J$49</definedName>
    <definedName name="_xlnm.Print_Area" localSheetId="28">'DEP. Abr'!$A$6:$J$80</definedName>
    <definedName name="_xlnm.Print_Area" localSheetId="40">'DEP. Ago'!$A$6:$J$80</definedName>
    <definedName name="_xlnm.Print_Area" localSheetId="16">'DEP. Dic'!$A$6:$J$78</definedName>
    <definedName name="_xlnm.Print_Area" localSheetId="19">'DEP. Ene'!$A$6:$J$45</definedName>
    <definedName name="_xlnm.Print_Area" localSheetId="22">'DEP. Feb'!$A$6:$J$78</definedName>
    <definedName name="_xlnm.Print_Area" localSheetId="37">'DEP. Jul'!$A$6:$J$77</definedName>
    <definedName name="_xlnm.Print_Area" localSheetId="34">'DEP. Jun'!$A$6:$J$81</definedName>
    <definedName name="_xlnm.Print_Area" localSheetId="25">'DEP. Mar'!$A$6:$J$38</definedName>
    <definedName name="_xlnm.Print_Area" localSheetId="31">'DEP. May'!$A$6:$J$39</definedName>
    <definedName name="_xlnm.Print_Area" localSheetId="13">'DEP. Nov'!$A$6:$J$78</definedName>
    <definedName name="_xlnm.Print_Area" localSheetId="10">'DEP. Oct'!$A$6:$J$58</definedName>
    <definedName name="_xlnm.Print_Area" localSheetId="7">'DEP. Sep'!$A$6:$J$59</definedName>
    <definedName name="_xlnm.Print_Area" localSheetId="26">'HC-Abr'!$A$8:$Q$144</definedName>
    <definedName name="_xlnm.Print_Area" localSheetId="38">'HC-Ago'!$A$8:$S$144</definedName>
    <definedName name="_xlnm.Print_Area" localSheetId="14">'HC-Dic'!$A$8:$O$129</definedName>
    <definedName name="_xlnm.Print_Area" localSheetId="17">'HC-Ene'!$A$8:$O$132</definedName>
    <definedName name="_xlnm.Print_Area" localSheetId="20">'HC-Feb'!$A$8:$O$143</definedName>
    <definedName name="_xlnm.Print_Area" localSheetId="35">'HC-Jul'!$A$8:$S$143</definedName>
    <definedName name="_xlnm.Print_Area" localSheetId="32">'HC-Jun'!$A$8:$S$137</definedName>
    <definedName name="_xlnm.Print_Area" localSheetId="23">'HC-Mar'!$A$8:$N$141</definedName>
    <definedName name="_xlnm.Print_Area" localSheetId="29">'HC-May'!$A$8:$R$143</definedName>
    <definedName name="_xlnm.Print_Area" localSheetId="11">'HC-Nov'!$A$8:$N$137</definedName>
    <definedName name="_xlnm.Print_Area" localSheetId="8">'HC-Oct'!$A$8:$N$131</definedName>
    <definedName name="_xlnm.Print_Area" localSheetId="5">'HC-Sep'!$A$7:$L$137</definedName>
    <definedName name="_xlnm.Print_Area" localSheetId="41">Hoja1!$A$1:$L$55</definedName>
    <definedName name="_xlnm.Print_Area" localSheetId="42">'Hoja1 (2)'!$A$1:$L$55</definedName>
    <definedName name="_xlnm.Print_Area" localSheetId="1">I.F!$A$8:$J$61</definedName>
    <definedName name="_xlnm.Print_Area" localSheetId="27">'IM-Abr'!$A$8:$N$77</definedName>
    <definedName name="_xlnm.Print_Area" localSheetId="39">'IM-Ago'!$A$8:$N$78</definedName>
    <definedName name="_xlnm.Print_Area" localSheetId="15">'IM-Dic'!$A$8:$N$74</definedName>
    <definedName name="_xlnm.Print_Area" localSheetId="18">'IM-Ene'!$A$8:$N$73</definedName>
    <definedName name="_xlnm.Print_Area" localSheetId="21">'IM-Feb'!$A$8:$N$77</definedName>
    <definedName name="_xlnm.Print_Area" localSheetId="36">'IM-Jul'!$A$8:$N$80</definedName>
    <definedName name="_xlnm.Print_Area" localSheetId="33">'IM-Jun'!$A$8:$N$80</definedName>
    <definedName name="_xlnm.Print_Area" localSheetId="24">'IM-Mar'!$A$8:$N$77</definedName>
    <definedName name="_xlnm.Print_Area" localSheetId="30">'IM-May'!$A$8:$N$77</definedName>
    <definedName name="_xlnm.Print_Area" localSheetId="12">'IM-Nov'!$A$8:$N$74</definedName>
    <definedName name="_xlnm.Print_Area" localSheetId="9">'IM-Oct'!$A$8:$N$74</definedName>
    <definedName name="_xlnm.Print_Area" localSheetId="6">'IM-Sep'!$A$8:$N$77</definedName>
    <definedName name="_xlnm.Print_Area" localSheetId="2">Listado!$A$8:$J$334</definedName>
  </definedNames>
  <calcPr calcId="162913"/>
</workbook>
</file>

<file path=xl/calcChain.xml><?xml version="1.0" encoding="utf-8"?>
<calcChain xmlns="http://schemas.openxmlformats.org/spreadsheetml/2006/main">
  <c r="H21" i="12" l="1"/>
  <c r="J6" i="28" l="1"/>
  <c r="J60" i="14"/>
  <c r="P57" i="11" l="1"/>
  <c r="I62" i="8" l="1"/>
  <c r="J34" i="40" l="1"/>
  <c r="H29" i="37"/>
  <c r="H30" i="37"/>
  <c r="H31" i="37"/>
  <c r="O68" i="30" l="1"/>
  <c r="O76" i="30" s="1"/>
  <c r="O99" i="30" s="1"/>
  <c r="C1" i="28" l="1"/>
  <c r="C12" i="28"/>
  <c r="C4" i="28"/>
  <c r="C9" i="28"/>
  <c r="C3" i="28"/>
  <c r="C2" i="28"/>
  <c r="C5" i="28"/>
  <c r="C6" i="28"/>
  <c r="C7" i="28"/>
  <c r="C8" i="28"/>
  <c r="C10" i="28"/>
  <c r="C13" i="28"/>
  <c r="C14" i="28"/>
  <c r="C15" i="28"/>
  <c r="C11" i="28"/>
  <c r="T31" i="33"/>
  <c r="T38" i="33"/>
  <c r="S34" i="30"/>
  <c r="S35" i="30"/>
  <c r="K35" i="30" s="1"/>
  <c r="H31" i="21"/>
  <c r="K67" i="20"/>
  <c r="K76" i="20" s="1"/>
  <c r="K99" i="20" s="1"/>
  <c r="E119" i="20" s="1"/>
  <c r="I67" i="20"/>
  <c r="I76" i="20" s="1"/>
  <c r="I99" i="20" s="1"/>
  <c r="E111" i="20" s="1"/>
  <c r="L25" i="1" s="1"/>
  <c r="J67" i="20"/>
  <c r="J76" i="20" s="1"/>
  <c r="J99" i="20" s="1"/>
  <c r="E112" i="20" s="1"/>
  <c r="O25" i="1" s="1"/>
  <c r="G65" i="5"/>
  <c r="G73" i="5" s="1"/>
  <c r="G96" i="5" s="1"/>
  <c r="C108" i="5" s="1"/>
  <c r="L20" i="1" s="1"/>
  <c r="H65" i="5"/>
  <c r="H73" i="5" s="1"/>
  <c r="H96" i="5" s="1"/>
  <c r="C109" i="5" s="1"/>
  <c r="O20" i="1" s="1"/>
  <c r="H62" i="8"/>
  <c r="H71" i="8" s="1"/>
  <c r="H94" i="8" s="1"/>
  <c r="D104" i="8" s="1"/>
  <c r="L21" i="1" s="1"/>
  <c r="I71" i="8"/>
  <c r="I94" i="8" s="1"/>
  <c r="D105" i="8" s="1"/>
  <c r="O21" i="1" s="1"/>
  <c r="H63" i="11"/>
  <c r="H72" i="11" s="1"/>
  <c r="H95" i="11" s="1"/>
  <c r="D105" i="11" s="1"/>
  <c r="L22" i="1" s="1"/>
  <c r="I63" i="11"/>
  <c r="I72" i="11" s="1"/>
  <c r="I95" i="11" s="1"/>
  <c r="D106" i="11" s="1"/>
  <c r="O22" i="1" s="1"/>
  <c r="I60" i="14"/>
  <c r="I69" i="14" s="1"/>
  <c r="I92" i="14" s="1"/>
  <c r="E102" i="14" s="1"/>
  <c r="L23" i="1" s="1"/>
  <c r="J69" i="14"/>
  <c r="J92" i="14" s="1"/>
  <c r="E103" i="14" s="1"/>
  <c r="O23" i="1" s="1"/>
  <c r="I64" i="17"/>
  <c r="I72" i="17" s="1"/>
  <c r="I95" i="17" s="1"/>
  <c r="D105" i="17" s="1"/>
  <c r="L24" i="1" s="1"/>
  <c r="J64" i="17"/>
  <c r="J72" i="17" s="1"/>
  <c r="J95" i="17" s="1"/>
  <c r="D106" i="17" s="1"/>
  <c r="O24" i="1" s="1"/>
  <c r="J62" i="8"/>
  <c r="J71" i="8" s="1"/>
  <c r="J94" i="8" s="1"/>
  <c r="D112" i="8" s="1"/>
  <c r="M62" i="8"/>
  <c r="M71" i="8" s="1"/>
  <c r="M94" i="8" s="1"/>
  <c r="D122" i="8" s="1"/>
  <c r="H48" i="13"/>
  <c r="H49" i="13" s="1"/>
  <c r="H28" i="9"/>
  <c r="D30" i="10" s="1"/>
  <c r="H27" i="9"/>
  <c r="T36" i="33"/>
  <c r="T37" i="33"/>
  <c r="S36" i="30"/>
  <c r="K36" i="30" s="1"/>
  <c r="S37" i="30"/>
  <c r="K37" i="30" s="1"/>
  <c r="S38" i="30"/>
  <c r="K38" i="30" s="1"/>
  <c r="S39" i="30"/>
  <c r="K39" i="30" s="1"/>
  <c r="S40" i="30"/>
  <c r="K40" i="30" s="1"/>
  <c r="S41" i="30"/>
  <c r="K41" i="30" s="1"/>
  <c r="S42" i="30"/>
  <c r="K42" i="30" s="1"/>
  <c r="S43" i="30"/>
  <c r="K43" i="30" s="1"/>
  <c r="S44" i="30"/>
  <c r="K44" i="30" s="1"/>
  <c r="S45" i="30"/>
  <c r="K45" i="30" s="1"/>
  <c r="S46" i="30"/>
  <c r="K46" i="30" s="1"/>
  <c r="S47" i="30"/>
  <c r="K47" i="30" s="1"/>
  <c r="S48" i="30"/>
  <c r="K48" i="30" s="1"/>
  <c r="S49" i="30"/>
  <c r="K49" i="30" s="1"/>
  <c r="S50" i="30"/>
  <c r="K50" i="30" s="1"/>
  <c r="S51" i="30"/>
  <c r="K51" i="30" s="1"/>
  <c r="S52" i="30"/>
  <c r="K52" i="30" s="1"/>
  <c r="S53" i="30"/>
  <c r="K53" i="30" s="1"/>
  <c r="S54" i="30"/>
  <c r="K54" i="30" s="1"/>
  <c r="S55" i="30"/>
  <c r="K55" i="30" s="1"/>
  <c r="S56" i="30"/>
  <c r="K56" i="30" s="1"/>
  <c r="S57" i="30"/>
  <c r="K57" i="30" s="1"/>
  <c r="S58" i="30"/>
  <c r="K58" i="30" s="1"/>
  <c r="S59" i="30"/>
  <c r="K59" i="30" s="1"/>
  <c r="S60" i="30"/>
  <c r="K60" i="30" s="1"/>
  <c r="B144" i="36"/>
  <c r="S16" i="34"/>
  <c r="S18" i="34" s="1"/>
  <c r="S17" i="34"/>
  <c r="P16" i="34"/>
  <c r="P17" i="34"/>
  <c r="P18" i="34"/>
  <c r="O15" i="34"/>
  <c r="O17" i="34"/>
  <c r="S10" i="34"/>
  <c r="S11" i="34"/>
  <c r="S12" i="34" s="1"/>
  <c r="Q11" i="34"/>
  <c r="Q12" i="34" s="1"/>
  <c r="P10" i="34"/>
  <c r="P11" i="34"/>
  <c r="P12" i="34" s="1"/>
  <c r="O9" i="34"/>
  <c r="O11" i="34"/>
  <c r="K54" i="43"/>
  <c r="K50" i="43"/>
  <c r="K46" i="43"/>
  <c r="K42" i="43"/>
  <c r="K38" i="43"/>
  <c r="K34" i="43"/>
  <c r="K30" i="43"/>
  <c r="K26" i="43"/>
  <c r="K22" i="43"/>
  <c r="K18" i="43"/>
  <c r="K14" i="43"/>
  <c r="K10" i="43"/>
  <c r="C4" i="43"/>
  <c r="K54" i="42"/>
  <c r="K50" i="42"/>
  <c r="K46" i="42"/>
  <c r="K42" i="42"/>
  <c r="K38" i="42"/>
  <c r="K34" i="42"/>
  <c r="K30" i="42"/>
  <c r="K26" i="42"/>
  <c r="K22" i="42"/>
  <c r="K18" i="42"/>
  <c r="K14" i="42"/>
  <c r="K10" i="42"/>
  <c r="C6" i="42"/>
  <c r="E6" i="42"/>
  <c r="G6" i="42"/>
  <c r="C4" i="42"/>
  <c r="E4" i="42" s="1"/>
  <c r="G4" i="42"/>
  <c r="D60" i="41"/>
  <c r="B50" i="41"/>
  <c r="B49" i="41"/>
  <c r="B48" i="41"/>
  <c r="H47" i="41"/>
  <c r="H48" i="41"/>
  <c r="B47" i="41"/>
  <c r="B46" i="41"/>
  <c r="H32" i="41"/>
  <c r="H34" i="41"/>
  <c r="H23" i="41"/>
  <c r="H22" i="41"/>
  <c r="H13" i="41"/>
  <c r="H14" i="41" s="1"/>
  <c r="H12" i="41"/>
  <c r="H50" i="40"/>
  <c r="H58" i="40" s="1"/>
  <c r="H30" i="40"/>
  <c r="H28" i="40"/>
  <c r="D49" i="41" s="1"/>
  <c r="H27" i="40"/>
  <c r="H26" i="40"/>
  <c r="D47" i="41" s="1"/>
  <c r="H25" i="40"/>
  <c r="Q21" i="40" s="1"/>
  <c r="Q22" i="40" s="1"/>
  <c r="D46" i="41"/>
  <c r="S21" i="40"/>
  <c r="S22" i="40" s="1"/>
  <c r="O20" i="40"/>
  <c r="O21" i="40" s="1"/>
  <c r="L10" i="40"/>
  <c r="I10" i="40"/>
  <c r="B145" i="39"/>
  <c r="B146" i="39" s="1"/>
  <c r="B147" i="39" s="1"/>
  <c r="B148" i="39" s="1"/>
  <c r="B149" i="39" s="1"/>
  <c r="B150" i="39" s="1"/>
  <c r="B151" i="39" s="1"/>
  <c r="B152" i="39" s="1"/>
  <c r="B153" i="39" s="1"/>
  <c r="B154" i="39" s="1"/>
  <c r="B155" i="39" s="1"/>
  <c r="B156" i="39" s="1"/>
  <c r="B157" i="39" s="1"/>
  <c r="B158" i="39" s="1"/>
  <c r="B159" i="39" s="1"/>
  <c r="B160" i="39" s="1"/>
  <c r="B161" i="39" s="1"/>
  <c r="B162" i="39" s="1"/>
  <c r="B163" i="39" s="1"/>
  <c r="B164" i="39" s="1"/>
  <c r="B165" i="39" s="1"/>
  <c r="B166" i="39" s="1"/>
  <c r="B167" i="39" s="1"/>
  <c r="B168" i="39" s="1"/>
  <c r="B169" i="39" s="1"/>
  <c r="B170" i="39" s="1"/>
  <c r="B171" i="39" s="1"/>
  <c r="B172" i="39" s="1"/>
  <c r="B173" i="39" s="1"/>
  <c r="B174" i="39" s="1"/>
  <c r="B175" i="39" s="1"/>
  <c r="T99" i="39"/>
  <c r="L99" i="39"/>
  <c r="T98" i="39"/>
  <c r="L98" i="39" s="1"/>
  <c r="T97" i="39"/>
  <c r="L97" i="39"/>
  <c r="T96" i="39"/>
  <c r="L96" i="39" s="1"/>
  <c r="T95" i="39"/>
  <c r="L95" i="39"/>
  <c r="T94" i="39"/>
  <c r="L94" i="39" s="1"/>
  <c r="T93" i="39"/>
  <c r="L93" i="39"/>
  <c r="T92" i="39"/>
  <c r="L92" i="39" s="1"/>
  <c r="T91" i="39"/>
  <c r="L91" i="39"/>
  <c r="T90" i="39"/>
  <c r="L90" i="39" s="1"/>
  <c r="T89" i="39"/>
  <c r="L89" i="39"/>
  <c r="T88" i="39"/>
  <c r="L88" i="39" s="1"/>
  <c r="T87" i="39"/>
  <c r="L87" i="39"/>
  <c r="T86" i="39"/>
  <c r="L86" i="39" s="1"/>
  <c r="T85" i="39"/>
  <c r="L85" i="39"/>
  <c r="T84" i="39"/>
  <c r="L84" i="39" s="1"/>
  <c r="T83" i="39"/>
  <c r="L83" i="39"/>
  <c r="T82" i="39"/>
  <c r="L82" i="39" s="1"/>
  <c r="T81" i="39"/>
  <c r="L81" i="39"/>
  <c r="T80" i="39"/>
  <c r="L80" i="39" s="1"/>
  <c r="T79" i="39"/>
  <c r="L79" i="39"/>
  <c r="T78" i="39"/>
  <c r="L78" i="39" s="1"/>
  <c r="W76" i="39"/>
  <c r="Q75" i="39"/>
  <c r="O75" i="39"/>
  <c r="M75" i="39"/>
  <c r="W74" i="39"/>
  <c r="W73" i="39"/>
  <c r="R68" i="39"/>
  <c r="R77" i="39" s="1"/>
  <c r="R100" i="39" s="1"/>
  <c r="F130" i="39" s="1"/>
  <c r="Q68" i="39"/>
  <c r="Q77" i="39"/>
  <c r="Q100" i="39" s="1"/>
  <c r="F129" i="39" s="1"/>
  <c r="P68" i="39"/>
  <c r="P77" i="39" s="1"/>
  <c r="P100" i="39" s="1"/>
  <c r="F121" i="39" s="1"/>
  <c r="O68" i="39"/>
  <c r="O77" i="39"/>
  <c r="O100" i="39" s="1"/>
  <c r="F120" i="39" s="1"/>
  <c r="N68" i="39"/>
  <c r="N77" i="39" s="1"/>
  <c r="N100" i="39" s="1"/>
  <c r="F113" i="39" s="1"/>
  <c r="O31" i="1" s="1"/>
  <c r="M68" i="39"/>
  <c r="M77" i="39" s="1"/>
  <c r="M100" i="39" s="1"/>
  <c r="F112" i="39" s="1"/>
  <c r="L31" i="1" s="1"/>
  <c r="T67" i="39"/>
  <c r="L67" i="39" s="1"/>
  <c r="T66" i="39"/>
  <c r="L66" i="39"/>
  <c r="T65" i="39"/>
  <c r="L65" i="39" s="1"/>
  <c r="T64" i="39"/>
  <c r="L64" i="39"/>
  <c r="T63" i="39"/>
  <c r="L63" i="39" s="1"/>
  <c r="T62" i="39"/>
  <c r="W61" i="39"/>
  <c r="T61" i="39"/>
  <c r="T60" i="39"/>
  <c r="L60" i="39" s="1"/>
  <c r="T59" i="39"/>
  <c r="L59" i="39" s="1"/>
  <c r="T58" i="39"/>
  <c r="L58" i="39" s="1"/>
  <c r="T57" i="39"/>
  <c r="L57" i="39"/>
  <c r="T56" i="39"/>
  <c r="L56" i="39" s="1"/>
  <c r="T55" i="39"/>
  <c r="L55" i="39" s="1"/>
  <c r="T54" i="39"/>
  <c r="L54" i="39" s="1"/>
  <c r="T53" i="39"/>
  <c r="L53" i="39"/>
  <c r="T52" i="39"/>
  <c r="L52" i="39" s="1"/>
  <c r="T51" i="39"/>
  <c r="L51" i="39" s="1"/>
  <c r="T50" i="39"/>
  <c r="L50" i="39" s="1"/>
  <c r="T49" i="39"/>
  <c r="L49" i="39"/>
  <c r="T48" i="39"/>
  <c r="L48" i="39" s="1"/>
  <c r="T47" i="39"/>
  <c r="L47" i="39" s="1"/>
  <c r="T46" i="39"/>
  <c r="L46" i="39" s="1"/>
  <c r="T45" i="39"/>
  <c r="L45" i="39"/>
  <c r="T44" i="39"/>
  <c r="T43" i="39"/>
  <c r="T42" i="39"/>
  <c r="T41" i="39"/>
  <c r="T40" i="39"/>
  <c r="T39" i="39"/>
  <c r="T38" i="39"/>
  <c r="T37" i="39"/>
  <c r="T36" i="39"/>
  <c r="T35" i="39"/>
  <c r="T34" i="39"/>
  <c r="T33" i="39"/>
  <c r="T32" i="39"/>
  <c r="T31" i="39"/>
  <c r="T30" i="39"/>
  <c r="T29" i="39"/>
  <c r="T28" i="39"/>
  <c r="T27" i="39"/>
  <c r="T26" i="39"/>
  <c r="T25" i="39"/>
  <c r="T24" i="39"/>
  <c r="T23" i="39"/>
  <c r="T21" i="39"/>
  <c r="T20" i="39"/>
  <c r="T19" i="39"/>
  <c r="T18" i="39"/>
  <c r="T17" i="39"/>
  <c r="T16" i="39"/>
  <c r="T15" i="39"/>
  <c r="N10" i="39"/>
  <c r="K10" i="39"/>
  <c r="B10" i="39"/>
  <c r="D63" i="38"/>
  <c r="D54" i="38"/>
  <c r="B54" i="38"/>
  <c r="B50" i="38"/>
  <c r="B49" i="38"/>
  <c r="B48" i="38"/>
  <c r="B47" i="38"/>
  <c r="B46" i="38"/>
  <c r="H32" i="38"/>
  <c r="H34" i="38" s="1"/>
  <c r="H23" i="38"/>
  <c r="H22" i="38"/>
  <c r="H13" i="38"/>
  <c r="H12" i="38"/>
  <c r="H61" i="37"/>
  <c r="H52" i="37"/>
  <c r="P22" i="37" s="1"/>
  <c r="P23" i="37" s="1"/>
  <c r="D49" i="38"/>
  <c r="H27" i="37"/>
  <c r="D47" i="38" s="1"/>
  <c r="H26" i="37"/>
  <c r="D46" i="38" s="1"/>
  <c r="P21" i="37"/>
  <c r="L10" i="37"/>
  <c r="I10" i="37"/>
  <c r="B145" i="36"/>
  <c r="B146" i="36"/>
  <c r="B147" i="36"/>
  <c r="B148" i="36" s="1"/>
  <c r="B149" i="36" s="1"/>
  <c r="B150" i="36" s="1"/>
  <c r="B151" i="36" s="1"/>
  <c r="B152" i="36" s="1"/>
  <c r="B153" i="36" s="1"/>
  <c r="B154" i="36" s="1"/>
  <c r="B155" i="36" s="1"/>
  <c r="B156" i="36" s="1"/>
  <c r="B157" i="36" s="1"/>
  <c r="B158" i="36" s="1"/>
  <c r="B159" i="36" s="1"/>
  <c r="B160" i="36" s="1"/>
  <c r="B161" i="36" s="1"/>
  <c r="B162" i="36" s="1"/>
  <c r="B163" i="36" s="1"/>
  <c r="B164" i="36" s="1"/>
  <c r="B165" i="36" s="1"/>
  <c r="B166" i="36" s="1"/>
  <c r="B167" i="36" s="1"/>
  <c r="B168" i="36" s="1"/>
  <c r="B169" i="36" s="1"/>
  <c r="B170" i="36" s="1"/>
  <c r="B171" i="36" s="1"/>
  <c r="B172" i="36" s="1"/>
  <c r="B173" i="36" s="1"/>
  <c r="B174" i="36" s="1"/>
  <c r="R99" i="36"/>
  <c r="T98" i="36"/>
  <c r="L98" i="36" s="1"/>
  <c r="T97" i="36"/>
  <c r="L97" i="36"/>
  <c r="T96" i="36"/>
  <c r="L96" i="36" s="1"/>
  <c r="T95" i="36"/>
  <c r="L95" i="36"/>
  <c r="T94" i="36"/>
  <c r="L94" i="36" s="1"/>
  <c r="T93" i="36"/>
  <c r="L93" i="36" s="1"/>
  <c r="T92" i="36"/>
  <c r="L92" i="36" s="1"/>
  <c r="T91" i="36"/>
  <c r="L91" i="36" s="1"/>
  <c r="T90" i="36"/>
  <c r="L90" i="36" s="1"/>
  <c r="T89" i="36"/>
  <c r="L89" i="36"/>
  <c r="T88" i="36"/>
  <c r="L88" i="36" s="1"/>
  <c r="T87" i="36"/>
  <c r="L87" i="36"/>
  <c r="T86" i="36"/>
  <c r="L86" i="36" s="1"/>
  <c r="T85" i="36"/>
  <c r="L85" i="36" s="1"/>
  <c r="T84" i="36"/>
  <c r="L84" i="36" s="1"/>
  <c r="T83" i="36"/>
  <c r="L83" i="36" s="1"/>
  <c r="T82" i="36"/>
  <c r="L82" i="36" s="1"/>
  <c r="T81" i="36"/>
  <c r="L81" i="36"/>
  <c r="T80" i="36"/>
  <c r="L80" i="36" s="1"/>
  <c r="T79" i="36"/>
  <c r="L79" i="36"/>
  <c r="T78" i="36"/>
  <c r="L78" i="36" s="1"/>
  <c r="T77" i="36"/>
  <c r="L77" i="36" s="1"/>
  <c r="W75" i="36"/>
  <c r="Q74" i="36"/>
  <c r="O74" i="36"/>
  <c r="M74" i="36"/>
  <c r="W73" i="36"/>
  <c r="W72" i="36"/>
  <c r="R67" i="36"/>
  <c r="Q67" i="36"/>
  <c r="Q76" i="36"/>
  <c r="Q99" i="36" s="1"/>
  <c r="P67" i="36"/>
  <c r="P76" i="36" s="1"/>
  <c r="P99" i="36" s="1"/>
  <c r="F120" i="36" s="1"/>
  <c r="O67" i="36"/>
  <c r="O76" i="36"/>
  <c r="O99" i="36" s="1"/>
  <c r="F119" i="36" s="1"/>
  <c r="N67" i="36"/>
  <c r="N76" i="36"/>
  <c r="N99" i="36" s="1"/>
  <c r="F112" i="36" s="1"/>
  <c r="O30" i="1" s="1"/>
  <c r="M67" i="36"/>
  <c r="M76" i="36" s="1"/>
  <c r="M99" i="36" s="1"/>
  <c r="F111" i="36" s="1"/>
  <c r="L30" i="1" s="1"/>
  <c r="T66" i="36"/>
  <c r="L66" i="36" s="1"/>
  <c r="T65" i="36"/>
  <c r="L65" i="36"/>
  <c r="T64" i="36"/>
  <c r="L64" i="36" s="1"/>
  <c r="T63" i="36"/>
  <c r="L63" i="36"/>
  <c r="T62" i="36"/>
  <c r="L62" i="36" s="1"/>
  <c r="T61" i="36"/>
  <c r="W60" i="36"/>
  <c r="T60" i="36"/>
  <c r="T59" i="36"/>
  <c r="L59" i="36" s="1"/>
  <c r="T58" i="36"/>
  <c r="L58" i="36"/>
  <c r="T57" i="36"/>
  <c r="L57" i="36" s="1"/>
  <c r="T56" i="36"/>
  <c r="L56" i="36"/>
  <c r="T55" i="36"/>
  <c r="L55" i="36" s="1"/>
  <c r="T54" i="36"/>
  <c r="L54" i="36" s="1"/>
  <c r="T53" i="36"/>
  <c r="L53" i="36" s="1"/>
  <c r="T52" i="36"/>
  <c r="L52" i="36" s="1"/>
  <c r="T51" i="36"/>
  <c r="L51" i="36" s="1"/>
  <c r="T50" i="36"/>
  <c r="L50" i="36"/>
  <c r="T49" i="36"/>
  <c r="L49" i="36" s="1"/>
  <c r="T48" i="36"/>
  <c r="L48" i="36"/>
  <c r="T47" i="36"/>
  <c r="L47" i="36" s="1"/>
  <c r="T46" i="36"/>
  <c r="L46" i="36"/>
  <c r="T45" i="36"/>
  <c r="L45" i="36" s="1"/>
  <c r="T44" i="36"/>
  <c r="L44" i="36"/>
  <c r="T43" i="36"/>
  <c r="L43" i="36" s="1"/>
  <c r="T42" i="36"/>
  <c r="L42" i="36"/>
  <c r="T41" i="36"/>
  <c r="L41" i="36" s="1"/>
  <c r="T40" i="36"/>
  <c r="T39" i="36"/>
  <c r="T38" i="36"/>
  <c r="T37" i="36"/>
  <c r="T36" i="36"/>
  <c r="T35" i="36"/>
  <c r="T34" i="36"/>
  <c r="T33" i="36"/>
  <c r="T32" i="36"/>
  <c r="T31" i="36"/>
  <c r="T30" i="36"/>
  <c r="T29" i="36"/>
  <c r="T28" i="36"/>
  <c r="T27" i="36"/>
  <c r="T26" i="36"/>
  <c r="T25" i="36"/>
  <c r="T24" i="36"/>
  <c r="T23" i="36"/>
  <c r="T22" i="36"/>
  <c r="T21" i="36"/>
  <c r="T20" i="36"/>
  <c r="T19" i="36"/>
  <c r="T18" i="36"/>
  <c r="T17" i="36"/>
  <c r="T16" i="36"/>
  <c r="T15" i="36"/>
  <c r="N10" i="36"/>
  <c r="K10" i="36"/>
  <c r="B10" i="36"/>
  <c r="B51" i="35"/>
  <c r="B50" i="35"/>
  <c r="B49" i="35"/>
  <c r="B48" i="35"/>
  <c r="H47" i="35"/>
  <c r="H48" i="35" s="1"/>
  <c r="B47" i="35"/>
  <c r="B46" i="35"/>
  <c r="H32" i="35"/>
  <c r="H34" i="35" s="1"/>
  <c r="H23" i="35"/>
  <c r="H22" i="35"/>
  <c r="H13" i="35"/>
  <c r="H12" i="35"/>
  <c r="H61" i="34"/>
  <c r="H52" i="34"/>
  <c r="H60" i="34" s="1"/>
  <c r="H29" i="34"/>
  <c r="D49" i="35"/>
  <c r="H28" i="34"/>
  <c r="D50" i="35" s="1"/>
  <c r="H27" i="34"/>
  <c r="D47" i="35"/>
  <c r="H26" i="34"/>
  <c r="D46" i="35" s="1"/>
  <c r="P21" i="34"/>
  <c r="L10" i="34"/>
  <c r="I10" i="34"/>
  <c r="B138" i="33"/>
  <c r="B139" i="33"/>
  <c r="B140" i="33"/>
  <c r="B141" i="33"/>
  <c r="B142" i="33" s="1"/>
  <c r="B143" i="33" s="1"/>
  <c r="B144" i="33" s="1"/>
  <c r="B145" i="33" s="1"/>
  <c r="B146" i="33" s="1"/>
  <c r="B147" i="33" s="1"/>
  <c r="B148" i="33" s="1"/>
  <c r="B149" i="33" s="1"/>
  <c r="B150" i="33" s="1"/>
  <c r="B151" i="33" s="1"/>
  <c r="B152" i="33" s="1"/>
  <c r="B153" i="33" s="1"/>
  <c r="B154" i="33" s="1"/>
  <c r="B155" i="33" s="1"/>
  <c r="B156" i="33" s="1"/>
  <c r="B157" i="33" s="1"/>
  <c r="B158" i="33" s="1"/>
  <c r="B159" i="33" s="1"/>
  <c r="B160" i="33" s="1"/>
  <c r="B161" i="33" s="1"/>
  <c r="B162" i="33" s="1"/>
  <c r="B163" i="33" s="1"/>
  <c r="B164" i="33" s="1"/>
  <c r="B165" i="33" s="1"/>
  <c r="B166" i="33" s="1"/>
  <c r="T95" i="33"/>
  <c r="L95" i="33"/>
  <c r="T94" i="33"/>
  <c r="L94" i="33" s="1"/>
  <c r="T93" i="33"/>
  <c r="L93" i="33"/>
  <c r="T92" i="33"/>
  <c r="L92" i="33" s="1"/>
  <c r="T91" i="33"/>
  <c r="L91" i="33"/>
  <c r="T90" i="33"/>
  <c r="L90" i="33" s="1"/>
  <c r="T89" i="33"/>
  <c r="L89" i="33"/>
  <c r="T88" i="33"/>
  <c r="L88" i="33" s="1"/>
  <c r="T87" i="33"/>
  <c r="L87" i="33"/>
  <c r="T86" i="33"/>
  <c r="L86" i="33" s="1"/>
  <c r="T85" i="33"/>
  <c r="L85" i="33"/>
  <c r="T84" i="33"/>
  <c r="L84" i="33" s="1"/>
  <c r="T83" i="33"/>
  <c r="L83" i="33"/>
  <c r="T82" i="33"/>
  <c r="L82" i="33" s="1"/>
  <c r="T81" i="33"/>
  <c r="L81" i="33"/>
  <c r="T80" i="33"/>
  <c r="L80" i="33" s="1"/>
  <c r="T79" i="33"/>
  <c r="L79" i="33"/>
  <c r="T78" i="33"/>
  <c r="L78" i="33" s="1"/>
  <c r="T77" i="33"/>
  <c r="L77" i="33"/>
  <c r="T76" i="33"/>
  <c r="L76" i="33" s="1"/>
  <c r="T75" i="33"/>
  <c r="L75" i="33"/>
  <c r="T74" i="33"/>
  <c r="L74" i="33" s="1"/>
  <c r="W72" i="33"/>
  <c r="Q71" i="33"/>
  <c r="O71" i="33"/>
  <c r="M71" i="33"/>
  <c r="W70" i="33"/>
  <c r="W69" i="33"/>
  <c r="R64" i="33"/>
  <c r="R73" i="33" s="1"/>
  <c r="R96" i="33" s="1"/>
  <c r="F126" i="33" s="1"/>
  <c r="Q64" i="33"/>
  <c r="Q73" i="33" s="1"/>
  <c r="Q96" i="33" s="1"/>
  <c r="F125" i="33" s="1"/>
  <c r="P64" i="33"/>
  <c r="P73" i="33" s="1"/>
  <c r="P96" i="33" s="1"/>
  <c r="F117" i="33" s="1"/>
  <c r="O64" i="33"/>
  <c r="O73" i="33" s="1"/>
  <c r="O96" i="33" s="1"/>
  <c r="F116" i="33" s="1"/>
  <c r="N64" i="33"/>
  <c r="N73" i="33" s="1"/>
  <c r="N96" i="33" s="1"/>
  <c r="F109" i="33" s="1"/>
  <c r="O29" i="1" s="1"/>
  <c r="M64" i="33"/>
  <c r="M73" i="33" s="1"/>
  <c r="M96" i="33" s="1"/>
  <c r="F108" i="33" s="1"/>
  <c r="T63" i="33"/>
  <c r="L63" i="33" s="1"/>
  <c r="T62" i="33"/>
  <c r="L62" i="33"/>
  <c r="T61" i="33"/>
  <c r="L61" i="33" s="1"/>
  <c r="T60" i="33"/>
  <c r="L60" i="33" s="1"/>
  <c r="V59" i="33"/>
  <c r="T59" i="33"/>
  <c r="L59" i="33"/>
  <c r="T58" i="33"/>
  <c r="W57" i="33"/>
  <c r="T57" i="33"/>
  <c r="T56" i="33"/>
  <c r="T55" i="33"/>
  <c r="T54" i="33"/>
  <c r="T53" i="33"/>
  <c r="T52" i="33"/>
  <c r="T51" i="33"/>
  <c r="T50" i="33"/>
  <c r="T49" i="33"/>
  <c r="T48" i="33"/>
  <c r="T47" i="33"/>
  <c r="T46" i="33"/>
  <c r="T45" i="33"/>
  <c r="T44" i="33"/>
  <c r="T43" i="33"/>
  <c r="T42" i="33"/>
  <c r="T41" i="33"/>
  <c r="T40" i="33"/>
  <c r="T39" i="33"/>
  <c r="T35" i="33"/>
  <c r="T34" i="33"/>
  <c r="T33" i="33"/>
  <c r="T32" i="33"/>
  <c r="T30" i="33"/>
  <c r="T29" i="33"/>
  <c r="T28" i="33"/>
  <c r="T27" i="33"/>
  <c r="T26" i="33"/>
  <c r="T25" i="33"/>
  <c r="T24" i="33"/>
  <c r="T23" i="33"/>
  <c r="T22" i="33"/>
  <c r="T21" i="33"/>
  <c r="T20" i="33"/>
  <c r="T19" i="33"/>
  <c r="T18" i="33"/>
  <c r="T17" i="33"/>
  <c r="T16" i="33"/>
  <c r="T15" i="33"/>
  <c r="N10" i="33"/>
  <c r="K10" i="33"/>
  <c r="B10" i="33"/>
  <c r="D51" i="32"/>
  <c r="B51" i="32"/>
  <c r="B50" i="32"/>
  <c r="B49" i="32"/>
  <c r="B48" i="32"/>
  <c r="H47" i="32"/>
  <c r="H48" i="32" s="1"/>
  <c r="B47" i="32"/>
  <c r="B46" i="32"/>
  <c r="H32" i="32"/>
  <c r="H34" i="32" s="1"/>
  <c r="H23" i="32"/>
  <c r="H22" i="32"/>
  <c r="H13" i="32"/>
  <c r="H12" i="32"/>
  <c r="H59" i="31"/>
  <c r="H50" i="31"/>
  <c r="O20" i="31" s="1"/>
  <c r="O22" i="31" s="1"/>
  <c r="H30" i="31"/>
  <c r="H29" i="31"/>
  <c r="D49" i="32" s="1"/>
  <c r="H27" i="31"/>
  <c r="D47" i="32" s="1"/>
  <c r="H26" i="31"/>
  <c r="D46" i="32" s="1"/>
  <c r="P21" i="31"/>
  <c r="L10" i="31"/>
  <c r="I10" i="31"/>
  <c r="B144" i="30"/>
  <c r="B145" i="30" s="1"/>
  <c r="B146" i="30" s="1"/>
  <c r="B147" i="30" s="1"/>
  <c r="B148" i="30" s="1"/>
  <c r="B149" i="30" s="1"/>
  <c r="B150" i="30" s="1"/>
  <c r="B151" i="30" s="1"/>
  <c r="B152" i="30" s="1"/>
  <c r="B153" i="30" s="1"/>
  <c r="B154" i="30" s="1"/>
  <c r="B155" i="30" s="1"/>
  <c r="B156" i="30" s="1"/>
  <c r="B157" i="30" s="1"/>
  <c r="B158" i="30" s="1"/>
  <c r="B159" i="30" s="1"/>
  <c r="B160" i="30" s="1"/>
  <c r="B161" i="30" s="1"/>
  <c r="B162" i="30" s="1"/>
  <c r="B163" i="30" s="1"/>
  <c r="B164" i="30" s="1"/>
  <c r="B165" i="30" s="1"/>
  <c r="B166" i="30" s="1"/>
  <c r="B167" i="30" s="1"/>
  <c r="B168" i="30" s="1"/>
  <c r="B169" i="30" s="1"/>
  <c r="B170" i="30" s="1"/>
  <c r="B171" i="30" s="1"/>
  <c r="B172" i="30" s="1"/>
  <c r="B173" i="30" s="1"/>
  <c r="B174" i="30" s="1"/>
  <c r="S98" i="30"/>
  <c r="K98" i="30" s="1"/>
  <c r="S97" i="30"/>
  <c r="K97" i="30" s="1"/>
  <c r="S96" i="30"/>
  <c r="K96" i="30" s="1"/>
  <c r="S95" i="30"/>
  <c r="K95" i="30" s="1"/>
  <c r="S94" i="30"/>
  <c r="K94" i="30" s="1"/>
  <c r="S93" i="30"/>
  <c r="K93" i="30" s="1"/>
  <c r="S92" i="30"/>
  <c r="K92" i="30" s="1"/>
  <c r="S91" i="30"/>
  <c r="K91" i="30" s="1"/>
  <c r="S90" i="30"/>
  <c r="K90" i="30" s="1"/>
  <c r="S89" i="30"/>
  <c r="K89" i="30" s="1"/>
  <c r="S88" i="30"/>
  <c r="K88" i="30" s="1"/>
  <c r="S87" i="30"/>
  <c r="K87" i="30" s="1"/>
  <c r="S86" i="30"/>
  <c r="K86" i="30" s="1"/>
  <c r="S85" i="30"/>
  <c r="K85" i="30" s="1"/>
  <c r="S84" i="30"/>
  <c r="K84" i="30" s="1"/>
  <c r="S83" i="30"/>
  <c r="K83" i="30" s="1"/>
  <c r="S82" i="30"/>
  <c r="K82" i="30" s="1"/>
  <c r="S81" i="30"/>
  <c r="K81" i="30" s="1"/>
  <c r="S80" i="30"/>
  <c r="K80" i="30" s="1"/>
  <c r="S79" i="30"/>
  <c r="K79" i="30" s="1"/>
  <c r="S78" i="30"/>
  <c r="K78" i="30" s="1"/>
  <c r="S77" i="30"/>
  <c r="K77" i="30" s="1"/>
  <c r="V75" i="30"/>
  <c r="P74" i="30"/>
  <c r="N74" i="30"/>
  <c r="L74" i="30"/>
  <c r="V73" i="30"/>
  <c r="V72" i="30"/>
  <c r="Q68" i="30"/>
  <c r="Q76" i="30" s="1"/>
  <c r="Q99" i="30" s="1"/>
  <c r="F129" i="30" s="1"/>
  <c r="P68" i="30"/>
  <c r="P76" i="30" s="1"/>
  <c r="P99" i="30" s="1"/>
  <c r="F128" i="30" s="1"/>
  <c r="F120" i="30"/>
  <c r="N68" i="30"/>
  <c r="N76" i="30" s="1"/>
  <c r="N99" i="30" s="1"/>
  <c r="F119" i="30" s="1"/>
  <c r="S67" i="30"/>
  <c r="K67" i="30" s="1"/>
  <c r="S66" i="30"/>
  <c r="K66" i="30" s="1"/>
  <c r="S65" i="30"/>
  <c r="K65" i="30" s="1"/>
  <c r="S64" i="30"/>
  <c r="K64" i="30" s="1"/>
  <c r="U63" i="30"/>
  <c r="S63" i="30"/>
  <c r="K63" i="30" s="1"/>
  <c r="S62" i="30"/>
  <c r="V61" i="30"/>
  <c r="S61" i="30"/>
  <c r="S33" i="30"/>
  <c r="S32" i="30"/>
  <c r="S31" i="30"/>
  <c r="S30" i="30"/>
  <c r="S28" i="30"/>
  <c r="S27" i="30"/>
  <c r="S25" i="30"/>
  <c r="S24" i="30"/>
  <c r="S23" i="30"/>
  <c r="S22" i="30"/>
  <c r="S21" i="30"/>
  <c r="S20" i="30"/>
  <c r="S19" i="30"/>
  <c r="S18" i="30"/>
  <c r="S17" i="30"/>
  <c r="S16" i="30"/>
  <c r="S15" i="30"/>
  <c r="M10" i="30"/>
  <c r="J10" i="30"/>
  <c r="B10" i="30"/>
  <c r="B51" i="29"/>
  <c r="B50" i="29"/>
  <c r="B49" i="29"/>
  <c r="H48" i="29"/>
  <c r="H49" i="29"/>
  <c r="B48" i="29"/>
  <c r="B47" i="29"/>
  <c r="H33" i="29"/>
  <c r="H35" i="29"/>
  <c r="H24" i="29"/>
  <c r="H23" i="29"/>
  <c r="H14" i="29"/>
  <c r="H13" i="29"/>
  <c r="H60" i="27"/>
  <c r="H51" i="27"/>
  <c r="H59" i="27" s="1"/>
  <c r="H31" i="27"/>
  <c r="H29" i="27"/>
  <c r="D50" i="29" s="1"/>
  <c r="H27" i="27"/>
  <c r="D48" i="29" s="1"/>
  <c r="H26" i="27"/>
  <c r="D47" i="29" s="1"/>
  <c r="L10" i="27"/>
  <c r="I10" i="27"/>
  <c r="B145" i="26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156" i="26" s="1"/>
  <c r="B157" i="26" s="1"/>
  <c r="B158" i="26" s="1"/>
  <c r="B159" i="26" s="1"/>
  <c r="B160" i="26" s="1"/>
  <c r="B161" i="26" s="1"/>
  <c r="B162" i="26" s="1"/>
  <c r="B163" i="26" s="1"/>
  <c r="B164" i="26" s="1"/>
  <c r="B165" i="26" s="1"/>
  <c r="B166" i="26" s="1"/>
  <c r="B167" i="26" s="1"/>
  <c r="B168" i="26" s="1"/>
  <c r="B169" i="26" s="1"/>
  <c r="B170" i="26" s="1"/>
  <c r="B171" i="26" s="1"/>
  <c r="B172" i="26" s="1"/>
  <c r="B173" i="26" s="1"/>
  <c r="B174" i="26" s="1"/>
  <c r="R99" i="26"/>
  <c r="J99" i="26" s="1"/>
  <c r="R98" i="26"/>
  <c r="J98" i="26" s="1"/>
  <c r="R97" i="26"/>
  <c r="J97" i="26" s="1"/>
  <c r="R96" i="26"/>
  <c r="J96" i="26" s="1"/>
  <c r="R95" i="26"/>
  <c r="J95" i="26" s="1"/>
  <c r="R94" i="26"/>
  <c r="J94" i="26" s="1"/>
  <c r="R93" i="26"/>
  <c r="J93" i="26" s="1"/>
  <c r="R92" i="26"/>
  <c r="J92" i="26" s="1"/>
  <c r="R91" i="26"/>
  <c r="J91" i="26" s="1"/>
  <c r="R90" i="26"/>
  <c r="J90" i="26" s="1"/>
  <c r="R89" i="26"/>
  <c r="J89" i="26" s="1"/>
  <c r="R88" i="26"/>
  <c r="J88" i="26" s="1"/>
  <c r="R87" i="26"/>
  <c r="J87" i="26" s="1"/>
  <c r="R86" i="26"/>
  <c r="J86" i="26" s="1"/>
  <c r="R85" i="26"/>
  <c r="J85" i="26" s="1"/>
  <c r="R84" i="26"/>
  <c r="J84" i="26" s="1"/>
  <c r="R83" i="26"/>
  <c r="J83" i="26" s="1"/>
  <c r="R82" i="26"/>
  <c r="J82" i="26" s="1"/>
  <c r="R81" i="26"/>
  <c r="J81" i="26" s="1"/>
  <c r="R80" i="26"/>
  <c r="J80" i="26" s="1"/>
  <c r="R79" i="26"/>
  <c r="J79" i="26" s="1"/>
  <c r="R78" i="26"/>
  <c r="J78" i="26" s="1"/>
  <c r="U76" i="26"/>
  <c r="O75" i="26"/>
  <c r="M75" i="26"/>
  <c r="K75" i="26"/>
  <c r="U74" i="26"/>
  <c r="U73" i="26"/>
  <c r="P68" i="26"/>
  <c r="P77" i="26" s="1"/>
  <c r="P100" i="26" s="1"/>
  <c r="F130" i="26" s="1"/>
  <c r="O68" i="26"/>
  <c r="O77" i="26" s="1"/>
  <c r="O100" i="26" s="1"/>
  <c r="F129" i="26" s="1"/>
  <c r="N68" i="26"/>
  <c r="N77" i="26" s="1"/>
  <c r="N100" i="26" s="1"/>
  <c r="F121" i="26" s="1"/>
  <c r="M68" i="26"/>
  <c r="M77" i="26" s="1"/>
  <c r="M100" i="26" s="1"/>
  <c r="F120" i="26" s="1"/>
  <c r="L68" i="26"/>
  <c r="L77" i="26" s="1"/>
  <c r="L100" i="26" s="1"/>
  <c r="F113" i="26" s="1"/>
  <c r="O27" i="1" s="1"/>
  <c r="K68" i="26"/>
  <c r="K77" i="26" s="1"/>
  <c r="K100" i="26" s="1"/>
  <c r="F112" i="26" s="1"/>
  <c r="L27" i="1" s="1"/>
  <c r="R67" i="26"/>
  <c r="J67" i="26" s="1"/>
  <c r="R66" i="26"/>
  <c r="J66" i="26" s="1"/>
  <c r="R65" i="26"/>
  <c r="J65" i="26" s="1"/>
  <c r="R64" i="26"/>
  <c r="J64" i="26" s="1"/>
  <c r="T63" i="26"/>
  <c r="R63" i="26"/>
  <c r="J63" i="26" s="1"/>
  <c r="R62" i="26"/>
  <c r="U61" i="26"/>
  <c r="R61" i="26"/>
  <c r="R60" i="26"/>
  <c r="J60" i="26" s="1"/>
  <c r="R59" i="26"/>
  <c r="J59" i="26" s="1"/>
  <c r="R58" i="26"/>
  <c r="J58" i="26" s="1"/>
  <c r="R57" i="26"/>
  <c r="J57" i="26" s="1"/>
  <c r="R56" i="26"/>
  <c r="J56" i="26" s="1"/>
  <c r="R55" i="26"/>
  <c r="J55" i="26" s="1"/>
  <c r="R54" i="26"/>
  <c r="J54" i="26" s="1"/>
  <c r="R53" i="26"/>
  <c r="J53" i="26" s="1"/>
  <c r="R52" i="26"/>
  <c r="J52" i="26" s="1"/>
  <c r="R51" i="26"/>
  <c r="J51" i="26" s="1"/>
  <c r="R50" i="26"/>
  <c r="J50" i="26" s="1"/>
  <c r="R49" i="26"/>
  <c r="J49" i="26" s="1"/>
  <c r="R48" i="26"/>
  <c r="R47" i="26"/>
  <c r="R46" i="26"/>
  <c r="R45" i="26"/>
  <c r="R43" i="26"/>
  <c r="R42" i="26"/>
  <c r="R36" i="26"/>
  <c r="R35" i="26"/>
  <c r="R33" i="26"/>
  <c r="R32" i="26"/>
  <c r="R31" i="26"/>
  <c r="R30" i="26"/>
  <c r="R29" i="26"/>
  <c r="R28" i="26"/>
  <c r="R27" i="26"/>
  <c r="R26" i="26"/>
  <c r="R25" i="26"/>
  <c r="R24" i="26"/>
  <c r="R23" i="26"/>
  <c r="R22" i="26"/>
  <c r="R21" i="26"/>
  <c r="R20" i="26"/>
  <c r="R19" i="26"/>
  <c r="R18" i="26"/>
  <c r="R17" i="26"/>
  <c r="R16" i="26"/>
  <c r="R15" i="26"/>
  <c r="L10" i="26"/>
  <c r="I10" i="26"/>
  <c r="B10" i="26"/>
  <c r="D51" i="25"/>
  <c r="B51" i="25"/>
  <c r="B50" i="25"/>
  <c r="D49" i="25"/>
  <c r="B49" i="25"/>
  <c r="B48" i="25"/>
  <c r="H47" i="25"/>
  <c r="H48" i="25"/>
  <c r="B47" i="25"/>
  <c r="B46" i="25"/>
  <c r="H32" i="25"/>
  <c r="H34" i="25"/>
  <c r="H23" i="25"/>
  <c r="H22" i="25"/>
  <c r="H13" i="25"/>
  <c r="H12" i="25"/>
  <c r="H50" i="24"/>
  <c r="H58" i="24" s="1"/>
  <c r="H29" i="24"/>
  <c r="H27" i="24"/>
  <c r="D47" i="25" s="1"/>
  <c r="H26" i="24"/>
  <c r="D46" i="25" s="1"/>
  <c r="L10" i="24"/>
  <c r="I10" i="24"/>
  <c r="B142" i="23"/>
  <c r="B143" i="23" s="1"/>
  <c r="B144" i="23" s="1"/>
  <c r="B145" i="23" s="1"/>
  <c r="B146" i="23" s="1"/>
  <c r="B147" i="23" s="1"/>
  <c r="B148" i="23" s="1"/>
  <c r="B149" i="23" s="1"/>
  <c r="B150" i="23" s="1"/>
  <c r="B151" i="23" s="1"/>
  <c r="B152" i="23" s="1"/>
  <c r="B153" i="23" s="1"/>
  <c r="B154" i="23" s="1"/>
  <c r="B155" i="23" s="1"/>
  <c r="B156" i="23" s="1"/>
  <c r="B157" i="23" s="1"/>
  <c r="B158" i="23" s="1"/>
  <c r="B159" i="23" s="1"/>
  <c r="B160" i="23" s="1"/>
  <c r="B161" i="23" s="1"/>
  <c r="B162" i="23" s="1"/>
  <c r="B163" i="23" s="1"/>
  <c r="B164" i="23" s="1"/>
  <c r="B165" i="23" s="1"/>
  <c r="B166" i="23" s="1"/>
  <c r="B167" i="23" s="1"/>
  <c r="B168" i="23" s="1"/>
  <c r="B169" i="23" s="1"/>
  <c r="B170" i="23" s="1"/>
  <c r="B171" i="23" s="1"/>
  <c r="B172" i="23" s="1"/>
  <c r="O96" i="23"/>
  <c r="G96" i="23"/>
  <c r="O95" i="23"/>
  <c r="G95" i="23"/>
  <c r="O94" i="23"/>
  <c r="G94" i="23"/>
  <c r="O93" i="23"/>
  <c r="G93" i="23" s="1"/>
  <c r="O92" i="23"/>
  <c r="G92" i="23"/>
  <c r="O91" i="23"/>
  <c r="G91" i="23" s="1"/>
  <c r="O90" i="23"/>
  <c r="G90" i="23"/>
  <c r="O89" i="23"/>
  <c r="G89" i="23" s="1"/>
  <c r="O88" i="23"/>
  <c r="G88" i="23"/>
  <c r="O87" i="23"/>
  <c r="G87" i="23" s="1"/>
  <c r="O86" i="23"/>
  <c r="G86" i="23"/>
  <c r="O85" i="23"/>
  <c r="G85" i="23" s="1"/>
  <c r="O84" i="23"/>
  <c r="G84" i="23"/>
  <c r="O83" i="23"/>
  <c r="G83" i="23" s="1"/>
  <c r="O82" i="23"/>
  <c r="G82" i="23"/>
  <c r="O81" i="23"/>
  <c r="G81" i="23" s="1"/>
  <c r="O80" i="23"/>
  <c r="G80" i="23"/>
  <c r="O79" i="23"/>
  <c r="G79" i="23" s="1"/>
  <c r="O78" i="23"/>
  <c r="G78" i="23"/>
  <c r="O77" i="23"/>
  <c r="G77" i="23" s="1"/>
  <c r="O76" i="23"/>
  <c r="G76" i="23"/>
  <c r="O75" i="23"/>
  <c r="G75" i="23" s="1"/>
  <c r="R73" i="23"/>
  <c r="L72" i="23"/>
  <c r="J72" i="23"/>
  <c r="H72" i="23"/>
  <c r="R71" i="23"/>
  <c r="R70" i="23"/>
  <c r="M65" i="23"/>
  <c r="M74" i="23" s="1"/>
  <c r="M97" i="23" s="1"/>
  <c r="D127" i="23" s="1"/>
  <c r="L65" i="23"/>
  <c r="L74" i="23" s="1"/>
  <c r="L97" i="23" s="1"/>
  <c r="D126" i="23" s="1"/>
  <c r="K65" i="23"/>
  <c r="K74" i="23" s="1"/>
  <c r="K97" i="23" s="1"/>
  <c r="D118" i="23" s="1"/>
  <c r="J65" i="23"/>
  <c r="J74" i="23" s="1"/>
  <c r="J97" i="23" s="1"/>
  <c r="D117" i="23" s="1"/>
  <c r="I65" i="23"/>
  <c r="I74" i="23" s="1"/>
  <c r="I97" i="23" s="1"/>
  <c r="D110" i="23" s="1"/>
  <c r="H65" i="23"/>
  <c r="H74" i="23" s="1"/>
  <c r="H97" i="23" s="1"/>
  <c r="D109" i="23" s="1"/>
  <c r="L26" i="1" s="1"/>
  <c r="O64" i="23"/>
  <c r="G64" i="23" s="1"/>
  <c r="O63" i="23"/>
  <c r="G63" i="23"/>
  <c r="O62" i="23"/>
  <c r="G62" i="23" s="1"/>
  <c r="O61" i="23"/>
  <c r="G61" i="23" s="1"/>
  <c r="Q60" i="23"/>
  <c r="O60" i="23"/>
  <c r="G60" i="23"/>
  <c r="O59" i="23"/>
  <c r="R58" i="23"/>
  <c r="O58" i="23"/>
  <c r="O57" i="23"/>
  <c r="G57" i="23"/>
  <c r="O56" i="23"/>
  <c r="G56" i="23" s="1"/>
  <c r="O55" i="23"/>
  <c r="G55" i="23"/>
  <c r="O54" i="23"/>
  <c r="G54" i="23" s="1"/>
  <c r="O53" i="23"/>
  <c r="G53" i="23"/>
  <c r="O52" i="23"/>
  <c r="G52" i="23" s="1"/>
  <c r="O51" i="23"/>
  <c r="G51" i="23"/>
  <c r="O50" i="23"/>
  <c r="G50" i="23" s="1"/>
  <c r="O49" i="23"/>
  <c r="G49" i="23"/>
  <c r="O48" i="23"/>
  <c r="O47" i="23"/>
  <c r="O46" i="23"/>
  <c r="O45" i="23"/>
  <c r="O44" i="23"/>
  <c r="O43" i="23"/>
  <c r="O42" i="23"/>
  <c r="O41" i="23"/>
  <c r="O40" i="23"/>
  <c r="O39" i="23"/>
  <c r="O38" i="23"/>
  <c r="O37" i="23"/>
  <c r="O36" i="23"/>
  <c r="O35" i="23"/>
  <c r="O34" i="23"/>
  <c r="O33" i="23"/>
  <c r="O32" i="23"/>
  <c r="O31" i="23"/>
  <c r="O30" i="23"/>
  <c r="O29" i="23"/>
  <c r="O28" i="23"/>
  <c r="O27" i="23"/>
  <c r="O26" i="23"/>
  <c r="O25" i="23"/>
  <c r="O24" i="23"/>
  <c r="O23" i="23"/>
  <c r="O22" i="23"/>
  <c r="O21" i="23"/>
  <c r="O20" i="23"/>
  <c r="O19" i="23"/>
  <c r="O18" i="23"/>
  <c r="O17" i="23"/>
  <c r="O16" i="23"/>
  <c r="O15" i="23"/>
  <c r="I10" i="23"/>
  <c r="F10" i="23"/>
  <c r="B10" i="23"/>
  <c r="D52" i="22"/>
  <c r="D51" i="22"/>
  <c r="B51" i="22"/>
  <c r="B50" i="22"/>
  <c r="B49" i="22"/>
  <c r="B48" i="22"/>
  <c r="H47" i="22"/>
  <c r="H48" i="22"/>
  <c r="B47" i="22"/>
  <c r="B46" i="22"/>
  <c r="H43" i="22"/>
  <c r="H44" i="22"/>
  <c r="H32" i="22"/>
  <c r="H34" i="22"/>
  <c r="H23" i="22"/>
  <c r="H22" i="22"/>
  <c r="H24" i="22" s="1"/>
  <c r="H13" i="22"/>
  <c r="H12" i="22"/>
  <c r="H14" i="22" s="1"/>
  <c r="H38" i="22" s="1"/>
  <c r="H59" i="21"/>
  <c r="H50" i="21"/>
  <c r="H58" i="21"/>
  <c r="H29" i="21"/>
  <c r="D49" i="22" s="1"/>
  <c r="H27" i="21"/>
  <c r="D47" i="22"/>
  <c r="H26" i="21"/>
  <c r="D46" i="22" s="1"/>
  <c r="I10" i="21"/>
  <c r="B144" i="20"/>
  <c r="B145" i="20"/>
  <c r="B146" i="20" s="1"/>
  <c r="B147" i="20" s="1"/>
  <c r="B148" i="20" s="1"/>
  <c r="B149" i="20" s="1"/>
  <c r="B150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P98" i="20"/>
  <c r="H98" i="20"/>
  <c r="P97" i="20"/>
  <c r="H97" i="20"/>
  <c r="P96" i="20"/>
  <c r="H96" i="20"/>
  <c r="P95" i="20"/>
  <c r="H95" i="20"/>
  <c r="P94" i="20"/>
  <c r="H94" i="20"/>
  <c r="P93" i="20"/>
  <c r="H93" i="20"/>
  <c r="P92" i="20"/>
  <c r="H92" i="20" s="1"/>
  <c r="P91" i="20"/>
  <c r="H91" i="20" s="1"/>
  <c r="P90" i="20"/>
  <c r="H90" i="20" s="1"/>
  <c r="P89" i="20"/>
  <c r="H89" i="20" s="1"/>
  <c r="P88" i="20"/>
  <c r="H88" i="20" s="1"/>
  <c r="P87" i="20"/>
  <c r="H87" i="20" s="1"/>
  <c r="P86" i="20"/>
  <c r="H86" i="20" s="1"/>
  <c r="P85" i="20"/>
  <c r="H85" i="20" s="1"/>
  <c r="P84" i="20"/>
  <c r="H84" i="20" s="1"/>
  <c r="P83" i="20"/>
  <c r="H83" i="20" s="1"/>
  <c r="P82" i="20"/>
  <c r="H82" i="20" s="1"/>
  <c r="P81" i="20"/>
  <c r="H81" i="20" s="1"/>
  <c r="P80" i="20"/>
  <c r="H80" i="20" s="1"/>
  <c r="P79" i="20"/>
  <c r="H79" i="20" s="1"/>
  <c r="P78" i="20"/>
  <c r="H78" i="20" s="1"/>
  <c r="P77" i="20"/>
  <c r="H77" i="20" s="1"/>
  <c r="S75" i="20"/>
  <c r="M74" i="20"/>
  <c r="K74" i="20"/>
  <c r="I74" i="20"/>
  <c r="S73" i="20"/>
  <c r="S72" i="20"/>
  <c r="N67" i="20"/>
  <c r="N76" i="20" s="1"/>
  <c r="N99" i="20" s="1"/>
  <c r="E129" i="20" s="1"/>
  <c r="M67" i="20"/>
  <c r="M76" i="20" s="1"/>
  <c r="M99" i="20" s="1"/>
  <c r="E128" i="20" s="1"/>
  <c r="L67" i="20"/>
  <c r="L76" i="20" s="1"/>
  <c r="L99" i="20" s="1"/>
  <c r="E120" i="20" s="1"/>
  <c r="P66" i="20"/>
  <c r="H66" i="20" s="1"/>
  <c r="P65" i="20"/>
  <c r="H65" i="20" s="1"/>
  <c r="P64" i="20"/>
  <c r="H64" i="20" s="1"/>
  <c r="P63" i="20"/>
  <c r="H63" i="20" s="1"/>
  <c r="R62" i="20"/>
  <c r="P62" i="20"/>
  <c r="H62" i="20"/>
  <c r="P61" i="20"/>
  <c r="S60" i="20"/>
  <c r="P60" i="20"/>
  <c r="P59" i="20"/>
  <c r="P58" i="20"/>
  <c r="P57" i="20"/>
  <c r="P56" i="20"/>
  <c r="P55" i="20"/>
  <c r="P54" i="20"/>
  <c r="P53" i="20"/>
  <c r="P52" i="20"/>
  <c r="P51" i="20"/>
  <c r="P50" i="20"/>
  <c r="P49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J10" i="20"/>
  <c r="G10" i="20"/>
  <c r="B10" i="20"/>
  <c r="C10" i="21"/>
  <c r="D53" i="19"/>
  <c r="B53" i="19"/>
  <c r="D52" i="19"/>
  <c r="B52" i="19"/>
  <c r="B51" i="19"/>
  <c r="B50" i="19"/>
  <c r="B49" i="19"/>
  <c r="B48" i="19"/>
  <c r="H47" i="19"/>
  <c r="H48" i="19" s="1"/>
  <c r="B47" i="19"/>
  <c r="B46" i="19"/>
  <c r="H32" i="19"/>
  <c r="H34" i="19"/>
  <c r="H23" i="19"/>
  <c r="H24" i="19" s="1"/>
  <c r="H22" i="19"/>
  <c r="H13" i="19"/>
  <c r="H12" i="19"/>
  <c r="H49" i="18"/>
  <c r="H57" i="18" s="1"/>
  <c r="H31" i="18"/>
  <c r="D51" i="19" s="1"/>
  <c r="H29" i="18"/>
  <c r="D49" i="19" s="1"/>
  <c r="H27" i="18"/>
  <c r="D47" i="19" s="1"/>
  <c r="H26" i="18"/>
  <c r="D46" i="19" s="1"/>
  <c r="I10" i="18"/>
  <c r="B135" i="17"/>
  <c r="B136" i="17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P94" i="17"/>
  <c r="H94" i="17"/>
  <c r="P93" i="17"/>
  <c r="H93" i="17"/>
  <c r="P92" i="17"/>
  <c r="H92" i="17"/>
  <c r="P91" i="17"/>
  <c r="H91" i="17"/>
  <c r="P90" i="17"/>
  <c r="H90" i="17"/>
  <c r="P89" i="17"/>
  <c r="H89" i="17"/>
  <c r="P88" i="17"/>
  <c r="H88" i="17"/>
  <c r="P87" i="17"/>
  <c r="H87" i="17"/>
  <c r="P86" i="17"/>
  <c r="H86" i="17"/>
  <c r="P85" i="17"/>
  <c r="H85" i="17"/>
  <c r="P84" i="17"/>
  <c r="H84" i="17"/>
  <c r="P83" i="17"/>
  <c r="H83" i="17"/>
  <c r="P82" i="17"/>
  <c r="H82" i="17"/>
  <c r="P81" i="17"/>
  <c r="H81" i="17"/>
  <c r="P80" i="17"/>
  <c r="H80" i="17"/>
  <c r="P79" i="17"/>
  <c r="H79" i="17"/>
  <c r="P78" i="17"/>
  <c r="H78" i="17" s="1"/>
  <c r="P77" i="17"/>
  <c r="H77" i="17"/>
  <c r="P76" i="17"/>
  <c r="H76" i="17" s="1"/>
  <c r="P75" i="17"/>
  <c r="H75" i="17"/>
  <c r="P74" i="17"/>
  <c r="H74" i="17" s="1"/>
  <c r="P73" i="17"/>
  <c r="H73" i="17"/>
  <c r="S71" i="17"/>
  <c r="M70" i="17"/>
  <c r="K70" i="17"/>
  <c r="I70" i="17"/>
  <c r="S69" i="17"/>
  <c r="S68" i="17"/>
  <c r="N64" i="17"/>
  <c r="N72" i="17"/>
  <c r="N95" i="17"/>
  <c r="D123" i="17" s="1"/>
  <c r="M64" i="17"/>
  <c r="M72" i="17"/>
  <c r="M95" i="17"/>
  <c r="D122" i="17" s="1"/>
  <c r="L64" i="17"/>
  <c r="L72" i="17"/>
  <c r="L95" i="17"/>
  <c r="D114" i="17" s="1"/>
  <c r="K64" i="17"/>
  <c r="K72" i="17"/>
  <c r="K95" i="17"/>
  <c r="D113" i="17" s="1"/>
  <c r="P63" i="17"/>
  <c r="H63" i="17" s="1"/>
  <c r="P62" i="17"/>
  <c r="H62" i="17"/>
  <c r="P61" i="17"/>
  <c r="H61" i="17" s="1"/>
  <c r="P60" i="17"/>
  <c r="H60" i="17" s="1"/>
  <c r="P59" i="17"/>
  <c r="H59" i="17" s="1"/>
  <c r="P58" i="17"/>
  <c r="S57" i="17"/>
  <c r="P57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H20" i="18"/>
  <c r="J23" i="18" s="1"/>
  <c r="H47" i="18" s="1"/>
  <c r="J52" i="18" s="1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J10" i="17"/>
  <c r="G10" i="17"/>
  <c r="B10" i="17"/>
  <c r="C10" i="18" s="1"/>
  <c r="B51" i="16"/>
  <c r="B50" i="16"/>
  <c r="B49" i="16"/>
  <c r="B48" i="16"/>
  <c r="H47" i="16"/>
  <c r="H48" i="16" s="1"/>
  <c r="B47" i="16"/>
  <c r="B46" i="16"/>
  <c r="H32" i="16"/>
  <c r="H34" i="16" s="1"/>
  <c r="H23" i="16"/>
  <c r="H22" i="16"/>
  <c r="H13" i="16"/>
  <c r="H12" i="16"/>
  <c r="H48" i="15"/>
  <c r="H56" i="15" s="1"/>
  <c r="H31" i="15"/>
  <c r="D51" i="16" s="1"/>
  <c r="H29" i="15"/>
  <c r="D49" i="16" s="1"/>
  <c r="H27" i="15"/>
  <c r="D47" i="16" s="1"/>
  <c r="H26" i="15"/>
  <c r="D46" i="16" s="1"/>
  <c r="S21" i="15"/>
  <c r="P21" i="15"/>
  <c r="I10" i="15"/>
  <c r="B133" i="14"/>
  <c r="B134" i="14" s="1"/>
  <c r="B135" i="14"/>
  <c r="B136" i="14" s="1"/>
  <c r="B137" i="14" s="1"/>
  <c r="B138" i="14" s="1"/>
  <c r="B139" i="14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17" i="14"/>
  <c r="B108" i="14"/>
  <c r="B100" i="14"/>
  <c r="P91" i="14"/>
  <c r="H91" i="14"/>
  <c r="P90" i="14"/>
  <c r="H90" i="14"/>
  <c r="P89" i="14"/>
  <c r="H89" i="14" s="1"/>
  <c r="P88" i="14"/>
  <c r="H88" i="14"/>
  <c r="P87" i="14"/>
  <c r="H87" i="14" s="1"/>
  <c r="P86" i="14"/>
  <c r="H86" i="14" s="1"/>
  <c r="P85" i="14"/>
  <c r="H85" i="14" s="1"/>
  <c r="P84" i="14"/>
  <c r="H84" i="14" s="1"/>
  <c r="P83" i="14"/>
  <c r="H83" i="14" s="1"/>
  <c r="P82" i="14"/>
  <c r="H82" i="14"/>
  <c r="P81" i="14"/>
  <c r="H81" i="14" s="1"/>
  <c r="P80" i="14"/>
  <c r="H80" i="14"/>
  <c r="P79" i="14"/>
  <c r="H79" i="14" s="1"/>
  <c r="P78" i="14"/>
  <c r="H78" i="14"/>
  <c r="P77" i="14"/>
  <c r="H77" i="14" s="1"/>
  <c r="P76" i="14"/>
  <c r="H76" i="14"/>
  <c r="P75" i="14"/>
  <c r="H75" i="14" s="1"/>
  <c r="P74" i="14"/>
  <c r="H74" i="14"/>
  <c r="P73" i="14"/>
  <c r="H73" i="14" s="1"/>
  <c r="P72" i="14"/>
  <c r="H72" i="14"/>
  <c r="P71" i="14"/>
  <c r="H71" i="14" s="1"/>
  <c r="P70" i="14"/>
  <c r="H70" i="14"/>
  <c r="S68" i="14"/>
  <c r="M67" i="14"/>
  <c r="K67" i="14"/>
  <c r="I67" i="14"/>
  <c r="S66" i="14"/>
  <c r="S65" i="14"/>
  <c r="N60" i="14"/>
  <c r="N69" i="14" s="1"/>
  <c r="N92" i="14" s="1"/>
  <c r="E120" i="14" s="1"/>
  <c r="M60" i="14"/>
  <c r="M69" i="14" s="1"/>
  <c r="M92" i="14" s="1"/>
  <c r="E119" i="14" s="1"/>
  <c r="L60" i="14"/>
  <c r="L69" i="14" s="1"/>
  <c r="L92" i="14" s="1"/>
  <c r="E111" i="14" s="1"/>
  <c r="K60" i="14"/>
  <c r="K69" i="14" s="1"/>
  <c r="K92" i="14" s="1"/>
  <c r="E110" i="14" s="1"/>
  <c r="P59" i="14"/>
  <c r="H59" i="14" s="1"/>
  <c r="P58" i="14"/>
  <c r="H58" i="14" s="1"/>
  <c r="P57" i="14"/>
  <c r="H57" i="14" s="1"/>
  <c r="P56" i="14"/>
  <c r="H56" i="14" s="1"/>
  <c r="R55" i="14"/>
  <c r="P55" i="14"/>
  <c r="H55" i="14"/>
  <c r="P54" i="14"/>
  <c r="S53" i="14"/>
  <c r="P53" i="14"/>
  <c r="P52" i="14"/>
  <c r="H52" i="14" s="1"/>
  <c r="P51" i="14"/>
  <c r="H51" i="14" s="1"/>
  <c r="P50" i="14"/>
  <c r="H50" i="14" s="1"/>
  <c r="P49" i="14"/>
  <c r="H49" i="14" s="1"/>
  <c r="P48" i="14"/>
  <c r="H48" i="14" s="1"/>
  <c r="P47" i="14"/>
  <c r="H47" i="14" s="1"/>
  <c r="P46" i="14"/>
  <c r="H46" i="14" s="1"/>
  <c r="P45" i="14"/>
  <c r="H45" i="14" s="1"/>
  <c r="P44" i="14"/>
  <c r="H44" i="14" s="1"/>
  <c r="P43" i="14"/>
  <c r="H43" i="14" s="1"/>
  <c r="P42" i="14"/>
  <c r="H42" i="14" s="1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J10" i="14"/>
  <c r="G10" i="14"/>
  <c r="B10" i="14"/>
  <c r="D52" i="13"/>
  <c r="B52" i="13"/>
  <c r="D51" i="13"/>
  <c r="B51" i="13"/>
  <c r="B50" i="13"/>
  <c r="B49" i="13"/>
  <c r="B48" i="13"/>
  <c r="B47" i="13"/>
  <c r="H33" i="13"/>
  <c r="H35" i="13" s="1"/>
  <c r="H24" i="13"/>
  <c r="H23" i="13"/>
  <c r="H14" i="13"/>
  <c r="H15" i="13" s="1"/>
  <c r="H39" i="13" s="1"/>
  <c r="H13" i="13"/>
  <c r="H12" i="13"/>
  <c r="H47" i="12"/>
  <c r="H55" i="12" s="1"/>
  <c r="H29" i="12"/>
  <c r="D50" i="13" s="1"/>
  <c r="D49" i="13"/>
  <c r="H27" i="12"/>
  <c r="D48" i="13"/>
  <c r="H26" i="12"/>
  <c r="D47" i="13" s="1"/>
  <c r="H25" i="12"/>
  <c r="H19" i="12"/>
  <c r="J22" i="12" s="1"/>
  <c r="H45" i="12" s="1"/>
  <c r="J50" i="12" s="1"/>
  <c r="B138" i="1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O94" i="11"/>
  <c r="G94" i="11" s="1"/>
  <c r="O93" i="11"/>
  <c r="G93" i="11" s="1"/>
  <c r="O92" i="11"/>
  <c r="G92" i="11" s="1"/>
  <c r="O91" i="11"/>
  <c r="G91" i="11" s="1"/>
  <c r="O90" i="11"/>
  <c r="G90" i="11" s="1"/>
  <c r="O89" i="11"/>
  <c r="G89" i="11" s="1"/>
  <c r="O88" i="11"/>
  <c r="G88" i="11" s="1"/>
  <c r="O87" i="11"/>
  <c r="G87" i="11" s="1"/>
  <c r="O86" i="11"/>
  <c r="G86" i="11" s="1"/>
  <c r="O85" i="11"/>
  <c r="G85" i="11" s="1"/>
  <c r="O84" i="11"/>
  <c r="G84" i="11" s="1"/>
  <c r="O83" i="11"/>
  <c r="G83" i="11" s="1"/>
  <c r="O82" i="11"/>
  <c r="G82" i="11" s="1"/>
  <c r="O81" i="11"/>
  <c r="G81" i="11" s="1"/>
  <c r="O80" i="11"/>
  <c r="G80" i="11" s="1"/>
  <c r="O79" i="11"/>
  <c r="G79" i="11" s="1"/>
  <c r="O78" i="11"/>
  <c r="G78" i="11" s="1"/>
  <c r="O77" i="11"/>
  <c r="G77" i="11" s="1"/>
  <c r="O76" i="11"/>
  <c r="G76" i="11" s="1"/>
  <c r="O75" i="11"/>
  <c r="G75" i="11" s="1"/>
  <c r="O74" i="11"/>
  <c r="G74" i="11" s="1"/>
  <c r="O73" i="11"/>
  <c r="G73" i="11" s="1"/>
  <c r="R71" i="11"/>
  <c r="L70" i="11"/>
  <c r="J70" i="11"/>
  <c r="H70" i="11"/>
  <c r="R69" i="11"/>
  <c r="R68" i="11"/>
  <c r="M63" i="11"/>
  <c r="M72" i="11" s="1"/>
  <c r="M95" i="11" s="1"/>
  <c r="D123" i="11" s="1"/>
  <c r="L63" i="11"/>
  <c r="L72" i="11" s="1"/>
  <c r="L95" i="11" s="1"/>
  <c r="D122" i="11" s="1"/>
  <c r="K63" i="11"/>
  <c r="K72" i="11" s="1"/>
  <c r="K95" i="11" s="1"/>
  <c r="D114" i="11" s="1"/>
  <c r="J63" i="11"/>
  <c r="J72" i="11" s="1"/>
  <c r="J95" i="11" s="1"/>
  <c r="D113" i="11" s="1"/>
  <c r="O62" i="11"/>
  <c r="G62" i="11" s="1"/>
  <c r="O61" i="11"/>
  <c r="G61" i="11" s="1"/>
  <c r="O60" i="11"/>
  <c r="G60" i="11" s="1"/>
  <c r="O59" i="11"/>
  <c r="G59" i="11" s="1"/>
  <c r="O58" i="11"/>
  <c r="G58" i="11" s="1"/>
  <c r="H44" i="13"/>
  <c r="H45" i="13" s="1"/>
  <c r="O57" i="11"/>
  <c r="R56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I10" i="11"/>
  <c r="F10" i="11"/>
  <c r="B10" i="11"/>
  <c r="B30" i="10"/>
  <c r="B29" i="10"/>
  <c r="H28" i="10"/>
  <c r="H29" i="10"/>
  <c r="B28" i="10"/>
  <c r="B27" i="10"/>
  <c r="M17" i="10"/>
  <c r="H16" i="10"/>
  <c r="H15" i="10"/>
  <c r="H14" i="10"/>
  <c r="H13" i="10"/>
  <c r="H12" i="10"/>
  <c r="H46" i="9"/>
  <c r="O19" i="9" s="1"/>
  <c r="O21" i="9" s="1"/>
  <c r="H26" i="9"/>
  <c r="D28" i="10"/>
  <c r="H25" i="9"/>
  <c r="P20" i="9"/>
  <c r="I10" i="9"/>
  <c r="C10" i="9"/>
  <c r="B137" i="8"/>
  <c r="B138" i="8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O93" i="8"/>
  <c r="G93" i="8" s="1"/>
  <c r="O92" i="8"/>
  <c r="G92" i="8" s="1"/>
  <c r="O91" i="8"/>
  <c r="G91" i="8" s="1"/>
  <c r="O90" i="8"/>
  <c r="G90" i="8" s="1"/>
  <c r="O89" i="8"/>
  <c r="G89" i="8" s="1"/>
  <c r="O88" i="8"/>
  <c r="G88" i="8" s="1"/>
  <c r="O87" i="8"/>
  <c r="G87" i="8" s="1"/>
  <c r="O86" i="8"/>
  <c r="G86" i="8" s="1"/>
  <c r="O85" i="8"/>
  <c r="G85" i="8" s="1"/>
  <c r="O84" i="8"/>
  <c r="G84" i="8" s="1"/>
  <c r="O83" i="8"/>
  <c r="G83" i="8" s="1"/>
  <c r="O82" i="8"/>
  <c r="G82" i="8" s="1"/>
  <c r="O81" i="8"/>
  <c r="G81" i="8" s="1"/>
  <c r="O80" i="8"/>
  <c r="G80" i="8" s="1"/>
  <c r="O79" i="8"/>
  <c r="G79" i="8" s="1"/>
  <c r="O78" i="8"/>
  <c r="G78" i="8" s="1"/>
  <c r="O77" i="8"/>
  <c r="G77" i="8" s="1"/>
  <c r="O76" i="8"/>
  <c r="G76" i="8" s="1"/>
  <c r="O75" i="8"/>
  <c r="G75" i="8" s="1"/>
  <c r="O74" i="8"/>
  <c r="G74" i="8" s="1"/>
  <c r="O73" i="8"/>
  <c r="G73" i="8" s="1"/>
  <c r="O72" i="8"/>
  <c r="G72" i="8" s="1"/>
  <c r="R70" i="8"/>
  <c r="L69" i="8"/>
  <c r="J69" i="8"/>
  <c r="H69" i="8"/>
  <c r="R68" i="8"/>
  <c r="R67" i="8"/>
  <c r="L62" i="8"/>
  <c r="L71" i="8" s="1"/>
  <c r="L94" i="8" s="1"/>
  <c r="D121" i="8" s="1"/>
  <c r="K62" i="8"/>
  <c r="K71" i="8" s="1"/>
  <c r="K94" i="8" s="1"/>
  <c r="D113" i="8" s="1"/>
  <c r="O61" i="8"/>
  <c r="G61" i="8" s="1"/>
  <c r="O60" i="8"/>
  <c r="G60" i="8" s="1"/>
  <c r="O59" i="8"/>
  <c r="G59" i="8" s="1"/>
  <c r="O58" i="8"/>
  <c r="G58" i="8" s="1"/>
  <c r="Q57" i="8"/>
  <c r="O57" i="8"/>
  <c r="G57" i="8"/>
  <c r="O56" i="8"/>
  <c r="R55" i="8"/>
  <c r="O55" i="8"/>
  <c r="O54" i="8"/>
  <c r="G54" i="8" s="1"/>
  <c r="O53" i="8"/>
  <c r="G53" i="8" s="1"/>
  <c r="O52" i="8"/>
  <c r="G52" i="8" s="1"/>
  <c r="O51" i="8"/>
  <c r="G51" i="8" s="1"/>
  <c r="O50" i="8"/>
  <c r="G50" i="8" s="1"/>
  <c r="O49" i="8"/>
  <c r="G49" i="8" s="1"/>
  <c r="O48" i="8"/>
  <c r="G48" i="8" s="1"/>
  <c r="O47" i="8"/>
  <c r="G47" i="8" s="1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I10" i="8"/>
  <c r="F10" i="8"/>
  <c r="B10" i="8"/>
  <c r="B32" i="7"/>
  <c r="B31" i="7"/>
  <c r="B30" i="7"/>
  <c r="B29" i="7"/>
  <c r="H28" i="7"/>
  <c r="H29" i="7" s="1"/>
  <c r="B28" i="7"/>
  <c r="B27" i="7"/>
  <c r="D23" i="7"/>
  <c r="H16" i="7"/>
  <c r="H15" i="7"/>
  <c r="H14" i="7"/>
  <c r="H13" i="7"/>
  <c r="H12" i="7"/>
  <c r="H74" i="6"/>
  <c r="H58" i="6"/>
  <c r="H49" i="6"/>
  <c r="H57" i="6"/>
  <c r="H30" i="6"/>
  <c r="D30" i="7"/>
  <c r="H28" i="6"/>
  <c r="H27" i="6"/>
  <c r="D28" i="7" s="1"/>
  <c r="H26" i="6"/>
  <c r="D27" i="7" s="1"/>
  <c r="P21" i="6"/>
  <c r="M16" i="6"/>
  <c r="J44" i="6"/>
  <c r="L10" i="6"/>
  <c r="I10" i="6"/>
  <c r="C10" i="6"/>
  <c r="A138" i="5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M95" i="5"/>
  <c r="F95" i="5" s="1"/>
  <c r="M94" i="5"/>
  <c r="F94" i="5" s="1"/>
  <c r="M93" i="5"/>
  <c r="F93" i="5" s="1"/>
  <c r="M92" i="5"/>
  <c r="F92" i="5" s="1"/>
  <c r="M91" i="5"/>
  <c r="F91" i="5" s="1"/>
  <c r="M90" i="5"/>
  <c r="F90" i="5" s="1"/>
  <c r="M89" i="5"/>
  <c r="F89" i="5" s="1"/>
  <c r="M88" i="5"/>
  <c r="F88" i="5" s="1"/>
  <c r="M87" i="5"/>
  <c r="F87" i="5" s="1"/>
  <c r="M86" i="5"/>
  <c r="F86" i="5" s="1"/>
  <c r="M85" i="5"/>
  <c r="F85" i="5" s="1"/>
  <c r="M84" i="5"/>
  <c r="F84" i="5" s="1"/>
  <c r="M83" i="5"/>
  <c r="F83" i="5" s="1"/>
  <c r="M82" i="5"/>
  <c r="F82" i="5" s="1"/>
  <c r="M81" i="5"/>
  <c r="F81" i="5" s="1"/>
  <c r="M80" i="5"/>
  <c r="F80" i="5" s="1"/>
  <c r="M79" i="5"/>
  <c r="F79" i="5" s="1"/>
  <c r="M78" i="5"/>
  <c r="F78" i="5" s="1"/>
  <c r="M77" i="5"/>
  <c r="F77" i="5" s="1"/>
  <c r="M76" i="5"/>
  <c r="F76" i="5" s="1"/>
  <c r="M75" i="5"/>
  <c r="F75" i="5" s="1"/>
  <c r="M74" i="5"/>
  <c r="F74" i="5" s="1"/>
  <c r="P72" i="5"/>
  <c r="K71" i="5"/>
  <c r="I71" i="5"/>
  <c r="G71" i="5"/>
  <c r="P70" i="5"/>
  <c r="P69" i="5"/>
  <c r="L65" i="5"/>
  <c r="L73" i="5" s="1"/>
  <c r="L96" i="5" s="1"/>
  <c r="C126" i="5" s="1"/>
  <c r="K65" i="5"/>
  <c r="K73" i="5" s="1"/>
  <c r="K96" i="5" s="1"/>
  <c r="C125" i="5" s="1"/>
  <c r="J65" i="5"/>
  <c r="J73" i="5" s="1"/>
  <c r="J96" i="5" s="1"/>
  <c r="C117" i="5" s="1"/>
  <c r="I65" i="5"/>
  <c r="I73" i="5" s="1"/>
  <c r="I96" i="5" s="1"/>
  <c r="C116" i="5" s="1"/>
  <c r="M64" i="5"/>
  <c r="F64" i="5"/>
  <c r="M63" i="5"/>
  <c r="F63" i="5"/>
  <c r="M62" i="5"/>
  <c r="F62" i="5"/>
  <c r="M61" i="5"/>
  <c r="F61" i="5"/>
  <c r="O60" i="5"/>
  <c r="M60" i="5"/>
  <c r="F60" i="5" s="1"/>
  <c r="M59" i="5"/>
  <c r="P58" i="5"/>
  <c r="M58" i="5"/>
  <c r="M57" i="5"/>
  <c r="F57" i="5"/>
  <c r="M56" i="5"/>
  <c r="F56" i="5"/>
  <c r="M55" i="5"/>
  <c r="F55" i="5"/>
  <c r="M54" i="5"/>
  <c r="F54" i="5"/>
  <c r="M53" i="5"/>
  <c r="F53" i="5"/>
  <c r="M52" i="5"/>
  <c r="F52" i="5"/>
  <c r="M51" i="5"/>
  <c r="F51" i="5"/>
  <c r="M50" i="5"/>
  <c r="F50" i="5"/>
  <c r="M49" i="5"/>
  <c r="F49" i="5"/>
  <c r="M48" i="5"/>
  <c r="F48" i="5"/>
  <c r="M47" i="5"/>
  <c r="F47" i="5"/>
  <c r="M46" i="5"/>
  <c r="F46" i="5"/>
  <c r="M45" i="5"/>
  <c r="F45" i="5"/>
  <c r="M44" i="5"/>
  <c r="F44" i="5"/>
  <c r="M43" i="5"/>
  <c r="F43" i="5"/>
  <c r="M42" i="5"/>
  <c r="F42" i="5"/>
  <c r="M41" i="5"/>
  <c r="F41" i="5"/>
  <c r="M40" i="5"/>
  <c r="F40" i="5"/>
  <c r="M39" i="5"/>
  <c r="F39" i="5"/>
  <c r="M38" i="5"/>
  <c r="F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H9" i="5"/>
  <c r="E9" i="5"/>
  <c r="A9" i="5"/>
  <c r="D21" i="4"/>
  <c r="D20" i="4"/>
  <c r="D19" i="4"/>
  <c r="D18" i="4"/>
  <c r="D17" i="4"/>
  <c r="D16" i="4"/>
  <c r="D15" i="4"/>
  <c r="D14" i="4"/>
  <c r="D13" i="4"/>
  <c r="D12" i="4"/>
  <c r="H11" i="4"/>
  <c r="H12" i="4" s="1"/>
  <c r="D11" i="4"/>
  <c r="C35" i="2"/>
  <c r="I29" i="2"/>
  <c r="G29" i="2"/>
  <c r="E29" i="2"/>
  <c r="C29" i="2"/>
  <c r="I28" i="2"/>
  <c r="G28" i="2"/>
  <c r="E28" i="2"/>
  <c r="C28" i="2"/>
  <c r="I27" i="2"/>
  <c r="G27" i="2"/>
  <c r="E27" i="2"/>
  <c r="C27" i="2"/>
  <c r="I23" i="2"/>
  <c r="G23" i="2"/>
  <c r="E23" i="2"/>
  <c r="C23" i="2"/>
  <c r="I22" i="2"/>
  <c r="G22" i="2"/>
  <c r="E22" i="2"/>
  <c r="C22" i="2"/>
  <c r="I21" i="2"/>
  <c r="G21" i="2"/>
  <c r="E21" i="2"/>
  <c r="C21" i="2"/>
  <c r="G16" i="2"/>
  <c r="I16" i="2" s="1"/>
  <c r="C16" i="2"/>
  <c r="E16" i="2" s="1"/>
  <c r="G15" i="2"/>
  <c r="I15" i="2" s="1"/>
  <c r="C15" i="2"/>
  <c r="E15" i="2" s="1"/>
  <c r="G14" i="2"/>
  <c r="I14" i="2" s="1"/>
  <c r="C14" i="2"/>
  <c r="E14" i="2" s="1"/>
  <c r="G13" i="2"/>
  <c r="I13" i="2" s="1"/>
  <c r="C13" i="2"/>
  <c r="E13" i="2" s="1"/>
  <c r="G12" i="2"/>
  <c r="I12" i="2" s="1"/>
  <c r="C12" i="2"/>
  <c r="E12" i="2" s="1"/>
  <c r="G11" i="2"/>
  <c r="I11" i="2" s="1"/>
  <c r="C11" i="2"/>
  <c r="E11" i="2" s="1"/>
  <c r="F32" i="1"/>
  <c r="R30" i="1"/>
  <c r="L29" i="1"/>
  <c r="O26" i="1"/>
  <c r="I20" i="1"/>
  <c r="L8" i="1"/>
  <c r="M7" i="1"/>
  <c r="H24" i="35"/>
  <c r="P21" i="40"/>
  <c r="P22" i="40" s="1"/>
  <c r="H24" i="41"/>
  <c r="H22" i="34"/>
  <c r="R27" i="34" s="1"/>
  <c r="H30" i="21"/>
  <c r="D50" i="22" s="1"/>
  <c r="Q22" i="34"/>
  <c r="Q23" i="34"/>
  <c r="H14" i="35"/>
  <c r="H38" i="35" s="1"/>
  <c r="K56" i="42"/>
  <c r="K5" i="42"/>
  <c r="L5" i="42" s="1"/>
  <c r="C10" i="15"/>
  <c r="C10" i="12"/>
  <c r="D22" i="4"/>
  <c r="G22" i="4" s="1"/>
  <c r="G23" i="4" s="1"/>
  <c r="K56" i="43"/>
  <c r="K5" i="43"/>
  <c r="L5" i="43" s="1"/>
  <c r="H14" i="25"/>
  <c r="H38" i="25" s="1"/>
  <c r="O20" i="34"/>
  <c r="O22" i="34" s="1"/>
  <c r="H14" i="38"/>
  <c r="H30" i="24"/>
  <c r="D50" i="25" s="1"/>
  <c r="Q22" i="37"/>
  <c r="Q23" i="37" s="1"/>
  <c r="H25" i="13"/>
  <c r="H24" i="25"/>
  <c r="H25" i="29"/>
  <c r="P22" i="34"/>
  <c r="P23" i="34" s="1"/>
  <c r="Q61" i="20"/>
  <c r="Q62" i="20" s="1"/>
  <c r="H20" i="21"/>
  <c r="D43" i="22" s="1"/>
  <c r="H28" i="21"/>
  <c r="C10" i="40"/>
  <c r="C10" i="37"/>
  <c r="C10" i="34"/>
  <c r="C10" i="31"/>
  <c r="C10" i="27"/>
  <c r="P59" i="23"/>
  <c r="C10" i="24"/>
  <c r="H20" i="24"/>
  <c r="D43" i="25" s="1"/>
  <c r="H21" i="24"/>
  <c r="H22" i="24"/>
  <c r="H28" i="24"/>
  <c r="D48" i="25" s="1"/>
  <c r="D52" i="25" s="1"/>
  <c r="H51" i="25" s="1"/>
  <c r="M68" i="30"/>
  <c r="M76" i="30" s="1"/>
  <c r="M99" i="30" s="1"/>
  <c r="F112" i="30" s="1"/>
  <c r="O28" i="1" s="1"/>
  <c r="U58" i="33"/>
  <c r="H43" i="35" s="1"/>
  <c r="H44" i="35" s="1"/>
  <c r="H20" i="34"/>
  <c r="J23" i="34" s="1"/>
  <c r="H22" i="37"/>
  <c r="R27" i="37" s="1"/>
  <c r="H21" i="37"/>
  <c r="S22" i="37" s="1"/>
  <c r="H20" i="37"/>
  <c r="D43" i="38" s="1"/>
  <c r="U61" i="36"/>
  <c r="H20" i="40"/>
  <c r="J22" i="40" s="1"/>
  <c r="H21" i="40"/>
  <c r="R26" i="40" s="1"/>
  <c r="L10" i="42"/>
  <c r="J14" i="42"/>
  <c r="L14" i="42" s="1"/>
  <c r="J18" i="42"/>
  <c r="L18" i="42" s="1"/>
  <c r="J22" i="42" s="1"/>
  <c r="L22" i="42" s="1"/>
  <c r="J26" i="42" s="1"/>
  <c r="L26" i="42" s="1"/>
  <c r="J30" i="42" s="1"/>
  <c r="L30" i="42" s="1"/>
  <c r="J34" i="42" s="1"/>
  <c r="L34" i="42" s="1"/>
  <c r="J38" i="42" s="1"/>
  <c r="L38" i="42" s="1"/>
  <c r="J42" i="42" s="1"/>
  <c r="L42" i="42" s="1"/>
  <c r="J46" i="42" s="1"/>
  <c r="L46" i="42" s="1"/>
  <c r="J50" i="42" s="1"/>
  <c r="L50" i="42" s="1"/>
  <c r="J54" i="42" s="1"/>
  <c r="L54" i="42" s="1"/>
  <c r="L10" i="43"/>
  <c r="J14" i="43" s="1"/>
  <c r="L14" i="43" s="1"/>
  <c r="J18" i="43" s="1"/>
  <c r="L18" i="43" s="1"/>
  <c r="J22" i="43" s="1"/>
  <c r="L22" i="43" s="1"/>
  <c r="J26" i="43" s="1"/>
  <c r="L26" i="43" s="1"/>
  <c r="J30" i="43" s="1"/>
  <c r="L30" i="43" s="1"/>
  <c r="J34" i="43" s="1"/>
  <c r="L34" i="43" s="1"/>
  <c r="J38" i="43" s="1"/>
  <c r="L38" i="43" s="1"/>
  <c r="J42" i="43" s="1"/>
  <c r="L42" i="43" s="1"/>
  <c r="J46" i="43" s="1"/>
  <c r="L46" i="43" s="1"/>
  <c r="J50" i="43" s="1"/>
  <c r="L50" i="43" s="1"/>
  <c r="J54" i="43" s="1"/>
  <c r="L54" i="43" s="1"/>
  <c r="H47" i="38"/>
  <c r="H48" i="38" s="1"/>
  <c r="V62" i="36"/>
  <c r="L68" i="30"/>
  <c r="L76" i="30" s="1"/>
  <c r="L99" i="30" s="1"/>
  <c r="F111" i="30" s="1"/>
  <c r="L28" i="1" s="1"/>
  <c r="H28" i="18"/>
  <c r="D48" i="19" s="1"/>
  <c r="H30" i="18"/>
  <c r="D50" i="19" s="1"/>
  <c r="Q58" i="17"/>
  <c r="Q59" i="17" s="1"/>
  <c r="H24" i="16"/>
  <c r="H21" i="15"/>
  <c r="S22" i="15" s="1"/>
  <c r="S23" i="15" s="1"/>
  <c r="H20" i="15"/>
  <c r="J23" i="15" s="1"/>
  <c r="Q22" i="15"/>
  <c r="Q23" i="15" s="1"/>
  <c r="P22" i="15"/>
  <c r="P23" i="15"/>
  <c r="P58" i="11"/>
  <c r="H30" i="9"/>
  <c r="P56" i="8"/>
  <c r="H24" i="10" s="1"/>
  <c r="H25" i="10" s="1"/>
  <c r="H19" i="9"/>
  <c r="D24" i="10" s="1"/>
  <c r="H21" i="9"/>
  <c r="R26" i="9" s="1"/>
  <c r="H20" i="12"/>
  <c r="D44" i="13" s="1"/>
  <c r="H20" i="9"/>
  <c r="S21" i="9" s="1"/>
  <c r="Q21" i="9"/>
  <c r="Q22" i="9"/>
  <c r="D27" i="10"/>
  <c r="H31" i="6"/>
  <c r="H29" i="6"/>
  <c r="D29" i="7"/>
  <c r="O20" i="6"/>
  <c r="O22" i="6" s="1"/>
  <c r="P22" i="6"/>
  <c r="P23" i="6" s="1"/>
  <c r="H21" i="6"/>
  <c r="S22" i="6" s="1"/>
  <c r="Q22" i="6"/>
  <c r="Q23" i="6" s="1"/>
  <c r="E127" i="5"/>
  <c r="E118" i="5"/>
  <c r="M70" i="6"/>
  <c r="H22" i="6"/>
  <c r="R27" i="6" s="1"/>
  <c r="H20" i="6"/>
  <c r="D24" i="7" s="1"/>
  <c r="N59" i="5"/>
  <c r="D111" i="8"/>
  <c r="D120" i="8"/>
  <c r="C33" i="2"/>
  <c r="S20" i="9"/>
  <c r="H14" i="19" l="1"/>
  <c r="H38" i="19" s="1"/>
  <c r="D43" i="19"/>
  <c r="H43" i="19"/>
  <c r="H44" i="19" s="1"/>
  <c r="F30" i="2"/>
  <c r="H14" i="16"/>
  <c r="H38" i="16" s="1"/>
  <c r="O20" i="15"/>
  <c r="O22" i="15" s="1"/>
  <c r="D43" i="16"/>
  <c r="I36" i="1"/>
  <c r="H55" i="13"/>
  <c r="Q58" i="11"/>
  <c r="D53" i="13"/>
  <c r="H52" i="13" s="1"/>
  <c r="J32" i="12"/>
  <c r="H54" i="9"/>
  <c r="H17" i="10"/>
  <c r="H35" i="10"/>
  <c r="P21" i="9"/>
  <c r="P22" i="9" s="1"/>
  <c r="P57" i="8"/>
  <c r="J31" i="9"/>
  <c r="H52" i="9" s="1"/>
  <c r="J57" i="9" s="1"/>
  <c r="S22" i="9"/>
  <c r="F123" i="8"/>
  <c r="F114" i="8"/>
  <c r="F35" i="1"/>
  <c r="I35" i="1"/>
  <c r="D33" i="10"/>
  <c r="H32" i="10" s="1"/>
  <c r="H17" i="7"/>
  <c r="H24" i="7"/>
  <c r="H25" i="7" s="1"/>
  <c r="H35" i="7" s="1"/>
  <c r="N60" i="5"/>
  <c r="D33" i="7"/>
  <c r="H32" i="7" s="1"/>
  <c r="E110" i="5"/>
  <c r="E130" i="5" s="1"/>
  <c r="J32" i="6"/>
  <c r="H55" i="6" s="1"/>
  <c r="J60" i="6" s="1"/>
  <c r="D25" i="7"/>
  <c r="D54" i="41"/>
  <c r="H53" i="41" s="1"/>
  <c r="H56" i="40"/>
  <c r="J61" i="40" s="1"/>
  <c r="H38" i="41"/>
  <c r="H24" i="38"/>
  <c r="H38" i="38"/>
  <c r="I38" i="1"/>
  <c r="J23" i="37"/>
  <c r="H50" i="37" s="1"/>
  <c r="J55" i="37" s="1"/>
  <c r="F38" i="1"/>
  <c r="D43" i="35"/>
  <c r="U59" i="33"/>
  <c r="P22" i="31"/>
  <c r="P23" i="31" s="1"/>
  <c r="H14" i="32"/>
  <c r="H24" i="32"/>
  <c r="Q22" i="31"/>
  <c r="Q23" i="31" s="1"/>
  <c r="H20" i="31"/>
  <c r="T62" i="30"/>
  <c r="H43" i="32" s="1"/>
  <c r="H44" i="32" s="1"/>
  <c r="H21" i="31"/>
  <c r="S22" i="31" s="1"/>
  <c r="H22" i="31"/>
  <c r="R27" i="31" s="1"/>
  <c r="H15" i="29"/>
  <c r="H39" i="29" s="1"/>
  <c r="D54" i="29"/>
  <c r="H53" i="29" s="1"/>
  <c r="H22" i="27"/>
  <c r="H21" i="27"/>
  <c r="H20" i="27"/>
  <c r="H28" i="27"/>
  <c r="S62" i="26"/>
  <c r="H30" i="27"/>
  <c r="F18" i="2"/>
  <c r="J34" i="18"/>
  <c r="H55" i="18" s="1"/>
  <c r="J60" i="18" s="1"/>
  <c r="J33" i="24"/>
  <c r="H56" i="24" s="1"/>
  <c r="J61" i="24" s="1"/>
  <c r="F37" i="1"/>
  <c r="J23" i="24"/>
  <c r="H48" i="24" s="1"/>
  <c r="J53" i="24" s="1"/>
  <c r="I37" i="1"/>
  <c r="F17" i="2"/>
  <c r="F36" i="1"/>
  <c r="L32" i="1"/>
  <c r="C17" i="28"/>
  <c r="E17" i="28" s="1"/>
  <c r="O32" i="1"/>
  <c r="J23" i="21"/>
  <c r="H48" i="21" s="1"/>
  <c r="J53" i="21" s="1"/>
  <c r="M71" i="6"/>
  <c r="M68" i="9"/>
  <c r="C40" i="2" s="1"/>
  <c r="J23" i="6"/>
  <c r="H46" i="15"/>
  <c r="J51" i="15" s="1"/>
  <c r="J22" i="9"/>
  <c r="D54" i="19"/>
  <c r="D43" i="41"/>
  <c r="U62" i="36"/>
  <c r="H43" i="38"/>
  <c r="H44" i="38" s="1"/>
  <c r="H50" i="34"/>
  <c r="J55" i="34" s="1"/>
  <c r="F24" i="2"/>
  <c r="D48" i="22"/>
  <c r="D53" i="22" s="1"/>
  <c r="J33" i="21"/>
  <c r="H56" i="21" s="1"/>
  <c r="J61" i="21" s="1"/>
  <c r="H48" i="40"/>
  <c r="J53" i="40" s="1"/>
  <c r="P60" i="23"/>
  <c r="H43" i="25"/>
  <c r="H44" i="25" s="1"/>
  <c r="H28" i="15"/>
  <c r="Q54" i="14"/>
  <c r="H30" i="15"/>
  <c r="D50" i="16" s="1"/>
  <c r="H22" i="15"/>
  <c r="R27" i="15" s="1"/>
  <c r="H28" i="31"/>
  <c r="H58" i="31"/>
  <c r="H60" i="37"/>
  <c r="O20" i="37"/>
  <c r="O22" i="37" s="1"/>
  <c r="U62" i="39"/>
  <c r="H43" i="41" s="1"/>
  <c r="H44" i="41" s="1"/>
  <c r="H31" i="31"/>
  <c r="D50" i="32" s="1"/>
  <c r="H31" i="34"/>
  <c r="J35" i="34" s="1"/>
  <c r="H21" i="34"/>
  <c r="M36" i="18" l="1"/>
  <c r="L36" i="1"/>
  <c r="H53" i="12"/>
  <c r="J58" i="12" s="1"/>
  <c r="M34" i="12"/>
  <c r="L35" i="1"/>
  <c r="D112" i="11"/>
  <c r="F115" i="11" s="1"/>
  <c r="E109" i="14" s="1"/>
  <c r="G112" i="14" s="1"/>
  <c r="M67" i="9"/>
  <c r="C34" i="2" s="1"/>
  <c r="M68" i="12"/>
  <c r="C41" i="2" s="1"/>
  <c r="D121" i="11"/>
  <c r="F124" i="11" s="1"/>
  <c r="E118" i="14" s="1"/>
  <c r="G121" i="14" s="1"/>
  <c r="M69" i="12"/>
  <c r="H33" i="7"/>
  <c r="H36" i="7" s="1"/>
  <c r="D35" i="7"/>
  <c r="D103" i="8"/>
  <c r="M36" i="40"/>
  <c r="H38" i="32"/>
  <c r="L38" i="1"/>
  <c r="D43" i="32"/>
  <c r="J23" i="31"/>
  <c r="H48" i="31" s="1"/>
  <c r="J53" i="31" s="1"/>
  <c r="H44" i="29"/>
  <c r="H45" i="29" s="1"/>
  <c r="S63" i="26"/>
  <c r="L37" i="1"/>
  <c r="J34" i="27"/>
  <c r="H57" i="27" s="1"/>
  <c r="J62" i="27" s="1"/>
  <c r="D44" i="29"/>
  <c r="J23" i="27"/>
  <c r="M35" i="24"/>
  <c r="R32" i="1"/>
  <c r="R35" i="1" s="1"/>
  <c r="R13" i="1" s="1"/>
  <c r="D51" i="35"/>
  <c r="D55" i="35" s="1"/>
  <c r="D48" i="32"/>
  <c r="D52" i="32" s="1"/>
  <c r="J33" i="31"/>
  <c r="J32" i="15"/>
  <c r="D48" i="16"/>
  <c r="D52" i="16" s="1"/>
  <c r="H51" i="16" s="1"/>
  <c r="M35" i="21"/>
  <c r="R26" i="15"/>
  <c r="R28" i="15" s="1"/>
  <c r="D50" i="38"/>
  <c r="D55" i="38" s="1"/>
  <c r="H54" i="38" s="1"/>
  <c r="J35" i="37"/>
  <c r="H44" i="9"/>
  <c r="J49" i="9" s="1"/>
  <c r="M33" i="9"/>
  <c r="H47" i="6"/>
  <c r="J52" i="6" s="1"/>
  <c r="J62" i="6" s="1"/>
  <c r="M34" i="6"/>
  <c r="M36" i="6" s="1"/>
  <c r="R25" i="9"/>
  <c r="R27" i="9" s="1"/>
  <c r="C39" i="2"/>
  <c r="Q17" i="34"/>
  <c r="Q18" i="34" s="1"/>
  <c r="S22" i="34"/>
  <c r="H43" i="16"/>
  <c r="H44" i="16" s="1"/>
  <c r="Q55" i="14"/>
  <c r="H52" i="19"/>
  <c r="H51" i="19"/>
  <c r="H55" i="19" l="1"/>
  <c r="R26" i="1"/>
  <c r="D121" i="17"/>
  <c r="G124" i="17" s="1"/>
  <c r="M68" i="15"/>
  <c r="E39" i="2" s="1"/>
  <c r="R21" i="1"/>
  <c r="D112" i="17"/>
  <c r="G115" i="17" s="1"/>
  <c r="M67" i="15"/>
  <c r="E33" i="2" s="1"/>
  <c r="D23" i="10"/>
  <c r="D25" i="10" s="1"/>
  <c r="I21" i="1"/>
  <c r="M15" i="9"/>
  <c r="J41" i="9" s="1"/>
  <c r="J59" i="9" s="1"/>
  <c r="F106" i="8"/>
  <c r="M36" i="27"/>
  <c r="H49" i="27"/>
  <c r="J54" i="27" s="1"/>
  <c r="H56" i="31"/>
  <c r="J61" i="31" s="1"/>
  <c r="M35" i="31"/>
  <c r="H51" i="32"/>
  <c r="H58" i="34"/>
  <c r="J63" i="34" s="1"/>
  <c r="M37" i="34"/>
  <c r="H58" i="37"/>
  <c r="J63" i="37" s="1"/>
  <c r="M37" i="37"/>
  <c r="H54" i="15"/>
  <c r="J59" i="15" s="1"/>
  <c r="M34" i="15"/>
  <c r="H54" i="35"/>
  <c r="M68" i="18" l="1"/>
  <c r="E40" i="2" s="1"/>
  <c r="E127" i="20"/>
  <c r="G130" i="20" s="1"/>
  <c r="M67" i="18"/>
  <c r="E34" i="2" s="1"/>
  <c r="E118" i="20"/>
  <c r="G121" i="20" s="1"/>
  <c r="H33" i="10"/>
  <c r="H36" i="10" s="1"/>
  <c r="D35" i="10"/>
  <c r="G126" i="8"/>
  <c r="D104" i="11"/>
  <c r="M35" i="9"/>
  <c r="M71" i="21" l="1"/>
  <c r="E35" i="2" s="1"/>
  <c r="D116" i="23"/>
  <c r="F119" i="23" s="1"/>
  <c r="M72" i="21"/>
  <c r="E41" i="2" s="1"/>
  <c r="D125" i="23"/>
  <c r="F128" i="23" s="1"/>
  <c r="F107" i="11"/>
  <c r="M15" i="12"/>
  <c r="I22" i="1"/>
  <c r="D43" i="13"/>
  <c r="D45" i="13" s="1"/>
  <c r="F128" i="26" l="1"/>
  <c r="I131" i="26" s="1"/>
  <c r="M71" i="24"/>
  <c r="G39" i="2" s="1"/>
  <c r="M70" i="24"/>
  <c r="G33" i="2" s="1"/>
  <c r="F119" i="26"/>
  <c r="I122" i="26" s="1"/>
  <c r="H53" i="13"/>
  <c r="H56" i="13" s="1"/>
  <c r="D55" i="13"/>
  <c r="M36" i="12"/>
  <c r="J42" i="12"/>
  <c r="J60" i="12" s="1"/>
  <c r="G127" i="11"/>
  <c r="E101" i="14"/>
  <c r="F118" i="30" l="1"/>
  <c r="J121" i="30" s="1"/>
  <c r="M70" i="27"/>
  <c r="F127" i="30"/>
  <c r="J130" i="30" s="1"/>
  <c r="M71" i="27"/>
  <c r="G104" i="14"/>
  <c r="D42" i="16"/>
  <c r="D44" i="16" s="1"/>
  <c r="I23" i="1"/>
  <c r="M16" i="15"/>
  <c r="G40" i="2" l="1"/>
  <c r="R26" i="31"/>
  <c r="R28" i="31" s="1"/>
  <c r="M71" i="31"/>
  <c r="F124" i="33"/>
  <c r="I127" i="33" s="1"/>
  <c r="G34" i="2"/>
  <c r="S21" i="31"/>
  <c r="S23" i="31" s="1"/>
  <c r="F115" i="33"/>
  <c r="I118" i="33" s="1"/>
  <c r="M70" i="31"/>
  <c r="M36" i="15"/>
  <c r="J43" i="15"/>
  <c r="J61" i="15" s="1"/>
  <c r="H52" i="16"/>
  <c r="H55" i="16" s="1"/>
  <c r="D54" i="16"/>
  <c r="H53" i="16" s="1"/>
  <c r="H54" i="16" s="1"/>
  <c r="D104" i="17"/>
  <c r="H124" i="14"/>
  <c r="S21" i="34" l="1"/>
  <c r="S23" i="34" s="1"/>
  <c r="G35" i="2"/>
  <c r="M74" i="34"/>
  <c r="F127" i="36"/>
  <c r="H130" i="36" s="1"/>
  <c r="M73" i="34"/>
  <c r="F118" i="36"/>
  <c r="H121" i="36" s="1"/>
  <c r="R26" i="34"/>
  <c r="R28" i="34" s="1"/>
  <c r="G41" i="2"/>
  <c r="G107" i="17"/>
  <c r="I24" i="1"/>
  <c r="D42" i="19"/>
  <c r="D44" i="19" s="1"/>
  <c r="D56" i="19" s="1"/>
  <c r="H54" i="19" s="1"/>
  <c r="M16" i="18"/>
  <c r="I39" i="2" l="1"/>
  <c r="R26" i="37"/>
  <c r="R28" i="37" s="1"/>
  <c r="M73" i="37"/>
  <c r="I34" i="2" s="1"/>
  <c r="F119" i="39"/>
  <c r="H122" i="39" s="1"/>
  <c r="M71" i="40" s="1"/>
  <c r="F128" i="39"/>
  <c r="H131" i="39" s="1"/>
  <c r="M72" i="40" s="1"/>
  <c r="M74" i="37"/>
  <c r="I33" i="2"/>
  <c r="S21" i="37"/>
  <c r="S23" i="37" s="1"/>
  <c r="M38" i="18"/>
  <c r="J44" i="18"/>
  <c r="J62" i="18" s="1"/>
  <c r="G127" i="17"/>
  <c r="E110" i="20"/>
  <c r="I35" i="2" l="1"/>
  <c r="F36" i="2" s="1"/>
  <c r="S21" i="6"/>
  <c r="S23" i="6" s="1"/>
  <c r="R25" i="40"/>
  <c r="R27" i="40" s="1"/>
  <c r="I40" i="2"/>
  <c r="I41" i="2"/>
  <c r="F42" i="2" s="1"/>
  <c r="R26" i="6"/>
  <c r="R28" i="6" s="1"/>
  <c r="M16" i="21"/>
  <c r="D42" i="22"/>
  <c r="D44" i="22" s="1"/>
  <c r="D55" i="22" s="1"/>
  <c r="G113" i="20"/>
  <c r="I25" i="1"/>
  <c r="G133" i="20" l="1"/>
  <c r="D108" i="23"/>
  <c r="M37" i="21"/>
  <c r="J45" i="21"/>
  <c r="J63" i="21" s="1"/>
  <c r="I26" i="1" l="1"/>
  <c r="M16" i="24"/>
  <c r="F111" i="23"/>
  <c r="D42" i="25"/>
  <c r="D44" i="25" s="1"/>
  <c r="D54" i="25" l="1"/>
  <c r="H53" i="25" s="1"/>
  <c r="H54" i="25" s="1"/>
  <c r="H52" i="25"/>
  <c r="H55" i="25" s="1"/>
  <c r="F111" i="26"/>
  <c r="F131" i="23"/>
  <c r="M37" i="24"/>
  <c r="J45" i="24"/>
  <c r="J63" i="24" s="1"/>
  <c r="D43" i="29" l="1"/>
  <c r="D45" i="29" s="1"/>
  <c r="I114" i="26"/>
  <c r="I27" i="1"/>
  <c r="M16" i="27"/>
  <c r="J46" i="27" l="1"/>
  <c r="J64" i="27" s="1"/>
  <c r="M38" i="27"/>
  <c r="F110" i="30"/>
  <c r="J134" i="26"/>
  <c r="H54" i="29"/>
  <c r="H57" i="29" s="1"/>
  <c r="D56" i="29"/>
  <c r="H55" i="29" s="1"/>
  <c r="H56" i="29" s="1"/>
  <c r="D42" i="32" l="1"/>
  <c r="D44" i="32" s="1"/>
  <c r="M16" i="31"/>
  <c r="I28" i="1"/>
  <c r="J113" i="30"/>
  <c r="D54" i="32" l="1"/>
  <c r="H53" i="32" s="1"/>
  <c r="H54" i="32" s="1"/>
  <c r="H52" i="32"/>
  <c r="H55" i="32" s="1"/>
  <c r="F107" i="33"/>
  <c r="K133" i="30"/>
  <c r="M37" i="31"/>
  <c r="J45" i="31"/>
  <c r="J63" i="31" s="1"/>
  <c r="I29" i="1" l="1"/>
  <c r="M16" i="34"/>
  <c r="I110" i="33"/>
  <c r="D42" i="35"/>
  <c r="D44" i="35" s="1"/>
  <c r="I130" i="33" l="1"/>
  <c r="F110" i="36"/>
  <c r="M39" i="34"/>
  <c r="J47" i="34"/>
  <c r="J65" i="34" s="1"/>
  <c r="D57" i="35"/>
  <c r="H56" i="35" s="1"/>
  <c r="H57" i="35" s="1"/>
  <c r="H55" i="35"/>
  <c r="H58" i="35" s="1"/>
  <c r="M16" i="37" l="1"/>
  <c r="I30" i="1"/>
  <c r="H113" i="36"/>
  <c r="D42" i="38"/>
  <c r="D44" i="38" s="1"/>
  <c r="I133" i="36" l="1"/>
  <c r="F111" i="39"/>
  <c r="D57" i="38"/>
  <c r="H56" i="38" s="1"/>
  <c r="H57" i="38" s="1"/>
  <c r="H55" i="38"/>
  <c r="H58" i="38" s="1"/>
  <c r="J47" i="37"/>
  <c r="J65" i="37" s="1"/>
  <c r="M39" i="37"/>
  <c r="I31" i="1" l="1"/>
  <c r="I32" i="1" s="1"/>
  <c r="D42" i="41"/>
  <c r="D44" i="41" s="1"/>
  <c r="M16" i="40"/>
  <c r="H114" i="39"/>
  <c r="I134" i="39" s="1"/>
  <c r="D56" i="41" l="1"/>
  <c r="H55" i="41" s="1"/>
  <c r="H56" i="41" s="1"/>
  <c r="H54" i="41"/>
  <c r="H57" i="41" s="1"/>
  <c r="J45" i="40"/>
  <c r="J63" i="40" s="1"/>
  <c r="M38" i="40"/>
</calcChain>
</file>

<file path=xl/comments1.xml><?xml version="1.0" encoding="utf-8"?>
<comments xmlns="http://schemas.openxmlformats.org/spreadsheetml/2006/main">
  <authors>
    <author/>
  </authors>
  <commentList>
    <comment ref="H32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33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36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H54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5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8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H53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4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7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2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33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36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52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3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6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51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2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5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51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2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5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51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2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5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H53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4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7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H51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2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5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H54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5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8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sharedStrings.xml><?xml version="1.0" encoding="utf-8"?>
<sst xmlns="http://schemas.openxmlformats.org/spreadsheetml/2006/main" count="3845" uniqueCount="485">
  <si>
    <t>Importante:antes de comenzar a usar este programa de cuentas, es necesario digitar los siguientes recuadros en colorrojopara la informacion en las"Hojas de Cuentas"y el"Informe Mensual"</t>
  </si>
  <si>
    <t/>
  </si>
  <si>
    <t>Jardines Cancun</t>
  </si>
  <si>
    <t>Cancun</t>
  </si>
  <si>
    <t>Quintana Roo</t>
  </si>
  <si>
    <t>Menu</t>
  </si>
  <si>
    <t>Giovanni Garcia Perez</t>
  </si>
  <si>
    <t>ESCOJA EL MES EN EL QUE DESEE INGRESAR LOS INFORMES DE CUENTAS</t>
  </si>
  <si>
    <t>Informe Financiero</t>
  </si>
  <si>
    <t>Listado</t>
  </si>
  <si>
    <t>C.M</t>
  </si>
  <si>
    <t>Depositos</t>
  </si>
  <si>
    <t>Hoja de Cuentas</t>
  </si>
  <si>
    <t>Imforme Mensual</t>
  </si>
  <si>
    <t>Saldo Inicio de Cada Mes</t>
  </si>
  <si>
    <t>Entradas</t>
  </si>
  <si>
    <t>Salidas</t>
  </si>
  <si>
    <t>Proyecto Const. Salon</t>
  </si>
  <si>
    <t>HC - Sep</t>
  </si>
  <si>
    <t>IM - Sep</t>
  </si>
  <si>
    <t>Sep</t>
  </si>
  <si>
    <t>HC - Oct</t>
  </si>
  <si>
    <t>IM - Oct</t>
  </si>
  <si>
    <t>Oct</t>
  </si>
  <si>
    <t>HC - Nov</t>
  </si>
  <si>
    <t>IM - Nov</t>
  </si>
  <si>
    <t>Nov</t>
  </si>
  <si>
    <t>HC - Dic</t>
  </si>
  <si>
    <t>IM - Dic</t>
  </si>
  <si>
    <t>Dic</t>
  </si>
  <si>
    <t>HC - Ene</t>
  </si>
  <si>
    <t>IM - Ene</t>
  </si>
  <si>
    <t>Ene</t>
  </si>
  <si>
    <t>Fondo</t>
  </si>
  <si>
    <t>HC - Feb</t>
  </si>
  <si>
    <t>IM - Feb</t>
  </si>
  <si>
    <t>Feb</t>
  </si>
  <si>
    <t>HC - Mar</t>
  </si>
  <si>
    <t>IM - Mar</t>
  </si>
  <si>
    <t>Mar</t>
  </si>
  <si>
    <t>HC - Abr</t>
  </si>
  <si>
    <t>IM - Abr</t>
  </si>
  <si>
    <t>Abr</t>
  </si>
  <si>
    <t>HC - May</t>
  </si>
  <si>
    <t>IM - May</t>
  </si>
  <si>
    <t>May</t>
  </si>
  <si>
    <t>HC - Jun</t>
  </si>
  <si>
    <t>IM - Jun</t>
  </si>
  <si>
    <t>Jun</t>
  </si>
  <si>
    <t>Saldo inicio del año actual</t>
  </si>
  <si>
    <t>HC - Jul</t>
  </si>
  <si>
    <t>IM - Jul</t>
  </si>
  <si>
    <t>Jul</t>
  </si>
  <si>
    <t>HC - Ago</t>
  </si>
  <si>
    <t>IM - Ago</t>
  </si>
  <si>
    <t>Ago</t>
  </si>
  <si>
    <t>Total de Entradas y Salidas</t>
  </si>
  <si>
    <t>SALDO INICIO PARA EL AÑO:</t>
  </si>
  <si>
    <t>Informe Trimestral</t>
  </si>
  <si>
    <t>Saldo / Diferencia</t>
  </si>
  <si>
    <t>Gran total</t>
  </si>
  <si>
    <t>Primer Trimestre</t>
  </si>
  <si>
    <t>Segundo Trimestre</t>
  </si>
  <si>
    <t>Tercer Trimestre</t>
  </si>
  <si>
    <t>Cuarto Trimestre</t>
  </si>
  <si>
    <t>Informe Financiero de la Congregacion</t>
  </si>
  <si>
    <t>Relacion General de Envios para la "Obra Mundial"</t>
  </si>
  <si>
    <t>Resolucion Mensual</t>
  </si>
  <si>
    <t>Septiembre</t>
  </si>
  <si>
    <t>Diferencia</t>
  </si>
  <si>
    <t>Marzo</t>
  </si>
  <si>
    <t>Octubre</t>
  </si>
  <si>
    <t>Abril</t>
  </si>
  <si>
    <t>Noviembre</t>
  </si>
  <si>
    <t>Mayo</t>
  </si>
  <si>
    <t>Diciembre</t>
  </si>
  <si>
    <t>Junio</t>
  </si>
  <si>
    <t>Enero</t>
  </si>
  <si>
    <t>Julio</t>
  </si>
  <si>
    <t>Febrero</t>
  </si>
  <si>
    <t>Agosto</t>
  </si>
  <si>
    <t>Gran Total de "OM"</t>
  </si>
  <si>
    <t>Resolucion Fondo para Salones del Reino</t>
  </si>
  <si>
    <t>Gran Total de "RFSR"</t>
  </si>
  <si>
    <t>Envio para el Fondo de Salones del Reino</t>
  </si>
  <si>
    <t>Gran Total de "FSR"</t>
  </si>
  <si>
    <t>Entradas y Salidas para los Aires Acondicionados</t>
  </si>
  <si>
    <t>Gran Total de los "A.A"</t>
  </si>
  <si>
    <t>Fondos</t>
  </si>
  <si>
    <t>LISTADO DE LOS MOVIMIENTOS DE LA CONGREGACION</t>
  </si>
  <si>
    <t>Num.</t>
  </si>
  <si>
    <t>Movimiento</t>
  </si>
  <si>
    <t>Simbolo</t>
  </si>
  <si>
    <t>Envio para la Obra Mundial - Mes de Ene</t>
  </si>
  <si>
    <t>Envio para la Obra Mundial - Mes de Feb</t>
  </si>
  <si>
    <t>Envio para la Obra Mundial - Mes de Mar</t>
  </si>
  <si>
    <t>Envio para la Obra Mundial - Mes de Abr</t>
  </si>
  <si>
    <t>Envio para la Obra Mundial - Mes de May</t>
  </si>
  <si>
    <t>Envio para la Obra Mundial - Mes de Jun</t>
  </si>
  <si>
    <t>Envio para la Obra Mundial - Mes de Jul</t>
  </si>
  <si>
    <t>Envio para la Obra Mundial - Mes de Ago</t>
  </si>
  <si>
    <t>Envio para la Obra Mundial - Mes de Sep</t>
  </si>
  <si>
    <t>Envio para la Obra Mundial - Mes de Oct</t>
  </si>
  <si>
    <t>Envio para la Obra Mundial - Mes de Nov</t>
  </si>
  <si>
    <t>Envio para la Obra Mundial - Mes de Dic</t>
  </si>
  <si>
    <t>Envio para Fondo de Salones del Reino - Ene</t>
  </si>
  <si>
    <t>Envio para Fondo de Salones del Reino - Feb</t>
  </si>
  <si>
    <t>Envio para Fondo de Salones del Reino - Mar</t>
  </si>
  <si>
    <t>Envio para Fondo de Salones del Reino - Abr</t>
  </si>
  <si>
    <t>Envio para Fondo de Salones del Reino - May</t>
  </si>
  <si>
    <t>Envio para Fondo de Salones del Reino - Jun</t>
  </si>
  <si>
    <t>Envio para Fondo de Salones del Reino - Jul</t>
  </si>
  <si>
    <t>Envio para Fondo de Salones del Reino - Ago</t>
  </si>
  <si>
    <t>Envio para Fondo de Salones del Reino - Sep</t>
  </si>
  <si>
    <t>Envio para Fondo de Salones del Reino - Oct</t>
  </si>
  <si>
    <t>Envio para Fondo de Salones del Reino - Nov</t>
  </si>
  <si>
    <t>Envio para Fondo de Salones del Reino - Dic</t>
  </si>
  <si>
    <t>Resolucion para Fondo de Salones del Reino - Ene</t>
  </si>
  <si>
    <t>RFSR</t>
  </si>
  <si>
    <t>Resolucion para Fondo de Salones del Reino - Feb</t>
  </si>
  <si>
    <t>Resolucion para Fondo de Salones del Reino - Mar</t>
  </si>
  <si>
    <t>Resolucion para Fondo de Salones del Reino - Abr</t>
  </si>
  <si>
    <t>Resolucion para Fondo de Salones del Reino - May</t>
  </si>
  <si>
    <t>Resolucion para Fondo de Salones del Reino - Jun</t>
  </si>
  <si>
    <t>Resolucion para Fondo de Salones del Reino - Jul</t>
  </si>
  <si>
    <t>Resolucion para Fondo de Salones del Reino - Ago</t>
  </si>
  <si>
    <t>Resolucion para Fondo de Salones del Reino - Sep</t>
  </si>
  <si>
    <t>Resolucion para Fondo de Salones del Reino - Oct</t>
  </si>
  <si>
    <t>Resolucion para Fondo de Salones del Reino - Nov</t>
  </si>
  <si>
    <t>Resolucion para Fondo de Salones del Reino - Dic</t>
  </si>
  <si>
    <t>PASR - Mes de Ene</t>
  </si>
  <si>
    <t>PAS</t>
  </si>
  <si>
    <t>PASR - Mes de Feb</t>
  </si>
  <si>
    <t>PASR - Mes de Mar</t>
  </si>
  <si>
    <t>PASR - Mes de Abr</t>
  </si>
  <si>
    <t>PASR - Mes de May</t>
  </si>
  <si>
    <t>PASR - Mes de Jun</t>
  </si>
  <si>
    <t>PASR - Mes de Jul</t>
  </si>
  <si>
    <t>PASR - Mes de Ago</t>
  </si>
  <si>
    <t>PASR - Mes de Sep</t>
  </si>
  <si>
    <t>PASR - Mes de Oct</t>
  </si>
  <si>
    <t>PASR - Mes de Nov</t>
  </si>
  <si>
    <t>PASR - Mes de Dic</t>
  </si>
  <si>
    <t>Contribucion Mensual para el Mantto del Salon - Ene</t>
  </si>
  <si>
    <t>MT</t>
  </si>
  <si>
    <t>Contribucion Mensual para el Mantto del Salon - Feb</t>
  </si>
  <si>
    <t>Contribucion Mensual para el Mantto del Salon - Mar</t>
  </si>
  <si>
    <t>Contribucion Mensual para el Mantto del Salon - Abr</t>
  </si>
  <si>
    <t>Contribucion Mensual para el Mantto del Salon - May</t>
  </si>
  <si>
    <t>Contribucion Mensual para el Mantto del Salon - Jun</t>
  </si>
  <si>
    <t>Contribucion Mensual para el Mantto del Salon - Jul</t>
  </si>
  <si>
    <t>Contribucion Mensual para el Mantto del Salon - Ago</t>
  </si>
  <si>
    <t>Contribucion Mensual para el Mantto del Salon - Sep</t>
  </si>
  <si>
    <t>Contribucion Mensual para el Mantto del Salon - Oct</t>
  </si>
  <si>
    <t>Contribucion Mensual para el Mantto del Salon - Nov</t>
  </si>
  <si>
    <t>Contribucion Mensual para el Mantto del Salon - Dic</t>
  </si>
  <si>
    <t>Resolucion para Fondo del Circuito - Mes de Ene</t>
  </si>
  <si>
    <t>RFC</t>
  </si>
  <si>
    <t>Resolucion para Fondo del Circuito - Mes de Feb</t>
  </si>
  <si>
    <t>Resolucion para Fondo del Circuito - Mes de Mar</t>
  </si>
  <si>
    <t>Resolucion para Fondo del Circuito - Mes de Abr</t>
  </si>
  <si>
    <t>Resolucion para Fondo del Circuito - Mes de May</t>
  </si>
  <si>
    <t>Resolucion para Fondo del Circuito - Mes de Jun</t>
  </si>
  <si>
    <t>Resolucion para Fondo del Circuito - Mes de Jul</t>
  </si>
  <si>
    <t>Resolucion para Fondo del Circuito - Mes de Ago</t>
  </si>
  <si>
    <t>Resolucion para Fondo del Circuito - Mes de Sep</t>
  </si>
  <si>
    <t>Resolucion para Fondo del Circuito - Mes de Oct</t>
  </si>
  <si>
    <t>Resolucion para Fondo del Circuito - Mes de Nov</t>
  </si>
  <si>
    <t>Resolucion para Fondo del Circuito - Mes de Dic</t>
  </si>
  <si>
    <t>Complemento para la Obra Mundial</t>
  </si>
  <si>
    <t>COM</t>
  </si>
  <si>
    <t>Contribucion para la Congregacion</t>
  </si>
  <si>
    <t>C</t>
  </si>
  <si>
    <t>Contribucion Fondos para Salones del Reino</t>
  </si>
  <si>
    <t>FSR</t>
  </si>
  <si>
    <t>Contribucion para la Obra Mundial</t>
  </si>
  <si>
    <t>OM</t>
  </si>
  <si>
    <t>Contribucion para Pago de Luz Convenio</t>
  </si>
  <si>
    <t>LC</t>
  </si>
  <si>
    <t>Contribucion Fondos para Salones de Asambleas</t>
  </si>
  <si>
    <t>FSA</t>
  </si>
  <si>
    <t>Contribucion para Fondo de Socorro</t>
  </si>
  <si>
    <t>FS</t>
  </si>
  <si>
    <t>Contribucion para los Aires Acondicionados</t>
  </si>
  <si>
    <t>AA</t>
  </si>
  <si>
    <t>Gastos de la Visita del Suptte. de Circuito</t>
  </si>
  <si>
    <t>GVC</t>
  </si>
  <si>
    <t>Gastos de la Comida para las Clases de Precursores</t>
  </si>
  <si>
    <t>GCP</t>
  </si>
  <si>
    <t>Complemento Fondos para Salones de Reino</t>
  </si>
  <si>
    <t>CFSR</t>
  </si>
  <si>
    <t>F</t>
  </si>
  <si>
    <t>Compra de Baterias</t>
  </si>
  <si>
    <t>G</t>
  </si>
  <si>
    <t>Renta de Autobus</t>
  </si>
  <si>
    <t>Gastos de la Conmemoracion</t>
  </si>
  <si>
    <t>Renta de Sillas</t>
  </si>
  <si>
    <t>Renta de Local</t>
  </si>
  <si>
    <t>Compra de Equipo de Sonido</t>
  </si>
  <si>
    <t>Compra de Lamparas</t>
  </si>
  <si>
    <t>Gastos de Copias e Impresión para Territorios</t>
  </si>
  <si>
    <t>Gastos para la Asamblea Dia Especial</t>
  </si>
  <si>
    <t>Gastos para la Asamblea de Circuito</t>
  </si>
  <si>
    <t>Gastos para la Asamblea de Distrito</t>
  </si>
  <si>
    <t>Compra de Pintura</t>
  </si>
  <si>
    <t>Compra de Articulos Materiales</t>
  </si>
  <si>
    <t>Gasto de Tinta de Impresora</t>
  </si>
  <si>
    <t>Reembolso Gastos Mantto.</t>
  </si>
  <si>
    <t>Compra de Articulos de Limpieza</t>
  </si>
  <si>
    <t>Contribucion para Trabajos del Salon</t>
  </si>
  <si>
    <t>Gastos en Papeleria(Sobres)</t>
  </si>
  <si>
    <t>Gastos Limpieza Carcel</t>
  </si>
  <si>
    <t>Gasto para renta de local - Conmemoracion</t>
  </si>
  <si>
    <t>Renta de Sillas Conmemoracion</t>
  </si>
  <si>
    <t>Reembolso Gastos Conmemoracion</t>
  </si>
  <si>
    <t>Gasto de Compra de Vino</t>
  </si>
  <si>
    <t>Gasto en Renta de Sonido</t>
  </si>
  <si>
    <t>Contribucion para Reunion Especial</t>
  </si>
  <si>
    <t>Complemento para Mantto del Salon del Reino</t>
  </si>
  <si>
    <t>CMR</t>
  </si>
  <si>
    <t>Retiro del Fondo</t>
  </si>
  <si>
    <t>RF</t>
  </si>
  <si>
    <t>Contribucion para Compra de Equipo de Sonido</t>
  </si>
  <si>
    <t>Contribucion Convenio Pago de Agua</t>
  </si>
  <si>
    <t>Gasto de Alimento InspeccionVisita Bienal</t>
  </si>
  <si>
    <t>Gasto Reunion de Precursores</t>
  </si>
  <si>
    <t>Salida Fondo Construccion Salon a Fondo Reparacion Salon</t>
  </si>
  <si>
    <t>S</t>
  </si>
  <si>
    <t>Entrada de Fondo Aire Acondicionado a Congregacion</t>
  </si>
  <si>
    <t>Contribucion Proyecto Construccion Salon del Reino</t>
  </si>
  <si>
    <t>CP</t>
  </si>
  <si>
    <t>Gasto Alimento Trabajos Salon del Reino</t>
  </si>
  <si>
    <t>Gasto Congregacion</t>
  </si>
  <si>
    <t>Gasto Articulos Carcel</t>
  </si>
  <si>
    <t>Gasto Renta de Sillas</t>
  </si>
  <si>
    <t>Gastos de la Visita del Suptte. de Circuito y de Congregacion</t>
  </si>
  <si>
    <t>GVCG</t>
  </si>
  <si>
    <t>Compra equipo de sonido carcel</t>
  </si>
  <si>
    <t>Contribucion Proyecto Reparacion Salon del Reino</t>
  </si>
  <si>
    <t>CR</t>
  </si>
  <si>
    <t>Salida para Contribucion Proyecto Reparacion Salon</t>
  </si>
  <si>
    <t>Gasto uso de cuenta banco BBVA</t>
  </si>
  <si>
    <t>Gasto comida aseo</t>
  </si>
  <si>
    <t>Gasto compra USB uso carcel</t>
  </si>
  <si>
    <t>Gasto Trabajos en el Salon</t>
  </si>
  <si>
    <t>Gastos comida de precursores (S.Bonfil)</t>
  </si>
  <si>
    <t>Contabilidad Monetaria</t>
  </si>
  <si>
    <t>Denominacion</t>
  </si>
  <si>
    <t>Cantidad</t>
  </si>
  <si>
    <t>Total</t>
  </si>
  <si>
    <t>Tipo de Cambio</t>
  </si>
  <si>
    <t>Gran Total</t>
  </si>
  <si>
    <t>Deposito</t>
  </si>
  <si>
    <t>HOJA DE CUENTAS</t>
  </si>
  <si>
    <t>(Congregacion o circuito)</t>
  </si>
  <si>
    <t>(Ciudad)</t>
  </si>
  <si>
    <t>(Provincia o estado)</t>
  </si>
  <si>
    <t>(Mes)</t>
  </si>
  <si>
    <t>(Año)</t>
  </si>
  <si>
    <t>Fecha</t>
  </si>
  <si>
    <t>Descripcion de Transaccion</t>
  </si>
  <si>
    <t>CT</t>
  </si>
  <si>
    <t>CONGREGACION</t>
  </si>
  <si>
    <t>AIRE ACONDICIONADO</t>
  </si>
  <si>
    <t>FONDO CONGREGACION</t>
  </si>
  <si>
    <t>ENTRADA</t>
  </si>
  <si>
    <t>SALIDA</t>
  </si>
  <si>
    <t>Resolucion OM</t>
  </si>
  <si>
    <t>T O T A L E S    DE    T O D A S    L A S    C O L U M N A S         ►</t>
  </si>
  <si>
    <t>S-26-S              1/06</t>
  </si>
  <si>
    <t>Impreso en Mexico</t>
  </si>
  <si>
    <t>Saldos anteriores</t>
  </si>
  <si>
    <t>CONCILIACION DE LA HOJA DE CUENTAS</t>
  </si>
  <si>
    <t>OBLIGACIONES</t>
  </si>
  <si>
    <t>A FIN DE MES</t>
  </si>
  <si>
    <t>PARA  EL  MES  QUE  TERMINA  EL:</t>
  </si>
  <si>
    <t>CONGREGACION:</t>
  </si>
  <si>
    <t>Saldo anterior:</t>
  </si>
  <si>
    <t>ACTUALES:</t>
  </si>
  <si>
    <t>ENTRADA</t>
  </si>
  <si>
    <t>+</t>
  </si>
  <si>
    <t>$</t>
  </si>
  <si>
    <t>SALIDA</t>
  </si>
  <si>
    <t>-</t>
  </si>
  <si>
    <t>Saldo restante</t>
  </si>
  <si>
    <t>(Si  el  saldo  restante  no  es  igual  a  cero, vease el parr. 10 de las</t>
  </si>
  <si>
    <t>Instrucciones  para  la  contabilidad  de  la  congregacion)</t>
  </si>
  <si>
    <t>AIRE ACONDICIONADO:</t>
  </si>
  <si>
    <t>(Esta cantidad debe ser igual que el saldo de la chequera para el</t>
  </si>
  <si>
    <t>T O T A L</t>
  </si>
  <si>
    <r>
      <rPr>
        <sz val="10"/>
        <rFont val="Century Schoolbook"/>
        <family val="1"/>
        <charset val="1"/>
      </rPr>
      <t>ultimo dia del mes. Vease el parr. 13 de las</t>
    </r>
    <r>
      <rPr>
        <i/>
        <sz val="10"/>
        <rFont val="Century Schoolbook"/>
        <family val="1"/>
        <charset val="1"/>
      </rPr>
      <t>Instrucciones para la</t>
    </r>
  </si>
  <si>
    <t>contabilidad de la congregacion.)</t>
  </si>
  <si>
    <t>FONDO CONGREGACION:</t>
  </si>
  <si>
    <t>A LARGO PLAZO:</t>
  </si>
  <si>
    <t>TOTAL DE LOS FONDOS A FIN DE MES                                        $</t>
  </si>
  <si>
    <t>Nota:     Los  "saldos  restantes"  de  las  columnas  de  arriba  deben</t>
  </si>
  <si>
    <t>anotarse  en  la  siguiente "Cociliacion  de  la  hoja  de  cuentas" como</t>
  </si>
  <si>
    <t>"saldo anterior".</t>
  </si>
  <si>
    <t>INFORME   MENSUAL   DE   LAS   CUENTAS   DE   LA   CONGREGACION</t>
  </si>
  <si>
    <t>Congregacion</t>
  </si>
  <si>
    <t>Mes/año</t>
  </si>
  <si>
    <t>INFORME   FINANCIERO   DE   LA   CONGREGACION</t>
  </si>
  <si>
    <t>Fondos  de  la  congregacion  a  comienzo  de  mes</t>
  </si>
  <si>
    <t>g</t>
  </si>
  <si>
    <t>RECIBIDO POR LA CONGREGACION:</t>
  </si>
  <si>
    <t>Diferencia de OM</t>
  </si>
  <si>
    <t>Total FSR</t>
  </si>
  <si>
    <t>Total recibido</t>
  </si>
  <si>
    <t>(a)</t>
  </si>
  <si>
    <t>GASTOS DE LA CONGREGACION:</t>
  </si>
  <si>
    <t>Gastos Varios (Ver hoja de cuentas)</t>
  </si>
  <si>
    <t>(b)</t>
  </si>
  <si>
    <t>Sobrante   (deficit).   Diferencia   entre   lo   recibido   y   los   gastos</t>
  </si>
  <si>
    <r>
      <t>Fondos  de  la  congregacion  a  fin  de  mes</t>
    </r>
    <r>
      <rPr>
        <sz val="10"/>
        <rFont val="Century Schoolbook"/>
        <family val="1"/>
        <charset val="1"/>
      </rPr>
      <t>(transfieralos  al  siguiente  mes)</t>
    </r>
  </si>
  <si>
    <t>(El informe de arriba debe leerse a la congregacion)</t>
  </si>
  <si>
    <t>CONCILIACION</t>
  </si>
  <si>
    <t>Total  de  los  fondos  a  comienzo  de  mes</t>
  </si>
  <si>
    <t>RECIBIDO:</t>
  </si>
  <si>
    <t>Recibido   por   la   congregacion   (total  "a"  de  arriba)</t>
  </si>
  <si>
    <t>Recibido   de   las   cajas   de   donaciones:</t>
  </si>
  <si>
    <t>para   la   obra   mundial</t>
  </si>
  <si>
    <t>DESEMBOLSOS:</t>
  </si>
  <si>
    <t>Gastos    de   la   congregacion   (total  "b"  de  arriba)</t>
  </si>
  <si>
    <t>Enviado   de   las   cajas   de   donaciones:</t>
  </si>
  <si>
    <t>−</t>
  </si>
  <si>
    <r>
      <t>Total   de   los   fondos   a   fin   de   mes</t>
    </r>
    <r>
      <rPr>
        <sz val="10"/>
        <rFont val="Century Schoolbook"/>
        <family val="1"/>
        <charset val="1"/>
      </rPr>
      <t>(transfieralos   al   siguiente   mes)</t>
    </r>
  </si>
  <si>
    <t>f</t>
  </si>
  <si>
    <t>FONDOS  DE  LA  CONGREGACION  RESERVADOS  PARA  USO  PERSONAL</t>
  </si>
  <si>
    <t>Siervo de cuentas</t>
  </si>
  <si>
    <t>S-30-S               1/05</t>
  </si>
  <si>
    <t>Depositos realizados del Mes de Septiembre 2011</t>
  </si>
  <si>
    <t>"LA TORRE DEL VIGIA A.R."</t>
  </si>
  <si>
    <t>Convenio CIE:</t>
  </si>
  <si>
    <t>Num. Cuenta:</t>
  </si>
  <si>
    <t>Envio para la Obra Mundial</t>
  </si>
  <si>
    <t>Programa de Asistencia para los Salones del Reino (PASR)</t>
  </si>
  <si>
    <t>Resolucion para el Fondo del Circuito</t>
  </si>
  <si>
    <t>Movimientos de Entradas y Salidas</t>
  </si>
  <si>
    <t>Saldo Mes Anterior</t>
  </si>
  <si>
    <t>Obra Mundial(Resolucion Mensual)</t>
  </si>
  <si>
    <t>Saldo Actual de Congregacion</t>
  </si>
  <si>
    <t>Saldo Actual de Obra Mundial</t>
  </si>
  <si>
    <t>Saldo Total</t>
  </si>
  <si>
    <t>Déficit o Superávit</t>
  </si>
  <si>
    <t>Fondo Para Salones del Reino(Aproximadamente)</t>
  </si>
  <si>
    <t>Saldo Actual para Salones del Reino(Donacion en Cajas)</t>
  </si>
  <si>
    <t>Mantenimiento</t>
  </si>
  <si>
    <t>Gastos Varios</t>
  </si>
  <si>
    <t>para  el  Fondo  para  Salones  del  Reino</t>
  </si>
  <si>
    <t>Depositos realizados del Mes de Octubre 2011</t>
  </si>
  <si>
    <t>resolucion Om</t>
  </si>
  <si>
    <t>Reembolso Gastos Visita Suptte Cto</t>
  </si>
  <si>
    <t>Gastos Renta de Sillas</t>
  </si>
  <si>
    <t>FONDO</t>
  </si>
  <si>
    <t>N/A</t>
  </si>
  <si>
    <t>PASR</t>
  </si>
  <si>
    <t>F.CIRCUITO</t>
  </si>
  <si>
    <t>FONDO:</t>
  </si>
  <si>
    <t>Gastos Varios (Ver Hoja cuenta, conceptos "G")</t>
  </si>
  <si>
    <t>Depositos realizados del Mes de Noviembre 2011</t>
  </si>
  <si>
    <t>resolucion om</t>
  </si>
  <si>
    <t>"CONGREGACION CRISTIANA DE LOS TESTIGOS DE JEHOVA A.R"</t>
  </si>
  <si>
    <t>Envio Para el Fondo de Salones del Reino</t>
  </si>
  <si>
    <t>GABRIEL RENE LECHUGA LOPEZ</t>
  </si>
  <si>
    <t>Total de Envio</t>
  </si>
  <si>
    <t>CONGREGACION:</t>
  </si>
  <si>
    <t>CONSTRUCCION SALON:</t>
  </si>
  <si>
    <t>REPARACION SALON:</t>
  </si>
  <si>
    <t>Otros Gastos de la Congregacion</t>
  </si>
  <si>
    <t>Giovanni García Pérez</t>
  </si>
  <si>
    <t>Depositos realizados del Mes de Diciembre 2011</t>
  </si>
  <si>
    <t>Resoluccion OM</t>
  </si>
  <si>
    <t>PROYECTO CONST. SALON</t>
  </si>
  <si>
    <t>PROYECTO CONST. SALON:</t>
  </si>
  <si>
    <t>Contribucion Proyecto Construccion Salon</t>
  </si>
  <si>
    <t>Depositos realizados del Mes de Enero 2015</t>
  </si>
  <si>
    <t>Contribucion Obra Mundial</t>
  </si>
  <si>
    <t>Resolucion OM</t>
  </si>
  <si>
    <t>Gastos Varios (Ver hoja de Cuentas)</t>
  </si>
  <si>
    <t>Giovanni Garcia  Perez</t>
  </si>
  <si>
    <t>Depositos realizados del Mes de Febrero 2014</t>
  </si>
  <si>
    <t>Resolución OM</t>
  </si>
  <si>
    <t>PMA</t>
  </si>
  <si>
    <t>S-26-S         1/06</t>
  </si>
  <si>
    <t>GIOVANNI GARCIA PEREZ</t>
  </si>
  <si>
    <t>Depositos realizados del Mes de Marzo 2012</t>
  </si>
  <si>
    <t>HC- Dic</t>
  </si>
  <si>
    <t>Resolucion OM - Abr</t>
  </si>
  <si>
    <t>Esta suma equivalente al total de los fondos a 
comienzo de mes y se toma del apartado "Fondos
de la congregacion a fin de mes" del "Informe
financiero de la congregacion" del mes pasado.</t>
  </si>
  <si>
    <t>GASTOS varios (Ver Hoja):</t>
  </si>
  <si>
    <t>Depositos realizados del Mes de Abril 2012</t>
  </si>
  <si>
    <t>Envio OM</t>
  </si>
  <si>
    <t>Gastos de cargador de bateria</t>
  </si>
  <si>
    <t>Renta de sillas</t>
  </si>
  <si>
    <t>Resolucion OM - May</t>
  </si>
  <si>
    <t>Depositos realizados del Mes de Mayo 2012</t>
  </si>
  <si>
    <t>Constr. Mundial de Salones del Reino y S. Asambleas</t>
  </si>
  <si>
    <t>Gastos Varios (Ver Hoja cuenta CT "G")</t>
  </si>
  <si>
    <t>Depositos realizados del Mes de Junio 2012</t>
  </si>
  <si>
    <t>Donacion gastos funerales de la congregacion</t>
  </si>
  <si>
    <t>Gastos Varios (Ver hoja de cuentas CT "G")</t>
  </si>
  <si>
    <t>Depositos realizados del Mes de Julio 2012</t>
  </si>
  <si>
    <t>Gastos renta de sillas</t>
  </si>
  <si>
    <t>Gastos trabajo salon</t>
  </si>
  <si>
    <t>Faltante</t>
  </si>
  <si>
    <t>Gasto Comida Precursores Agosto</t>
  </si>
  <si>
    <t>Resolucion OM Julio - Agosto</t>
  </si>
  <si>
    <t>Resolucion OM JUL-AGO</t>
  </si>
  <si>
    <t>Gastos Varios (Ver Hoja anexa CT "G")</t>
  </si>
  <si>
    <t>Depositos realizados del Mes de Agosto 2012</t>
  </si>
  <si>
    <t>Programa de Asistencia para suptten viajantes</t>
  </si>
  <si>
    <t>Gastos para asamblea de circuito(C. de convenciones)</t>
  </si>
  <si>
    <t>Gastos de renta de sillas</t>
  </si>
  <si>
    <t>Por Reunion</t>
  </si>
  <si>
    <t>Publicadores</t>
  </si>
  <si>
    <t>al mes</t>
  </si>
  <si>
    <t>10 meses</t>
  </si>
  <si>
    <t>Saldo Inicio</t>
  </si>
  <si>
    <t>Entrada</t>
  </si>
  <si>
    <t>Fechas</t>
  </si>
  <si>
    <t>Saldo al siguiente Mes</t>
  </si>
  <si>
    <t>Contribucion</t>
  </si>
  <si>
    <t>Fecha Limite</t>
  </si>
  <si>
    <t>PMA - Mes de Jun</t>
  </si>
  <si>
    <t>PMA - Mes de Jul</t>
  </si>
  <si>
    <t>OBLIGACIONES A FIN DE MES</t>
  </si>
  <si>
    <t>PMA- Mes de Sep</t>
  </si>
  <si>
    <t>Donaciones para la Obra Mundial</t>
  </si>
  <si>
    <t>Resolucion  OM</t>
  </si>
  <si>
    <t>Pma</t>
  </si>
  <si>
    <t>Ajuste para faltante en Obra Mundial</t>
  </si>
  <si>
    <t>Viniles Noviembre</t>
  </si>
  <si>
    <t>Pago sonido conmemoraciòn</t>
  </si>
  <si>
    <t>Contibucion para la renta de local para conmemoraciòn</t>
  </si>
  <si>
    <t>Viniles Marzo, Abril, Conmemoracion</t>
  </si>
  <si>
    <t xml:space="preserve">obra </t>
  </si>
  <si>
    <t>Donaciones para la Congregaciòn</t>
  </si>
  <si>
    <t>Donaciones para la obra mundial</t>
  </si>
  <si>
    <t>Donaciones para la congregaciòn</t>
  </si>
  <si>
    <t>Donacion manteninimiento Febrero</t>
  </si>
  <si>
    <t>Viniles Febrero</t>
  </si>
  <si>
    <t>Gastos de circuito</t>
  </si>
  <si>
    <t>Gastos de la conmemoracion</t>
  </si>
  <si>
    <t>Mantenimiento Abril 2018</t>
  </si>
  <si>
    <t>Contribución Obra Mundial</t>
  </si>
  <si>
    <t>Contribución para Congregacion</t>
  </si>
  <si>
    <t>Alimentos precursores 2018 1</t>
  </si>
  <si>
    <t>Donacion para la Obra Mundial</t>
  </si>
  <si>
    <t>Mantenimiento marzo 2018</t>
  </si>
  <si>
    <t>Ajuste para faltante en Obra Mundia</t>
  </si>
  <si>
    <t>Viniles</t>
  </si>
  <si>
    <t>Donaciones para la Congregacion</t>
  </si>
  <si>
    <t>Mantenimiento Mayo 2018</t>
  </si>
  <si>
    <t>Donaciones Obra Mundial</t>
  </si>
  <si>
    <t>Donaciones Gastos de la Congregacion</t>
  </si>
  <si>
    <t>Regalos para precursores</t>
  </si>
  <si>
    <t>Mantenimiento Junio 2018</t>
  </si>
  <si>
    <t>PMA - Mes de Ago</t>
  </si>
  <si>
    <t>Donaciones para la obrea mundial</t>
  </si>
  <si>
    <t>Donaciones para gastos de la congregacion</t>
  </si>
  <si>
    <t>Viniles Agosto 2018</t>
  </si>
  <si>
    <t>Donaciones para la congregacion</t>
  </si>
  <si>
    <t>04-09-2018</t>
  </si>
  <si>
    <t>08-09-2018</t>
  </si>
  <si>
    <t>13-09-2018</t>
  </si>
  <si>
    <t>15-09-2018</t>
  </si>
  <si>
    <t>20-09-2018</t>
  </si>
  <si>
    <t>22-09-2018</t>
  </si>
  <si>
    <t>27-09-2018</t>
  </si>
  <si>
    <t>29-09-2018</t>
  </si>
  <si>
    <t>01-09-2017</t>
  </si>
  <si>
    <t>Gastos Superintendente Circuito</t>
  </si>
  <si>
    <t>Donacion para la obra mundial</t>
  </si>
  <si>
    <t>Donacion para gastos de la congregacion</t>
  </si>
  <si>
    <t>Viajes a Asambleas</t>
  </si>
  <si>
    <t>Gastos de la Congregacion</t>
  </si>
  <si>
    <t>Viaje para Asamblea</t>
  </si>
  <si>
    <t>Contribucion para Equipo Miultimedia</t>
  </si>
  <si>
    <t>Mantenimiento Agosto 2018</t>
  </si>
  <si>
    <t>Mantenimiento Septiembre 2018</t>
  </si>
  <si>
    <t>Mantenimiento Julio 2018</t>
  </si>
  <si>
    <t>01-09-2018</t>
  </si>
  <si>
    <t>Viajes Asambleas</t>
  </si>
  <si>
    <t>Viaje a Asamblea</t>
  </si>
  <si>
    <t>Transferencia de Fondo a Gastos de la Congregación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</si>
</sst>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164" formatCode="_-[$£-809]* #,##0.00_-;\-[$£-809]* #,##0.00_-;_-[$£-809]* \-??_-;_-@_-"/>
    <numFmt numFmtId="165" formatCode="_-\$* #,##0.00_-;&quot;-$&quot;* #,##0.00_-;_-\$* \-??_-;_-@_-"/>
    <numFmt numFmtId="166" formatCode="_(\$* #,##0.00_);_(\$* \(#,##0.00\);_(\$* \-??_);_(@_)"/>
    <numFmt numFmtId="167" formatCode="\$#,##0.00"/>
    <numFmt numFmtId="168" formatCode="_(&quot;$ &quot;* #,##0.00_);_(&quot;$ &quot;* \(#,##0.00\);_(&quot;$ &quot;* \-??_);_(@_)"/>
    <numFmt numFmtId="169" formatCode="&quot;$&quot;#,##0.00"/>
  </numFmts>
  <fonts count="140">
    <font>
      <sz val="10"/>
      <name val="Arial"/>
      <family val="2"/>
      <charset val="1"/>
    </font>
    <font>
      <sz val="10"/>
      <color rgb="FF00FF00"/>
      <name val="Arial"/>
      <family val="2"/>
      <charset val="1"/>
    </font>
    <font>
      <sz val="26"/>
      <color rgb="FFFFFFFF"/>
      <name val="comic"/>
      <family val="5"/>
      <charset val="1"/>
    </font>
    <font>
      <b/>
      <sz val="10"/>
      <color rgb="FFFFFFFF"/>
      <name val="Book Antiqua"/>
      <family val="1"/>
      <charset val="1"/>
    </font>
    <font>
      <b/>
      <i/>
      <u/>
      <sz val="18"/>
      <color rgb="FFFFFFFF"/>
      <name val="Book Antiqua"/>
      <family val="1"/>
      <charset val="1"/>
    </font>
    <font>
      <sz val="20"/>
      <color rgb="FFFFFFFF"/>
      <name val="Wingdings 3"/>
      <family val="1"/>
      <charset val="2"/>
    </font>
    <font>
      <b/>
      <i/>
      <u/>
      <sz val="12"/>
      <color rgb="FFFF0000"/>
      <name val="Century Schoolbook"/>
      <family val="1"/>
      <charset val="1"/>
    </font>
    <font>
      <sz val="12"/>
      <color rgb="FFFFFFFF"/>
      <name val="Century Schoolbook"/>
      <family val="1"/>
      <charset val="1"/>
    </font>
    <font>
      <sz val="12"/>
      <color rgb="FF000000"/>
      <name val="Century Schoolbook"/>
      <family val="1"/>
      <charset val="1"/>
    </font>
    <font>
      <sz val="12"/>
      <color rgb="FFFF0000"/>
      <name val="Century Schoolbook"/>
      <family val="1"/>
      <charset val="1"/>
    </font>
    <font>
      <b/>
      <i/>
      <u/>
      <sz val="16"/>
      <color rgb="FFFFFFFF"/>
      <name val="Book Antiqua"/>
      <family val="1"/>
      <charset val="1"/>
    </font>
    <font>
      <b/>
      <sz val="10"/>
      <color rgb="FFFFFF00"/>
      <name val="Book Antiqua"/>
      <family val="1"/>
      <charset val="1"/>
    </font>
    <font>
      <b/>
      <sz val="10"/>
      <color rgb="FF000000"/>
      <name val="Book Antiqua"/>
      <family val="1"/>
      <charset val="1"/>
    </font>
    <font>
      <sz val="8"/>
      <color rgb="FF000000"/>
      <name val="Book Antiqua"/>
      <family val="1"/>
      <charset val="1"/>
    </font>
    <font>
      <b/>
      <sz val="10"/>
      <color rgb="FF00FF00"/>
      <name val="Book Antiqua"/>
      <family val="1"/>
      <charset val="1"/>
    </font>
    <font>
      <b/>
      <sz val="10"/>
      <name val="Book Antiqua"/>
      <family val="1"/>
      <charset val="1"/>
    </font>
    <font>
      <sz val="10"/>
      <color rgb="FFFFFFFF"/>
      <name val="Book Antiqua"/>
      <family val="1"/>
      <charset val="1"/>
    </font>
    <font>
      <b/>
      <sz val="20"/>
      <color rgb="FFFFFFFF"/>
      <name val="Book Antiqua"/>
      <family val="1"/>
      <charset val="1"/>
    </font>
    <font>
      <sz val="20"/>
      <color rgb="FFFFFFFF"/>
      <name val="Book Antiqua"/>
      <family val="1"/>
      <charset val="1"/>
    </font>
    <font>
      <sz val="20"/>
      <color rgb="FF00FF00"/>
      <name val="Arial"/>
      <family val="2"/>
      <charset val="1"/>
    </font>
    <font>
      <b/>
      <sz val="12"/>
      <color rgb="FFFFFF00"/>
      <name val="Book Antiqua"/>
      <family val="1"/>
      <charset val="1"/>
    </font>
    <font>
      <sz val="12"/>
      <color rgb="FFFFFF00"/>
      <name val="Book Antiqua"/>
      <family val="1"/>
      <charset val="1"/>
    </font>
    <font>
      <b/>
      <sz val="9"/>
      <color rgb="FFFF0000"/>
      <name val="Book Antiqua"/>
      <family val="1"/>
      <charset val="1"/>
    </font>
    <font>
      <sz val="12"/>
      <color rgb="FFFFFF00"/>
      <name val="Arial"/>
      <family val="2"/>
      <charset val="1"/>
    </font>
    <font>
      <b/>
      <sz val="8"/>
      <color rgb="FFFFFF00"/>
      <name val="Book Antiqua"/>
      <family val="1"/>
      <charset val="1"/>
    </font>
    <font>
      <b/>
      <sz val="12"/>
      <color rgb="FFFFFFFF"/>
      <name val="Book Antiqua"/>
      <family val="1"/>
      <charset val="1"/>
    </font>
    <font>
      <b/>
      <i/>
      <sz val="10"/>
      <color rgb="FFFFFFFF"/>
      <name val="Book Antiqua"/>
      <family val="1"/>
      <charset val="1"/>
    </font>
    <font>
      <b/>
      <sz val="12"/>
      <color rgb="FF000000"/>
      <name val="Book Antiqua"/>
      <family val="1"/>
      <charset val="1"/>
    </font>
    <font>
      <u/>
      <sz val="10"/>
      <color rgb="FF0000FF"/>
      <name val="Arial"/>
      <family val="2"/>
      <charset val="1"/>
    </font>
    <font>
      <b/>
      <sz val="14"/>
      <color rgb="FFFFFFFF"/>
      <name val="Book Antiqua"/>
      <family val="1"/>
      <charset val="1"/>
    </font>
    <font>
      <sz val="36"/>
      <color rgb="FFFFFFFF"/>
      <name val="Wingdings 3"/>
      <family val="1"/>
      <charset val="2"/>
    </font>
    <font>
      <sz val="10"/>
      <color rgb="FF00FF00"/>
      <name val="Wingdings"/>
      <charset val="2"/>
    </font>
    <font>
      <sz val="10"/>
      <color rgb="FF000000"/>
      <name val="Book Antiqua"/>
      <family val="1"/>
      <charset val="1"/>
    </font>
    <font>
      <sz val="11"/>
      <color rgb="FFFFFFFF"/>
      <name val="Calibri"/>
      <family val="2"/>
      <charset val="1"/>
    </font>
    <font>
      <b/>
      <sz val="72"/>
      <color rgb="FFFFFFFF"/>
      <name val="Wingdings"/>
      <charset val="2"/>
    </font>
    <font>
      <b/>
      <sz val="10"/>
      <color rgb="FF339966"/>
      <name val="Book Antiqua"/>
      <family val="1"/>
      <charset val="1"/>
    </font>
    <font>
      <sz val="10"/>
      <color rgb="FFFFFFFF"/>
      <name val="Cambria"/>
      <family val="1"/>
      <charset val="1"/>
    </font>
    <font>
      <b/>
      <sz val="10"/>
      <color rgb="FFFF0000"/>
      <name val="Book Antiqua"/>
      <family val="1"/>
      <charset val="1"/>
    </font>
    <font>
      <sz val="10"/>
      <color rgb="FFFF0000"/>
      <name val="Book Antiqua"/>
      <family val="1"/>
      <charset val="1"/>
    </font>
    <font>
      <sz val="10"/>
      <name val="Book Antiqua"/>
      <family val="1"/>
      <charset val="1"/>
    </font>
    <font>
      <sz val="8"/>
      <color rgb="FFFFFFFF"/>
      <name val="Times New Roman"/>
      <family val="1"/>
      <charset val="1"/>
    </font>
    <font>
      <b/>
      <sz val="9"/>
      <color rgb="FFFFFFFF"/>
      <name val="Book Antiqua"/>
      <family val="1"/>
      <charset val="1"/>
    </font>
    <font>
      <b/>
      <sz val="10"/>
      <color rgb="FF000080"/>
      <name val="Book Antiqua"/>
      <family val="1"/>
      <charset val="1"/>
    </font>
    <font>
      <sz val="16"/>
      <color rgb="FF000080"/>
      <name val="Book Antiqua"/>
      <family val="1"/>
      <charset val="1"/>
    </font>
    <font>
      <b/>
      <u/>
      <sz val="10"/>
      <color rgb="FF000080"/>
      <name val="Book Antiqua"/>
      <family val="1"/>
      <charset val="1"/>
    </font>
    <font>
      <b/>
      <sz val="11"/>
      <color rgb="FFFF0000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b/>
      <i/>
      <u/>
      <sz val="11"/>
      <color rgb="FFFF0000"/>
      <name val="Book Antiqua"/>
      <family val="1"/>
      <charset val="1"/>
    </font>
    <font>
      <b/>
      <sz val="11"/>
      <color rgb="FFFFFFFF"/>
      <name val="Book Antiqua"/>
      <family val="1"/>
      <charset val="1"/>
    </font>
    <font>
      <b/>
      <sz val="11"/>
      <color rgb="FF000000"/>
      <name val="Book Antiqua"/>
      <family val="1"/>
      <charset val="1"/>
    </font>
    <font>
      <b/>
      <sz val="20"/>
      <color rgb="FF000000"/>
      <name val="Book Antiqua"/>
      <family val="1"/>
      <charset val="1"/>
    </font>
    <font>
      <sz val="10"/>
      <color rgb="FFFFFFFF"/>
      <name val="Arial"/>
      <family val="2"/>
      <charset val="1"/>
    </font>
    <font>
      <sz val="10"/>
      <color rgb="FF99CC00"/>
      <name val="Book Antiqua"/>
      <family val="1"/>
      <charset val="1"/>
    </font>
    <font>
      <sz val="9"/>
      <color rgb="FFFF0000"/>
      <name val="Book Antiqua"/>
      <family val="1"/>
      <charset val="1"/>
    </font>
    <font>
      <sz val="9"/>
      <color rgb="FF000000"/>
      <name val="Book Antiqua"/>
      <family val="1"/>
      <charset val="1"/>
    </font>
    <font>
      <b/>
      <i/>
      <u/>
      <sz val="10"/>
      <color rgb="FFFF0000"/>
      <name val="Book Antiqua"/>
      <family val="1"/>
      <charset val="1"/>
    </font>
    <font>
      <sz val="18"/>
      <color rgb="FF000000"/>
      <name val="Broadway"/>
      <family val="5"/>
      <charset val="1"/>
    </font>
    <font>
      <sz val="10"/>
      <color rgb="FF000000"/>
      <name val="Georgia"/>
      <family val="1"/>
      <charset val="1"/>
    </font>
    <font>
      <sz val="10"/>
      <color rgb="FF00B050"/>
      <name val="Georgia"/>
      <family val="1"/>
      <charset val="1"/>
    </font>
    <font>
      <sz val="10"/>
      <color rgb="FF558ED5"/>
      <name val="Georgia"/>
      <family val="1"/>
      <charset val="1"/>
    </font>
    <font>
      <sz val="10"/>
      <color rgb="FF00B050"/>
      <name val="Cambria"/>
      <family val="1"/>
      <charset val="1"/>
    </font>
    <font>
      <sz val="10"/>
      <color rgb="FF558ED5"/>
      <name val="Cambria"/>
      <family val="1"/>
      <charset val="1"/>
    </font>
    <font>
      <sz val="8"/>
      <name val="Arial"/>
      <family val="2"/>
      <charset val="1"/>
    </font>
    <font>
      <b/>
      <sz val="10"/>
      <color rgb="FF800000"/>
      <name val="Book Antiqua"/>
      <family val="1"/>
      <charset val="1"/>
    </font>
    <font>
      <b/>
      <sz val="9"/>
      <color rgb="FF000000"/>
      <name val="Book Antiqua"/>
      <family val="1"/>
      <charset val="1"/>
    </font>
    <font>
      <sz val="12"/>
      <color rgb="FF000000"/>
      <name val="Book Antiqua"/>
      <family val="1"/>
      <charset val="1"/>
    </font>
    <font>
      <b/>
      <sz val="14"/>
      <name val="Bodoni MT"/>
      <family val="1"/>
      <charset val="1"/>
    </font>
    <font>
      <sz val="10"/>
      <name val="Bodoni MT"/>
      <family val="1"/>
      <charset val="1"/>
    </font>
    <font>
      <sz val="10"/>
      <color rgb="FFFFFFFF"/>
      <name val="Bodoni MT"/>
      <family val="1"/>
      <charset val="1"/>
    </font>
    <font>
      <sz val="12"/>
      <name val="Century Schoolbook"/>
      <family val="1"/>
      <charset val="1"/>
    </font>
    <font>
      <sz val="12"/>
      <name val="Arial"/>
      <family val="2"/>
      <charset val="1"/>
    </font>
    <font>
      <sz val="10"/>
      <name val="Century Schoolbook"/>
      <family val="1"/>
      <charset val="1"/>
    </font>
    <font>
      <b/>
      <sz val="8"/>
      <name val="Century Schoolbook"/>
      <family val="1"/>
      <charset val="1"/>
    </font>
    <font>
      <b/>
      <i/>
      <u/>
      <sz val="10"/>
      <color rgb="FF000000"/>
      <name val="Arial"/>
      <family val="2"/>
      <charset val="1"/>
    </font>
    <font>
      <sz val="8"/>
      <name val="Bodoni MT"/>
      <family val="1"/>
      <charset val="1"/>
    </font>
    <font>
      <sz val="9"/>
      <name val="Book Antiqua"/>
      <family val="1"/>
      <charset val="1"/>
    </font>
    <font>
      <sz val="10"/>
      <color rgb="FF000000"/>
      <name val="Bodoni MT"/>
      <family val="1"/>
      <charset val="1"/>
    </font>
    <font>
      <sz val="9"/>
      <name val="Bodoni MT"/>
      <family val="1"/>
      <charset val="1"/>
    </font>
    <font>
      <sz val="8"/>
      <color rgb="FF000000"/>
      <name val="Bodoni MT"/>
      <family val="1"/>
      <charset val="1"/>
    </font>
    <font>
      <sz val="9"/>
      <color rgb="FFFF0000"/>
      <name val="Bodoni MT"/>
      <family val="1"/>
      <charset val="1"/>
    </font>
    <font>
      <b/>
      <sz val="8"/>
      <name val="Bodoni MT"/>
      <family val="1"/>
      <charset val="1"/>
    </font>
    <font>
      <b/>
      <sz val="9"/>
      <name val="Book Antiqua"/>
      <family val="1"/>
      <charset val="1"/>
    </font>
    <font>
      <b/>
      <sz val="10"/>
      <color rgb="FFC0C0C0"/>
      <name val="Bodoni MT"/>
      <family val="1"/>
      <charset val="1"/>
    </font>
    <font>
      <b/>
      <sz val="9"/>
      <name val="Bodoni MT"/>
      <family val="1"/>
      <charset val="1"/>
    </font>
    <font>
      <b/>
      <sz val="9"/>
      <color rgb="FFFFFFFF"/>
      <name val="Bodoni MT"/>
      <family val="1"/>
      <charset val="1"/>
    </font>
    <font>
      <sz val="9"/>
      <color rgb="FF000000"/>
      <name val="Bodoni MT"/>
      <family val="1"/>
      <charset val="1"/>
    </font>
    <font>
      <b/>
      <sz val="9"/>
      <color rgb="FF000000"/>
      <name val="Bodoni MT"/>
      <family val="1"/>
      <charset val="1"/>
    </font>
    <font>
      <b/>
      <sz val="10"/>
      <color rgb="FFFFFFFF"/>
      <name val="Bodoni MT"/>
      <family val="1"/>
      <charset val="1"/>
    </font>
    <font>
      <b/>
      <sz val="9"/>
      <color rgb="FFC0C0C0"/>
      <name val="Bodoni MT"/>
      <family val="1"/>
      <charset val="1"/>
    </font>
    <font>
      <sz val="9"/>
      <name val="Arial"/>
      <family val="2"/>
      <charset val="1"/>
    </font>
    <font>
      <b/>
      <sz val="12"/>
      <name val="Arial"/>
      <family val="2"/>
      <charset val="1"/>
    </font>
    <font>
      <sz val="11"/>
      <name val="Century Schoolbook"/>
      <family val="1"/>
      <charset val="1"/>
    </font>
    <font>
      <sz val="9"/>
      <name val="Century Schoolbook"/>
      <family val="1"/>
      <charset val="1"/>
    </font>
    <font>
      <sz val="11"/>
      <name val="Book Antiqua"/>
      <family val="1"/>
      <charset val="1"/>
    </font>
    <font>
      <b/>
      <sz val="10"/>
      <name val="Century Schoolbook"/>
      <family val="1"/>
      <charset val="1"/>
    </font>
    <font>
      <b/>
      <sz val="10"/>
      <name val="Bodoni MT"/>
      <family val="1"/>
      <charset val="1"/>
    </font>
    <font>
      <sz val="10"/>
      <name val="Cambria"/>
      <family val="1"/>
      <charset val="1"/>
    </font>
    <font>
      <i/>
      <sz val="10"/>
      <name val="Century Schoolbook"/>
      <family val="1"/>
      <charset val="1"/>
    </font>
    <font>
      <sz val="9"/>
      <color rgb="FFFFFFFF"/>
      <name val="Book Antiqua"/>
      <family val="1"/>
      <charset val="1"/>
    </font>
    <font>
      <b/>
      <sz val="12"/>
      <name val="Cambria"/>
      <family val="1"/>
      <charset val="1"/>
    </font>
    <font>
      <sz val="8"/>
      <name val="Century Schoolbook"/>
      <family val="1"/>
      <charset val="1"/>
    </font>
    <font>
      <sz val="12"/>
      <color rgb="FF000000"/>
      <name val="Wingdings 3"/>
      <family val="1"/>
      <charset val="2"/>
    </font>
    <font>
      <sz val="10"/>
      <color rgb="FF00800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66CC"/>
      <name val="Arial"/>
      <family val="2"/>
      <charset val="1"/>
    </font>
    <font>
      <sz val="12"/>
      <color rgb="FF0000FF"/>
      <name val="Century Schoolbook"/>
      <family val="1"/>
      <charset val="1"/>
    </font>
    <font>
      <sz val="6"/>
      <name val="Century Schoolbook"/>
      <family val="1"/>
      <charset val="1"/>
    </font>
    <font>
      <sz val="12"/>
      <name val="Calibri"/>
      <family val="2"/>
      <charset val="1"/>
    </font>
    <font>
      <sz val="12"/>
      <name val="Wingdings 3"/>
      <family val="1"/>
      <charset val="2"/>
    </font>
    <font>
      <sz val="10"/>
      <color rgb="FF993300"/>
      <name val="Arial"/>
      <family val="2"/>
      <charset val="1"/>
    </font>
    <font>
      <sz val="14"/>
      <name val="Calisto MT"/>
      <family val="1"/>
      <charset val="1"/>
    </font>
    <font>
      <sz val="9"/>
      <color rgb="FF000000"/>
      <name val="Bodoni MT"/>
      <family val="1"/>
    </font>
    <font>
      <sz val="18"/>
      <name val="Lucida Calligraphy"/>
      <family val="4"/>
      <charset val="1"/>
    </font>
    <font>
      <b/>
      <sz val="10"/>
      <name val="Lucida Bright"/>
      <family val="1"/>
      <charset val="1"/>
    </font>
    <font>
      <b/>
      <sz val="10"/>
      <name val="Lucida Handwriting"/>
      <family val="4"/>
      <charset val="1"/>
    </font>
    <font>
      <b/>
      <sz val="10"/>
      <name val="Arial"/>
      <family val="2"/>
      <charset val="1"/>
    </font>
    <font>
      <sz val="20"/>
      <color rgb="FF000000"/>
      <name val="Wingdings 3"/>
      <family val="1"/>
      <charset val="2"/>
    </font>
    <font>
      <b/>
      <sz val="10"/>
      <color rgb="FFFF0000"/>
      <name val="Lucida Bright"/>
      <family val="1"/>
      <charset val="1"/>
    </font>
    <font>
      <b/>
      <sz val="18"/>
      <color rgb="FF0000FF"/>
      <name val="Lucida Calligraphy"/>
      <family val="4"/>
      <charset val="1"/>
    </font>
    <font>
      <b/>
      <sz val="9"/>
      <color rgb="FF000000"/>
      <name val="Tahoma"/>
      <family val="2"/>
      <charset val="1"/>
    </font>
    <font>
      <b/>
      <sz val="8"/>
      <color rgb="FF000000"/>
      <name val="Bodoni MT"/>
      <family val="1"/>
      <charset val="1"/>
    </font>
    <font>
      <b/>
      <sz val="10"/>
      <color rgb="FF000000"/>
      <name val="Bodoni MT"/>
      <family val="1"/>
      <charset val="1"/>
    </font>
    <font>
      <sz val="9"/>
      <color rgb="FF008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FF"/>
      <name val="Arial"/>
      <family val="2"/>
      <charset val="1"/>
    </font>
    <font>
      <b/>
      <sz val="20"/>
      <color rgb="FF000000"/>
      <name val="Wingdings 3"/>
      <family val="1"/>
      <charset val="2"/>
    </font>
    <font>
      <sz val="10"/>
      <color rgb="FF0066CC"/>
      <name val="Lucida Bright"/>
      <family val="1"/>
      <charset val="1"/>
    </font>
    <font>
      <b/>
      <sz val="10"/>
      <color rgb="FF0066CC"/>
      <name val="Arial"/>
      <family val="2"/>
      <charset val="1"/>
    </font>
    <font>
      <b/>
      <sz val="10"/>
      <color rgb="FF0066CC"/>
      <name val="Lucida Handwriting"/>
      <family val="4"/>
      <charset val="1"/>
    </font>
    <font>
      <sz val="20"/>
      <color rgb="FF0066CC"/>
      <name val="Wingdings 3"/>
      <family val="1"/>
      <charset val="2"/>
    </font>
    <font>
      <sz val="10"/>
      <name val="Lucida Bright"/>
      <family val="1"/>
      <charset val="1"/>
    </font>
    <font>
      <b/>
      <sz val="12"/>
      <name val="Lucida Bright"/>
      <family val="1"/>
      <charset val="1"/>
    </font>
    <font>
      <sz val="10"/>
      <color rgb="FFFF0000"/>
      <name val="Bodoni MT"/>
      <family val="1"/>
      <charset val="1"/>
    </font>
    <font>
      <sz val="10"/>
      <color rgb="FF0033CC"/>
      <name val="Arial"/>
      <family val="2"/>
      <charset val="1"/>
    </font>
    <font>
      <sz val="10"/>
      <name val="Arial"/>
      <family val="2"/>
      <charset val="1"/>
    </font>
    <font>
      <sz val="8.5"/>
      <name val="Century Schoolbook"/>
      <family val="1"/>
      <charset val="1"/>
    </font>
    <font>
      <i/>
      <sz val="8.5"/>
      <name val="Century Schoolbook"/>
      <family val="1"/>
      <charset val="1"/>
    </font>
    <font>
      <sz val="10"/>
      <color theme="1"/>
      <name val="Bodoni MT"/>
      <family val="1"/>
      <charset val="1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4F81BD"/>
        <bgColor rgb="FF558ED5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C00000"/>
      </patternFill>
    </fill>
    <fill>
      <patternFill patternType="solid">
        <fgColor rgb="FF333399"/>
        <bgColor rgb="FF0033CC"/>
      </patternFill>
    </fill>
    <fill>
      <patternFill patternType="solid">
        <fgColor rgb="FF99CC00"/>
        <bgColor rgb="FF92D050"/>
      </patternFill>
    </fill>
    <fill>
      <patternFill patternType="solid">
        <fgColor rgb="FF800080"/>
        <bgColor rgb="FF800080"/>
      </patternFill>
    </fill>
    <fill>
      <patternFill patternType="solid">
        <fgColor rgb="FF99CCFF"/>
        <bgColor rgb="FF8EB4E3"/>
      </patternFill>
    </fill>
    <fill>
      <patternFill patternType="solid">
        <fgColor rgb="FF339966"/>
        <bgColor rgb="FF00B050"/>
      </patternFill>
    </fill>
    <fill>
      <patternFill patternType="solid">
        <fgColor rgb="FF0000FF"/>
        <bgColor rgb="FF000080"/>
      </patternFill>
    </fill>
    <fill>
      <patternFill patternType="solid">
        <fgColor rgb="FF003366"/>
        <bgColor rgb="FF333399"/>
      </patternFill>
    </fill>
    <fill>
      <patternFill patternType="solid">
        <fgColor rgb="FF00CCFF"/>
        <bgColor rgb="FF33CCCC"/>
      </patternFill>
    </fill>
    <fill>
      <patternFill patternType="solid">
        <fgColor rgb="FF993300"/>
        <bgColor rgb="FF993366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B050"/>
      </patternFill>
    </fill>
    <fill>
      <patternFill patternType="solid">
        <fgColor rgb="FFC0C0C0"/>
        <bgColor rgb="FFBFBFBF"/>
      </patternFill>
    </fill>
    <fill>
      <patternFill patternType="solid">
        <fgColor rgb="FF33CCCC"/>
        <bgColor rgb="FF00CCFF"/>
      </patternFill>
    </fill>
    <fill>
      <patternFill patternType="solid">
        <fgColor rgb="FF969696"/>
        <bgColor rgb="FFA6A6A6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A6A6A6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BFBFBF"/>
        <bgColor rgb="FFC0C0C0"/>
      </patternFill>
    </fill>
    <fill>
      <patternFill patternType="solid">
        <fgColor rgb="FF95B3D7"/>
        <bgColor rgb="FF8EB4E3"/>
      </patternFill>
    </fill>
    <fill>
      <patternFill patternType="solid">
        <fgColor rgb="FF77933C"/>
        <bgColor rgb="FF808080"/>
      </patternFill>
    </fill>
    <fill>
      <patternFill patternType="solid">
        <fgColor rgb="FF0070C0"/>
        <bgColor rgb="FF0066CC"/>
      </patternFill>
    </fill>
    <fill>
      <patternFill patternType="solid">
        <fgColor rgb="FFC00000"/>
        <bgColor rgb="FFFF0000"/>
      </patternFill>
    </fill>
    <fill>
      <patternFill patternType="solid">
        <fgColor rgb="FF8EB4E3"/>
        <bgColor rgb="FF95B3D7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3300"/>
      </patternFill>
    </fill>
    <fill>
      <patternFill patternType="solid">
        <fgColor theme="0"/>
        <bgColor rgb="FF003300"/>
      </patternFill>
    </fill>
    <fill>
      <patternFill patternType="solid">
        <fgColor theme="0"/>
        <bgColor rgb="FFFFFFCC"/>
      </patternFill>
    </fill>
  </fills>
  <borders count="10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thin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rgb="FFFFFFFF"/>
      </left>
      <right/>
      <top style="hair">
        <color rgb="FFFFFFFF"/>
      </top>
      <bottom style="hair">
        <color rgb="FFFFFFF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4">
    <xf numFmtId="164" fontId="0" fillId="0" borderId="0"/>
    <xf numFmtId="165" fontId="135" fillId="0" borderId="0" applyBorder="0" applyProtection="0"/>
    <xf numFmtId="164" fontId="28" fillId="0" borderId="0" applyBorder="0" applyProtection="0"/>
    <xf numFmtId="164" fontId="33" fillId="2" borderId="0" applyBorder="0" applyProtection="0"/>
  </cellStyleXfs>
  <cellXfs count="910">
    <xf numFmtId="164" fontId="0" fillId="0" borderId="0" xfId="0"/>
    <xf numFmtId="164" fontId="0" fillId="3" borderId="0" xfId="0" applyFill="1" applyProtection="1">
      <protection hidden="1"/>
    </xf>
    <xf numFmtId="164" fontId="1" fillId="3" borderId="0" xfId="0" applyFont="1" applyFill="1" applyProtection="1">
      <protection hidden="1"/>
    </xf>
    <xf numFmtId="164" fontId="2" fillId="3" borderId="0" xfId="0" applyFont="1" applyFill="1" applyAlignment="1" applyProtection="1">
      <alignment horizontal="center" vertical="center"/>
      <protection hidden="1"/>
    </xf>
    <xf numFmtId="164" fontId="3" fillId="3" borderId="0" xfId="0" applyFont="1" applyFill="1" applyBorder="1" applyAlignment="1" applyProtection="1">
      <alignment horizontal="center" vertical="center"/>
      <protection hidden="1"/>
    </xf>
    <xf numFmtId="164" fontId="4" fillId="3" borderId="0" xfId="0" applyFont="1" applyFill="1" applyBorder="1" applyAlignment="1" applyProtection="1">
      <alignment horizontal="center" vertical="center"/>
      <protection hidden="1"/>
    </xf>
    <xf numFmtId="164" fontId="5" fillId="3" borderId="0" xfId="0" applyFont="1" applyFill="1" applyAlignment="1" applyProtection="1">
      <alignment horizontal="center" vertical="center"/>
      <protection hidden="1"/>
    </xf>
    <xf numFmtId="164" fontId="2" fillId="3" borderId="0" xfId="0" applyFont="1" applyFill="1" applyAlignment="1" applyProtection="1">
      <alignment vertical="center"/>
      <protection hidden="1"/>
    </xf>
    <xf numFmtId="164" fontId="7" fillId="3" borderId="0" xfId="0" applyFont="1" applyFill="1" applyBorder="1" applyAlignment="1" applyProtection="1">
      <alignment horizontal="center" vertical="center" wrapText="1"/>
      <protection hidden="1"/>
    </xf>
    <xf numFmtId="164" fontId="3" fillId="3" borderId="3" xfId="0" applyFont="1" applyFill="1" applyBorder="1" applyAlignment="1" applyProtection="1">
      <alignment horizontal="center" vertical="center"/>
      <protection hidden="1"/>
    </xf>
    <xf numFmtId="164" fontId="11" fillId="5" borderId="1" xfId="0" applyFont="1" applyFill="1" applyBorder="1" applyAlignment="1" applyProtection="1">
      <alignment horizontal="center" vertical="center"/>
      <protection locked="0" hidden="1"/>
    </xf>
    <xf numFmtId="164" fontId="12" fillId="3" borderId="0" xfId="0" applyFont="1" applyFill="1" applyBorder="1" applyAlignment="1" applyProtection="1">
      <alignment horizontal="center" vertical="center"/>
      <protection hidden="1"/>
    </xf>
    <xf numFmtId="164" fontId="13" fillId="3" borderId="0" xfId="0" applyFont="1" applyFill="1" applyAlignment="1" applyProtection="1">
      <alignment horizontal="center" vertical="center"/>
      <protection hidden="1"/>
    </xf>
    <xf numFmtId="164" fontId="1" fillId="3" borderId="0" xfId="0" applyFont="1" applyFill="1" applyAlignment="1" applyProtection="1">
      <protection hidden="1"/>
    </xf>
    <xf numFmtId="164" fontId="14" fillId="3" borderId="0" xfId="0" applyFont="1" applyFill="1" applyBorder="1" applyAlignment="1" applyProtection="1">
      <protection hidden="1"/>
    </xf>
    <xf numFmtId="164" fontId="15" fillId="3" borderId="0" xfId="0" applyFont="1" applyFill="1" applyBorder="1" applyAlignment="1" applyProtection="1">
      <protection hidden="1"/>
    </xf>
    <xf numFmtId="164" fontId="16" fillId="3" borderId="0" xfId="0" applyFont="1" applyFill="1" applyBorder="1" applyAlignment="1" applyProtection="1">
      <alignment vertical="center"/>
      <protection hidden="1"/>
    </xf>
    <xf numFmtId="164" fontId="3" fillId="3" borderId="0" xfId="0" applyFont="1" applyFill="1" applyBorder="1" applyAlignment="1" applyProtection="1">
      <alignment horizontal="center"/>
      <protection hidden="1"/>
    </xf>
    <xf numFmtId="164" fontId="16" fillId="3" borderId="0" xfId="0" applyFont="1" applyFill="1" applyBorder="1" applyAlignment="1" applyProtection="1">
      <alignment horizontal="right" vertical="center"/>
      <protection hidden="1"/>
    </xf>
    <xf numFmtId="164" fontId="3" fillId="3" borderId="0" xfId="0" applyFont="1" applyFill="1" applyBorder="1" applyAlignment="1" applyProtection="1">
      <protection hidden="1"/>
    </xf>
    <xf numFmtId="164" fontId="16" fillId="3" borderId="0" xfId="0" applyFont="1" applyFill="1" applyProtection="1">
      <protection hidden="1"/>
    </xf>
    <xf numFmtId="164" fontId="17" fillId="3" borderId="0" xfId="0" applyFont="1" applyFill="1" applyBorder="1" applyAlignment="1" applyProtection="1">
      <protection hidden="1"/>
    </xf>
    <xf numFmtId="164" fontId="18" fillId="3" borderId="0" xfId="0" applyFont="1" applyFill="1" applyBorder="1" applyAlignment="1" applyProtection="1">
      <alignment horizontal="right" vertical="center"/>
      <protection hidden="1"/>
    </xf>
    <xf numFmtId="164" fontId="17" fillId="3" borderId="0" xfId="0" applyFont="1" applyFill="1" applyBorder="1" applyAlignment="1" applyProtection="1">
      <alignment horizontal="center"/>
      <protection hidden="1"/>
    </xf>
    <xf numFmtId="164" fontId="18" fillId="3" borderId="0" xfId="0" applyFont="1" applyFill="1" applyProtection="1">
      <protection hidden="1"/>
    </xf>
    <xf numFmtId="164" fontId="19" fillId="3" borderId="0" xfId="0" applyFont="1" applyFill="1" applyProtection="1">
      <protection hidden="1"/>
    </xf>
    <xf numFmtId="164" fontId="20" fillId="3" borderId="0" xfId="0" applyFont="1" applyFill="1" applyBorder="1" applyAlignment="1" applyProtection="1">
      <protection hidden="1"/>
    </xf>
    <xf numFmtId="164" fontId="21" fillId="3" borderId="0" xfId="0" applyFont="1" applyFill="1" applyBorder="1" applyAlignment="1" applyProtection="1">
      <alignment horizontal="right" vertical="center"/>
      <protection hidden="1"/>
    </xf>
    <xf numFmtId="164" fontId="22" fillId="3" borderId="1" xfId="0" applyFont="1" applyFill="1" applyBorder="1" applyAlignment="1" applyProtection="1">
      <alignment horizontal="center" vertical="center"/>
      <protection hidden="1"/>
    </xf>
    <xf numFmtId="164" fontId="23" fillId="3" borderId="0" xfId="0" applyFont="1" applyFill="1" applyProtection="1">
      <protection hidden="1"/>
    </xf>
    <xf numFmtId="164" fontId="11" fillId="3" borderId="0" xfId="0" applyFont="1" applyFill="1" applyBorder="1" applyAlignment="1" applyProtection="1">
      <alignment horizontal="center" vertical="center"/>
      <protection hidden="1"/>
    </xf>
    <xf numFmtId="164" fontId="24" fillId="3" borderId="0" xfId="0" applyFont="1" applyFill="1" applyBorder="1" applyAlignment="1" applyProtection="1">
      <alignment horizontal="center" vertical="center"/>
      <protection hidden="1"/>
    </xf>
    <xf numFmtId="166" fontId="11" fillId="3" borderId="0" xfId="0" applyNumberFormat="1" applyFont="1" applyFill="1" applyBorder="1" applyAlignment="1" applyProtection="1">
      <alignment horizontal="center" vertical="center"/>
      <protection hidden="1"/>
    </xf>
    <xf numFmtId="166" fontId="3" fillId="3" borderId="0" xfId="0" applyNumberFormat="1" applyFont="1" applyFill="1" applyBorder="1" applyAlignment="1" applyProtection="1">
      <alignment horizontal="center" vertical="center"/>
      <protection hidden="1"/>
    </xf>
    <xf numFmtId="164" fontId="26" fillId="3" borderId="0" xfId="0" applyFont="1" applyFill="1" applyBorder="1" applyAlignment="1" applyProtection="1">
      <alignment vertical="center" wrapText="1"/>
      <protection hidden="1"/>
    </xf>
    <xf numFmtId="164" fontId="29" fillId="3" borderId="0" xfId="0" applyFont="1" applyFill="1" applyBorder="1" applyAlignment="1" applyProtection="1">
      <alignment vertical="center"/>
      <protection hidden="1"/>
    </xf>
    <xf numFmtId="164" fontId="31" fillId="3" borderId="0" xfId="0" applyFont="1" applyFill="1" applyProtection="1"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4" fillId="3" borderId="11" xfId="3" applyFont="1" applyFill="1" applyBorder="1" applyAlignment="1" applyProtection="1">
      <alignment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6" fontId="3" fillId="3" borderId="0" xfId="0" applyNumberFormat="1" applyFont="1" applyFill="1" applyBorder="1" applyAlignment="1" applyProtection="1">
      <alignment vertical="center"/>
      <protection hidden="1"/>
    </xf>
    <xf numFmtId="164" fontId="3" fillId="10" borderId="9" xfId="2" applyFont="1" applyFill="1" applyBorder="1" applyAlignment="1" applyProtection="1">
      <alignment horizontal="center"/>
      <protection hidden="1"/>
    </xf>
    <xf numFmtId="164" fontId="36" fillId="3" borderId="0" xfId="3" applyFont="1" applyFill="1" applyBorder="1" applyAlignment="1" applyProtection="1">
      <alignment vertical="center"/>
      <protection hidden="1"/>
    </xf>
    <xf numFmtId="164" fontId="15" fillId="3" borderId="0" xfId="0" applyFont="1" applyFill="1" applyBorder="1" applyProtection="1">
      <protection hidden="1"/>
    </xf>
    <xf numFmtId="164" fontId="1" fillId="3" borderId="0" xfId="0" applyFont="1" applyFill="1" applyBorder="1" applyProtection="1">
      <protection hidden="1"/>
    </xf>
    <xf numFmtId="164" fontId="15" fillId="3" borderId="0" xfId="0" applyFont="1" applyFill="1" applyProtection="1">
      <protection hidden="1"/>
    </xf>
    <xf numFmtId="164" fontId="39" fillId="3" borderId="0" xfId="0" applyFont="1" applyFill="1" applyProtection="1">
      <protection hidden="1"/>
    </xf>
    <xf numFmtId="164" fontId="41" fillId="3" borderId="0" xfId="2" applyFont="1" applyFill="1" applyBorder="1" applyAlignment="1" applyProtection="1">
      <alignment vertical="center"/>
      <protection hidden="1"/>
    </xf>
    <xf numFmtId="164" fontId="39" fillId="3" borderId="0" xfId="0" applyFont="1" applyFill="1" applyBorder="1" applyProtection="1">
      <protection hidden="1"/>
    </xf>
    <xf numFmtId="164" fontId="1" fillId="3" borderId="0" xfId="0" applyFont="1" applyFill="1" applyAlignment="1" applyProtection="1">
      <alignment vertical="center"/>
      <protection hidden="1"/>
    </xf>
    <xf numFmtId="164" fontId="45" fillId="3" borderId="0" xfId="3" applyFont="1" applyFill="1" applyBorder="1" applyAlignment="1" applyProtection="1">
      <alignment horizontal="left" vertical="center"/>
      <protection hidden="1"/>
    </xf>
    <xf numFmtId="164" fontId="46" fillId="3" borderId="0" xfId="0" applyFont="1" applyFill="1" applyProtection="1">
      <protection hidden="1"/>
    </xf>
    <xf numFmtId="164" fontId="47" fillId="3" borderId="0" xfId="0" applyFont="1" applyFill="1" applyProtection="1">
      <protection hidden="1"/>
    </xf>
    <xf numFmtId="164" fontId="3" fillId="10" borderId="14" xfId="2" applyFont="1" applyFill="1" applyBorder="1" applyAlignment="1" applyProtection="1">
      <alignment horizontal="center" vertical="center"/>
      <protection hidden="1"/>
    </xf>
    <xf numFmtId="164" fontId="3" fillId="11" borderId="14" xfId="2" applyFont="1" applyFill="1" applyBorder="1" applyAlignment="1" applyProtection="1">
      <alignment horizontal="center" vertical="center"/>
      <protection hidden="1"/>
    </xf>
    <xf numFmtId="164" fontId="0" fillId="4" borderId="0" xfId="0" applyFill="1" applyProtection="1">
      <protection hidden="1"/>
    </xf>
    <xf numFmtId="164" fontId="52" fillId="4" borderId="0" xfId="0" applyFont="1" applyFill="1" applyProtection="1">
      <protection hidden="1"/>
    </xf>
    <xf numFmtId="165" fontId="12" fillId="17" borderId="19" xfId="1" applyFont="1" applyFill="1" applyBorder="1" applyAlignment="1" applyProtection="1">
      <alignment vertical="center"/>
      <protection locked="0" hidden="1"/>
    </xf>
    <xf numFmtId="164" fontId="32" fillId="7" borderId="19" xfId="0" applyFont="1" applyFill="1" applyBorder="1" applyAlignment="1" applyProtection="1">
      <alignment horizontal="center" vertical="center"/>
      <protection hidden="1"/>
    </xf>
    <xf numFmtId="165" fontId="53" fillId="4" borderId="19" xfId="0" applyNumberFormat="1" applyFont="1" applyFill="1" applyBorder="1" applyAlignment="1" applyProtection="1">
      <alignment horizontal="center" vertical="center"/>
      <protection hidden="1"/>
    </xf>
    <xf numFmtId="164" fontId="54" fillId="4" borderId="19" xfId="0" applyFont="1" applyFill="1" applyBorder="1" applyAlignment="1" applyProtection="1">
      <alignment horizontal="center" vertical="center"/>
      <protection hidden="1"/>
    </xf>
    <xf numFmtId="165" fontId="38" fillId="4" borderId="19" xfId="0" applyNumberFormat="1" applyFont="1" applyFill="1" applyBorder="1" applyAlignment="1" applyProtection="1">
      <alignment horizontal="center" vertical="center"/>
      <protection hidden="1"/>
    </xf>
    <xf numFmtId="164" fontId="32" fillId="4" borderId="0" xfId="0" applyFont="1" applyFill="1" applyBorder="1" applyAlignment="1" applyProtection="1">
      <alignment horizontal="left" vertical="center"/>
      <protection hidden="1"/>
    </xf>
    <xf numFmtId="165" fontId="16" fillId="5" borderId="19" xfId="0" applyNumberFormat="1" applyFont="1" applyFill="1" applyBorder="1" applyAlignment="1" applyProtection="1">
      <alignment horizontal="center" vertical="center"/>
      <protection hidden="1"/>
    </xf>
    <xf numFmtId="164" fontId="32" fillId="4" borderId="0" xfId="0" applyFont="1" applyFill="1" applyBorder="1" applyAlignment="1" applyProtection="1">
      <alignment horizontal="center" vertical="center"/>
      <protection hidden="1"/>
    </xf>
    <xf numFmtId="165" fontId="12" fillId="17" borderId="22" xfId="1" applyFont="1" applyFill="1" applyBorder="1" applyAlignment="1" applyProtection="1">
      <alignment vertical="center"/>
      <protection locked="0" hidden="1"/>
    </xf>
    <xf numFmtId="165" fontId="53" fillId="4" borderId="4" xfId="0" applyNumberFormat="1" applyFont="1" applyFill="1" applyBorder="1" applyAlignment="1" applyProtection="1">
      <alignment horizontal="center" vertical="center"/>
      <protection hidden="1"/>
    </xf>
    <xf numFmtId="164" fontId="32" fillId="7" borderId="20" xfId="0" applyFont="1" applyFill="1" applyBorder="1" applyAlignment="1" applyProtection="1">
      <alignment horizontal="center" vertical="center"/>
      <protection hidden="1"/>
    </xf>
    <xf numFmtId="164" fontId="32" fillId="7" borderId="23" xfId="0" applyFont="1" applyFill="1" applyBorder="1" applyAlignment="1" applyProtection="1">
      <alignment horizontal="center" vertical="center"/>
      <protection hidden="1"/>
    </xf>
    <xf numFmtId="164" fontId="32" fillId="7" borderId="4" xfId="0" applyFont="1" applyFill="1" applyBorder="1" applyAlignment="1" applyProtection="1">
      <alignment horizontal="center" vertical="center"/>
      <protection hidden="1"/>
    </xf>
    <xf numFmtId="165" fontId="12" fillId="17" borderId="22" xfId="1" applyFont="1" applyFill="1" applyBorder="1" applyAlignment="1" applyProtection="1">
      <alignment vertical="center"/>
      <protection hidden="1"/>
    </xf>
    <xf numFmtId="164" fontId="0" fillId="3" borderId="0" xfId="0" applyFill="1" applyAlignment="1" applyProtection="1">
      <alignment horizontal="center"/>
      <protection hidden="1"/>
    </xf>
    <xf numFmtId="164" fontId="1" fillId="4" borderId="0" xfId="0" applyFont="1" applyFill="1" applyProtection="1">
      <protection hidden="1"/>
    </xf>
    <xf numFmtId="164" fontId="55" fillId="9" borderId="19" xfId="0" applyFont="1" applyFill="1" applyBorder="1" applyAlignment="1" applyProtection="1">
      <alignment horizontal="center" vertical="center"/>
      <protection hidden="1"/>
    </xf>
    <xf numFmtId="164" fontId="55" fillId="4" borderId="0" xfId="0" applyFont="1" applyFill="1" applyBorder="1" applyProtection="1">
      <protection hidden="1"/>
    </xf>
    <xf numFmtId="164" fontId="55" fillId="4" borderId="0" xfId="0" applyFont="1" applyFill="1" applyBorder="1" applyAlignment="1" applyProtection="1">
      <alignment horizontal="center"/>
      <protection hidden="1"/>
    </xf>
    <xf numFmtId="164" fontId="55" fillId="17" borderId="24" xfId="0" applyFont="1" applyFill="1" applyBorder="1" applyAlignment="1" applyProtection="1">
      <alignment horizontal="center" vertical="center"/>
      <protection hidden="1"/>
    </xf>
    <xf numFmtId="164" fontId="55" fillId="17" borderId="25" xfId="0" applyFont="1" applyFill="1" applyBorder="1" applyAlignment="1" applyProtection="1">
      <alignment vertical="center"/>
      <protection hidden="1"/>
    </xf>
    <xf numFmtId="164" fontId="55" fillId="17" borderId="26" xfId="0" applyFont="1" applyFill="1" applyBorder="1" applyAlignment="1" applyProtection="1">
      <alignment vertical="center"/>
      <protection hidden="1"/>
    </xf>
    <xf numFmtId="164" fontId="55" fillId="17" borderId="27" xfId="0" applyFont="1" applyFill="1" applyBorder="1" applyAlignment="1" applyProtection="1">
      <alignment vertical="center"/>
      <protection hidden="1"/>
    </xf>
    <xf numFmtId="164" fontId="55" fillId="17" borderId="28" xfId="0" applyFont="1" applyFill="1" applyBorder="1" applyAlignment="1" applyProtection="1">
      <alignment horizontal="center" vertical="center"/>
      <protection hidden="1"/>
    </xf>
    <xf numFmtId="164" fontId="0" fillId="4" borderId="0" xfId="0" applyFill="1" applyAlignment="1" applyProtection="1">
      <protection hidden="1"/>
    </xf>
    <xf numFmtId="164" fontId="0" fillId="3" borderId="0" xfId="0" applyFill="1" applyAlignment="1" applyProtection="1">
      <protection hidden="1"/>
    </xf>
    <xf numFmtId="164" fontId="55" fillId="17" borderId="29" xfId="0" applyFont="1" applyFill="1" applyBorder="1" applyAlignment="1" applyProtection="1">
      <alignment horizontal="center" vertical="center"/>
      <protection hidden="1"/>
    </xf>
    <xf numFmtId="164" fontId="55" fillId="17" borderId="20" xfId="0" applyFont="1" applyFill="1" applyBorder="1" applyAlignment="1" applyProtection="1">
      <alignment vertical="center"/>
      <protection hidden="1"/>
    </xf>
    <xf numFmtId="164" fontId="55" fillId="17" borderId="21" xfId="0" applyFont="1" applyFill="1" applyBorder="1" applyAlignment="1" applyProtection="1">
      <alignment vertical="center"/>
      <protection hidden="1"/>
    </xf>
    <xf numFmtId="164" fontId="55" fillId="17" borderId="22" xfId="0" applyFont="1" applyFill="1" applyBorder="1" applyAlignment="1" applyProtection="1">
      <alignment vertical="center"/>
      <protection hidden="1"/>
    </xf>
    <xf numFmtId="164" fontId="55" fillId="17" borderId="30" xfId="0" applyFont="1" applyFill="1" applyBorder="1" applyAlignment="1" applyProtection="1">
      <alignment horizontal="center" vertical="center"/>
      <protection hidden="1"/>
    </xf>
    <xf numFmtId="164" fontId="55" fillId="17" borderId="31" xfId="0" applyFont="1" applyFill="1" applyBorder="1" applyAlignment="1" applyProtection="1">
      <alignment vertical="center"/>
      <protection hidden="1"/>
    </xf>
    <xf numFmtId="164" fontId="55" fillId="17" borderId="32" xfId="0" applyFont="1" applyFill="1" applyBorder="1" applyAlignment="1" applyProtection="1">
      <alignment vertical="center"/>
      <protection hidden="1"/>
    </xf>
    <xf numFmtId="164" fontId="55" fillId="17" borderId="23" xfId="0" applyFont="1" applyFill="1" applyBorder="1" applyAlignment="1" applyProtection="1">
      <alignment vertical="center"/>
      <protection hidden="1"/>
    </xf>
    <xf numFmtId="164" fontId="55" fillId="17" borderId="33" xfId="0" applyFont="1" applyFill="1" applyBorder="1" applyAlignment="1" applyProtection="1">
      <alignment horizontal="center" vertical="center"/>
      <protection hidden="1"/>
    </xf>
    <xf numFmtId="164" fontId="55" fillId="17" borderId="34" xfId="0" applyFont="1" applyFill="1" applyBorder="1" applyAlignment="1" applyProtection="1">
      <alignment horizontal="center" vertical="center"/>
      <protection hidden="1"/>
    </xf>
    <xf numFmtId="164" fontId="55" fillId="17" borderId="35" xfId="0" applyFont="1" applyFill="1" applyBorder="1" applyAlignment="1" applyProtection="1">
      <alignment horizontal="center" vertical="center"/>
      <protection hidden="1"/>
    </xf>
    <xf numFmtId="164" fontId="55" fillId="17" borderId="36" xfId="0" applyFont="1" applyFill="1" applyBorder="1" applyAlignment="1" applyProtection="1">
      <alignment vertical="center"/>
      <protection hidden="1"/>
    </xf>
    <xf numFmtId="164" fontId="55" fillId="17" borderId="37" xfId="0" applyFont="1" applyFill="1" applyBorder="1" applyAlignment="1" applyProtection="1">
      <alignment vertical="center"/>
      <protection hidden="1"/>
    </xf>
    <xf numFmtId="164" fontId="55" fillId="17" borderId="38" xfId="0" applyFont="1" applyFill="1" applyBorder="1" applyAlignment="1" applyProtection="1">
      <alignment vertical="center"/>
      <protection hidden="1"/>
    </xf>
    <xf numFmtId="164" fontId="55" fillId="17" borderId="39" xfId="0" applyFont="1" applyFill="1" applyBorder="1" applyAlignment="1" applyProtection="1">
      <alignment horizontal="center" vertical="center"/>
      <protection hidden="1"/>
    </xf>
    <xf numFmtId="164" fontId="55" fillId="17" borderId="34" xfId="0" applyFont="1" applyFill="1" applyBorder="1" applyAlignment="1" applyProtection="1">
      <alignment horizontal="center" vertical="center"/>
      <protection locked="0" hidden="1"/>
    </xf>
    <xf numFmtId="164" fontId="55" fillId="17" borderId="30" xfId="0" applyFont="1" applyFill="1" applyBorder="1" applyAlignment="1" applyProtection="1">
      <alignment horizontal="center" vertical="center"/>
      <protection locked="0" hidden="1"/>
    </xf>
    <xf numFmtId="164" fontId="55" fillId="17" borderId="21" xfId="0" applyFont="1" applyFill="1" applyBorder="1" applyAlignment="1" applyProtection="1">
      <alignment vertical="center"/>
      <protection locked="0" hidden="1"/>
    </xf>
    <xf numFmtId="164" fontId="55" fillId="17" borderId="22" xfId="0" applyFont="1" applyFill="1" applyBorder="1" applyAlignment="1" applyProtection="1">
      <alignment vertical="center"/>
      <protection locked="0" hidden="1"/>
    </xf>
    <xf numFmtId="164" fontId="55" fillId="17" borderId="37" xfId="0" applyFont="1" applyFill="1" applyBorder="1" applyAlignment="1" applyProtection="1">
      <alignment vertical="center"/>
      <protection locked="0" hidden="1"/>
    </xf>
    <xf numFmtId="164" fontId="55" fillId="17" borderId="38" xfId="0" applyFont="1" applyFill="1" applyBorder="1" applyAlignment="1" applyProtection="1">
      <alignment vertical="center"/>
      <protection locked="0" hidden="1"/>
    </xf>
    <xf numFmtId="164" fontId="55" fillId="17" borderId="40" xfId="0" applyFont="1" applyFill="1" applyBorder="1" applyAlignment="1" applyProtection="1">
      <alignment horizontal="center" vertical="center"/>
      <protection locked="0" hidden="1"/>
    </xf>
    <xf numFmtId="164" fontId="55" fillId="17" borderId="28" xfId="0" applyFont="1" applyFill="1" applyBorder="1" applyAlignment="1" applyProtection="1">
      <alignment horizontal="center" vertical="center"/>
      <protection locked="0" hidden="1"/>
    </xf>
    <xf numFmtId="164" fontId="55" fillId="17" borderId="33" xfId="0" applyFont="1" applyFill="1" applyBorder="1" applyAlignment="1" applyProtection="1">
      <alignment horizontal="center" vertical="center"/>
      <protection locked="0" hidden="1"/>
    </xf>
    <xf numFmtId="164" fontId="55" fillId="17" borderId="41" xfId="0" applyFont="1" applyFill="1" applyBorder="1" applyAlignment="1" applyProtection="1">
      <alignment horizontal="center" vertical="center"/>
      <protection locked="0" hidden="1"/>
    </xf>
    <xf numFmtId="164" fontId="55" fillId="17" borderId="25" xfId="0" applyFont="1" applyFill="1" applyBorder="1" applyAlignment="1" applyProtection="1">
      <alignment vertical="center"/>
      <protection locked="0" hidden="1"/>
    </xf>
    <xf numFmtId="164" fontId="55" fillId="17" borderId="42" xfId="0" applyFont="1" applyFill="1" applyBorder="1" applyAlignment="1" applyProtection="1">
      <alignment horizontal="center" vertical="center"/>
      <protection locked="0" hidden="1"/>
    </xf>
    <xf numFmtId="164" fontId="55" fillId="17" borderId="20" xfId="0" applyFont="1" applyFill="1" applyBorder="1" applyAlignment="1" applyProtection="1">
      <alignment vertical="center"/>
      <protection locked="0" hidden="1"/>
    </xf>
    <xf numFmtId="164" fontId="55" fillId="17" borderId="36" xfId="0" applyFont="1" applyFill="1" applyBorder="1" applyAlignment="1" applyProtection="1">
      <alignment vertical="center"/>
      <protection locked="0" hidden="1"/>
    </xf>
    <xf numFmtId="164" fontId="55" fillId="17" borderId="26" xfId="0" applyFont="1" applyFill="1" applyBorder="1" applyAlignment="1" applyProtection="1">
      <alignment vertical="center"/>
      <protection locked="0" hidden="1"/>
    </xf>
    <xf numFmtId="164" fontId="55" fillId="17" borderId="27" xfId="0" applyFont="1" applyFill="1" applyBorder="1" applyAlignment="1" applyProtection="1">
      <alignment vertical="center"/>
      <protection locked="0" hidden="1"/>
    </xf>
    <xf numFmtId="164" fontId="55" fillId="17" borderId="43" xfId="0" applyFont="1" applyFill="1" applyBorder="1" applyAlignment="1" applyProtection="1">
      <alignment horizontal="center" vertical="center"/>
      <protection hidden="1"/>
    </xf>
    <xf numFmtId="164" fontId="55" fillId="17" borderId="44" xfId="0" applyFont="1" applyFill="1" applyBorder="1" applyAlignment="1" applyProtection="1">
      <alignment vertical="center"/>
      <protection locked="0" hidden="1"/>
    </xf>
    <xf numFmtId="164" fontId="55" fillId="17" borderId="0" xfId="0" applyFont="1" applyFill="1" applyBorder="1" applyAlignment="1" applyProtection="1">
      <alignment vertical="center"/>
      <protection locked="0" hidden="1"/>
    </xf>
    <xf numFmtId="164" fontId="55" fillId="17" borderId="45" xfId="0" applyFont="1" applyFill="1" applyBorder="1" applyAlignment="1" applyProtection="1">
      <alignment vertical="center"/>
      <protection locked="0" hidden="1"/>
    </xf>
    <xf numFmtId="164" fontId="55" fillId="17" borderId="46" xfId="0" applyFont="1" applyFill="1" applyBorder="1" applyAlignment="1" applyProtection="1">
      <alignment horizontal="center" vertical="center"/>
      <protection locked="0" hidden="1"/>
    </xf>
    <xf numFmtId="164" fontId="55" fillId="4" borderId="19" xfId="0" applyFont="1" applyFill="1" applyBorder="1" applyAlignment="1" applyProtection="1">
      <alignment horizontal="center" vertical="center"/>
      <protection hidden="1"/>
    </xf>
    <xf numFmtId="164" fontId="55" fillId="4" borderId="20" xfId="0" applyFont="1" applyFill="1" applyBorder="1" applyAlignment="1" applyProtection="1">
      <alignment vertical="center"/>
      <protection locked="0" hidden="1"/>
    </xf>
    <xf numFmtId="164" fontId="55" fillId="4" borderId="21" xfId="0" applyFont="1" applyFill="1" applyBorder="1" applyAlignment="1" applyProtection="1">
      <alignment vertical="center"/>
      <protection locked="0" hidden="1"/>
    </xf>
    <xf numFmtId="164" fontId="55" fillId="4" borderId="22" xfId="0" applyFont="1" applyFill="1" applyBorder="1" applyAlignment="1" applyProtection="1">
      <alignment vertical="center"/>
      <protection locked="0" hidden="1"/>
    </xf>
    <xf numFmtId="164" fontId="55" fillId="4" borderId="22" xfId="0" applyFont="1" applyFill="1" applyBorder="1" applyAlignment="1" applyProtection="1">
      <alignment horizontal="center" vertical="center"/>
      <protection locked="0" hidden="1"/>
    </xf>
    <xf numFmtId="164" fontId="55" fillId="4" borderId="47" xfId="0" applyFont="1" applyFill="1" applyBorder="1" applyAlignment="1" applyProtection="1">
      <alignment horizontal="center" vertical="center"/>
      <protection hidden="1"/>
    </xf>
    <xf numFmtId="164" fontId="55" fillId="4" borderId="3" xfId="0" applyFont="1" applyFill="1" applyBorder="1" applyAlignment="1" applyProtection="1">
      <alignment vertical="center"/>
      <protection locked="0" hidden="1"/>
    </xf>
    <xf numFmtId="164" fontId="55" fillId="4" borderId="48" xfId="0" applyFont="1" applyFill="1" applyBorder="1" applyAlignment="1" applyProtection="1">
      <alignment vertical="center"/>
      <protection locked="0" hidden="1"/>
    </xf>
    <xf numFmtId="164" fontId="55" fillId="4" borderId="49" xfId="0" applyFont="1" applyFill="1" applyBorder="1" applyAlignment="1" applyProtection="1">
      <alignment vertical="center"/>
      <protection locked="0" hidden="1"/>
    </xf>
    <xf numFmtId="164" fontId="55" fillId="4" borderId="49" xfId="0" applyFont="1" applyFill="1" applyBorder="1" applyAlignment="1" applyProtection="1">
      <alignment horizontal="center" vertical="center"/>
      <protection locked="0" hidden="1"/>
    </xf>
    <xf numFmtId="164" fontId="55" fillId="4" borderId="19" xfId="0" applyFont="1" applyFill="1" applyBorder="1" applyAlignment="1" applyProtection="1">
      <alignment horizontal="center" vertical="center"/>
      <protection locked="0" hidden="1"/>
    </xf>
    <xf numFmtId="164" fontId="0" fillId="4" borderId="0" xfId="0" applyFill="1" applyAlignment="1" applyProtection="1">
      <alignment horizontal="center"/>
      <protection hidden="1"/>
    </xf>
    <xf numFmtId="164" fontId="52" fillId="3" borderId="0" xfId="0" applyFont="1" applyFill="1" applyProtection="1">
      <protection hidden="1"/>
    </xf>
    <xf numFmtId="164" fontId="3" fillId="3" borderId="0" xfId="0" applyFont="1" applyFill="1" applyBorder="1" applyAlignment="1" applyProtection="1">
      <alignment vertical="center"/>
      <protection hidden="1"/>
    </xf>
    <xf numFmtId="164" fontId="52" fillId="3" borderId="0" xfId="0" applyFont="1" applyFill="1" applyBorder="1" applyProtection="1">
      <protection hidden="1"/>
    </xf>
    <xf numFmtId="164" fontId="52" fillId="3" borderId="50" xfId="0" applyFont="1" applyFill="1" applyBorder="1" applyProtection="1">
      <protection hidden="1"/>
    </xf>
    <xf numFmtId="164" fontId="56" fillId="3" borderId="0" xfId="2" applyFont="1" applyFill="1" applyBorder="1" applyAlignment="1" applyProtection="1">
      <alignment horizontal="center" vertical="center"/>
      <protection hidden="1"/>
    </xf>
    <xf numFmtId="164" fontId="58" fillId="9" borderId="19" xfId="0" applyFont="1" applyFill="1" applyBorder="1" applyAlignment="1" applyProtection="1">
      <alignment horizontal="center" vertical="center"/>
      <protection hidden="1"/>
    </xf>
    <xf numFmtId="165" fontId="47" fillId="4" borderId="19" xfId="1" applyFont="1" applyFill="1" applyBorder="1" applyAlignment="1" applyProtection="1">
      <alignment vertical="center"/>
      <protection hidden="1"/>
    </xf>
    <xf numFmtId="164" fontId="47" fillId="4" borderId="19" xfId="0" applyFont="1" applyFill="1" applyBorder="1" applyAlignment="1" applyProtection="1">
      <alignment horizontal="center" vertical="center"/>
      <protection locked="0" hidden="1"/>
    </xf>
    <xf numFmtId="164" fontId="47" fillId="4" borderId="0" xfId="0" applyFont="1" applyFill="1" applyProtection="1">
      <protection hidden="1"/>
    </xf>
    <xf numFmtId="164" fontId="47" fillId="4" borderId="19" xfId="1" applyNumberFormat="1" applyFont="1" applyFill="1" applyBorder="1" applyAlignment="1" applyProtection="1">
      <protection locked="0" hidden="1"/>
    </xf>
    <xf numFmtId="164" fontId="47" fillId="4" borderId="19" xfId="0" applyFont="1" applyFill="1" applyBorder="1" applyAlignment="1" applyProtection="1">
      <alignment vertical="center"/>
      <protection hidden="1"/>
    </xf>
    <xf numFmtId="164" fontId="58" fillId="4" borderId="19" xfId="0" applyFont="1" applyFill="1" applyBorder="1" applyAlignment="1" applyProtection="1">
      <alignment horizontal="center" vertical="center"/>
      <protection hidden="1"/>
    </xf>
    <xf numFmtId="164" fontId="47" fillId="4" borderId="19" xfId="0" applyFont="1" applyFill="1" applyBorder="1" applyProtection="1">
      <protection hidden="1"/>
    </xf>
    <xf numFmtId="164" fontId="59" fillId="4" borderId="0" xfId="0" applyFont="1" applyFill="1" applyBorder="1" applyAlignment="1" applyProtection="1">
      <alignment horizontal="center" vertical="center"/>
      <protection hidden="1"/>
    </xf>
    <xf numFmtId="164" fontId="60" fillId="4" borderId="0" xfId="0" applyFont="1" applyFill="1" applyBorder="1" applyAlignment="1" applyProtection="1">
      <alignment horizontal="center" vertical="center"/>
      <protection hidden="1"/>
    </xf>
    <xf numFmtId="164" fontId="58" fillId="4" borderId="0" xfId="0" applyFont="1" applyFill="1" applyBorder="1" applyAlignment="1" applyProtection="1">
      <alignment horizontal="center" vertical="center"/>
      <protection hidden="1"/>
    </xf>
    <xf numFmtId="165" fontId="61" fillId="4" borderId="0" xfId="1" applyFont="1" applyFill="1" applyBorder="1" applyAlignment="1" applyProtection="1">
      <protection locked="0" hidden="1"/>
    </xf>
    <xf numFmtId="165" fontId="62" fillId="4" borderId="0" xfId="1" applyFont="1" applyFill="1" applyBorder="1" applyAlignment="1" applyProtection="1">
      <alignment horizontal="center" vertical="center"/>
      <protection locked="0" hidden="1"/>
    </xf>
    <xf numFmtId="164" fontId="47" fillId="4" borderId="0" xfId="0" applyFont="1" applyFill="1" applyBorder="1" applyAlignment="1" applyProtection="1">
      <alignment vertical="center"/>
      <protection hidden="1"/>
    </xf>
    <xf numFmtId="164" fontId="47" fillId="4" borderId="0" xfId="0" applyFont="1" applyFill="1" applyBorder="1" applyProtection="1">
      <protection hidden="1"/>
    </xf>
    <xf numFmtId="165" fontId="47" fillId="4" borderId="0" xfId="1" applyFont="1" applyFill="1" applyBorder="1" applyAlignment="1" applyProtection="1">
      <protection hidden="1"/>
    </xf>
    <xf numFmtId="165" fontId="47" fillId="4" borderId="19" xfId="0" applyNumberFormat="1" applyFont="1" applyFill="1" applyBorder="1" applyProtection="1">
      <protection hidden="1"/>
    </xf>
    <xf numFmtId="165" fontId="47" fillId="4" borderId="19" xfId="1" applyFont="1" applyFill="1" applyBorder="1" applyAlignment="1" applyProtection="1">
      <protection hidden="1"/>
    </xf>
    <xf numFmtId="165" fontId="47" fillId="4" borderId="0" xfId="0" applyNumberFormat="1" applyFont="1" applyFill="1" applyProtection="1">
      <protection hidden="1"/>
    </xf>
    <xf numFmtId="164" fontId="47" fillId="4" borderId="0" xfId="1" applyNumberFormat="1" applyFont="1" applyFill="1" applyBorder="1" applyAlignment="1" applyProtection="1">
      <protection locked="0" hidden="1"/>
    </xf>
    <xf numFmtId="164" fontId="47" fillId="4" borderId="0" xfId="0" applyFont="1" applyFill="1" applyBorder="1" applyAlignment="1" applyProtection="1">
      <alignment horizontal="center" vertical="center"/>
      <protection locked="0" hidden="1"/>
    </xf>
    <xf numFmtId="164" fontId="47" fillId="4" borderId="0" xfId="0" applyFont="1" applyFill="1" applyBorder="1" applyProtection="1">
      <protection hidden="1"/>
    </xf>
    <xf numFmtId="164" fontId="64" fillId="3" borderId="0" xfId="2" applyFont="1" applyFill="1" applyBorder="1" applyAlignment="1" applyProtection="1">
      <alignment vertical="center"/>
      <protection hidden="1"/>
    </xf>
    <xf numFmtId="164" fontId="3" fillId="3" borderId="0" xfId="2" applyFont="1" applyFill="1" applyBorder="1" applyAlignment="1" applyProtection="1">
      <protection hidden="1"/>
    </xf>
    <xf numFmtId="164" fontId="56" fillId="3" borderId="2" xfId="0" applyFont="1" applyFill="1" applyBorder="1" applyAlignment="1">
      <alignment horizontal="center" vertical="center"/>
    </xf>
    <xf numFmtId="164" fontId="0" fillId="3" borderId="0" xfId="0" applyFont="1" applyFill="1" applyBorder="1" applyAlignment="1" applyProtection="1">
      <protection hidden="1"/>
    </xf>
    <xf numFmtId="164" fontId="12" fillId="3" borderId="0" xfId="0" applyFont="1" applyFill="1" applyBorder="1" applyAlignment="1" applyProtection="1">
      <alignment vertical="center"/>
      <protection hidden="1"/>
    </xf>
    <xf numFmtId="164" fontId="12" fillId="3" borderId="0" xfId="2" applyFont="1" applyFill="1" applyBorder="1" applyAlignment="1" applyProtection="1">
      <protection hidden="1"/>
    </xf>
    <xf numFmtId="164" fontId="12" fillId="3" borderId="0" xfId="2" applyFont="1" applyFill="1" applyBorder="1" applyAlignment="1" applyProtection="1">
      <alignment horizontal="center" vertical="center"/>
      <protection hidden="1"/>
    </xf>
    <xf numFmtId="164" fontId="0" fillId="3" borderId="0" xfId="0" applyFill="1" applyAlignment="1" applyProtection="1">
      <alignment horizontal="center" vertical="center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4" fontId="69" fillId="3" borderId="0" xfId="0" applyFont="1" applyFill="1" applyBorder="1" applyAlignment="1" applyProtection="1">
      <alignment horizontal="center"/>
      <protection hidden="1"/>
    </xf>
    <xf numFmtId="164" fontId="71" fillId="4" borderId="0" xfId="0" applyFont="1" applyFill="1" applyBorder="1" applyAlignment="1" applyProtection="1">
      <alignment horizontal="center"/>
      <protection hidden="1"/>
    </xf>
    <xf numFmtId="164" fontId="70" fillId="4" borderId="0" xfId="0" applyFont="1" applyFill="1" applyBorder="1" applyAlignment="1" applyProtection="1">
      <protection hidden="1"/>
    </xf>
    <xf numFmtId="164" fontId="70" fillId="4" borderId="0" xfId="0" applyFont="1" applyFill="1" applyProtection="1"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32" fillId="3" borderId="0" xfId="0" applyFont="1" applyFill="1" applyBorder="1" applyAlignment="1" applyProtection="1">
      <alignment vertical="center"/>
      <protection hidden="1"/>
    </xf>
    <xf numFmtId="164" fontId="32" fillId="3" borderId="0" xfId="0" applyFont="1" applyFill="1" applyBorder="1" applyAlignment="1" applyProtection="1">
      <alignment horizontal="center" vertical="center"/>
      <protection hidden="1"/>
    </xf>
    <xf numFmtId="164" fontId="32" fillId="3" borderId="0" xfId="0" applyFont="1" applyFill="1" applyBorder="1" applyAlignment="1" applyProtection="1">
      <alignment vertical="center" wrapText="1"/>
      <protection hidden="1"/>
    </xf>
    <xf numFmtId="164" fontId="74" fillId="3" borderId="0" xfId="0" applyFont="1" applyFill="1" applyBorder="1" applyProtection="1">
      <protection hidden="1"/>
    </xf>
    <xf numFmtId="16" fontId="75" fillId="4" borderId="53" xfId="0" applyNumberFormat="1" applyFont="1" applyFill="1" applyBorder="1" applyAlignment="1" applyProtection="1">
      <alignment horizontal="center"/>
      <protection locked="0" hidden="1"/>
    </xf>
    <xf numFmtId="164" fontId="77" fillId="4" borderId="47" xfId="0" applyFont="1" applyFill="1" applyBorder="1" applyAlignment="1" applyProtection="1">
      <alignment horizontal="center"/>
      <protection hidden="1"/>
    </xf>
    <xf numFmtId="165" fontId="78" fillId="4" borderId="19" xfId="1" applyFont="1" applyFill="1" applyBorder="1" applyAlignment="1" applyProtection="1">
      <alignment horizontal="center"/>
      <protection locked="0" hidden="1"/>
    </xf>
    <xf numFmtId="164" fontId="69" fillId="4" borderId="0" xfId="0" applyFont="1" applyFill="1" applyBorder="1" applyAlignment="1" applyProtection="1">
      <alignment horizontal="center"/>
      <protection hidden="1"/>
    </xf>
    <xf numFmtId="164" fontId="79" fillId="3" borderId="0" xfId="0" applyFont="1" applyFill="1" applyBorder="1" applyAlignment="1" applyProtection="1">
      <alignment horizontal="center"/>
      <protection hidden="1"/>
    </xf>
    <xf numFmtId="164" fontId="77" fillId="3" borderId="0" xfId="0" applyFont="1" applyFill="1" applyBorder="1" applyAlignment="1" applyProtection="1">
      <alignment horizontal="left" vertical="center"/>
      <protection hidden="1"/>
    </xf>
    <xf numFmtId="164" fontId="77" fillId="3" borderId="0" xfId="0" applyFont="1" applyFill="1" applyBorder="1" applyAlignment="1" applyProtection="1">
      <alignment horizontal="center"/>
      <protection hidden="1"/>
    </xf>
    <xf numFmtId="164" fontId="77" fillId="3" borderId="0" xfId="0" applyFont="1" applyFill="1" applyBorder="1" applyAlignment="1" applyProtection="1">
      <alignment horizontal="center"/>
      <protection hidden="1"/>
    </xf>
    <xf numFmtId="164" fontId="76" fillId="4" borderId="20" xfId="0" applyFont="1" applyFill="1" applyBorder="1" applyAlignment="1" applyProtection="1">
      <alignment horizontal="left" vertical="center"/>
      <protection locked="0" hidden="1"/>
    </xf>
    <xf numFmtId="164" fontId="76" fillId="4" borderId="21" xfId="0" applyFont="1" applyFill="1" applyBorder="1" applyAlignment="1" applyProtection="1">
      <alignment horizontal="left" vertical="center"/>
      <protection locked="0" hidden="1"/>
    </xf>
    <xf numFmtId="164" fontId="76" fillId="4" borderId="22" xfId="0" applyFont="1" applyFill="1" applyBorder="1" applyAlignment="1" applyProtection="1">
      <alignment horizontal="left" vertical="center"/>
      <protection locked="0" hidden="1"/>
    </xf>
    <xf numFmtId="164" fontId="69" fillId="4" borderId="47" xfId="0" applyFont="1" applyFill="1" applyBorder="1" applyAlignment="1" applyProtection="1">
      <alignment horizontal="center"/>
      <protection hidden="1"/>
    </xf>
    <xf numFmtId="165" fontId="80" fillId="19" borderId="19" xfId="1" applyFont="1" applyFill="1" applyBorder="1" applyAlignment="1" applyProtection="1">
      <alignment horizontal="center"/>
      <protection hidden="1"/>
    </xf>
    <xf numFmtId="16" fontId="81" fillId="4" borderId="53" xfId="0" applyNumberFormat="1" applyFont="1" applyFill="1" applyBorder="1" applyAlignment="1" applyProtection="1">
      <alignment horizontal="center"/>
      <protection hidden="1"/>
    </xf>
    <xf numFmtId="164" fontId="83" fillId="4" borderId="47" xfId="0" applyFont="1" applyFill="1" applyBorder="1" applyAlignment="1" applyProtection="1">
      <alignment horizontal="center"/>
      <protection hidden="1"/>
    </xf>
    <xf numFmtId="165" fontId="84" fillId="4" borderId="19" xfId="1" applyFont="1" applyFill="1" applyBorder="1" applyAlignment="1" applyProtection="1">
      <alignment horizontal="center"/>
      <protection hidden="1"/>
    </xf>
    <xf numFmtId="165" fontId="80" fillId="4" borderId="19" xfId="1" applyFont="1" applyFill="1" applyBorder="1" applyAlignment="1" applyProtection="1">
      <alignment horizontal="center"/>
      <protection locked="0" hidden="1"/>
    </xf>
    <xf numFmtId="165" fontId="85" fillId="17" borderId="19" xfId="1" applyFont="1" applyFill="1" applyBorder="1" applyAlignment="1" applyProtection="1">
      <alignment horizontal="center"/>
      <protection locked="0" hidden="1"/>
    </xf>
    <xf numFmtId="165" fontId="86" fillId="17" borderId="19" xfId="1" applyFont="1" applyFill="1" applyBorder="1" applyAlignment="1" applyProtection="1">
      <alignment horizontal="center"/>
      <protection hidden="1"/>
    </xf>
    <xf numFmtId="164" fontId="77" fillId="17" borderId="0" xfId="0" applyFont="1" applyFill="1" applyBorder="1" applyAlignment="1" applyProtection="1">
      <alignment horizontal="center"/>
      <protection hidden="1"/>
    </xf>
    <xf numFmtId="165" fontId="87" fillId="4" borderId="19" xfId="1" applyFont="1" applyFill="1" applyBorder="1" applyAlignment="1" applyProtection="1">
      <alignment horizontal="center"/>
      <protection hidden="1"/>
    </xf>
    <xf numFmtId="165" fontId="84" fillId="4" borderId="48" xfId="1" applyFont="1" applyFill="1" applyBorder="1" applyAlignment="1" applyProtection="1">
      <protection hidden="1"/>
    </xf>
    <xf numFmtId="165" fontId="80" fillId="4" borderId="19" xfId="1" applyFont="1" applyFill="1" applyBorder="1" applyAlignment="1" applyProtection="1">
      <alignment horizontal="center"/>
      <protection hidden="1"/>
    </xf>
    <xf numFmtId="165" fontId="86" fillId="17" borderId="19" xfId="1" applyFont="1" applyFill="1" applyBorder="1" applyAlignment="1" applyProtection="1">
      <protection hidden="1"/>
    </xf>
    <xf numFmtId="165" fontId="79" fillId="17" borderId="19" xfId="1" applyFont="1" applyFill="1" applyBorder="1" applyAlignment="1" applyProtection="1">
      <alignment horizontal="center"/>
      <protection hidden="1"/>
    </xf>
    <xf numFmtId="164" fontId="88" fillId="4" borderId="47" xfId="0" applyFont="1" applyFill="1" applyBorder="1" applyAlignment="1" applyProtection="1">
      <alignment horizontal="center"/>
      <protection hidden="1"/>
    </xf>
    <xf numFmtId="165" fontId="89" fillId="17" borderId="19" xfId="1" applyFont="1" applyFill="1" applyBorder="1" applyAlignment="1" applyProtection="1">
      <alignment horizontal="center"/>
      <protection locked="0" hidden="1"/>
    </xf>
    <xf numFmtId="165" fontId="89" fillId="4" borderId="19" xfId="1" applyFont="1" applyFill="1" applyBorder="1" applyAlignment="1" applyProtection="1">
      <alignment horizontal="center"/>
      <protection hidden="1"/>
    </xf>
    <xf numFmtId="165" fontId="89" fillId="4" borderId="19" xfId="1" applyFont="1" applyFill="1" applyBorder="1" applyAlignment="1" applyProtection="1">
      <alignment horizontal="center" vertical="center"/>
      <protection hidden="1"/>
    </xf>
    <xf numFmtId="165" fontId="85" fillId="4" borderId="19" xfId="1" applyFont="1" applyFill="1" applyBorder="1" applyAlignment="1" applyProtection="1">
      <alignment horizontal="center"/>
      <protection hidden="1"/>
    </xf>
    <xf numFmtId="164" fontId="0" fillId="4" borderId="0" xfId="0" applyFill="1" applyBorder="1" applyAlignment="1" applyProtection="1">
      <alignment horizontal="center"/>
      <protection hidden="1"/>
    </xf>
    <xf numFmtId="164" fontId="0" fillId="4" borderId="0" xfId="0" applyFill="1" applyBorder="1" applyProtection="1">
      <protection hidden="1"/>
    </xf>
    <xf numFmtId="164" fontId="75" fillId="4" borderId="0" xfId="0" applyFont="1" applyFill="1" applyBorder="1" applyAlignment="1" applyProtection="1">
      <alignment horizontal="left"/>
      <protection hidden="1"/>
    </xf>
    <xf numFmtId="164" fontId="68" fillId="4" borderId="0" xfId="0" applyFont="1" applyFill="1" applyBorder="1" applyAlignment="1" applyProtection="1">
      <alignment horizontal="right"/>
      <protection hidden="1"/>
    </xf>
    <xf numFmtId="164" fontId="0" fillId="4" borderId="53" xfId="0" applyFill="1" applyBorder="1" applyAlignment="1" applyProtection="1">
      <alignment horizontal="center"/>
      <protection hidden="1"/>
    </xf>
    <xf numFmtId="164" fontId="68" fillId="4" borderId="19" xfId="0" applyFont="1" applyFill="1" applyBorder="1" applyProtection="1">
      <protection hidden="1"/>
    </xf>
    <xf numFmtId="165" fontId="75" fillId="4" borderId="19" xfId="1" applyFont="1" applyFill="1" applyBorder="1" applyAlignment="1" applyProtection="1">
      <alignment horizontal="center"/>
      <protection hidden="1"/>
    </xf>
    <xf numFmtId="164" fontId="69" fillId="4" borderId="19" xfId="0" applyFont="1" applyFill="1" applyBorder="1" applyProtection="1">
      <protection hidden="1"/>
    </xf>
    <xf numFmtId="165" fontId="78" fillId="4" borderId="19" xfId="0" applyNumberFormat="1" applyFont="1" applyFill="1" applyBorder="1" applyAlignment="1" applyProtection="1">
      <alignment horizontal="center"/>
      <protection locked="0" hidden="1"/>
    </xf>
    <xf numFmtId="164" fontId="90" fillId="4" borderId="19" xfId="0" applyFont="1" applyFill="1" applyBorder="1" applyAlignment="1" applyProtection="1">
      <alignment horizontal="center"/>
      <protection locked="0" hidden="1"/>
    </xf>
    <xf numFmtId="165" fontId="90" fillId="4" borderId="19" xfId="0" applyNumberFormat="1" applyFont="1" applyFill="1" applyBorder="1" applyAlignment="1" applyProtection="1">
      <alignment horizontal="center"/>
      <protection locked="0" hidden="1"/>
    </xf>
    <xf numFmtId="164" fontId="78" fillId="4" borderId="19" xfId="0" applyFont="1" applyFill="1" applyBorder="1" applyAlignment="1" applyProtection="1">
      <alignment horizontal="center"/>
      <protection locked="0" hidden="1"/>
    </xf>
    <xf numFmtId="164" fontId="0" fillId="4" borderId="57" xfId="0" applyFill="1" applyBorder="1" applyAlignment="1" applyProtection="1">
      <alignment horizontal="center"/>
      <protection hidden="1"/>
    </xf>
    <xf numFmtId="164" fontId="0" fillId="4" borderId="58" xfId="0" applyFill="1" applyBorder="1" applyProtection="1">
      <protection hidden="1"/>
    </xf>
    <xf numFmtId="164" fontId="0" fillId="4" borderId="59" xfId="0" applyFill="1" applyBorder="1" applyAlignment="1" applyProtection="1">
      <alignment horizontal="center"/>
      <protection hidden="1"/>
    </xf>
    <xf numFmtId="164" fontId="0" fillId="4" borderId="58" xfId="0" applyFill="1" applyBorder="1" applyAlignment="1" applyProtection="1">
      <alignment horizontal="center"/>
      <protection hidden="1"/>
    </xf>
    <xf numFmtId="164" fontId="0" fillId="4" borderId="59" xfId="0" applyFill="1" applyBorder="1" applyProtection="1">
      <protection hidden="1"/>
    </xf>
    <xf numFmtId="164" fontId="0" fillId="4" borderId="61" xfId="0" applyFill="1" applyBorder="1" applyAlignment="1" applyProtection="1">
      <alignment horizontal="center"/>
      <protection hidden="1"/>
    </xf>
    <xf numFmtId="164" fontId="0" fillId="4" borderId="62" xfId="0" applyFill="1" applyBorder="1" applyAlignment="1" applyProtection="1">
      <alignment horizontal="center"/>
      <protection hidden="1"/>
    </xf>
    <xf numFmtId="164" fontId="92" fillId="4" borderId="61" xfId="0" applyFont="1" applyFill="1" applyBorder="1" applyAlignment="1" applyProtection="1">
      <protection hidden="1"/>
    </xf>
    <xf numFmtId="164" fontId="0" fillId="4" borderId="62" xfId="0" applyFill="1" applyBorder="1" applyProtection="1">
      <protection hidden="1"/>
    </xf>
    <xf numFmtId="164" fontId="72" fillId="4" borderId="61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Protection="1">
      <protection hidden="1"/>
    </xf>
    <xf numFmtId="164" fontId="72" fillId="4" borderId="62" xfId="0" applyFont="1" applyFill="1" applyBorder="1" applyAlignment="1" applyProtection="1">
      <alignment horizontal="center"/>
      <protection hidden="1"/>
    </xf>
    <xf numFmtId="164" fontId="95" fillId="4" borderId="61" xfId="0" applyFont="1" applyFill="1" applyBorder="1" applyAlignment="1" applyProtection="1">
      <alignment horizontal="left"/>
      <protection hidden="1"/>
    </xf>
    <xf numFmtId="164" fontId="72" fillId="4" borderId="0" xfId="0" applyFont="1" applyFill="1" applyBorder="1" applyAlignment="1" applyProtection="1">
      <protection hidden="1"/>
    </xf>
    <xf numFmtId="164" fontId="72" fillId="4" borderId="61" xfId="0" applyFont="1" applyFill="1" applyBorder="1" applyAlignment="1" applyProtection="1"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4" fontId="0" fillId="4" borderId="0" xfId="0" applyFont="1" applyFill="1" applyBorder="1" applyAlignment="1" applyProtection="1">
      <alignment horizontal="right"/>
      <protection hidden="1"/>
    </xf>
    <xf numFmtId="164" fontId="0" fillId="4" borderId="48" xfId="0" applyFill="1" applyBorder="1" applyAlignment="1" applyProtection="1">
      <alignment horizontal="center"/>
      <protection hidden="1"/>
    </xf>
    <xf numFmtId="164" fontId="0" fillId="4" borderId="0" xfId="0" applyFill="1" applyBorder="1" applyAlignment="1" applyProtection="1">
      <protection hidden="1"/>
    </xf>
    <xf numFmtId="164" fontId="72" fillId="4" borderId="0" xfId="0" applyFont="1" applyFill="1" applyBorder="1" applyAlignment="1" applyProtection="1">
      <alignment horizontal="right"/>
      <protection hidden="1"/>
    </xf>
    <xf numFmtId="164" fontId="0" fillId="4" borderId="21" xfId="0" applyFill="1" applyBorder="1" applyAlignment="1" applyProtection="1">
      <alignment horizontal="center"/>
      <protection hidden="1"/>
    </xf>
    <xf numFmtId="164" fontId="0" fillId="4" borderId="62" xfId="0" applyFill="1" applyBorder="1" applyAlignment="1" applyProtection="1">
      <protection hidden="1"/>
    </xf>
    <xf numFmtId="164" fontId="95" fillId="4" borderId="61" xfId="0" applyFont="1" applyFill="1" applyBorder="1" applyAlignment="1" applyProtection="1">
      <protection hidden="1"/>
    </xf>
    <xf numFmtId="164" fontId="95" fillId="4" borderId="0" xfId="0" applyFont="1" applyFill="1" applyBorder="1" applyAlignment="1" applyProtection="1">
      <protection hidden="1"/>
    </xf>
    <xf numFmtId="164" fontId="72" fillId="4" borderId="65" xfId="0" applyFont="1" applyFill="1" applyBorder="1" applyAlignment="1" applyProtection="1">
      <alignment horizontal="center"/>
      <protection hidden="1"/>
    </xf>
    <xf numFmtId="164" fontId="72" fillId="4" borderId="66" xfId="0" applyFont="1" applyFill="1" applyBorder="1" applyProtection="1">
      <protection hidden="1"/>
    </xf>
    <xf numFmtId="164" fontId="72" fillId="4" borderId="39" xfId="0" applyFont="1" applyFill="1" applyBorder="1" applyAlignment="1" applyProtection="1">
      <alignment horizontal="center"/>
      <protection hidden="1"/>
    </xf>
    <xf numFmtId="164" fontId="0" fillId="4" borderId="65" xfId="0" applyFill="1" applyBorder="1" applyAlignment="1" applyProtection="1">
      <alignment horizontal="center"/>
      <protection hidden="1"/>
    </xf>
    <xf numFmtId="164" fontId="0" fillId="4" borderId="66" xfId="0" applyFill="1" applyBorder="1" applyAlignment="1" applyProtection="1">
      <alignment horizontal="center"/>
      <protection hidden="1"/>
    </xf>
    <xf numFmtId="164" fontId="0" fillId="4" borderId="66" xfId="0" applyFill="1" applyBorder="1" applyProtection="1">
      <protection hidden="1"/>
    </xf>
    <xf numFmtId="164" fontId="52" fillId="4" borderId="0" xfId="0" applyFont="1" applyFill="1" applyBorder="1" applyAlignment="1" applyProtection="1">
      <alignment horizontal="center"/>
      <protection hidden="1"/>
    </xf>
    <xf numFmtId="164" fontId="69" fillId="4" borderId="0" xfId="0" applyFont="1" applyFill="1" applyBorder="1" applyAlignment="1" applyProtection="1">
      <protection hidden="1"/>
    </xf>
    <xf numFmtId="164" fontId="69" fillId="4" borderId="0" xfId="0" applyFont="1" applyFill="1" applyBorder="1" applyProtection="1">
      <protection hidden="1"/>
    </xf>
    <xf numFmtId="165" fontId="69" fillId="4" borderId="0" xfId="0" applyNumberFormat="1" applyFont="1" applyFill="1" applyBorder="1" applyAlignment="1" applyProtection="1">
      <alignment horizontal="center"/>
      <protection hidden="1"/>
    </xf>
    <xf numFmtId="164" fontId="52" fillId="4" borderId="0" xfId="0" applyFont="1" applyFill="1" applyBorder="1" applyProtection="1">
      <protection hidden="1"/>
    </xf>
    <xf numFmtId="15" fontId="47" fillId="3" borderId="0" xfId="0" applyNumberFormat="1" applyFont="1" applyFill="1" applyAlignment="1" applyProtection="1">
      <alignment horizontal="center" vertical="center"/>
      <protection hidden="1"/>
    </xf>
    <xf numFmtId="164" fontId="99" fillId="3" borderId="0" xfId="0" applyFont="1" applyFill="1" applyBorder="1" applyAlignment="1" applyProtection="1">
      <protection hidden="1"/>
    </xf>
    <xf numFmtId="15" fontId="52" fillId="3" borderId="0" xfId="0" applyNumberFormat="1" applyFont="1" applyFill="1" applyAlignment="1" applyProtection="1">
      <alignment horizontal="center" vertical="center"/>
      <protection hidden="1"/>
    </xf>
    <xf numFmtId="164" fontId="47" fillId="3" borderId="0" xfId="0" applyFont="1" applyFill="1" applyAlignment="1" applyProtection="1">
      <protection hidden="1"/>
    </xf>
    <xf numFmtId="164" fontId="55" fillId="3" borderId="0" xfId="0" applyFont="1" applyFill="1" applyBorder="1" applyAlignment="1" applyProtection="1">
      <protection hidden="1"/>
    </xf>
    <xf numFmtId="164" fontId="52" fillId="3" borderId="0" xfId="0" applyFont="1" applyFill="1" applyAlignment="1" applyProtection="1">
      <protection hidden="1"/>
    </xf>
    <xf numFmtId="164" fontId="50" fillId="15" borderId="9" xfId="2" applyFont="1" applyFill="1" applyBorder="1" applyAlignment="1" applyProtection="1">
      <alignment horizontal="center" vertical="center"/>
      <protection hidden="1"/>
    </xf>
    <xf numFmtId="164" fontId="3" fillId="5" borderId="67" xfId="2" applyFont="1" applyFill="1" applyBorder="1" applyAlignment="1" applyProtection="1">
      <alignment horizontal="center"/>
      <protection hidden="1"/>
    </xf>
    <xf numFmtId="164" fontId="0" fillId="3" borderId="0" xfId="0" applyFill="1" applyBorder="1" applyProtection="1">
      <protection hidden="1"/>
    </xf>
    <xf numFmtId="164" fontId="70" fillId="4" borderId="0" xfId="0" applyFont="1" applyFill="1" applyAlignment="1" applyProtection="1">
      <alignment horizontal="left"/>
      <protection hidden="1"/>
    </xf>
    <xf numFmtId="164" fontId="70" fillId="4" borderId="0" xfId="0" applyFont="1" applyFill="1" applyAlignment="1" applyProtection="1">
      <alignment horizontal="right"/>
      <protection hidden="1"/>
    </xf>
    <xf numFmtId="17" fontId="70" fillId="4" borderId="48" xfId="0" applyNumberFormat="1" applyFont="1" applyFill="1" applyBorder="1" applyAlignment="1" applyProtection="1">
      <protection hidden="1"/>
    </xf>
    <xf numFmtId="164" fontId="15" fillId="3" borderId="0" xfId="0" applyFont="1" applyFill="1" applyAlignment="1" applyProtection="1">
      <alignment horizontal="center" vertical="center"/>
      <protection hidden="1"/>
    </xf>
    <xf numFmtId="164" fontId="102" fillId="4" borderId="0" xfId="0" applyFont="1" applyFill="1" applyProtection="1">
      <protection hidden="1"/>
    </xf>
    <xf numFmtId="164" fontId="0" fillId="4" borderId="0" xfId="0" applyFont="1" applyFill="1" applyAlignment="1" applyProtection="1">
      <alignment horizontal="center"/>
      <protection hidden="1"/>
    </xf>
    <xf numFmtId="165" fontId="103" fillId="4" borderId="48" xfId="1" applyFont="1" applyFill="1" applyBorder="1" applyAlignment="1" applyProtection="1">
      <alignment horizontal="center"/>
      <protection hidden="1"/>
    </xf>
    <xf numFmtId="164" fontId="0" fillId="3" borderId="0" xfId="0" applyFont="1" applyFill="1" applyProtection="1">
      <protection hidden="1"/>
    </xf>
    <xf numFmtId="164" fontId="100" fillId="4" borderId="0" xfId="0" applyFont="1" applyFill="1" applyAlignment="1" applyProtection="1">
      <protection hidden="1"/>
    </xf>
    <xf numFmtId="165" fontId="52" fillId="3" borderId="0" xfId="1" applyFont="1" applyFill="1" applyBorder="1" applyAlignment="1" applyProtection="1">
      <protection hidden="1"/>
    </xf>
    <xf numFmtId="164" fontId="105" fillId="4" borderId="0" xfId="0" applyFont="1" applyFill="1" applyBorder="1" applyAlignment="1" applyProtection="1">
      <alignment horizontal="right"/>
      <protection hidden="1"/>
    </xf>
    <xf numFmtId="165" fontId="104" fillId="4" borderId="48" xfId="1" applyFont="1" applyFill="1" applyBorder="1" applyAlignment="1" applyProtection="1">
      <protection hidden="1"/>
    </xf>
    <xf numFmtId="164" fontId="0" fillId="4" borderId="0" xfId="0" applyFont="1" applyFill="1" applyBorder="1" applyProtection="1">
      <protection hidden="1"/>
    </xf>
    <xf numFmtId="164" fontId="0" fillId="4" borderId="0" xfId="0" applyFont="1" applyFill="1" applyProtection="1">
      <protection hidden="1"/>
    </xf>
    <xf numFmtId="165" fontId="47" fillId="3" borderId="0" xfId="1" applyFont="1" applyFill="1" applyBorder="1" applyAlignment="1" applyProtection="1">
      <protection hidden="1"/>
    </xf>
    <xf numFmtId="164" fontId="47" fillId="3" borderId="0" xfId="0" applyFont="1" applyFill="1" applyBorder="1" applyAlignment="1" applyProtection="1">
      <alignment horizontal="center"/>
      <protection hidden="1"/>
    </xf>
    <xf numFmtId="164" fontId="105" fillId="4" borderId="0" xfId="0" applyFont="1" applyFill="1" applyProtection="1">
      <protection hidden="1"/>
    </xf>
    <xf numFmtId="164" fontId="47" fillId="3" borderId="0" xfId="0" applyFont="1" applyFill="1" applyBorder="1" applyProtection="1">
      <protection hidden="1"/>
    </xf>
    <xf numFmtId="165" fontId="47" fillId="3" borderId="0" xfId="0" applyNumberFormat="1" applyFont="1" applyFill="1" applyBorder="1" applyProtection="1">
      <protection hidden="1"/>
    </xf>
    <xf numFmtId="165" fontId="104" fillId="4" borderId="48" xfId="1" applyFont="1" applyFill="1" applyBorder="1" applyAlignment="1" applyProtection="1">
      <alignment horizontal="center"/>
      <protection hidden="1"/>
    </xf>
    <xf numFmtId="164" fontId="106" fillId="4" borderId="0" xfId="0" applyFont="1" applyFill="1" applyProtection="1">
      <protection hidden="1"/>
    </xf>
    <xf numFmtId="164" fontId="47" fillId="3" borderId="0" xfId="0" applyFont="1" applyFill="1" applyBorder="1" applyAlignment="1" applyProtection="1">
      <alignment horizontal="center" vertical="center"/>
      <protection hidden="1"/>
    </xf>
    <xf numFmtId="164" fontId="46" fillId="4" borderId="21" xfId="0" applyFont="1" applyFill="1" applyBorder="1" applyAlignment="1" applyProtection="1">
      <alignment horizontal="left"/>
      <protection hidden="1"/>
    </xf>
    <xf numFmtId="165" fontId="46" fillId="4" borderId="48" xfId="1" applyFont="1" applyFill="1" applyBorder="1" applyAlignment="1" applyProtection="1">
      <protection hidden="1"/>
    </xf>
    <xf numFmtId="165" fontId="47" fillId="3" borderId="0" xfId="1" applyFont="1" applyFill="1" applyBorder="1" applyAlignment="1" applyProtection="1">
      <alignment horizontal="center" vertical="center"/>
      <protection hidden="1"/>
    </xf>
    <xf numFmtId="165" fontId="0" fillId="3" borderId="0" xfId="1" applyFont="1" applyFill="1" applyBorder="1" applyAlignment="1" applyProtection="1">
      <protection hidden="1"/>
    </xf>
    <xf numFmtId="165" fontId="0" fillId="3" borderId="0" xfId="0" applyNumberFormat="1" applyFont="1" applyFill="1" applyProtection="1">
      <protection hidden="1"/>
    </xf>
    <xf numFmtId="164" fontId="46" fillId="4" borderId="21" xfId="0" applyFont="1" applyFill="1" applyBorder="1" applyAlignment="1" applyProtection="1">
      <alignment horizontal="left"/>
      <protection locked="0" hidden="1"/>
    </xf>
    <xf numFmtId="165" fontId="46" fillId="4" borderId="48" xfId="1" applyFont="1" applyFill="1" applyBorder="1" applyAlignment="1" applyProtection="1">
      <protection locked="0" hidden="1"/>
    </xf>
    <xf numFmtId="165" fontId="46" fillId="4" borderId="48" xfId="1" applyFont="1" applyFill="1" applyBorder="1" applyAlignment="1" applyProtection="1">
      <alignment horizontal="center"/>
      <protection hidden="1"/>
    </xf>
    <xf numFmtId="164" fontId="9" fillId="4" borderId="0" xfId="0" applyFont="1" applyFill="1" applyProtection="1">
      <protection hidden="1"/>
    </xf>
    <xf numFmtId="164" fontId="70" fillId="4" borderId="0" xfId="0" applyFont="1" applyFill="1" applyAlignment="1" applyProtection="1">
      <protection hidden="1"/>
    </xf>
    <xf numFmtId="165" fontId="105" fillId="4" borderId="48" xfId="1" applyFont="1" applyFill="1" applyBorder="1" applyAlignment="1" applyProtection="1">
      <alignment horizontal="center"/>
      <protection hidden="1"/>
    </xf>
    <xf numFmtId="165" fontId="105" fillId="4" borderId="48" xfId="1" applyFont="1" applyFill="1" applyBorder="1" applyAlignment="1" applyProtection="1">
      <protection hidden="1"/>
    </xf>
    <xf numFmtId="165" fontId="0" fillId="4" borderId="48" xfId="1" applyFont="1" applyFill="1" applyBorder="1" applyAlignment="1" applyProtection="1">
      <protection hidden="1"/>
    </xf>
    <xf numFmtId="164" fontId="107" fillId="4" borderId="4" xfId="0" applyFont="1" applyFill="1" applyBorder="1" applyProtection="1">
      <protection hidden="1"/>
    </xf>
    <xf numFmtId="164" fontId="107" fillId="4" borderId="68" xfId="0" applyFont="1" applyFill="1" applyBorder="1" applyProtection="1">
      <protection hidden="1"/>
    </xf>
    <xf numFmtId="164" fontId="108" fillId="4" borderId="0" xfId="0" applyFont="1" applyFill="1" applyProtection="1">
      <protection hidden="1"/>
    </xf>
    <xf numFmtId="164" fontId="109" fillId="4" borderId="0" xfId="0" applyFont="1" applyFill="1" applyAlignment="1" applyProtection="1">
      <alignment horizontal="center" vertical="center"/>
      <protection hidden="1"/>
    </xf>
    <xf numFmtId="164" fontId="107" fillId="4" borderId="47" xfId="0" applyFont="1" applyFill="1" applyBorder="1" applyProtection="1">
      <protection hidden="1"/>
    </xf>
    <xf numFmtId="164" fontId="107" fillId="4" borderId="0" xfId="0" applyFont="1" applyFill="1" applyBorder="1" applyProtection="1">
      <protection hidden="1"/>
    </xf>
    <xf numFmtId="164" fontId="110" fillId="17" borderId="0" xfId="0" applyFont="1" applyFill="1" applyProtection="1">
      <protection hidden="1"/>
    </xf>
    <xf numFmtId="164" fontId="110" fillId="17" borderId="0" xfId="0" applyFont="1" applyFill="1" applyAlignment="1" applyProtection="1">
      <alignment horizontal="center"/>
      <protection hidden="1"/>
    </xf>
    <xf numFmtId="39" fontId="110" fillId="17" borderId="48" xfId="1" applyNumberFormat="1" applyFont="1" applyFill="1" applyBorder="1" applyAlignment="1" applyProtection="1">
      <protection hidden="1"/>
    </xf>
    <xf numFmtId="164" fontId="75" fillId="4" borderId="0" xfId="0" applyFont="1" applyFill="1" applyProtection="1">
      <protection hidden="1"/>
    </xf>
    <xf numFmtId="164" fontId="75" fillId="4" borderId="0" xfId="0" applyFont="1" applyFill="1" applyAlignment="1" applyProtection="1">
      <alignment horizontal="right"/>
      <protection hidden="1"/>
    </xf>
    <xf numFmtId="164" fontId="12" fillId="7" borderId="9" xfId="2" applyFont="1" applyFill="1" applyBorder="1" applyAlignment="1" applyProtection="1">
      <alignment horizontal="center" vertical="center"/>
      <protection hidden="1"/>
    </xf>
    <xf numFmtId="164" fontId="3" fillId="10" borderId="9" xfId="2" applyFont="1" applyFill="1" applyBorder="1" applyAlignment="1" applyProtection="1">
      <alignment horizontal="center" vertical="center"/>
      <protection hidden="1"/>
    </xf>
    <xf numFmtId="164" fontId="0" fillId="3" borderId="0" xfId="0" applyFill="1"/>
    <xf numFmtId="164" fontId="3" fillId="8" borderId="9" xfId="2" applyFont="1" applyFill="1" applyBorder="1" applyAlignment="1" applyProtection="1">
      <alignment horizontal="center" vertical="center"/>
    </xf>
    <xf numFmtId="164" fontId="3" fillId="11" borderId="9" xfId="2" applyFont="1" applyFill="1" applyBorder="1" applyAlignment="1" applyProtection="1">
      <alignment horizontal="center" vertical="center"/>
      <protection hidden="1"/>
    </xf>
    <xf numFmtId="164" fontId="50" fillId="9" borderId="9" xfId="2" applyFont="1" applyFill="1" applyBorder="1" applyAlignment="1" applyProtection="1">
      <alignment horizontal="center" vertical="center"/>
      <protection hidden="1"/>
    </xf>
    <xf numFmtId="164" fontId="0" fillId="4" borderId="70" xfId="0" applyFill="1" applyBorder="1" applyProtection="1">
      <protection hidden="1"/>
    </xf>
    <xf numFmtId="164" fontId="0" fillId="4" borderId="71" xfId="0" applyFill="1" applyBorder="1" applyProtection="1">
      <protection hidden="1"/>
    </xf>
    <xf numFmtId="164" fontId="0" fillId="4" borderId="72" xfId="0" applyFill="1" applyBorder="1" applyProtection="1">
      <protection hidden="1"/>
    </xf>
    <xf numFmtId="164" fontId="0" fillId="4" borderId="73" xfId="0" applyFill="1" applyBorder="1" applyProtection="1">
      <protection hidden="1"/>
    </xf>
    <xf numFmtId="164" fontId="114" fillId="22" borderId="69" xfId="0" applyFont="1" applyFill="1" applyBorder="1" applyAlignment="1" applyProtection="1">
      <alignment horizontal="center" vertical="center"/>
      <protection hidden="1"/>
    </xf>
    <xf numFmtId="164" fontId="0" fillId="4" borderId="75" xfId="0" applyFill="1" applyBorder="1" applyProtection="1">
      <protection hidden="1"/>
    </xf>
    <xf numFmtId="164" fontId="115" fillId="4" borderId="0" xfId="0" applyFont="1" applyFill="1" applyBorder="1" applyProtection="1">
      <protection hidden="1"/>
    </xf>
    <xf numFmtId="164" fontId="114" fillId="17" borderId="74" xfId="0" applyFont="1" applyFill="1" applyBorder="1" applyProtection="1">
      <protection hidden="1"/>
    </xf>
    <xf numFmtId="164" fontId="116" fillId="17" borderId="76" xfId="0" applyFont="1" applyFill="1" applyBorder="1" applyProtection="1">
      <protection hidden="1"/>
    </xf>
    <xf numFmtId="164" fontId="115" fillId="17" borderId="76" xfId="0" applyFont="1" applyFill="1" applyBorder="1" applyProtection="1">
      <protection hidden="1"/>
    </xf>
    <xf numFmtId="164" fontId="117" fillId="17" borderId="76" xfId="0" applyFont="1" applyFill="1" applyBorder="1" applyAlignment="1" applyProtection="1">
      <alignment horizontal="center" vertical="center"/>
      <protection hidden="1"/>
    </xf>
    <xf numFmtId="165" fontId="114" fillId="17" borderId="69" xfId="1" applyFont="1" applyFill="1" applyBorder="1" applyAlignment="1" applyProtection="1">
      <protection hidden="1"/>
    </xf>
    <xf numFmtId="164" fontId="116" fillId="17" borderId="0" xfId="0" applyFont="1" applyFill="1" applyBorder="1" applyProtection="1">
      <protection hidden="1"/>
    </xf>
    <xf numFmtId="164" fontId="115" fillId="17" borderId="0" xfId="0" applyFont="1" applyFill="1" applyBorder="1" applyProtection="1">
      <protection hidden="1"/>
    </xf>
    <xf numFmtId="164" fontId="117" fillId="17" borderId="0" xfId="0" applyFont="1" applyFill="1" applyBorder="1" applyAlignment="1" applyProtection="1">
      <alignment horizontal="center" vertical="center"/>
      <protection hidden="1"/>
    </xf>
    <xf numFmtId="164" fontId="117" fillId="17" borderId="77" xfId="0" applyFont="1" applyFill="1" applyBorder="1" applyAlignment="1" applyProtection="1">
      <alignment horizontal="center" vertical="center"/>
      <protection hidden="1"/>
    </xf>
    <xf numFmtId="164" fontId="115" fillId="4" borderId="0" xfId="0" applyFont="1" applyFill="1" applyBorder="1" applyAlignment="1" applyProtection="1">
      <alignment horizontal="right"/>
      <protection hidden="1"/>
    </xf>
    <xf numFmtId="164" fontId="116" fillId="4" borderId="0" xfId="0" applyFont="1" applyFill="1" applyProtection="1">
      <protection hidden="1"/>
    </xf>
    <xf numFmtId="165" fontId="118" fillId="4" borderId="69" xfId="0" applyNumberFormat="1" applyFont="1" applyFill="1" applyBorder="1" applyProtection="1">
      <protection hidden="1"/>
    </xf>
    <xf numFmtId="164" fontId="0" fillId="4" borderId="78" xfId="0" applyFill="1" applyBorder="1" applyProtection="1">
      <protection hidden="1"/>
    </xf>
    <xf numFmtId="164" fontId="0" fillId="4" borderId="79" xfId="0" applyFill="1" applyBorder="1" applyProtection="1">
      <protection hidden="1"/>
    </xf>
    <xf numFmtId="164" fontId="0" fillId="4" borderId="80" xfId="0" applyFill="1" applyBorder="1" applyProtection="1">
      <protection hidden="1"/>
    </xf>
    <xf numFmtId="164" fontId="0" fillId="4" borderId="0" xfId="0" applyFill="1"/>
    <xf numFmtId="164" fontId="103" fillId="4" borderId="0" xfId="0" applyFont="1" applyFill="1" applyAlignment="1"/>
    <xf numFmtId="164" fontId="103" fillId="4" borderId="0" xfId="0" applyFont="1" applyFill="1"/>
    <xf numFmtId="165" fontId="103" fillId="4" borderId="48" xfId="1" applyFont="1" applyFill="1" applyBorder="1" applyAlignment="1" applyProtection="1"/>
    <xf numFmtId="165" fontId="103" fillId="4" borderId="81" xfId="1" applyFont="1" applyFill="1" applyBorder="1" applyAlignment="1" applyProtection="1"/>
    <xf numFmtId="164" fontId="46" fillId="4" borderId="0" xfId="0" applyFont="1" applyFill="1"/>
    <xf numFmtId="165" fontId="46" fillId="4" borderId="81" xfId="1" applyFont="1" applyFill="1" applyBorder="1" applyAlignment="1" applyProtection="1"/>
    <xf numFmtId="164" fontId="103" fillId="17" borderId="0" xfId="0" applyFont="1" applyFill="1" applyBorder="1"/>
    <xf numFmtId="165" fontId="103" fillId="17" borderId="0" xfId="0" applyNumberFormat="1" applyFont="1" applyFill="1" applyBorder="1"/>
    <xf numFmtId="164" fontId="104" fillId="17" borderId="0" xfId="0" applyFont="1" applyFill="1" applyBorder="1"/>
    <xf numFmtId="165" fontId="104" fillId="17" borderId="0" xfId="0" applyNumberFormat="1" applyFont="1" applyFill="1" applyBorder="1"/>
    <xf numFmtId="164" fontId="46" fillId="4" borderId="0" xfId="0" applyFont="1" applyFill="1" applyBorder="1" applyAlignment="1" applyProtection="1">
      <protection hidden="1"/>
    </xf>
    <xf numFmtId="164" fontId="47" fillId="4" borderId="0" xfId="0" applyFont="1" applyFill="1" applyBorder="1" applyAlignment="1" applyProtection="1">
      <protection hidden="1"/>
    </xf>
    <xf numFmtId="164" fontId="103" fillId="4" borderId="0" xfId="0" applyFont="1" applyFill="1" applyBorder="1" applyAlignment="1" applyProtection="1">
      <protection hidden="1"/>
    </xf>
    <xf numFmtId="165" fontId="103" fillId="4" borderId="0" xfId="1" applyFont="1" applyFill="1" applyBorder="1" applyAlignment="1" applyProtection="1">
      <protection hidden="1"/>
    </xf>
    <xf numFmtId="164" fontId="46" fillId="4" borderId="0" xfId="0" applyFont="1" applyFill="1" applyBorder="1" applyAlignment="1" applyProtection="1">
      <alignment vertical="center"/>
      <protection locked="0" hidden="1"/>
    </xf>
    <xf numFmtId="164" fontId="47" fillId="4" borderId="0" xfId="0" applyFont="1" applyFill="1" applyBorder="1" applyAlignment="1" applyProtection="1">
      <alignment vertical="center"/>
      <protection locked="0" hidden="1"/>
    </xf>
    <xf numFmtId="165" fontId="46" fillId="4" borderId="0" xfId="1" applyFont="1" applyFill="1" applyBorder="1" applyAlignment="1" applyProtection="1"/>
    <xf numFmtId="165" fontId="46" fillId="4" borderId="81" xfId="1" applyFont="1" applyFill="1" applyBorder="1" applyAlignment="1" applyProtection="1">
      <alignment horizontal="center"/>
      <protection hidden="1"/>
    </xf>
    <xf numFmtId="165" fontId="46" fillId="4" borderId="82" xfId="1" applyFont="1" applyFill="1" applyBorder="1" applyAlignment="1" applyProtection="1">
      <alignment vertical="center"/>
      <protection locked="0" hidden="1"/>
    </xf>
    <xf numFmtId="164" fontId="46" fillId="17" borderId="0" xfId="0" applyFont="1" applyFill="1" applyBorder="1"/>
    <xf numFmtId="165" fontId="46" fillId="17" borderId="0" xfId="0" applyNumberFormat="1" applyFont="1" applyFill="1" applyBorder="1"/>
    <xf numFmtId="165" fontId="46" fillId="4" borderId="60" xfId="0" applyNumberFormat="1" applyFont="1" applyFill="1" applyBorder="1"/>
    <xf numFmtId="165" fontId="52" fillId="4" borderId="60" xfId="1" applyFont="1" applyFill="1" applyBorder="1" applyAlignment="1" applyProtection="1"/>
    <xf numFmtId="164" fontId="104" fillId="4" borderId="0" xfId="0" applyFont="1" applyFill="1"/>
    <xf numFmtId="165" fontId="104" fillId="23" borderId="60" xfId="0" applyNumberFormat="1" applyFont="1" applyFill="1" applyBorder="1"/>
    <xf numFmtId="165" fontId="0" fillId="4" borderId="83" xfId="0" applyNumberFormat="1" applyFill="1" applyBorder="1" applyProtection="1">
      <protection hidden="1"/>
    </xf>
    <xf numFmtId="165" fontId="78" fillId="4" borderId="19" xfId="1" applyFont="1" applyFill="1" applyBorder="1" applyAlignment="1" applyProtection="1">
      <alignment horizontal="center" vertical="center"/>
      <protection locked="0" hidden="1"/>
    </xf>
    <xf numFmtId="164" fontId="76" fillId="4" borderId="20" xfId="0" applyFont="1" applyFill="1" applyBorder="1" applyAlignment="1" applyProtection="1">
      <alignment horizontal="left"/>
      <protection locked="0" hidden="1"/>
    </xf>
    <xf numFmtId="164" fontId="76" fillId="4" borderId="21" xfId="0" applyFont="1" applyFill="1" applyBorder="1" applyAlignment="1" applyProtection="1">
      <alignment horizontal="left"/>
      <protection locked="0" hidden="1"/>
    </xf>
    <xf numFmtId="164" fontId="76" fillId="4" borderId="22" xfId="0" applyFont="1" applyFill="1" applyBorder="1" applyAlignment="1" applyProtection="1">
      <alignment horizontal="left"/>
      <protection locked="0" hidden="1"/>
    </xf>
    <xf numFmtId="16" fontId="121" fillId="4" borderId="53" xfId="0" applyNumberFormat="1" applyFont="1" applyFill="1" applyBorder="1" applyAlignment="1" applyProtection="1">
      <alignment horizontal="center"/>
      <protection hidden="1"/>
    </xf>
    <xf numFmtId="164" fontId="122" fillId="4" borderId="47" xfId="0" applyFont="1" applyFill="1" applyBorder="1" applyAlignment="1" applyProtection="1">
      <alignment horizontal="center"/>
      <protection hidden="1"/>
    </xf>
    <xf numFmtId="165" fontId="87" fillId="4" borderId="19" xfId="1" applyFont="1" applyFill="1" applyBorder="1" applyAlignment="1" applyProtection="1">
      <alignment horizontal="center" vertical="center"/>
      <protection hidden="1"/>
    </xf>
    <xf numFmtId="165" fontId="87" fillId="4" borderId="48" xfId="1" applyFont="1" applyFill="1" applyBorder="1" applyAlignment="1" applyProtection="1">
      <protection hidden="1"/>
    </xf>
    <xf numFmtId="165" fontId="87" fillId="4" borderId="19" xfId="1" applyFont="1" applyFill="1" applyBorder="1" applyAlignment="1" applyProtection="1">
      <alignment horizontal="center"/>
      <protection hidden="1"/>
    </xf>
    <xf numFmtId="164" fontId="46" fillId="4" borderId="21" xfId="0" applyFont="1" applyFill="1" applyBorder="1" applyAlignment="1" applyProtection="1">
      <protection hidden="1"/>
    </xf>
    <xf numFmtId="164" fontId="114" fillId="17" borderId="76" xfId="0" applyFont="1" applyFill="1" applyBorder="1" applyProtection="1">
      <protection hidden="1"/>
    </xf>
    <xf numFmtId="164" fontId="114" fillId="17" borderId="0" xfId="0" applyFont="1" applyFill="1" applyBorder="1" applyProtection="1">
      <protection hidden="1"/>
    </xf>
    <xf numFmtId="165" fontId="52" fillId="3" borderId="0" xfId="0" applyNumberFormat="1" applyFont="1" applyFill="1" applyProtection="1">
      <protection hidden="1"/>
    </xf>
    <xf numFmtId="164" fontId="123" fillId="4" borderId="0" xfId="0" applyFont="1" applyFill="1"/>
    <xf numFmtId="164" fontId="124" fillId="4" borderId="0" xfId="0" applyFont="1" applyFill="1"/>
    <xf numFmtId="164" fontId="125" fillId="17" borderId="0" xfId="0" applyFont="1" applyFill="1" applyBorder="1"/>
    <xf numFmtId="164" fontId="90" fillId="4" borderId="0" xfId="0" applyFont="1" applyFill="1"/>
    <xf numFmtId="164" fontId="124" fillId="4" borderId="0" xfId="0" applyFont="1" applyFill="1" applyBorder="1" applyAlignment="1" applyProtection="1">
      <protection hidden="1"/>
    </xf>
    <xf numFmtId="164" fontId="69" fillId="3" borderId="0" xfId="0" applyFont="1" applyFill="1" applyBorder="1" applyAlignment="1" applyProtection="1">
      <alignment horizontal="center"/>
      <protection hidden="1"/>
    </xf>
    <xf numFmtId="164" fontId="116" fillId="4" borderId="0" xfId="0" applyFont="1" applyFill="1" applyBorder="1" applyProtection="1">
      <protection hidden="1"/>
    </xf>
    <xf numFmtId="164" fontId="126" fillId="4" borderId="0" xfId="0" applyFont="1" applyFill="1" applyBorder="1" applyAlignment="1" applyProtection="1">
      <alignment horizontal="center" vertical="center"/>
      <protection hidden="1"/>
    </xf>
    <xf numFmtId="165" fontId="115" fillId="4" borderId="0" xfId="1" applyFont="1" applyFill="1" applyBorder="1" applyAlignment="1" applyProtection="1">
      <protection hidden="1"/>
    </xf>
    <xf numFmtId="164" fontId="127" fillId="4" borderId="74" xfId="0" applyFont="1" applyFill="1" applyBorder="1" applyAlignment="1" applyProtection="1">
      <alignment horizontal="left" vertical="center"/>
      <protection hidden="1"/>
    </xf>
    <xf numFmtId="164" fontId="128" fillId="4" borderId="76" xfId="0" applyFont="1" applyFill="1" applyBorder="1" applyAlignment="1" applyProtection="1">
      <alignment horizontal="left" vertical="center"/>
      <protection hidden="1"/>
    </xf>
    <xf numFmtId="164" fontId="129" fillId="4" borderId="76" xfId="0" applyFont="1" applyFill="1" applyBorder="1" applyAlignment="1" applyProtection="1">
      <alignment horizontal="left" vertical="center"/>
      <protection hidden="1"/>
    </xf>
    <xf numFmtId="164" fontId="130" fillId="4" borderId="76" xfId="0" applyFont="1" applyFill="1" applyBorder="1" applyAlignment="1" applyProtection="1">
      <alignment horizontal="center" vertical="center"/>
      <protection hidden="1"/>
    </xf>
    <xf numFmtId="165" fontId="127" fillId="4" borderId="69" xfId="1" applyFont="1" applyFill="1" applyBorder="1" applyAlignment="1" applyProtection="1">
      <alignment horizontal="left" vertical="center"/>
      <protection hidden="1"/>
    </xf>
    <xf numFmtId="164" fontId="103" fillId="4" borderId="0" xfId="0" applyFont="1" applyFill="1" applyBorder="1"/>
    <xf numFmtId="165" fontId="103" fillId="4" borderId="0" xfId="0" applyNumberFormat="1" applyFont="1" applyFill="1" applyBorder="1"/>
    <xf numFmtId="164" fontId="125" fillId="4" borderId="0" xfId="0" applyFont="1" applyFill="1" applyBorder="1"/>
    <xf numFmtId="164" fontId="104" fillId="4" borderId="0" xfId="0" applyFont="1" applyFill="1" applyBorder="1"/>
    <xf numFmtId="165" fontId="104" fillId="4" borderId="0" xfId="0" applyNumberFormat="1" applyFont="1" applyFill="1" applyBorder="1"/>
    <xf numFmtId="164" fontId="46" fillId="4" borderId="0" xfId="0" applyFont="1" applyFill="1" applyBorder="1"/>
    <xf numFmtId="165" fontId="46" fillId="4" borderId="0" xfId="0" applyNumberFormat="1" applyFont="1" applyFill="1" applyBorder="1"/>
    <xf numFmtId="165" fontId="0" fillId="4" borderId="0" xfId="0" applyNumberFormat="1" applyFill="1" applyProtection="1">
      <protection hidden="1"/>
    </xf>
    <xf numFmtId="164" fontId="68" fillId="4" borderId="47" xfId="0" applyFont="1" applyFill="1" applyBorder="1" applyAlignment="1" applyProtection="1">
      <alignment horizontal="center"/>
      <protection hidden="1"/>
    </xf>
    <xf numFmtId="0" fontId="114" fillId="22" borderId="69" xfId="0" applyNumberFormat="1" applyFont="1" applyFill="1" applyBorder="1" applyAlignment="1" applyProtection="1">
      <alignment horizontal="center" vertical="center"/>
      <protection hidden="1"/>
    </xf>
    <xf numFmtId="164" fontId="131" fillId="4" borderId="0" xfId="0" applyFont="1" applyFill="1" applyBorder="1" applyProtection="1">
      <protection hidden="1"/>
    </xf>
    <xf numFmtId="164" fontId="77" fillId="4" borderId="49" xfId="0" applyFont="1" applyFill="1" applyBorder="1" applyAlignment="1" applyProtection="1">
      <alignment horizontal="center"/>
      <protection hidden="1"/>
    </xf>
    <xf numFmtId="164" fontId="82" fillId="4" borderId="20" xfId="0" applyFont="1" applyFill="1" applyBorder="1" applyAlignment="1" applyProtection="1">
      <protection hidden="1"/>
    </xf>
    <xf numFmtId="164" fontId="82" fillId="4" borderId="21" xfId="0" applyFont="1" applyFill="1" applyBorder="1" applyAlignment="1" applyProtection="1">
      <protection hidden="1"/>
    </xf>
    <xf numFmtId="164" fontId="82" fillId="4" borderId="22" xfId="0" applyFont="1" applyFill="1" applyBorder="1" applyAlignment="1" applyProtection="1">
      <protection hidden="1"/>
    </xf>
    <xf numFmtId="165" fontId="89" fillId="4" borderId="19" xfId="1" applyFont="1" applyFill="1" applyBorder="1" applyAlignment="1" applyProtection="1">
      <alignment horizontal="center"/>
      <protection hidden="1"/>
    </xf>
    <xf numFmtId="164" fontId="52" fillId="3" borderId="0" xfId="0" applyFont="1" applyFill="1" applyBorder="1" applyAlignment="1" applyProtection="1">
      <alignment horizontal="center" vertical="center"/>
      <protection hidden="1"/>
    </xf>
    <xf numFmtId="165" fontId="52" fillId="3" borderId="0" xfId="1" applyFont="1" applyFill="1" applyBorder="1" applyAlignment="1" applyProtection="1">
      <alignment horizontal="center" vertical="center"/>
      <protection hidden="1"/>
    </xf>
    <xf numFmtId="164" fontId="3" fillId="3" borderId="0" xfId="0" applyFont="1" applyFill="1" applyAlignment="1" applyProtection="1">
      <alignment horizontal="center" vertical="center"/>
      <protection hidden="1"/>
    </xf>
    <xf numFmtId="165" fontId="52" fillId="3" borderId="19" xfId="1" applyFont="1" applyFill="1" applyBorder="1" applyAlignment="1" applyProtection="1">
      <protection hidden="1"/>
    </xf>
    <xf numFmtId="164" fontId="52" fillId="3" borderId="19" xfId="0" applyFont="1" applyFill="1" applyBorder="1" applyAlignment="1" applyProtection="1">
      <alignment horizontal="center"/>
      <protection hidden="1"/>
    </xf>
    <xf numFmtId="164" fontId="52" fillId="3" borderId="19" xfId="0" applyFont="1" applyFill="1" applyBorder="1" applyProtection="1">
      <protection hidden="1"/>
    </xf>
    <xf numFmtId="165" fontId="52" fillId="3" borderId="19" xfId="0" applyNumberFormat="1" applyFont="1" applyFill="1" applyBorder="1" applyProtection="1">
      <protection hidden="1"/>
    </xf>
    <xf numFmtId="164" fontId="52" fillId="3" borderId="19" xfId="0" applyFont="1" applyFill="1" applyBorder="1" applyAlignment="1" applyProtection="1">
      <alignment horizontal="center" vertical="center"/>
      <protection hidden="1"/>
    </xf>
    <xf numFmtId="165" fontId="132" fillId="17" borderId="69" xfId="1" applyFont="1" applyFill="1" applyBorder="1" applyAlignment="1" applyProtection="1">
      <protection hidden="1"/>
    </xf>
    <xf numFmtId="165" fontId="46" fillId="4" borderId="21" xfId="1" applyFont="1" applyFill="1" applyBorder="1" applyAlignment="1" applyProtection="1">
      <alignment horizontal="center"/>
      <protection hidden="1"/>
    </xf>
    <xf numFmtId="164" fontId="76" fillId="4" borderId="3" xfId="0" applyFont="1" applyFill="1" applyBorder="1" applyAlignment="1" applyProtection="1">
      <alignment horizontal="left" vertical="center"/>
      <protection locked="0" hidden="1"/>
    </xf>
    <xf numFmtId="164" fontId="76" fillId="4" borderId="48" xfId="0" applyFont="1" applyFill="1" applyBorder="1" applyAlignment="1" applyProtection="1">
      <alignment horizontal="left" vertical="center"/>
      <protection locked="0" hidden="1"/>
    </xf>
    <xf numFmtId="164" fontId="76" fillId="4" borderId="49" xfId="0" applyFont="1" applyFill="1" applyBorder="1" applyAlignment="1" applyProtection="1">
      <alignment horizontal="left" vertical="center"/>
      <protection locked="0" hidden="1"/>
    </xf>
    <xf numFmtId="164" fontId="76" fillId="4" borderId="20" xfId="0" applyFont="1" applyFill="1" applyBorder="1" applyAlignment="1" applyProtection="1">
      <alignment vertical="center"/>
      <protection locked="0" hidden="1"/>
    </xf>
    <xf numFmtId="164" fontId="76" fillId="4" borderId="21" xfId="0" applyFont="1" applyFill="1" applyBorder="1" applyAlignment="1" applyProtection="1">
      <alignment vertical="center"/>
      <protection locked="0" hidden="1"/>
    </xf>
    <xf numFmtId="164" fontId="76" fillId="4" borderId="22" xfId="0" applyFont="1" applyFill="1" applyBorder="1" applyAlignment="1" applyProtection="1">
      <alignment vertical="center"/>
      <protection locked="0" hidden="1"/>
    </xf>
    <xf numFmtId="165" fontId="86" fillId="24" borderId="19" xfId="1" applyFont="1" applyFill="1" applyBorder="1" applyAlignment="1" applyProtection="1">
      <alignment horizontal="center"/>
      <protection hidden="1"/>
    </xf>
    <xf numFmtId="165" fontId="46" fillId="4" borderId="0" xfId="1" applyFont="1" applyFill="1" applyBorder="1" applyAlignment="1" applyProtection="1">
      <alignment vertical="center"/>
      <protection locked="0" hidden="1"/>
    </xf>
    <xf numFmtId="165" fontId="46" fillId="4" borderId="79" xfId="1" applyFont="1" applyFill="1" applyBorder="1" applyAlignment="1" applyProtection="1">
      <alignment horizontal="center"/>
      <protection hidden="1"/>
    </xf>
    <xf numFmtId="165" fontId="52" fillId="4" borderId="0" xfId="1" applyFont="1" applyFill="1" applyBorder="1" applyAlignment="1" applyProtection="1"/>
    <xf numFmtId="165" fontId="0" fillId="4" borderId="0" xfId="0" applyNumberFormat="1" applyFill="1" applyBorder="1" applyProtection="1">
      <protection hidden="1"/>
    </xf>
    <xf numFmtId="164" fontId="0" fillId="3" borderId="48" xfId="0" applyFill="1" applyBorder="1" applyAlignment="1" applyProtection="1">
      <alignment horizontal="center"/>
      <protection hidden="1"/>
    </xf>
    <xf numFmtId="164" fontId="76" fillId="4" borderId="21" xfId="0" applyFont="1" applyFill="1" applyBorder="1" applyAlignment="1" applyProtection="1">
      <protection locked="0" hidden="1"/>
    </xf>
    <xf numFmtId="164" fontId="76" fillId="4" borderId="22" xfId="0" applyFont="1" applyFill="1" applyBorder="1" applyAlignment="1" applyProtection="1">
      <protection locked="0" hidden="1"/>
    </xf>
    <xf numFmtId="164" fontId="76" fillId="4" borderId="20" xfId="0" applyFont="1" applyFill="1" applyBorder="1" applyAlignment="1" applyProtection="1">
      <protection locked="0" hidden="1"/>
    </xf>
    <xf numFmtId="165" fontId="63" fillId="4" borderId="0" xfId="0" applyNumberFormat="1" applyFont="1" applyFill="1" applyAlignment="1" applyProtection="1">
      <alignment horizontal="center"/>
      <protection hidden="1"/>
    </xf>
    <xf numFmtId="165" fontId="0" fillId="4" borderId="0" xfId="0" applyNumberFormat="1" applyFill="1" applyAlignment="1" applyProtection="1">
      <alignment horizontal="center"/>
      <protection hidden="1"/>
    </xf>
    <xf numFmtId="164" fontId="46" fillId="4" borderId="48" xfId="0" applyFont="1" applyFill="1" applyBorder="1" applyAlignment="1" applyProtection="1">
      <alignment vertical="center"/>
      <protection locked="0" hidden="1"/>
    </xf>
    <xf numFmtId="164" fontId="46" fillId="4" borderId="48" xfId="0" applyFont="1" applyFill="1" applyBorder="1" applyAlignment="1" applyProtection="1">
      <alignment horizontal="left"/>
      <protection locked="0" hidden="1"/>
    </xf>
    <xf numFmtId="164" fontId="76" fillId="4" borderId="44" xfId="0" applyFont="1" applyFill="1" applyBorder="1" applyAlignment="1" applyProtection="1">
      <alignment horizontal="left" vertical="center"/>
      <protection locked="0" hidden="1"/>
    </xf>
    <xf numFmtId="164" fontId="76" fillId="4" borderId="0" xfId="0" applyFont="1" applyFill="1" applyBorder="1" applyAlignment="1" applyProtection="1">
      <alignment horizontal="left" vertical="center"/>
      <protection locked="0" hidden="1"/>
    </xf>
    <xf numFmtId="164" fontId="76" fillId="4" borderId="45" xfId="0" applyFont="1" applyFill="1" applyBorder="1" applyAlignment="1" applyProtection="1">
      <alignment horizontal="left" vertical="center"/>
      <protection locked="0" hidden="1"/>
    </xf>
    <xf numFmtId="165" fontId="85" fillId="4" borderId="19" xfId="1" applyFont="1" applyFill="1" applyBorder="1" applyAlignment="1" applyProtection="1">
      <alignment horizontal="center"/>
      <protection hidden="1"/>
    </xf>
    <xf numFmtId="165" fontId="85" fillId="4" borderId="19" xfId="1" applyFont="1" applyFill="1" applyBorder="1" applyAlignment="1" applyProtection="1">
      <alignment horizontal="center" vertical="center"/>
      <protection hidden="1"/>
    </xf>
    <xf numFmtId="165" fontId="85" fillId="4" borderId="48" xfId="1" applyFont="1" applyFill="1" applyBorder="1" applyAlignment="1" applyProtection="1">
      <protection hidden="1"/>
    </xf>
    <xf numFmtId="165" fontId="46" fillId="4" borderId="21" xfId="1" applyFont="1" applyFill="1" applyBorder="1" applyAlignment="1" applyProtection="1">
      <protection locked="0" hidden="1"/>
    </xf>
    <xf numFmtId="164" fontId="46" fillId="4" borderId="0" xfId="0" applyFont="1" applyFill="1" applyBorder="1" applyAlignment="1" applyProtection="1">
      <alignment horizontal="left"/>
      <protection locked="0" hidden="1"/>
    </xf>
    <xf numFmtId="165" fontId="46" fillId="4" borderId="0" xfId="1" applyFont="1" applyFill="1" applyBorder="1" applyAlignment="1" applyProtection="1">
      <protection locked="0" hidden="1"/>
    </xf>
    <xf numFmtId="0" fontId="0" fillId="0" borderId="0" xfId="0" applyNumberFormat="1"/>
    <xf numFmtId="167" fontId="0" fillId="0" borderId="0" xfId="0" applyNumberFormat="1"/>
    <xf numFmtId="167" fontId="0" fillId="0" borderId="0" xfId="0" applyNumberFormat="1" applyFont="1"/>
    <xf numFmtId="16" fontId="0" fillId="0" borderId="0" xfId="0" applyNumberFormat="1"/>
    <xf numFmtId="164" fontId="114" fillId="21" borderId="0" xfId="0" applyFont="1" applyFill="1" applyBorder="1" applyAlignment="1" applyProtection="1">
      <alignment horizontal="center" vertical="center" wrapText="1"/>
      <protection hidden="1"/>
    </xf>
    <xf numFmtId="164" fontId="114" fillId="22" borderId="0" xfId="0" applyFont="1" applyFill="1" applyBorder="1" applyAlignment="1" applyProtection="1">
      <alignment horizontal="center"/>
      <protection hidden="1"/>
    </xf>
    <xf numFmtId="164" fontId="114" fillId="22" borderId="0" xfId="0" applyFont="1" applyFill="1" applyBorder="1" applyAlignment="1" applyProtection="1">
      <alignment horizontal="center" vertical="center"/>
      <protection hidden="1"/>
    </xf>
    <xf numFmtId="165" fontId="46" fillId="4" borderId="0" xfId="1" applyFont="1" applyFill="1" applyBorder="1" applyAlignment="1" applyProtection="1">
      <alignment horizontal="center"/>
      <protection hidden="1"/>
    </xf>
    <xf numFmtId="165" fontId="96" fillId="4" borderId="19" xfId="1" applyFont="1" applyFill="1" applyBorder="1" applyAlignment="1" applyProtection="1">
      <alignment horizontal="center"/>
      <protection hidden="1"/>
    </xf>
    <xf numFmtId="165" fontId="133" fillId="4" borderId="19" xfId="1" applyFont="1" applyFill="1" applyBorder="1" applyAlignment="1" applyProtection="1">
      <alignment horizontal="center"/>
      <protection hidden="1"/>
    </xf>
    <xf numFmtId="165" fontId="83" fillId="17" borderId="19" xfId="1" applyFont="1" applyFill="1" applyBorder="1" applyAlignment="1" applyProtection="1">
      <alignment horizontal="center"/>
      <protection locked="0" hidden="1"/>
    </xf>
    <xf numFmtId="165" fontId="122" fillId="4" borderId="19" xfId="1" applyFont="1" applyFill="1" applyBorder="1" applyAlignment="1" applyProtection="1">
      <alignment horizontal="center"/>
      <protection hidden="1"/>
    </xf>
    <xf numFmtId="165" fontId="83" fillId="4" borderId="19" xfId="1" applyFont="1" applyFill="1" applyBorder="1" applyAlignment="1" applyProtection="1">
      <alignment horizontal="center"/>
      <protection hidden="1"/>
    </xf>
    <xf numFmtId="165" fontId="88" fillId="4" borderId="19" xfId="1" applyFont="1" applyFill="1" applyBorder="1" applyAlignment="1" applyProtection="1">
      <alignment horizontal="center"/>
      <protection hidden="1"/>
    </xf>
    <xf numFmtId="165" fontId="68" fillId="4" borderId="19" xfId="0" applyNumberFormat="1" applyFont="1" applyFill="1" applyBorder="1" applyAlignment="1" applyProtection="1">
      <alignment horizontal="center"/>
      <protection locked="0" hidden="1"/>
    </xf>
    <xf numFmtId="165" fontId="0" fillId="4" borderId="19" xfId="0" applyNumberFormat="1" applyFont="1" applyFill="1" applyBorder="1" applyAlignment="1" applyProtection="1">
      <alignment horizontal="center"/>
      <protection locked="0" hidden="1"/>
    </xf>
    <xf numFmtId="164" fontId="0" fillId="4" borderId="19" xfId="0" applyFont="1" applyFill="1" applyBorder="1" applyAlignment="1" applyProtection="1">
      <alignment horizontal="center"/>
      <protection locked="0" hidden="1"/>
    </xf>
    <xf numFmtId="164" fontId="68" fillId="4" borderId="19" xfId="0" applyFont="1" applyFill="1" applyBorder="1" applyAlignment="1" applyProtection="1">
      <alignment horizontal="center"/>
      <protection locked="0" hidden="1"/>
    </xf>
    <xf numFmtId="164" fontId="114" fillId="4" borderId="0" xfId="0" applyFont="1" applyFill="1" applyBorder="1" applyProtection="1">
      <protection hidden="1"/>
    </xf>
    <xf numFmtId="165" fontId="127" fillId="4" borderId="69" xfId="1" applyFont="1" applyFill="1" applyBorder="1" applyAlignment="1" applyProtection="1">
      <alignment horizontal="center" vertical="center"/>
      <protection hidden="1"/>
    </xf>
    <xf numFmtId="164" fontId="0" fillId="4" borderId="0" xfId="0" applyFont="1" applyFill="1" applyAlignment="1" applyProtection="1">
      <alignment horizontal="right"/>
      <protection hidden="1"/>
    </xf>
    <xf numFmtId="165" fontId="0" fillId="4" borderId="0" xfId="1" applyFont="1" applyFill="1" applyBorder="1" applyAlignment="1" applyProtection="1">
      <protection hidden="1"/>
    </xf>
    <xf numFmtId="165" fontId="0" fillId="4" borderId="79" xfId="1" applyFont="1" applyFill="1" applyBorder="1" applyAlignment="1" applyProtection="1">
      <protection hidden="1"/>
    </xf>
    <xf numFmtId="165" fontId="47" fillId="25" borderId="0" xfId="1" applyFont="1" applyFill="1" applyBorder="1" applyAlignment="1" applyProtection="1">
      <protection hidden="1"/>
    </xf>
    <xf numFmtId="165" fontId="0" fillId="25" borderId="79" xfId="1" applyFont="1" applyFill="1" applyBorder="1" applyAlignment="1" applyProtection="1">
      <protection hidden="1"/>
    </xf>
    <xf numFmtId="165" fontId="46" fillId="4" borderId="0" xfId="0" applyNumberFormat="1" applyFont="1" applyFill="1" applyProtection="1">
      <protection hidden="1"/>
    </xf>
    <xf numFmtId="164" fontId="0" fillId="0" borderId="31" xfId="0" applyFont="1" applyBorder="1" applyAlignment="1">
      <alignment horizontal="center"/>
    </xf>
    <xf numFmtId="164" fontId="0" fillId="0" borderId="32" xfId="0" applyFont="1" applyBorder="1" applyAlignment="1">
      <alignment horizontal="center"/>
    </xf>
    <xf numFmtId="164" fontId="0" fillId="0" borderId="0" xfId="0" applyFont="1" applyBorder="1" applyAlignment="1">
      <alignment horizontal="center"/>
    </xf>
    <xf numFmtId="165" fontId="0" fillId="0" borderId="3" xfId="1" applyFont="1" applyBorder="1" applyAlignment="1" applyProtection="1">
      <alignment horizontal="center"/>
    </xf>
    <xf numFmtId="164" fontId="0" fillId="0" borderId="48" xfId="0" applyFont="1" applyBorder="1" applyAlignment="1">
      <alignment horizontal="center"/>
    </xf>
    <xf numFmtId="165" fontId="0" fillId="0" borderId="48" xfId="1" applyFont="1" applyBorder="1" applyAlignment="1" applyProtection="1">
      <alignment horizontal="center"/>
    </xf>
    <xf numFmtId="165" fontId="0" fillId="0" borderId="49" xfId="1" applyFont="1" applyBorder="1" applyAlignment="1" applyProtection="1">
      <alignment horizontal="center"/>
    </xf>
    <xf numFmtId="165" fontId="0" fillId="0" borderId="19" xfId="1" applyFont="1" applyBorder="1" applyAlignment="1" applyProtection="1"/>
    <xf numFmtId="15" fontId="47" fillId="0" borderId="19" xfId="0" applyNumberFormat="1" applyFont="1" applyBorder="1" applyAlignment="1">
      <alignment horizontal="center" vertical="center"/>
    </xf>
    <xf numFmtId="15" fontId="0" fillId="0" borderId="19" xfId="0" applyNumberFormat="1" applyBorder="1" applyAlignment="1">
      <alignment horizontal="center" vertical="center"/>
    </xf>
    <xf numFmtId="165" fontId="134" fillId="0" borderId="19" xfId="1" applyFont="1" applyBorder="1" applyAlignment="1" applyProtection="1">
      <alignment horizontal="center" vertical="center"/>
    </xf>
    <xf numFmtId="164" fontId="0" fillId="0" borderId="0" xfId="0" applyAlignment="1">
      <alignment horizontal="center" vertical="center"/>
    </xf>
    <xf numFmtId="164" fontId="0" fillId="0" borderId="0" xfId="0" applyAlignment="1">
      <alignment horizontal="center" vertical="center"/>
    </xf>
    <xf numFmtId="165" fontId="52" fillId="0" borderId="19" xfId="1" applyFont="1" applyBorder="1" applyAlignment="1" applyProtection="1">
      <alignment horizontal="center" vertical="center"/>
    </xf>
    <xf numFmtId="164" fontId="0" fillId="0" borderId="0" xfId="0"/>
    <xf numFmtId="165" fontId="0" fillId="0" borderId="0" xfId="0" applyNumberFormat="1"/>
    <xf numFmtId="168" fontId="52" fillId="0" borderId="0" xfId="0" applyNumberFormat="1" applyFont="1"/>
    <xf numFmtId="165" fontId="0" fillId="0" borderId="0" xfId="1" applyFont="1" applyBorder="1" applyAlignment="1" applyProtection="1">
      <alignment horizontal="center"/>
    </xf>
    <xf numFmtId="164" fontId="0" fillId="0" borderId="0" xfId="0" applyFont="1" applyBorder="1" applyAlignment="1"/>
    <xf numFmtId="2" fontId="0" fillId="0" borderId="0" xfId="0" applyNumberFormat="1"/>
    <xf numFmtId="44" fontId="78" fillId="4" borderId="19" xfId="0" applyNumberFormat="1" applyFont="1" applyFill="1" applyBorder="1" applyAlignment="1" applyProtection="1">
      <alignment horizontal="center"/>
      <protection locked="0"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5" fontId="72" fillId="4" borderId="64" xfId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164" fontId="47" fillId="3" borderId="0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4" fontId="0" fillId="4" borderId="39" xfId="0" applyFill="1" applyBorder="1" applyAlignment="1" applyProtection="1">
      <alignment horizontal="center"/>
      <protection hidden="1"/>
    </xf>
    <xf numFmtId="164" fontId="0" fillId="31" borderId="0" xfId="0" applyFill="1"/>
    <xf numFmtId="164" fontId="0" fillId="32" borderId="0" xfId="0" applyFill="1" applyProtection="1">
      <protection hidden="1"/>
    </xf>
    <xf numFmtId="164" fontId="52" fillId="32" borderId="0" xfId="0" applyFont="1" applyFill="1" applyProtection="1">
      <protection hidden="1"/>
    </xf>
    <xf numFmtId="164" fontId="0" fillId="32" borderId="0" xfId="0" applyFill="1" applyAlignment="1" applyProtection="1">
      <alignment horizontal="center" vertical="center"/>
      <protection hidden="1"/>
    </xf>
    <xf numFmtId="164" fontId="69" fillId="32" borderId="0" xfId="0" applyFont="1" applyFill="1" applyBorder="1" applyAlignment="1" applyProtection="1">
      <alignment horizontal="center"/>
      <protection hidden="1"/>
    </xf>
    <xf numFmtId="164" fontId="47" fillId="32" borderId="0" xfId="0" applyFont="1" applyFill="1" applyProtection="1">
      <protection hidden="1"/>
    </xf>
    <xf numFmtId="164" fontId="32" fillId="32" borderId="0" xfId="0" applyFont="1" applyFill="1" applyBorder="1" applyAlignment="1" applyProtection="1">
      <alignment vertical="center"/>
      <protection hidden="1"/>
    </xf>
    <xf numFmtId="164" fontId="32" fillId="32" borderId="0" xfId="0" applyFont="1" applyFill="1" applyBorder="1" applyAlignment="1" applyProtection="1">
      <alignment horizontal="center" vertical="center"/>
      <protection hidden="1"/>
    </xf>
    <xf numFmtId="164" fontId="32" fillId="32" borderId="0" xfId="0" applyFont="1" applyFill="1" applyBorder="1" applyAlignment="1" applyProtection="1">
      <alignment vertical="center" wrapText="1"/>
      <protection hidden="1"/>
    </xf>
    <xf numFmtId="164" fontId="74" fillId="32" borderId="0" xfId="0" applyFont="1" applyFill="1" applyBorder="1" applyProtection="1">
      <protection hidden="1"/>
    </xf>
    <xf numFmtId="164" fontId="79" fillId="32" borderId="0" xfId="0" applyFont="1" applyFill="1" applyBorder="1" applyAlignment="1" applyProtection="1">
      <alignment horizontal="center"/>
      <protection hidden="1"/>
    </xf>
    <xf numFmtId="164" fontId="77" fillId="32" borderId="0" xfId="0" applyFont="1" applyFill="1" applyBorder="1" applyAlignment="1" applyProtection="1">
      <alignment horizontal="left" vertical="center"/>
      <protection hidden="1"/>
    </xf>
    <xf numFmtId="164" fontId="77" fillId="32" borderId="0" xfId="0" applyFont="1" applyFill="1" applyBorder="1" applyAlignment="1" applyProtection="1">
      <alignment horizontal="center"/>
      <protection hidden="1"/>
    </xf>
    <xf numFmtId="164" fontId="91" fillId="4" borderId="60" xfId="0" applyFont="1" applyFill="1" applyBorder="1" applyAlignment="1" applyProtection="1">
      <protection hidden="1"/>
    </xf>
    <xf numFmtId="164" fontId="72" fillId="4" borderId="60" xfId="0" applyFont="1" applyFill="1" applyBorder="1" applyAlignment="1" applyProtection="1">
      <protection hidden="1"/>
    </xf>
    <xf numFmtId="164" fontId="98" fillId="4" borderId="60" xfId="0" applyFont="1" applyFill="1" applyBorder="1" applyAlignment="1" applyProtection="1">
      <protection hidden="1"/>
    </xf>
    <xf numFmtId="164" fontId="72" fillId="4" borderId="62" xfId="0" applyFont="1" applyFill="1" applyBorder="1" applyAlignment="1" applyProtection="1">
      <protection hidden="1"/>
    </xf>
    <xf numFmtId="165" fontId="72" fillId="4" borderId="34" xfId="1" applyFont="1" applyFill="1" applyBorder="1" applyAlignment="1" applyProtection="1">
      <protection hidden="1"/>
    </xf>
    <xf numFmtId="164" fontId="91" fillId="4" borderId="61" xfId="0" applyFont="1" applyFill="1" applyBorder="1" applyAlignment="1" applyProtection="1">
      <protection hidden="1"/>
    </xf>
    <xf numFmtId="14" fontId="94" fillId="4" borderId="48" xfId="0" applyNumberFormat="1" applyFont="1" applyFill="1" applyBorder="1" applyAlignment="1" applyProtection="1">
      <protection hidden="1"/>
    </xf>
    <xf numFmtId="165" fontId="72" fillId="4" borderId="48" xfId="1" applyFont="1" applyFill="1" applyBorder="1" applyAlignment="1" applyProtection="1">
      <protection hidden="1"/>
    </xf>
    <xf numFmtId="164" fontId="98" fillId="4" borderId="61" xfId="0" applyFont="1" applyFill="1" applyBorder="1" applyAlignment="1" applyProtection="1">
      <protection hidden="1"/>
    </xf>
    <xf numFmtId="164" fontId="91" fillId="4" borderId="62" xfId="0" applyFont="1" applyFill="1" applyBorder="1" applyAlignment="1" applyProtection="1">
      <protection hidden="1"/>
    </xf>
    <xf numFmtId="164" fontId="98" fillId="4" borderId="62" xfId="0" applyFont="1" applyFill="1" applyBorder="1" applyAlignment="1" applyProtection="1">
      <protection hidden="1"/>
    </xf>
    <xf numFmtId="14" fontId="94" fillId="4" borderId="60" xfId="0" applyNumberFormat="1" applyFont="1" applyFill="1" applyBorder="1" applyAlignment="1" applyProtection="1">
      <protection hidden="1"/>
    </xf>
    <xf numFmtId="165" fontId="72" fillId="4" borderId="60" xfId="1" applyFont="1" applyFill="1" applyBorder="1" applyAlignment="1" applyProtection="1">
      <protection hidden="1"/>
    </xf>
    <xf numFmtId="164" fontId="98" fillId="4" borderId="0" xfId="0" applyFont="1" applyFill="1" applyBorder="1" applyAlignment="1" applyProtection="1">
      <protection hidden="1"/>
    </xf>
    <xf numFmtId="164" fontId="91" fillId="4" borderId="0" xfId="0" applyFont="1" applyFill="1" applyBorder="1" applyAlignment="1" applyProtection="1">
      <protection hidden="1"/>
    </xf>
    <xf numFmtId="165" fontId="0" fillId="4" borderId="0" xfId="1" applyFont="1" applyFill="1" applyBorder="1" applyAlignment="1" applyProtection="1">
      <alignment horizontal="center"/>
      <protection hidden="1"/>
    </xf>
    <xf numFmtId="164" fontId="0" fillId="4" borderId="48" xfId="0" applyFill="1" applyBorder="1" applyProtection="1">
      <protection hidden="1"/>
    </xf>
    <xf numFmtId="164" fontId="0" fillId="4" borderId="21" xfId="0" applyFill="1" applyBorder="1" applyProtection="1">
      <protection hidden="1"/>
    </xf>
    <xf numFmtId="165" fontId="0" fillId="4" borderId="39" xfId="1" applyFont="1" applyFill="1" applyBorder="1" applyAlignment="1" applyProtection="1">
      <alignment horizontal="center"/>
      <protection hidden="1"/>
    </xf>
    <xf numFmtId="14" fontId="94" fillId="4" borderId="62" xfId="0" applyNumberFormat="1" applyFont="1" applyFill="1" applyBorder="1" applyAlignment="1" applyProtection="1">
      <protection hidden="1"/>
    </xf>
    <xf numFmtId="164" fontId="72" fillId="4" borderId="62" xfId="0" applyFont="1" applyFill="1" applyBorder="1" applyProtection="1">
      <protection hidden="1"/>
    </xf>
    <xf numFmtId="164" fontId="72" fillId="4" borderId="62" xfId="0" applyFont="1" applyFill="1" applyBorder="1" applyAlignment="1" applyProtection="1">
      <alignment horizontal="left"/>
      <protection hidden="1"/>
    </xf>
    <xf numFmtId="165" fontId="72" fillId="4" borderId="62" xfId="1" applyFont="1" applyFill="1" applyBorder="1" applyAlignment="1" applyProtection="1">
      <protection hidden="1"/>
    </xf>
    <xf numFmtId="164" fontId="101" fillId="4" borderId="31" xfId="0" applyFont="1" applyFill="1" applyBorder="1" applyAlignment="1" applyProtection="1">
      <protection hidden="1"/>
    </xf>
    <xf numFmtId="164" fontId="101" fillId="4" borderId="32" xfId="0" applyFont="1" applyFill="1" applyBorder="1" applyAlignment="1" applyProtection="1">
      <protection hidden="1"/>
    </xf>
    <xf numFmtId="164" fontId="101" fillId="4" borderId="23" xfId="0" applyFont="1" applyFill="1" applyBorder="1" applyAlignment="1" applyProtection="1">
      <protection hidden="1"/>
    </xf>
    <xf numFmtId="164" fontId="101" fillId="4" borderId="44" xfId="0" applyFont="1" applyFill="1" applyBorder="1" applyAlignment="1" applyProtection="1">
      <protection hidden="1"/>
    </xf>
    <xf numFmtId="164" fontId="101" fillId="4" borderId="0" xfId="0" applyFont="1" applyFill="1" applyBorder="1" applyAlignment="1" applyProtection="1">
      <protection hidden="1"/>
    </xf>
    <xf numFmtId="164" fontId="101" fillId="4" borderId="45" xfId="0" applyFont="1" applyFill="1" applyBorder="1" applyAlignment="1" applyProtection="1">
      <protection hidden="1"/>
    </xf>
    <xf numFmtId="164" fontId="101" fillId="4" borderId="3" xfId="0" applyFont="1" applyFill="1" applyBorder="1" applyAlignment="1" applyProtection="1">
      <protection hidden="1"/>
    </xf>
    <xf numFmtId="164" fontId="101" fillId="4" borderId="48" xfId="0" applyFont="1" applyFill="1" applyBorder="1" applyAlignment="1" applyProtection="1">
      <protection hidden="1"/>
    </xf>
    <xf numFmtId="164" fontId="101" fillId="4" borderId="49" xfId="0" applyFont="1" applyFill="1" applyBorder="1" applyAlignment="1" applyProtection="1">
      <protection hidden="1"/>
    </xf>
    <xf numFmtId="165" fontId="72" fillId="4" borderId="64" xfId="1" applyFont="1" applyFill="1" applyBorder="1" applyAlignment="1" applyProtection="1">
      <protection hidden="1"/>
    </xf>
    <xf numFmtId="165" fontId="72" fillId="4" borderId="79" xfId="1" applyFont="1" applyFill="1" applyBorder="1" applyAlignment="1" applyProtection="1">
      <protection hidden="1"/>
    </xf>
    <xf numFmtId="164" fontId="0" fillId="4" borderId="60" xfId="0" applyFill="1" applyBorder="1" applyAlignment="1" applyProtection="1">
      <alignment horizontal="center"/>
      <protection hidden="1"/>
    </xf>
    <xf numFmtId="164" fontId="72" fillId="4" borderId="60" xfId="0" applyFont="1" applyFill="1" applyBorder="1" applyAlignment="1" applyProtection="1">
      <alignment horizontal="center"/>
      <protection hidden="1"/>
    </xf>
    <xf numFmtId="164" fontId="72" fillId="4" borderId="39" xfId="0" applyFont="1" applyFill="1" applyBorder="1" applyProtection="1">
      <protection hidden="1"/>
    </xf>
    <xf numFmtId="164" fontId="0" fillId="33" borderId="86" xfId="0" applyFill="1" applyBorder="1" applyAlignment="1" applyProtection="1">
      <alignment horizontal="center"/>
      <protection hidden="1"/>
    </xf>
    <xf numFmtId="164" fontId="0" fillId="34" borderId="86" xfId="0" applyFill="1" applyBorder="1" applyProtection="1">
      <protection hidden="1"/>
    </xf>
    <xf numFmtId="164" fontId="47" fillId="33" borderId="87" xfId="0" applyFont="1" applyFill="1" applyBorder="1" applyProtection="1">
      <protection hidden="1"/>
    </xf>
    <xf numFmtId="164" fontId="0" fillId="33" borderId="0" xfId="0" applyFill="1" applyBorder="1" applyAlignment="1" applyProtection="1">
      <alignment horizontal="center"/>
      <protection hidden="1"/>
    </xf>
    <xf numFmtId="164" fontId="0" fillId="34" borderId="0" xfId="0" applyFill="1" applyBorder="1" applyProtection="1">
      <protection hidden="1"/>
    </xf>
    <xf numFmtId="164" fontId="47" fillId="33" borderId="88" xfId="0" applyFont="1" applyFill="1" applyBorder="1" applyProtection="1">
      <protection hidden="1"/>
    </xf>
    <xf numFmtId="164" fontId="0" fillId="33" borderId="0" xfId="0" applyFill="1" applyAlignment="1" applyProtection="1">
      <alignment horizontal="center"/>
      <protection hidden="1"/>
    </xf>
    <xf numFmtId="164" fontId="0" fillId="33" borderId="66" xfId="0" applyFill="1" applyBorder="1" applyAlignment="1" applyProtection="1">
      <alignment horizontal="center"/>
      <protection hidden="1"/>
    </xf>
    <xf numFmtId="164" fontId="0" fillId="34" borderId="66" xfId="0" applyFill="1" applyBorder="1" applyProtection="1">
      <protection hidden="1"/>
    </xf>
    <xf numFmtId="164" fontId="47" fillId="33" borderId="89" xfId="0" applyFont="1" applyFill="1" applyBorder="1" applyProtection="1">
      <protection hidden="1"/>
    </xf>
    <xf numFmtId="164" fontId="0" fillId="4" borderId="86" xfId="0" applyFill="1" applyBorder="1" applyAlignment="1" applyProtection="1">
      <alignment horizontal="center"/>
      <protection hidden="1"/>
    </xf>
    <xf numFmtId="164" fontId="0" fillId="33" borderId="48" xfId="0" applyFill="1" applyBorder="1" applyAlignment="1" applyProtection="1">
      <alignment horizontal="center"/>
      <protection hidden="1"/>
    </xf>
    <xf numFmtId="164" fontId="0" fillId="33" borderId="21" xfId="0" applyFill="1" applyBorder="1" applyAlignment="1" applyProtection="1">
      <alignment horizontal="center"/>
      <protection hidden="1"/>
    </xf>
    <xf numFmtId="164" fontId="47" fillId="33" borderId="0" xfId="0" applyFont="1" applyFill="1" applyBorder="1" applyProtection="1">
      <protection hidden="1"/>
    </xf>
    <xf numFmtId="164" fontId="96" fillId="4" borderId="61" xfId="0" applyFont="1" applyFill="1" applyBorder="1" applyAlignment="1" applyProtection="1">
      <protection hidden="1"/>
    </xf>
    <xf numFmtId="164" fontId="47" fillId="33" borderId="48" xfId="0" applyFont="1" applyFill="1" applyBorder="1" applyProtection="1">
      <protection hidden="1"/>
    </xf>
    <xf numFmtId="164" fontId="47" fillId="33" borderId="90" xfId="0" applyFont="1" applyFill="1" applyBorder="1" applyProtection="1">
      <protection hidden="1"/>
    </xf>
    <xf numFmtId="164" fontId="0" fillId="34" borderId="0" xfId="0" applyFill="1" applyBorder="1" applyAlignment="1" applyProtection="1">
      <alignment horizontal="center"/>
      <protection hidden="1"/>
    </xf>
    <xf numFmtId="164" fontId="0" fillId="4" borderId="63" xfId="0" applyFill="1" applyBorder="1" applyAlignment="1" applyProtection="1">
      <protection hidden="1"/>
    </xf>
    <xf numFmtId="164" fontId="0" fillId="4" borderId="29" xfId="0" applyFill="1" applyBorder="1" applyAlignment="1" applyProtection="1">
      <protection hidden="1"/>
    </xf>
    <xf numFmtId="164" fontId="68" fillId="4" borderId="0" xfId="0" applyFont="1" applyFill="1" applyBorder="1" applyAlignment="1" applyProtection="1">
      <protection hidden="1"/>
    </xf>
    <xf numFmtId="164" fontId="96" fillId="4" borderId="0" xfId="0" applyFont="1" applyFill="1" applyBorder="1" applyAlignment="1" applyProtection="1">
      <protection hidden="1"/>
    </xf>
    <xf numFmtId="164" fontId="0" fillId="4" borderId="48" xfId="0" applyFill="1" applyBorder="1" applyAlignment="1" applyProtection="1">
      <protection hidden="1"/>
    </xf>
    <xf numFmtId="164" fontId="0" fillId="4" borderId="21" xfId="0" applyFill="1" applyBorder="1" applyAlignment="1" applyProtection="1">
      <protection hidden="1"/>
    </xf>
    <xf numFmtId="164" fontId="93" fillId="4" borderId="0" xfId="0" applyFont="1" applyFill="1" applyBorder="1" applyAlignment="1" applyProtection="1">
      <protection hidden="1"/>
    </xf>
    <xf numFmtId="165" fontId="72" fillId="4" borderId="21" xfId="1" applyFont="1" applyFill="1" applyBorder="1" applyAlignment="1" applyProtection="1">
      <protection hidden="1"/>
    </xf>
    <xf numFmtId="165" fontId="72" fillId="4" borderId="48" xfId="0" applyNumberFormat="1" applyFont="1" applyFill="1" applyBorder="1" applyAlignment="1" applyProtection="1">
      <protection hidden="1"/>
    </xf>
    <xf numFmtId="164" fontId="96" fillId="4" borderId="0" xfId="0" applyFont="1" applyFill="1" applyBorder="1" applyAlignment="1" applyProtection="1">
      <alignment horizontal="center"/>
      <protection hidden="1"/>
    </xf>
    <xf numFmtId="164" fontId="70" fillId="4" borderId="45" xfId="0" applyFont="1" applyFill="1" applyBorder="1" applyAlignment="1" applyProtection="1">
      <protection hidden="1"/>
    </xf>
    <xf numFmtId="14" fontId="94" fillId="4" borderId="0" xfId="0" applyNumberFormat="1" applyFont="1" applyFill="1" applyBorder="1" applyAlignment="1" applyProtection="1">
      <protection hidden="1"/>
    </xf>
    <xf numFmtId="164" fontId="0" fillId="4" borderId="61" xfId="0" applyFill="1" applyBorder="1" applyProtection="1">
      <protection hidden="1"/>
    </xf>
    <xf numFmtId="14" fontId="94" fillId="4" borderId="61" xfId="0" applyNumberFormat="1" applyFont="1" applyFill="1" applyBorder="1" applyAlignment="1" applyProtection="1">
      <protection hidden="1"/>
    </xf>
    <xf numFmtId="165" fontId="72" fillId="4" borderId="61" xfId="1" applyFont="1" applyFill="1" applyBorder="1" applyAlignment="1" applyProtection="1"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5" fontId="72" fillId="4" borderId="48" xfId="0" applyNumberFormat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70" fillId="4" borderId="48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72" fillId="4" borderId="32" xfId="0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164" fontId="72" fillId="4" borderId="66" xfId="0" applyFont="1" applyFill="1" applyBorder="1" applyAlignment="1" applyProtection="1">
      <alignment horizontal="center"/>
      <protection hidden="1"/>
    </xf>
    <xf numFmtId="165" fontId="72" fillId="4" borderId="0" xfId="1" applyFont="1" applyFill="1" applyBorder="1" applyAlignment="1" applyProtection="1">
      <protection hidden="1"/>
    </xf>
    <xf numFmtId="165" fontId="72" fillId="4" borderId="0" xfId="1" applyFont="1" applyFill="1" applyBorder="1" applyAlignment="1" applyProtection="1">
      <alignment horizontal="center"/>
      <protection hidden="1"/>
    </xf>
    <xf numFmtId="164" fontId="72" fillId="4" borderId="61" xfId="0" applyFont="1" applyFill="1" applyBorder="1" applyProtection="1">
      <protection hidden="1"/>
    </xf>
    <xf numFmtId="164" fontId="0" fillId="4" borderId="57" xfId="0" applyFill="1" applyBorder="1" applyProtection="1">
      <protection hidden="1"/>
    </xf>
    <xf numFmtId="165" fontId="97" fillId="4" borderId="48" xfId="1" applyFont="1" applyFill="1" applyBorder="1" applyAlignment="1" applyProtection="1">
      <protection hidden="1"/>
    </xf>
    <xf numFmtId="165" fontId="97" fillId="4" borderId="0" xfId="1" applyFont="1" applyFill="1" applyBorder="1" applyAlignment="1" applyProtection="1">
      <protection hidden="1"/>
    </xf>
    <xf numFmtId="164" fontId="0" fillId="4" borderId="91" xfId="0" applyFill="1" applyBorder="1" applyAlignment="1" applyProtection="1">
      <alignment horizontal="center"/>
      <protection hidden="1"/>
    </xf>
    <xf numFmtId="164" fontId="91" fillId="4" borderId="91" xfId="0" applyFont="1" applyFill="1" applyBorder="1" applyAlignment="1" applyProtection="1">
      <protection hidden="1"/>
    </xf>
    <xf numFmtId="14" fontId="94" fillId="4" borderId="91" xfId="0" applyNumberFormat="1" applyFont="1" applyFill="1" applyBorder="1" applyAlignment="1" applyProtection="1">
      <protection hidden="1"/>
    </xf>
    <xf numFmtId="164" fontId="72" fillId="4" borderId="91" xfId="0" applyFont="1" applyFill="1" applyBorder="1" applyAlignment="1" applyProtection="1">
      <alignment horizontal="center"/>
      <protection hidden="1"/>
    </xf>
    <xf numFmtId="165" fontId="97" fillId="4" borderId="91" xfId="1" applyFont="1" applyFill="1" applyBorder="1" applyAlignment="1" applyProtection="1">
      <protection hidden="1"/>
    </xf>
    <xf numFmtId="164" fontId="72" fillId="4" borderId="91" xfId="0" applyFont="1" applyFill="1" applyBorder="1" applyAlignment="1" applyProtection="1">
      <protection hidden="1"/>
    </xf>
    <xf numFmtId="164" fontId="98" fillId="4" borderId="91" xfId="0" applyFont="1" applyFill="1" applyBorder="1" applyAlignment="1" applyProtection="1">
      <protection hidden="1"/>
    </xf>
    <xf numFmtId="165" fontId="72" fillId="4" borderId="91" xfId="1" applyFont="1" applyFill="1" applyBorder="1" applyAlignment="1" applyProtection="1">
      <protection hidden="1"/>
    </xf>
    <xf numFmtId="164" fontId="0" fillId="4" borderId="92" xfId="0" applyFill="1" applyBorder="1" applyAlignment="1" applyProtection="1">
      <alignment horizontal="center"/>
      <protection hidden="1"/>
    </xf>
    <xf numFmtId="164" fontId="0" fillId="4" borderId="93" xfId="0" applyFill="1" applyBorder="1" applyAlignment="1" applyProtection="1">
      <alignment horizontal="center"/>
      <protection hidden="1"/>
    </xf>
    <xf numFmtId="164" fontId="0" fillId="4" borderId="96" xfId="0" applyFill="1" applyBorder="1" applyAlignment="1" applyProtection="1">
      <alignment horizontal="center"/>
      <protection hidden="1"/>
    </xf>
    <xf numFmtId="164" fontId="0" fillId="4" borderId="88" xfId="0" applyFill="1" applyBorder="1" applyAlignment="1" applyProtection="1">
      <alignment horizontal="center"/>
      <protection hidden="1"/>
    </xf>
    <xf numFmtId="165" fontId="0" fillId="4" borderId="90" xfId="1" applyFont="1" applyFill="1" applyBorder="1" applyAlignment="1" applyProtection="1">
      <alignment horizontal="center"/>
      <protection hidden="1"/>
    </xf>
    <xf numFmtId="164" fontId="0" fillId="4" borderId="99" xfId="0" applyFill="1" applyBorder="1" applyAlignment="1" applyProtection="1">
      <alignment horizontal="center"/>
      <protection hidden="1"/>
    </xf>
    <xf numFmtId="164" fontId="0" fillId="4" borderId="89" xfId="0" applyFill="1" applyBorder="1" applyAlignment="1" applyProtection="1">
      <alignment horizontal="center"/>
      <protection hidden="1"/>
    </xf>
    <xf numFmtId="164" fontId="70" fillId="4" borderId="48" xfId="0" applyFont="1" applyFill="1" applyBorder="1" applyAlignment="1" applyProtection="1">
      <protection hidden="1"/>
    </xf>
    <xf numFmtId="164" fontId="72" fillId="4" borderId="32" xfId="0" applyFont="1" applyFill="1" applyBorder="1" applyAlignment="1" applyProtection="1">
      <protection hidden="1"/>
    </xf>
    <xf numFmtId="49" fontId="0" fillId="4" borderId="53" xfId="0" applyNumberFormat="1" applyFill="1" applyBorder="1" applyProtection="1">
      <protection hidden="1"/>
    </xf>
    <xf numFmtId="169" fontId="78" fillId="4" borderId="19" xfId="1" applyNumberFormat="1" applyFont="1" applyFill="1" applyBorder="1" applyAlignment="1" applyProtection="1">
      <alignment horizontal="center"/>
      <protection locked="0"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164" fontId="68" fillId="4" borderId="0" xfId="0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136" fillId="4" borderId="61" xfId="0" applyFont="1" applyFill="1" applyBorder="1" applyAlignment="1" applyProtection="1">
      <protection hidden="1"/>
    </xf>
    <xf numFmtId="14" fontId="39" fillId="4" borderId="48" xfId="0" applyNumberFormat="1" applyFont="1" applyFill="1" applyBorder="1" applyAlignment="1" applyProtection="1">
      <protection hidden="1"/>
    </xf>
    <xf numFmtId="164" fontId="137" fillId="4" borderId="61" xfId="0" applyFont="1" applyFill="1" applyBorder="1" applyAlignment="1" applyProtection="1"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4" fontId="95" fillId="4" borderId="61" xfId="0" applyFont="1" applyFill="1" applyBorder="1" applyAlignment="1" applyProtection="1">
      <alignment horizontal="left" indent="3"/>
      <protection hidden="1"/>
    </xf>
    <xf numFmtId="14" fontId="0" fillId="4" borderId="53" xfId="0" applyNumberFormat="1" applyFill="1" applyBorder="1" applyProtection="1">
      <protection hidden="1"/>
    </xf>
    <xf numFmtId="165" fontId="72" fillId="4" borderId="0" xfId="0" applyNumberFormat="1" applyFont="1" applyFill="1" applyBorder="1" applyAlignment="1" applyProtection="1">
      <protection hidden="1"/>
    </xf>
    <xf numFmtId="165" fontId="0" fillId="4" borderId="34" xfId="1" applyFont="1" applyFill="1" applyBorder="1" applyAlignment="1" applyProtection="1">
      <alignment horizontal="center"/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95" fillId="4" borderId="61" xfId="0" applyFont="1" applyFill="1" applyBorder="1" applyAlignment="1" applyProtection="1">
      <alignment horizontal="left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164" fontId="68" fillId="4" borderId="0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0" fillId="4" borderId="48" xfId="0" applyFill="1" applyBorder="1" applyAlignment="1" applyProtection="1">
      <alignment horizontal="center"/>
      <protection hidden="1"/>
    </xf>
    <xf numFmtId="164" fontId="0" fillId="4" borderId="21" xfId="0" applyFill="1" applyBorder="1" applyAlignment="1" applyProtection="1">
      <alignment horizontal="center"/>
      <protection hidden="1"/>
    </xf>
    <xf numFmtId="164" fontId="94" fillId="4" borderId="60" xfId="0" applyFont="1" applyFill="1" applyBorder="1" applyAlignment="1" applyProtection="1">
      <protection hidden="1"/>
    </xf>
    <xf numFmtId="164" fontId="93" fillId="4" borderId="61" xfId="0" applyFont="1" applyFill="1" applyBorder="1" applyAlignment="1" applyProtection="1">
      <protection hidden="1"/>
    </xf>
    <xf numFmtId="16" fontId="81" fillId="4" borderId="102" xfId="0" applyNumberFormat="1" applyFont="1" applyFill="1" applyBorder="1" applyAlignment="1" applyProtection="1">
      <alignment horizontal="center"/>
      <protection hidden="1"/>
    </xf>
    <xf numFmtId="164" fontId="0" fillId="4" borderId="53" xfId="0" applyFill="1" applyBorder="1" applyProtection="1">
      <protection hidden="1"/>
    </xf>
    <xf numFmtId="164" fontId="0" fillId="4" borderId="103" xfId="0" applyFill="1" applyBorder="1" applyProtection="1">
      <protection hidden="1"/>
    </xf>
    <xf numFmtId="14" fontId="75" fillId="4" borderId="53" xfId="0" applyNumberFormat="1" applyFont="1" applyFill="1" applyBorder="1" applyAlignment="1" applyProtection="1">
      <alignment horizontal="center"/>
      <protection locked="0" hidden="1"/>
    </xf>
    <xf numFmtId="164" fontId="72" fillId="4" borderId="45" xfId="0" applyFont="1" applyFill="1" applyBorder="1" applyAlignment="1" applyProtection="1">
      <protection hidden="1"/>
    </xf>
    <xf numFmtId="164" fontId="138" fillId="4" borderId="47" xfId="0" applyFont="1" applyFill="1" applyBorder="1" applyAlignment="1" applyProtection="1">
      <alignment horizontal="center"/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95" fillId="4" borderId="61" xfId="0" applyFont="1" applyFill="1" applyBorder="1" applyAlignment="1" applyProtection="1">
      <alignment horizontal="left"/>
      <protection hidden="1"/>
    </xf>
    <xf numFmtId="164" fontId="95" fillId="4" borderId="0" xfId="0" applyFont="1" applyFill="1" applyBorder="1" applyAlignment="1" applyProtection="1">
      <alignment horizontal="left"/>
      <protection hidden="1"/>
    </xf>
    <xf numFmtId="164" fontId="56" fillId="3" borderId="2" xfId="0" applyFont="1" applyFill="1" applyBorder="1" applyAlignment="1">
      <alignment horizontal="center" vertical="center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5" fontId="0" fillId="4" borderId="48" xfId="1" applyFont="1" applyFill="1" applyBorder="1" applyAlignment="1" applyProtection="1">
      <alignment horizontal="center"/>
      <protection hidden="1"/>
    </xf>
    <xf numFmtId="164" fontId="3" fillId="10" borderId="15" xfId="2" applyFont="1" applyFill="1" applyBorder="1" applyAlignment="1" applyProtection="1">
      <alignment horizontal="center" vertical="center"/>
      <protection hidden="1"/>
    </xf>
    <xf numFmtId="164" fontId="3" fillId="11" borderId="15" xfId="2" applyFont="1" applyFill="1" applyBorder="1" applyAlignment="1" applyProtection="1">
      <alignment horizontal="center" vertical="center"/>
      <protection hidden="1"/>
    </xf>
    <xf numFmtId="165" fontId="72" fillId="4" borderId="21" xfId="0" applyNumberFormat="1" applyFont="1" applyFill="1" applyBorder="1" applyAlignment="1" applyProtection="1">
      <protection hidden="1"/>
    </xf>
    <xf numFmtId="0" fontId="0" fillId="4" borderId="53" xfId="0" applyNumberFormat="1" applyFill="1" applyBorder="1" applyProtection="1">
      <protection hidden="1"/>
    </xf>
    <xf numFmtId="0" fontId="77" fillId="4" borderId="47" xfId="0" applyNumberFormat="1" applyFont="1" applyFill="1" applyBorder="1" applyAlignment="1" applyProtection="1">
      <alignment horizontal="center"/>
      <protection hidden="1"/>
    </xf>
    <xf numFmtId="0" fontId="78" fillId="4" borderId="19" xfId="1" applyNumberFormat="1" applyFont="1" applyFill="1" applyBorder="1" applyAlignment="1" applyProtection="1">
      <alignment horizontal="center"/>
      <protection locked="0" hidden="1"/>
    </xf>
    <xf numFmtId="0" fontId="78" fillId="4" borderId="19" xfId="1" applyNumberFormat="1" applyFont="1" applyFill="1" applyBorder="1" applyAlignment="1" applyProtection="1">
      <alignment horizontal="center" vertical="center"/>
      <protection locked="0" hidden="1"/>
    </xf>
    <xf numFmtId="169" fontId="78" fillId="4" borderId="19" xfId="1" applyNumberFormat="1" applyFont="1" applyFill="1" applyBorder="1" applyAlignment="1" applyProtection="1">
      <alignment horizontal="right"/>
      <protection locked="0" hidden="1"/>
    </xf>
    <xf numFmtId="4" fontId="0" fillId="0" borderId="0" xfId="0" applyNumberFormat="1"/>
    <xf numFmtId="164" fontId="76" fillId="4" borderId="20" xfId="0" applyFont="1" applyFill="1" applyBorder="1" applyAlignment="1" applyProtection="1">
      <alignment horizontal="left" vertical="center"/>
      <protection locked="0" hidden="1"/>
    </xf>
    <xf numFmtId="164" fontId="76" fillId="4" borderId="21" xfId="0" applyFont="1" applyFill="1" applyBorder="1" applyAlignment="1" applyProtection="1">
      <alignment horizontal="left" vertical="center"/>
      <protection locked="0" hidden="1"/>
    </xf>
    <xf numFmtId="164" fontId="76" fillId="4" borderId="22" xfId="0" applyFont="1" applyFill="1" applyBorder="1" applyAlignment="1" applyProtection="1">
      <alignment horizontal="left" vertical="center"/>
      <protection locked="0" hidden="1"/>
    </xf>
    <xf numFmtId="14" fontId="0" fillId="4" borderId="0" xfId="0" applyNumberFormat="1" applyFill="1" applyProtection="1">
      <protection hidden="1"/>
    </xf>
    <xf numFmtId="14" fontId="78" fillId="4" borderId="19" xfId="1" applyNumberFormat="1" applyFont="1" applyFill="1" applyBorder="1" applyAlignment="1" applyProtection="1">
      <alignment horizontal="center" vertical="center"/>
      <protection locked="0" hidden="1"/>
    </xf>
    <xf numFmtId="164" fontId="77" fillId="4" borderId="102" xfId="0" applyFont="1" applyFill="1" applyBorder="1" applyAlignment="1" applyProtection="1">
      <alignment horizontal="center"/>
      <protection hidden="1"/>
    </xf>
    <xf numFmtId="14" fontId="77" fillId="4" borderId="53" xfId="0" applyNumberFormat="1" applyFont="1" applyFill="1" applyBorder="1" applyAlignment="1" applyProtection="1">
      <alignment horizontal="center"/>
      <protection hidden="1"/>
    </xf>
    <xf numFmtId="14" fontId="77" fillId="4" borderId="102" xfId="0" applyNumberFormat="1" applyFont="1" applyFill="1" applyBorder="1" applyAlignment="1" applyProtection="1">
      <alignment horizontal="center"/>
      <protection hidden="1"/>
    </xf>
    <xf numFmtId="164" fontId="69" fillId="4" borderId="44" xfId="0" applyFont="1" applyFill="1" applyBorder="1" applyAlignment="1" applyProtection="1">
      <alignment horizontal="center"/>
      <protection hidden="1"/>
    </xf>
    <xf numFmtId="165" fontId="78" fillId="4" borderId="44" xfId="1" applyFont="1" applyFill="1" applyBorder="1" applyAlignment="1" applyProtection="1">
      <alignment horizontal="center"/>
      <protection locked="0"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5" fontId="0" fillId="4" borderId="48" xfId="1" applyFont="1" applyFill="1" applyBorder="1" applyAlignment="1" applyProtection="1">
      <alignment horizontal="center"/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5" fontId="0" fillId="4" borderId="48" xfId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5" fontId="75" fillId="4" borderId="4" xfId="1" applyFont="1" applyFill="1" applyBorder="1" applyAlignment="1" applyProtection="1">
      <alignment horizontal="center"/>
      <protection hidden="1"/>
    </xf>
    <xf numFmtId="165" fontId="75" fillId="4" borderId="104" xfId="1" applyFont="1" applyFill="1" applyBorder="1" applyAlignment="1" applyProtection="1">
      <alignment horizontal="center"/>
      <protection hidden="1"/>
    </xf>
    <xf numFmtId="165" fontId="78" fillId="4" borderId="4" xfId="1" applyFont="1" applyFill="1" applyBorder="1" applyAlignment="1" applyProtection="1">
      <alignment horizontal="center"/>
      <protection hidden="1"/>
    </xf>
    <xf numFmtId="165" fontId="78" fillId="4" borderId="104" xfId="1" applyFont="1" applyFill="1" applyBorder="1" applyAlignment="1" applyProtection="1">
      <alignment horizontal="center"/>
      <protection hidden="1"/>
    </xf>
    <xf numFmtId="164" fontId="73" fillId="4" borderId="20" xfId="0" applyFont="1" applyFill="1" applyBorder="1" applyAlignment="1" applyProtection="1">
      <alignment horizontal="center"/>
      <protection hidden="1"/>
    </xf>
    <xf numFmtId="164" fontId="56" fillId="3" borderId="14" xfId="0" applyFont="1" applyFill="1" applyBorder="1" applyAlignment="1">
      <alignment horizontal="center" vertical="center"/>
    </xf>
    <xf numFmtId="164" fontId="0" fillId="0" borderId="20" xfId="0" applyBorder="1"/>
    <xf numFmtId="164" fontId="0" fillId="0" borderId="21" xfId="0" applyBorder="1"/>
    <xf numFmtId="164" fontId="0" fillId="0" borderId="22" xfId="0" applyBorder="1"/>
    <xf numFmtId="164" fontId="76" fillId="4" borderId="19" xfId="0" applyFont="1" applyFill="1" applyBorder="1" applyAlignment="1" applyProtection="1">
      <alignment horizontal="left" vertical="center"/>
      <protection locked="0" hidden="1"/>
    </xf>
    <xf numFmtId="164" fontId="46" fillId="4" borderId="48" xfId="0" applyFont="1" applyFill="1" applyBorder="1" applyAlignment="1" applyProtection="1">
      <alignment horizontal="left"/>
      <protection hidden="1"/>
    </xf>
    <xf numFmtId="164" fontId="2" fillId="3" borderId="1" xfId="0" applyFont="1" applyFill="1" applyBorder="1" applyAlignment="1" applyProtection="1">
      <alignment horizontal="center" vertical="center"/>
      <protection hidden="1"/>
    </xf>
    <xf numFmtId="164" fontId="6" fillId="4" borderId="2" xfId="0" applyFont="1" applyFill="1" applyBorder="1" applyAlignment="1" applyProtection="1">
      <alignment horizontal="center" vertical="center" wrapText="1"/>
      <protection hidden="1"/>
    </xf>
    <xf numFmtId="164" fontId="10" fillId="3" borderId="0" xfId="0" applyFont="1" applyFill="1" applyBorder="1" applyAlignment="1" applyProtection="1">
      <alignment horizontal="center" vertical="center"/>
      <protection hidden="1"/>
    </xf>
    <xf numFmtId="164" fontId="11" fillId="3" borderId="4" xfId="0" applyFont="1" applyFill="1" applyBorder="1" applyAlignment="1" applyProtection="1">
      <alignment horizontal="center" vertical="center"/>
      <protection hidden="1"/>
    </xf>
    <xf numFmtId="164" fontId="5" fillId="3" borderId="5" xfId="0" applyFont="1" applyFill="1" applyBorder="1" applyAlignment="1" applyProtection="1">
      <alignment horizontal="center" vertical="center"/>
      <protection hidden="1"/>
    </xf>
    <xf numFmtId="164" fontId="11" fillId="5" borderId="1" xfId="0" applyFont="1" applyFill="1" applyBorder="1" applyAlignment="1" applyProtection="1">
      <alignment horizontal="center" vertical="center"/>
      <protection locked="0" hidden="1"/>
    </xf>
    <xf numFmtId="164" fontId="11" fillId="5" borderId="6" xfId="0" applyFont="1" applyFill="1" applyBorder="1" applyAlignment="1" applyProtection="1">
      <alignment horizontal="center" vertical="center"/>
      <protection locked="0" hidden="1"/>
    </xf>
    <xf numFmtId="164" fontId="11" fillId="5" borderId="7" xfId="0" applyFont="1" applyFill="1" applyBorder="1" applyAlignment="1" applyProtection="1">
      <alignment horizontal="center" vertical="center"/>
      <protection locked="0" hidden="1"/>
    </xf>
    <xf numFmtId="166" fontId="11" fillId="5" borderId="1" xfId="0" applyNumberFormat="1" applyFont="1" applyFill="1" applyBorder="1" applyAlignment="1" applyProtection="1">
      <alignment horizontal="center" vertical="center"/>
      <protection locked="0" hidden="1"/>
    </xf>
    <xf numFmtId="166" fontId="3" fillId="6" borderId="1" xfId="0" applyNumberFormat="1" applyFont="1" applyFill="1" applyBorder="1" applyAlignment="1" applyProtection="1">
      <alignment horizontal="center" vertical="center"/>
      <protection hidden="1"/>
    </xf>
    <xf numFmtId="164" fontId="25" fillId="3" borderId="2" xfId="0" applyFont="1" applyFill="1" applyBorder="1" applyAlignment="1" applyProtection="1">
      <alignment horizontal="center" vertical="center" wrapText="1"/>
      <protection hidden="1"/>
    </xf>
    <xf numFmtId="164" fontId="27" fillId="7" borderId="2" xfId="2" applyFont="1" applyFill="1" applyBorder="1" applyAlignment="1" applyProtection="1">
      <alignment horizontal="center" vertical="center"/>
      <protection hidden="1"/>
    </xf>
    <xf numFmtId="164" fontId="25" fillId="8" borderId="2" xfId="2" applyFont="1" applyFill="1" applyBorder="1" applyAlignment="1" applyProtection="1">
      <alignment horizontal="center" vertical="center"/>
      <protection hidden="1"/>
    </xf>
    <xf numFmtId="164" fontId="27" fillId="9" borderId="2" xfId="2" applyFont="1" applyFill="1" applyBorder="1" applyAlignment="1" applyProtection="1">
      <alignment horizontal="center" vertical="center"/>
      <protection hidden="1"/>
    </xf>
    <xf numFmtId="164" fontId="30" fillId="3" borderId="8" xfId="0" applyFont="1" applyFill="1" applyBorder="1" applyAlignment="1" applyProtection="1">
      <alignment horizontal="center" vertical="center"/>
      <protection hidden="1"/>
    </xf>
    <xf numFmtId="164" fontId="3" fillId="10" borderId="9" xfId="0" applyFont="1" applyFill="1" applyBorder="1" applyAlignment="1" applyProtection="1">
      <alignment horizontal="center" vertical="center"/>
      <protection hidden="1"/>
    </xf>
    <xf numFmtId="164" fontId="3" fillId="10" borderId="2" xfId="0" applyFont="1" applyFill="1" applyBorder="1" applyAlignment="1" applyProtection="1">
      <alignment horizontal="center" vertical="center"/>
      <protection hidden="1"/>
    </xf>
    <xf numFmtId="164" fontId="3" fillId="11" borderId="2" xfId="0" applyFont="1" applyFill="1" applyBorder="1" applyAlignment="1" applyProtection="1">
      <alignment horizontal="center" vertical="center"/>
      <protection hidden="1"/>
    </xf>
    <xf numFmtId="164" fontId="3" fillId="12" borderId="2" xfId="0" applyFont="1" applyFill="1" applyBorder="1" applyAlignment="1" applyProtection="1">
      <alignment horizontal="center" vertical="center"/>
      <protection hidden="1"/>
    </xf>
    <xf numFmtId="164" fontId="32" fillId="13" borderId="10" xfId="0" applyFont="1" applyFill="1" applyBorder="1" applyAlignment="1" applyProtection="1">
      <alignment horizontal="center"/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5" fontId="11" fillId="3" borderId="2" xfId="0" applyNumberFormat="1" applyFont="1" applyFill="1" applyBorder="1" applyAlignment="1" applyProtection="1">
      <alignment horizontal="center"/>
      <protection hidden="1"/>
    </xf>
    <xf numFmtId="165" fontId="35" fillId="3" borderId="2" xfId="0" applyNumberFormat="1" applyFont="1" applyFill="1" applyBorder="1" applyAlignment="1" applyProtection="1">
      <alignment horizontal="center"/>
      <protection hidden="1"/>
    </xf>
    <xf numFmtId="165" fontId="37" fillId="3" borderId="2" xfId="0" applyNumberFormat="1" applyFont="1" applyFill="1" applyBorder="1" applyAlignment="1" applyProtection="1">
      <alignment horizontal="center"/>
      <protection hidden="1"/>
    </xf>
    <xf numFmtId="165" fontId="32" fillId="13" borderId="12" xfId="1" applyFont="1" applyFill="1" applyBorder="1" applyAlignment="1" applyProtection="1">
      <alignment horizontal="center"/>
      <protection hidden="1"/>
    </xf>
    <xf numFmtId="165" fontId="38" fillId="4" borderId="13" xfId="1" applyFont="1" applyFill="1" applyBorder="1" applyAlignment="1" applyProtection="1">
      <alignment horizontal="center"/>
      <protection hidden="1"/>
    </xf>
    <xf numFmtId="165" fontId="11" fillId="3" borderId="14" xfId="0" applyNumberFormat="1" applyFont="1" applyFill="1" applyBorder="1" applyAlignment="1" applyProtection="1">
      <alignment horizontal="center"/>
      <protection hidden="1"/>
    </xf>
    <xf numFmtId="165" fontId="35" fillId="3" borderId="15" xfId="0" applyNumberFormat="1" applyFont="1" applyFill="1" applyBorder="1" applyAlignment="1" applyProtection="1">
      <alignment horizontal="center"/>
      <protection hidden="1"/>
    </xf>
    <xf numFmtId="166" fontId="11" fillId="3" borderId="2" xfId="0" applyNumberFormat="1" applyFont="1" applyFill="1" applyBorder="1" applyAlignment="1" applyProtection="1">
      <alignment horizontal="center"/>
      <protection hidden="1"/>
    </xf>
    <xf numFmtId="164" fontId="11" fillId="14" borderId="0" xfId="0" applyFont="1" applyFill="1" applyBorder="1" applyAlignment="1" applyProtection="1">
      <alignment horizontal="left"/>
      <protection hidden="1"/>
    </xf>
    <xf numFmtId="166" fontId="11" fillId="14" borderId="0" xfId="0" applyNumberFormat="1" applyFont="1" applyFill="1" applyBorder="1" applyAlignment="1" applyProtection="1">
      <alignment horizontal="center"/>
      <protection hidden="1"/>
    </xf>
    <xf numFmtId="164" fontId="3" fillId="6" borderId="0" xfId="0" applyFont="1" applyFill="1" applyBorder="1" applyAlignment="1" applyProtection="1">
      <alignment horizontal="left" vertical="center"/>
      <protection hidden="1"/>
    </xf>
    <xf numFmtId="165" fontId="44" fillId="4" borderId="18" xfId="0" applyNumberFormat="1" applyFont="1" applyFill="1" applyBorder="1" applyAlignment="1" applyProtection="1">
      <alignment horizontal="center"/>
      <protection hidden="1"/>
    </xf>
    <xf numFmtId="164" fontId="3" fillId="3" borderId="2" xfId="0" applyFont="1" applyFill="1" applyBorder="1" applyAlignment="1" applyProtection="1">
      <alignment horizontal="left" vertical="center"/>
      <protection hidden="1"/>
    </xf>
    <xf numFmtId="165" fontId="35" fillId="3" borderId="2" xfId="1" applyFont="1" applyFill="1" applyBorder="1" applyAlignment="1" applyProtection="1">
      <alignment horizontal="center" vertical="center"/>
      <protection hidden="1"/>
    </xf>
    <xf numFmtId="165" fontId="37" fillId="3" borderId="2" xfId="1" applyFont="1" applyFill="1" applyBorder="1" applyAlignment="1" applyProtection="1">
      <alignment horizontal="center" vertical="center"/>
      <protection hidden="1"/>
    </xf>
    <xf numFmtId="165" fontId="11" fillId="3" borderId="2" xfId="0" applyNumberFormat="1" applyFont="1" applyFill="1" applyBorder="1" applyAlignment="1" applyProtection="1">
      <alignment horizontal="center" vertical="center"/>
      <protection hidden="1"/>
    </xf>
    <xf numFmtId="164" fontId="40" fillId="6" borderId="2" xfId="2" applyFont="1" applyFill="1" applyBorder="1" applyAlignment="1" applyProtection="1">
      <alignment horizontal="center" vertical="center"/>
      <protection hidden="1"/>
    </xf>
    <xf numFmtId="164" fontId="3" fillId="6" borderId="16" xfId="2" applyFont="1" applyFill="1" applyBorder="1" applyAlignment="1" applyProtection="1">
      <alignment horizontal="center" vertical="center"/>
      <protection hidden="1"/>
    </xf>
    <xf numFmtId="165" fontId="42" fillId="4" borderId="2" xfId="1" applyFont="1" applyFill="1" applyBorder="1" applyAlignment="1" applyProtection="1">
      <alignment horizontal="center" vertical="center"/>
      <protection hidden="1"/>
    </xf>
    <xf numFmtId="165" fontId="3" fillId="6" borderId="0" xfId="0" applyNumberFormat="1" applyFont="1" applyFill="1" applyBorder="1" applyAlignment="1" applyProtection="1">
      <alignment horizontal="center"/>
      <protection hidden="1"/>
    </xf>
    <xf numFmtId="166" fontId="3" fillId="3" borderId="0" xfId="0" applyNumberFormat="1" applyFont="1" applyFill="1" applyBorder="1" applyAlignment="1" applyProtection="1">
      <alignment horizontal="center" vertical="center"/>
      <protection hidden="1"/>
    </xf>
    <xf numFmtId="164" fontId="43" fillId="4" borderId="17" xfId="0" applyFont="1" applyFill="1" applyBorder="1" applyAlignment="1" applyProtection="1">
      <alignment horizontal="center" vertical="center"/>
      <protection hidden="1"/>
    </xf>
    <xf numFmtId="164" fontId="48" fillId="3" borderId="2" xfId="0" applyFont="1" applyFill="1" applyBorder="1" applyAlignment="1">
      <alignment horizontal="center" vertical="center"/>
    </xf>
    <xf numFmtId="164" fontId="49" fillId="8" borderId="2" xfId="2" applyFont="1" applyFill="1" applyBorder="1" applyAlignment="1" applyProtection="1">
      <alignment horizontal="center" vertical="center"/>
      <protection hidden="1"/>
    </xf>
    <xf numFmtId="164" fontId="50" fillId="9" borderId="2" xfId="2" applyFont="1" applyFill="1" applyBorder="1" applyAlignment="1" applyProtection="1">
      <alignment horizontal="center" vertical="center"/>
      <protection hidden="1"/>
    </xf>
    <xf numFmtId="164" fontId="50" fillId="15" borderId="2" xfId="2" applyFont="1" applyFill="1" applyBorder="1" applyAlignment="1" applyProtection="1">
      <alignment horizontal="center" vertical="center"/>
      <protection hidden="1"/>
    </xf>
    <xf numFmtId="164" fontId="51" fillId="7" borderId="19" xfId="0" applyFont="1" applyFill="1" applyBorder="1" applyAlignment="1" applyProtection="1">
      <alignment horizontal="center" vertical="center"/>
      <protection hidden="1"/>
    </xf>
    <xf numFmtId="164" fontId="3" fillId="16" borderId="20" xfId="0" applyFont="1" applyFill="1" applyBorder="1" applyAlignment="1" applyProtection="1">
      <alignment horizontal="center" vertical="center"/>
      <protection hidden="1"/>
    </xf>
    <xf numFmtId="164" fontId="3" fillId="16" borderId="21" xfId="0" applyFont="1" applyFill="1" applyBorder="1" applyAlignment="1" applyProtection="1">
      <alignment horizontal="center" vertical="center"/>
      <protection hidden="1"/>
    </xf>
    <xf numFmtId="164" fontId="32" fillId="7" borderId="19" xfId="0" applyFont="1" applyFill="1" applyBorder="1" applyAlignment="1" applyProtection="1">
      <alignment horizontal="center" vertical="center"/>
      <protection hidden="1"/>
    </xf>
    <xf numFmtId="164" fontId="16" fillId="5" borderId="19" xfId="0" applyFont="1" applyFill="1" applyBorder="1" applyAlignment="1" applyProtection="1">
      <alignment horizontal="center" vertical="center"/>
      <protection hidden="1"/>
    </xf>
    <xf numFmtId="164" fontId="3" fillId="16" borderId="19" xfId="0" applyFont="1" applyFill="1" applyBorder="1" applyAlignment="1" applyProtection="1">
      <alignment horizontal="center" vertical="center"/>
      <protection hidden="1"/>
    </xf>
    <xf numFmtId="164" fontId="55" fillId="9" borderId="19" xfId="0" applyFont="1" applyFill="1" applyBorder="1" applyAlignment="1" applyProtection="1">
      <alignment horizontal="center" vertical="center"/>
      <protection hidden="1"/>
    </xf>
    <xf numFmtId="164" fontId="12" fillId="7" borderId="2" xfId="2" applyFont="1" applyFill="1" applyBorder="1" applyAlignment="1" applyProtection="1">
      <alignment horizontal="center" vertical="center"/>
      <protection hidden="1"/>
    </xf>
    <xf numFmtId="164" fontId="48" fillId="3" borderId="14" xfId="0" applyFont="1" applyFill="1" applyBorder="1" applyAlignment="1">
      <alignment horizontal="center" vertical="center"/>
    </xf>
    <xf numFmtId="164" fontId="58" fillId="9" borderId="19" xfId="0" applyFont="1" applyFill="1" applyBorder="1" applyAlignment="1" applyProtection="1">
      <alignment horizontal="center" vertical="center"/>
      <protection hidden="1"/>
    </xf>
    <xf numFmtId="164" fontId="50" fillId="7" borderId="2" xfId="2" applyFont="1" applyFill="1" applyBorder="1" applyAlignment="1" applyProtection="1">
      <alignment horizontal="center" vertical="center"/>
      <protection hidden="1"/>
    </xf>
    <xf numFmtId="164" fontId="57" fillId="9" borderId="19" xfId="0" applyFont="1" applyFill="1" applyBorder="1" applyAlignment="1" applyProtection="1">
      <alignment horizontal="center" vertical="center" wrapText="1"/>
      <protection hidden="1"/>
    </xf>
    <xf numFmtId="164" fontId="68" fillId="4" borderId="58" xfId="0" applyFont="1" applyFill="1" applyBorder="1" applyAlignment="1" applyProtection="1">
      <alignment horizontal="right"/>
      <protection hidden="1"/>
    </xf>
    <xf numFmtId="164" fontId="73" fillId="4" borderId="51" xfId="0" applyFont="1" applyFill="1" applyBorder="1" applyAlignment="1" applyProtection="1">
      <alignment horizontal="center"/>
      <protection hidden="1"/>
    </xf>
    <xf numFmtId="164" fontId="73" fillId="4" borderId="52" xfId="0" applyFont="1" applyFill="1" applyBorder="1" applyAlignment="1" applyProtection="1">
      <alignment horizontal="center"/>
      <protection hidden="1"/>
    </xf>
    <xf numFmtId="164" fontId="73" fillId="4" borderId="42" xfId="0" applyFont="1" applyFill="1" applyBorder="1" applyAlignment="1" applyProtection="1">
      <alignment horizontal="center"/>
      <protection hidden="1"/>
    </xf>
    <xf numFmtId="164" fontId="67" fillId="4" borderId="0" xfId="0" applyFont="1" applyFill="1" applyBorder="1" applyAlignment="1" applyProtection="1">
      <alignment horizontal="center"/>
      <protection hidden="1"/>
    </xf>
    <xf numFmtId="164" fontId="70" fillId="4" borderId="48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72" fillId="4" borderId="32" xfId="0" applyFont="1" applyFill="1" applyBorder="1" applyAlignment="1" applyProtection="1">
      <alignment horizontal="center"/>
      <protection hidden="1"/>
    </xf>
    <xf numFmtId="164" fontId="139" fillId="4" borderId="19" xfId="0" applyFont="1" applyFill="1" applyBorder="1" applyAlignment="1" applyProtection="1">
      <alignment horizontal="left" vertical="center"/>
      <protection locked="0" hidden="1"/>
    </xf>
    <xf numFmtId="164" fontId="76" fillId="4" borderId="19" xfId="0" applyFont="1" applyFill="1" applyBorder="1" applyAlignment="1" applyProtection="1">
      <alignment horizontal="left" vertical="center"/>
      <protection locked="0" hidden="1"/>
    </xf>
    <xf numFmtId="164" fontId="76" fillId="4" borderId="19" xfId="0" applyFont="1" applyFill="1" applyBorder="1" applyAlignment="1" applyProtection="1">
      <alignment horizontal="left"/>
      <protection locked="0" hidden="1"/>
    </xf>
    <xf numFmtId="164" fontId="3" fillId="5" borderId="9" xfId="2" applyFont="1" applyFill="1" applyBorder="1" applyAlignment="1" applyProtection="1">
      <alignment horizontal="center"/>
      <protection hidden="1"/>
    </xf>
    <xf numFmtId="164" fontId="66" fillId="15" borderId="2" xfId="2" applyFont="1" applyFill="1" applyBorder="1" applyAlignment="1" applyProtection="1">
      <alignment horizontal="center" vertical="center"/>
      <protection hidden="1"/>
    </xf>
    <xf numFmtId="164" fontId="65" fillId="18" borderId="2" xfId="0" applyFont="1" applyFill="1" applyBorder="1" applyAlignment="1" applyProtection="1">
      <alignment horizontal="center" vertical="center"/>
      <protection hidden="1"/>
    </xf>
    <xf numFmtId="164" fontId="82" fillId="4" borderId="19" xfId="0" applyFont="1" applyFill="1" applyBorder="1" applyAlignment="1" applyProtection="1">
      <alignment horizontal="left"/>
      <protection hidden="1"/>
    </xf>
    <xf numFmtId="165" fontId="78" fillId="4" borderId="55" xfId="1" applyFont="1" applyFill="1" applyBorder="1" applyAlignment="1" applyProtection="1">
      <alignment horizontal="center"/>
      <protection hidden="1"/>
    </xf>
    <xf numFmtId="164" fontId="73" fillId="4" borderId="54" xfId="0" applyFont="1" applyFill="1" applyBorder="1" applyAlignment="1" applyProtection="1">
      <alignment horizontal="center"/>
      <protection hidden="1"/>
    </xf>
    <xf numFmtId="164" fontId="75" fillId="4" borderId="0" xfId="0" applyFont="1" applyFill="1" applyBorder="1" applyAlignment="1" applyProtection="1">
      <alignment horizontal="left"/>
      <protection hidden="1"/>
    </xf>
    <xf numFmtId="164" fontId="68" fillId="4" borderId="0" xfId="0" applyFont="1" applyFill="1" applyBorder="1" applyAlignment="1" applyProtection="1">
      <alignment horizontal="right"/>
      <protection hidden="1"/>
    </xf>
    <xf numFmtId="164" fontId="72" fillId="4" borderId="19" xfId="0" applyFont="1" applyFill="1" applyBorder="1" applyAlignment="1" applyProtection="1">
      <alignment horizontal="left"/>
      <protection hidden="1"/>
    </xf>
    <xf numFmtId="164" fontId="73" fillId="4" borderId="56" xfId="0" applyFont="1" applyFill="1" applyBorder="1" applyAlignment="1" applyProtection="1">
      <alignment horizontal="center"/>
      <protection hidden="1"/>
    </xf>
    <xf numFmtId="165" fontId="75" fillId="4" borderId="55" xfId="1" applyFont="1" applyFill="1" applyBorder="1" applyAlignment="1" applyProtection="1">
      <alignment horizontal="center"/>
      <protection hidden="1"/>
    </xf>
    <xf numFmtId="164" fontId="0" fillId="4" borderId="97" xfId="0" applyFill="1" applyBorder="1" applyAlignment="1" applyProtection="1">
      <alignment horizontal="center"/>
      <protection hidden="1"/>
    </xf>
    <xf numFmtId="164" fontId="0" fillId="4" borderId="63" xfId="0" applyFill="1" applyBorder="1" applyAlignment="1" applyProtection="1">
      <alignment horizontal="center"/>
      <protection hidden="1"/>
    </xf>
    <xf numFmtId="164" fontId="91" fillId="4" borderId="94" xfId="0" applyFont="1" applyFill="1" applyBorder="1" applyAlignment="1" applyProtection="1">
      <alignment horizontal="center"/>
      <protection hidden="1"/>
    </xf>
    <xf numFmtId="164" fontId="91" fillId="4" borderId="60" xfId="0" applyFont="1" applyFill="1" applyBorder="1" applyAlignment="1" applyProtection="1">
      <alignment horizontal="center"/>
      <protection hidden="1"/>
    </xf>
    <xf numFmtId="164" fontId="91" fillId="4" borderId="95" xfId="0" applyFont="1" applyFill="1" applyBorder="1" applyAlignment="1" applyProtection="1">
      <alignment horizontal="center"/>
      <protection hidden="1"/>
    </xf>
    <xf numFmtId="164" fontId="95" fillId="4" borderId="61" xfId="0" applyFont="1" applyFill="1" applyBorder="1" applyAlignment="1" applyProtection="1">
      <alignment horizontal="left"/>
      <protection hidden="1"/>
    </xf>
    <xf numFmtId="164" fontId="95" fillId="4" borderId="0" xfId="0" applyFont="1" applyFill="1" applyBorder="1" applyAlignment="1" applyProtection="1">
      <alignment horizontal="left"/>
      <protection hidden="1"/>
    </xf>
    <xf numFmtId="164" fontId="96" fillId="4" borderId="96" xfId="0" applyFont="1" applyFill="1" applyBorder="1" applyAlignment="1" applyProtection="1">
      <alignment horizontal="left"/>
      <protection hidden="1"/>
    </xf>
    <xf numFmtId="164" fontId="96" fillId="4" borderId="61" xfId="0" applyFont="1" applyFill="1" applyBorder="1" applyAlignment="1" applyProtection="1">
      <alignment horizontal="left"/>
      <protection hidden="1"/>
    </xf>
    <xf numFmtId="164" fontId="91" fillId="4" borderId="57" xfId="0" applyFont="1" applyFill="1" applyBorder="1" applyAlignment="1" applyProtection="1">
      <alignment horizontal="center"/>
      <protection hidden="1"/>
    </xf>
    <xf numFmtId="164" fontId="91" fillId="4" borderId="58" xfId="0" applyFont="1" applyFill="1" applyBorder="1" applyAlignment="1" applyProtection="1">
      <alignment horizontal="center"/>
      <protection hidden="1"/>
    </xf>
    <xf numFmtId="164" fontId="91" fillId="4" borderId="93" xfId="0" applyFont="1" applyFill="1" applyBorder="1" applyAlignment="1" applyProtection="1">
      <alignment horizontal="center"/>
      <protection hidden="1"/>
    </xf>
    <xf numFmtId="164" fontId="91" fillId="4" borderId="61" xfId="0" applyFont="1" applyFill="1" applyBorder="1" applyAlignment="1" applyProtection="1">
      <alignment horizontal="center"/>
      <protection hidden="1"/>
    </xf>
    <xf numFmtId="164" fontId="91" fillId="4" borderId="0" xfId="0" applyFont="1" applyFill="1" applyBorder="1" applyAlignment="1" applyProtection="1">
      <alignment horizontal="center"/>
      <protection hidden="1"/>
    </xf>
    <xf numFmtId="164" fontId="91" fillId="4" borderId="88" xfId="0" applyFont="1" applyFill="1" applyBorder="1" applyAlignment="1" applyProtection="1">
      <alignment horizontal="center"/>
      <protection hidden="1"/>
    </xf>
    <xf numFmtId="164" fontId="72" fillId="4" borderId="61" xfId="0" applyFont="1" applyFill="1" applyBorder="1" applyAlignment="1" applyProtection="1">
      <alignment horizontal="right"/>
      <protection hidden="1"/>
    </xf>
    <xf numFmtId="164" fontId="72" fillId="4" borderId="0" xfId="0" applyFont="1" applyFill="1" applyBorder="1" applyAlignment="1" applyProtection="1">
      <alignment horizontal="right"/>
      <protection hidden="1"/>
    </xf>
    <xf numFmtId="164" fontId="0" fillId="4" borderId="98" xfId="0" applyFill="1" applyBorder="1" applyAlignment="1" applyProtection="1">
      <alignment horizontal="center"/>
      <protection hidden="1"/>
    </xf>
    <xf numFmtId="164" fontId="0" fillId="4" borderId="29" xfId="0" applyFill="1" applyBorder="1" applyAlignment="1" applyProtection="1">
      <alignment horizontal="center"/>
      <protection hidden="1"/>
    </xf>
    <xf numFmtId="15" fontId="47" fillId="3" borderId="0" xfId="0" applyNumberFormat="1" applyFont="1" applyFill="1" applyBorder="1" applyAlignment="1" applyProtection="1">
      <alignment horizontal="center" vertical="center"/>
      <protection hidden="1"/>
    </xf>
    <xf numFmtId="165" fontId="72" fillId="4" borderId="79" xfId="1" applyFont="1" applyFill="1" applyBorder="1" applyAlignment="1" applyProtection="1">
      <alignment horizontal="center"/>
      <protection hidden="1"/>
    </xf>
    <xf numFmtId="165" fontId="72" fillId="4" borderId="100" xfId="1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164" fontId="8" fillId="4" borderId="48" xfId="0" applyFont="1" applyFill="1" applyBorder="1" applyAlignment="1" applyProtection="1">
      <alignment horizontal="center"/>
      <protection hidden="1"/>
    </xf>
    <xf numFmtId="17" fontId="70" fillId="4" borderId="48" xfId="0" applyNumberFormat="1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100" fillId="4" borderId="0" xfId="0" applyFont="1" applyFill="1" applyBorder="1" applyAlignment="1" applyProtection="1">
      <alignment horizontal="center"/>
      <protection hidden="1"/>
    </xf>
    <xf numFmtId="164" fontId="101" fillId="4" borderId="19" xfId="0" applyFont="1" applyFill="1" applyBorder="1" applyAlignment="1" applyProtection="1">
      <alignment horizontal="center"/>
      <protection hidden="1"/>
    </xf>
    <xf numFmtId="164" fontId="70" fillId="4" borderId="45" xfId="0" applyFont="1" applyFill="1" applyBorder="1" applyAlignment="1" applyProtection="1">
      <alignment horizontal="left"/>
      <protection hidden="1"/>
    </xf>
    <xf numFmtId="164" fontId="100" fillId="4" borderId="0" xfId="0" applyFont="1" applyFill="1" applyBorder="1" applyAlignment="1" applyProtection="1">
      <alignment horizontal="left"/>
      <protection hidden="1"/>
    </xf>
    <xf numFmtId="164" fontId="104" fillId="4" borderId="21" xfId="0" applyFont="1" applyFill="1" applyBorder="1" applyAlignment="1" applyProtection="1">
      <alignment horizontal="left" vertical="center"/>
      <protection hidden="1"/>
    </xf>
    <xf numFmtId="164" fontId="47" fillId="3" borderId="0" xfId="0" applyFont="1" applyFill="1" applyBorder="1" applyAlignment="1" applyProtection="1">
      <alignment horizontal="center"/>
      <protection hidden="1"/>
    </xf>
    <xf numFmtId="164" fontId="104" fillId="4" borderId="21" xfId="0" applyFont="1" applyFill="1" applyBorder="1" applyAlignment="1" applyProtection="1">
      <alignment horizontal="left"/>
      <protection locked="0" hidden="1"/>
    </xf>
    <xf numFmtId="165" fontId="104" fillId="4" borderId="48" xfId="1" applyFont="1" applyFill="1" applyBorder="1" applyAlignment="1" applyProtection="1">
      <alignment horizontal="center"/>
      <protection hidden="1"/>
    </xf>
    <xf numFmtId="164" fontId="46" fillId="4" borderId="21" xfId="0" applyFont="1" applyFill="1" applyBorder="1" applyAlignment="1" applyProtection="1">
      <alignment horizontal="left"/>
      <protection hidden="1"/>
    </xf>
    <xf numFmtId="165" fontId="46" fillId="4" borderId="48" xfId="1" applyFont="1" applyFill="1" applyBorder="1" applyAlignment="1" applyProtection="1">
      <alignment horizontal="center"/>
      <protection hidden="1"/>
    </xf>
    <xf numFmtId="164" fontId="70" fillId="4" borderId="0" xfId="0" applyFont="1" applyFill="1" applyBorder="1" applyAlignment="1" applyProtection="1">
      <alignment horizontal="left"/>
      <protection hidden="1"/>
    </xf>
    <xf numFmtId="164" fontId="70" fillId="4" borderId="0" xfId="0" applyFont="1" applyFill="1" applyBorder="1" applyAlignment="1" applyProtection="1">
      <alignment horizontal="center"/>
      <protection hidden="1"/>
    </xf>
    <xf numFmtId="165" fontId="103" fillId="4" borderId="48" xfId="1" applyFont="1" applyFill="1" applyBorder="1" applyAlignment="1" applyProtection="1">
      <alignment horizontal="center"/>
      <protection hidden="1"/>
    </xf>
    <xf numFmtId="164" fontId="106" fillId="4" borderId="0" xfId="0" applyFont="1" applyFill="1" applyBorder="1" applyAlignment="1" applyProtection="1">
      <alignment horizontal="left"/>
      <protection hidden="1"/>
    </xf>
    <xf numFmtId="164" fontId="0" fillId="4" borderId="48" xfId="0" applyFill="1" applyBorder="1" applyAlignment="1" applyProtection="1">
      <alignment horizontal="left"/>
      <protection hidden="1"/>
    </xf>
    <xf numFmtId="165" fontId="105" fillId="4" borderId="48" xfId="1" applyFont="1" applyFill="1" applyBorder="1" applyAlignment="1" applyProtection="1">
      <alignment horizontal="center"/>
      <protection hidden="1"/>
    </xf>
    <xf numFmtId="164" fontId="9" fillId="4" borderId="0" xfId="0" applyFont="1" applyFill="1" applyBorder="1" applyAlignment="1" applyProtection="1">
      <alignment horizontal="left"/>
      <protection hidden="1"/>
    </xf>
    <xf numFmtId="164" fontId="110" fillId="17" borderId="48" xfId="0" applyFont="1" applyFill="1" applyBorder="1" applyAlignment="1" applyProtection="1">
      <alignment horizontal="left"/>
      <protection hidden="1"/>
    </xf>
    <xf numFmtId="164" fontId="70" fillId="4" borderId="0" xfId="0" applyFont="1" applyFill="1" applyBorder="1" applyAlignment="1" applyProtection="1">
      <alignment horizontal="right"/>
      <protection hidden="1"/>
    </xf>
    <xf numFmtId="164" fontId="111" fillId="4" borderId="48" xfId="0" applyFont="1" applyFill="1" applyBorder="1" applyAlignment="1" applyProtection="1">
      <alignment horizontal="center"/>
      <protection hidden="1"/>
    </xf>
    <xf numFmtId="164" fontId="113" fillId="20" borderId="69" xfId="0" applyFont="1" applyFill="1" applyBorder="1" applyAlignment="1" applyProtection="1">
      <alignment horizontal="center" vertical="center"/>
      <protection hidden="1"/>
    </xf>
    <xf numFmtId="164" fontId="114" fillId="21" borderId="69" xfId="0" applyFont="1" applyFill="1" applyBorder="1" applyAlignment="1" applyProtection="1">
      <alignment horizontal="center" vertical="center" wrapText="1"/>
      <protection hidden="1"/>
    </xf>
    <xf numFmtId="164" fontId="114" fillId="22" borderId="74" xfId="0" applyFont="1" applyFill="1" applyBorder="1" applyAlignment="1" applyProtection="1">
      <alignment horizontal="center"/>
      <protection hidden="1"/>
    </xf>
    <xf numFmtId="164" fontId="119" fillId="4" borderId="0" xfId="0" applyFont="1" applyFill="1" applyBorder="1" applyAlignment="1">
      <alignment horizontal="center"/>
    </xf>
    <xf numFmtId="164" fontId="65" fillId="4" borderId="19" xfId="0" applyFont="1" applyFill="1" applyBorder="1" applyAlignment="1" applyProtection="1">
      <alignment horizontal="left"/>
      <protection hidden="1"/>
    </xf>
    <xf numFmtId="164" fontId="76" fillId="4" borderId="20" xfId="0" applyFont="1" applyFill="1" applyBorder="1" applyAlignment="1" applyProtection="1">
      <alignment horizontal="center" vertical="center"/>
      <protection locked="0" hidden="1"/>
    </xf>
    <xf numFmtId="164" fontId="76" fillId="4" borderId="21" xfId="0" applyFont="1" applyFill="1" applyBorder="1" applyAlignment="1" applyProtection="1">
      <alignment horizontal="center" vertical="center"/>
      <protection locked="0" hidden="1"/>
    </xf>
    <xf numFmtId="164" fontId="76" fillId="4" borderId="22" xfId="0" applyFont="1" applyFill="1" applyBorder="1" applyAlignment="1" applyProtection="1">
      <alignment horizontal="center" vertical="center"/>
      <protection locked="0" hidden="1"/>
    </xf>
    <xf numFmtId="14" fontId="94" fillId="4" borderId="48" xfId="0" applyNumberFormat="1" applyFont="1" applyFill="1" applyBorder="1" applyAlignment="1" applyProtection="1">
      <alignment horizontal="center"/>
      <protection hidden="1"/>
    </xf>
    <xf numFmtId="14" fontId="94" fillId="4" borderId="34" xfId="0" applyNumberFormat="1" applyFont="1" applyFill="1" applyBorder="1" applyAlignment="1" applyProtection="1">
      <alignment horizontal="center"/>
      <protection hidden="1"/>
    </xf>
    <xf numFmtId="164" fontId="46" fillId="4" borderId="48" xfId="0" applyFont="1" applyFill="1" applyBorder="1" applyAlignment="1" applyProtection="1">
      <alignment horizontal="left" vertical="center"/>
      <protection locked="0" hidden="1"/>
    </xf>
    <xf numFmtId="164" fontId="114" fillId="22" borderId="69" xfId="0" applyFont="1" applyFill="1" applyBorder="1" applyAlignment="1" applyProtection="1">
      <alignment horizontal="center" vertical="center"/>
      <protection hidden="1"/>
    </xf>
    <xf numFmtId="164" fontId="73" fillId="4" borderId="101" xfId="0" applyFont="1" applyFill="1" applyBorder="1" applyAlignment="1" applyProtection="1">
      <alignment horizontal="center"/>
      <protection hidden="1"/>
    </xf>
    <xf numFmtId="164" fontId="72" fillId="4" borderId="45" xfId="0" applyFont="1" applyFill="1" applyBorder="1" applyAlignment="1" applyProtection="1">
      <alignment horizontal="left"/>
      <protection hidden="1"/>
    </xf>
    <xf numFmtId="164" fontId="46" fillId="4" borderId="21" xfId="0" applyFont="1" applyFill="1" applyBorder="1" applyAlignment="1" applyProtection="1">
      <alignment horizontal="left"/>
      <protection locked="0" hidden="1"/>
    </xf>
    <xf numFmtId="0" fontId="114" fillId="22" borderId="69" xfId="0" applyNumberFormat="1" applyFont="1" applyFill="1" applyBorder="1" applyAlignment="1" applyProtection="1">
      <alignment horizontal="center" vertical="center"/>
      <protection hidden="1"/>
    </xf>
    <xf numFmtId="164" fontId="73" fillId="4" borderId="84" xfId="0" applyFont="1" applyFill="1" applyBorder="1" applyAlignment="1" applyProtection="1">
      <alignment horizontal="center"/>
      <protection hidden="1"/>
    </xf>
    <xf numFmtId="164" fontId="65" fillId="4" borderId="19" xfId="0" applyFont="1" applyFill="1" applyBorder="1" applyAlignment="1" applyProtection="1">
      <alignment horizontal="left" vertical="center"/>
      <protection locked="0" hidden="1"/>
    </xf>
    <xf numFmtId="165" fontId="0" fillId="4" borderId="63" xfId="0" applyNumberFormat="1" applyFill="1" applyBorder="1" applyAlignment="1" applyProtection="1">
      <alignment horizontal="center"/>
      <protection hidden="1"/>
    </xf>
    <xf numFmtId="164" fontId="50" fillId="9" borderId="85" xfId="2" applyFont="1" applyFill="1" applyBorder="1" applyAlignment="1" applyProtection="1">
      <alignment horizontal="center" vertical="center"/>
      <protection hidden="1"/>
    </xf>
    <xf numFmtId="164" fontId="52" fillId="3" borderId="19" xfId="0" applyFont="1" applyFill="1" applyBorder="1" applyAlignment="1" applyProtection="1">
      <alignment horizontal="center"/>
      <protection hidden="1"/>
    </xf>
    <xf numFmtId="0" fontId="76" fillId="4" borderId="19" xfId="0" applyNumberFormat="1" applyFont="1" applyFill="1" applyBorder="1" applyAlignment="1" applyProtection="1">
      <alignment horizontal="left" vertical="center"/>
      <protection locked="0" hidden="1"/>
    </xf>
    <xf numFmtId="164" fontId="76" fillId="4" borderId="47" xfId="0" applyFont="1" applyFill="1" applyBorder="1" applyAlignment="1" applyProtection="1">
      <alignment horizontal="left" vertical="center"/>
      <protection locked="0" hidden="1"/>
    </xf>
    <xf numFmtId="164" fontId="46" fillId="4" borderId="48" xfId="0" applyFont="1" applyFill="1" applyBorder="1" applyAlignment="1" applyProtection="1">
      <alignment horizontal="left"/>
      <protection locked="0" hidden="1"/>
    </xf>
    <xf numFmtId="164" fontId="41" fillId="4" borderId="19" xfId="0" applyFont="1" applyFill="1" applyBorder="1" applyAlignment="1" applyProtection="1">
      <alignment horizontal="left"/>
      <protection hidden="1"/>
    </xf>
    <xf numFmtId="164" fontId="93" fillId="4" borderId="0" xfId="0" applyFont="1" applyFill="1" applyBorder="1" applyAlignment="1" applyProtection="1">
      <alignment horizontal="center"/>
      <protection hidden="1"/>
    </xf>
    <xf numFmtId="165" fontId="72" fillId="4" borderId="48" xfId="1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5" fontId="72" fillId="4" borderId="21" xfId="1" applyFont="1" applyFill="1" applyBorder="1" applyAlignment="1" applyProtection="1">
      <alignment horizontal="center"/>
      <protection hidden="1"/>
    </xf>
    <xf numFmtId="165" fontId="72" fillId="4" borderId="34" xfId="1" applyFont="1" applyFill="1" applyBorder="1" applyAlignment="1" applyProtection="1">
      <alignment horizontal="center"/>
      <protection hidden="1"/>
    </xf>
    <xf numFmtId="164" fontId="72" fillId="4" borderId="60" xfId="0" applyFont="1" applyFill="1" applyBorder="1" applyAlignment="1" applyProtection="1">
      <alignment horizontal="left"/>
      <protection hidden="1"/>
    </xf>
    <xf numFmtId="164" fontId="98" fillId="4" borderId="60" xfId="0" applyFont="1" applyFill="1" applyBorder="1" applyAlignment="1" applyProtection="1">
      <alignment horizontal="left"/>
      <protection hidden="1"/>
    </xf>
    <xf numFmtId="165" fontId="72" fillId="4" borderId="48" xfId="0" applyNumberFormat="1" applyFont="1" applyFill="1" applyBorder="1" applyAlignment="1" applyProtection="1">
      <alignment horizontal="center"/>
      <protection hidden="1"/>
    </xf>
    <xf numFmtId="165" fontId="72" fillId="4" borderId="64" xfId="1" applyFont="1" applyFill="1" applyBorder="1" applyAlignment="1" applyProtection="1">
      <alignment horizontal="center"/>
      <protection hidden="1"/>
    </xf>
    <xf numFmtId="164" fontId="112" fillId="4" borderId="19" xfId="0" applyFont="1" applyFill="1" applyBorder="1" applyAlignment="1" applyProtection="1">
      <alignment horizontal="center" wrapText="1" shrinkToFit="1"/>
      <protection hidden="1"/>
    </xf>
    <xf numFmtId="164" fontId="76" fillId="4" borderId="20" xfId="0" applyFont="1" applyFill="1" applyBorder="1" applyAlignment="1" applyProtection="1">
      <alignment horizontal="left" vertical="center"/>
      <protection locked="0" hidden="1"/>
    </xf>
    <xf numFmtId="164" fontId="76" fillId="4" borderId="21" xfId="0" applyFont="1" applyFill="1" applyBorder="1" applyAlignment="1" applyProtection="1">
      <alignment horizontal="left" vertical="center"/>
      <protection locked="0" hidden="1"/>
    </xf>
    <xf numFmtId="164" fontId="76" fillId="4" borderId="22" xfId="0" applyFont="1" applyFill="1" applyBorder="1" applyAlignment="1" applyProtection="1">
      <alignment horizontal="left" vertical="center"/>
      <protection locked="0" hidden="1"/>
    </xf>
    <xf numFmtId="164" fontId="0" fillId="26" borderId="4" xfId="0" applyFill="1" applyBorder="1" applyAlignment="1">
      <alignment horizontal="center"/>
    </xf>
    <xf numFmtId="164" fontId="0" fillId="26" borderId="47" xfId="0" applyFont="1" applyFill="1" applyBorder="1" applyAlignment="1">
      <alignment horizontal="center"/>
    </xf>
    <xf numFmtId="164" fontId="0" fillId="0" borderId="32" xfId="0" applyFont="1" applyBorder="1" applyAlignment="1">
      <alignment horizontal="center"/>
    </xf>
    <xf numFmtId="164" fontId="0" fillId="0" borderId="23" xfId="0" applyFont="1" applyBorder="1" applyAlignment="1">
      <alignment horizontal="center"/>
    </xf>
    <xf numFmtId="164" fontId="0" fillId="27" borderId="19" xfId="0" applyFont="1" applyFill="1" applyBorder="1" applyAlignment="1">
      <alignment horizontal="center" vertical="center" wrapText="1"/>
    </xf>
    <xf numFmtId="164" fontId="0" fillId="28" borderId="19" xfId="0" applyFont="1" applyFill="1" applyBorder="1" applyAlignment="1">
      <alignment horizontal="center" vertical="center" wrapText="1"/>
    </xf>
    <xf numFmtId="164" fontId="0" fillId="29" borderId="19" xfId="0" applyFont="1" applyFill="1" applyBorder="1" applyAlignment="1">
      <alignment horizontal="center" vertical="center" wrapText="1"/>
    </xf>
    <xf numFmtId="164" fontId="0" fillId="30" borderId="19" xfId="0" applyFont="1" applyFill="1" applyBorder="1" applyAlignment="1">
      <alignment horizontal="center" vertical="center"/>
    </xf>
    <xf numFmtId="164" fontId="0" fillId="26" borderId="68" xfId="0" applyFont="1" applyFill="1" applyBorder="1" applyAlignment="1">
      <alignment horizontal="center"/>
    </xf>
    <xf numFmtId="164" fontId="0" fillId="0" borderId="0" xfId="0" applyFont="1" applyBorder="1" applyAlignment="1">
      <alignment horizontal="center"/>
    </xf>
    <xf numFmtId="164" fontId="0" fillId="27" borderId="47" xfId="0" applyFont="1" applyFill="1" applyBorder="1" applyAlignment="1">
      <alignment horizontal="center" vertical="center" wrapText="1"/>
    </xf>
    <xf numFmtId="164" fontId="0" fillId="28" borderId="47" xfId="0" applyFont="1" applyFill="1" applyBorder="1" applyAlignment="1">
      <alignment horizontal="center" vertical="center" wrapText="1"/>
    </xf>
    <xf numFmtId="164" fontId="0" fillId="29" borderId="47" xfId="0" applyFont="1" applyFill="1" applyBorder="1" applyAlignment="1">
      <alignment horizontal="center" vertical="center" wrapText="1"/>
    </xf>
    <xf numFmtId="15" fontId="0" fillId="0" borderId="49" xfId="0" applyNumberFormat="1" applyFont="1" applyBorder="1" applyAlignment="1">
      <alignment horizontal="center"/>
    </xf>
  </cellXfs>
  <cellStyles count="4">
    <cellStyle name="Hipervínculo" xfId="2" builtinId="8"/>
    <cellStyle name="Moneda" xfId="1" builtinId="4"/>
    <cellStyle name="Normal" xfId="0" builtinId="0"/>
    <cellStyle name="TableStyleLight1" xfId="3"/>
  </cellStyles>
  <dxfs count="25"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Arial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Arial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Arial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4"/>
      <tableStyleElement type="headerRow" dxfId="23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70C0"/>
      <rgbColor rgb="FFC0C0C0"/>
      <rgbColor rgb="FF808080"/>
      <rgbColor rgb="FF8EB4E3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C00000"/>
      <rgbColor rgb="FF00B050"/>
      <rgbColor rgb="FF0033CC"/>
      <rgbColor rgb="FF00CCFF"/>
      <rgbColor rgb="FFCCFFFF"/>
      <rgbColor rgb="FFCCFFCC"/>
      <rgbColor rgb="FFFFFF99"/>
      <rgbColor rgb="FF99CCFF"/>
      <rgbColor rgb="FF95B3D7"/>
      <rgbColor rgb="FFA6A6A6"/>
      <rgbColor rgb="FFFFCC99"/>
      <rgbColor rgb="FF558ED5"/>
      <rgbColor rgb="FF33CCCC"/>
      <rgbColor rgb="FF99CC00"/>
      <rgbColor rgb="FF92D05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50760</xdr:colOff>
      <xdr:row>1</xdr:row>
      <xdr:rowOff>15840</xdr:rowOff>
    </xdr:from>
    <xdr:to>
      <xdr:col>18</xdr:col>
      <xdr:colOff>760320</xdr:colOff>
      <xdr:row>1</xdr:row>
      <xdr:rowOff>442440</xdr:rowOff>
    </xdr:to>
    <xdr:sp macro="" textlink="">
      <xdr:nvSpPr>
        <xdr:cNvPr id="2" name="CustomShape 1"/>
        <xdr:cNvSpPr/>
      </xdr:nvSpPr>
      <xdr:spPr>
        <a:xfrm>
          <a:off x="291960" y="187200"/>
          <a:ext cx="10833840" cy="426600"/>
        </a:xfrm>
        <a:prstGeom prst="roundRect">
          <a:avLst>
            <a:gd name="adj" fmla="val 16667"/>
          </a:avLst>
        </a:prstGeom>
        <a:solidFill>
          <a:srgbClr val="FFFFFF"/>
        </a:solidFill>
        <a:ln w="28440">
          <a:noFill/>
        </a:ln>
        <a:effectLst>
          <a:outerShdw blurRad="152400" dist="317500" dir="5400000" sx="90000" sy="-19000" rotWithShape="0">
            <a:srgbClr val="000000">
              <a:alpha val="15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2800" b="1" strike="noStrike">
              <a:solidFill>
                <a:srgbClr val="000000"/>
              </a:solidFill>
              <a:latin typeface="Arial Unicode MS"/>
              <a:ea typeface="Arial Unicode MS"/>
            </a:rPr>
            <a:t>REGISTRO DE CUENTAS</a:t>
          </a:r>
          <a:endParaRPr/>
        </a:p>
      </xdr:txBody>
    </xdr:sp>
    <xdr:clientData/>
  </xdr:twoCellAnchor>
  <xdr:twoCellAnchor editAs="oneCell">
    <xdr:from>
      <xdr:col>2</xdr:col>
      <xdr:colOff>37440</xdr:colOff>
      <xdr:row>8</xdr:row>
      <xdr:rowOff>4320</xdr:rowOff>
    </xdr:from>
    <xdr:to>
      <xdr:col>4</xdr:col>
      <xdr:colOff>37080</xdr:colOff>
      <xdr:row>10</xdr:row>
      <xdr:rowOff>117360</xdr:rowOff>
    </xdr:to>
    <xdr:sp macro="" textlink="">
      <xdr:nvSpPr>
        <xdr:cNvPr id="3" name="CustomShape 1"/>
        <xdr:cNvSpPr/>
      </xdr:nvSpPr>
      <xdr:spPr>
        <a:xfrm>
          <a:off x="278640" y="1699560"/>
          <a:ext cx="1611360" cy="49392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Nombre de la Congregacion</a:t>
          </a:r>
          <a:endParaRPr/>
        </a:p>
      </xdr:txBody>
    </xdr:sp>
    <xdr:clientData/>
  </xdr:twoCellAnchor>
  <xdr:twoCellAnchor editAs="oneCell">
    <xdr:from>
      <xdr:col>5</xdr:col>
      <xdr:colOff>27000</xdr:colOff>
      <xdr:row>8</xdr:row>
      <xdr:rowOff>1440</xdr:rowOff>
    </xdr:from>
    <xdr:to>
      <xdr:col>7</xdr:col>
      <xdr:colOff>26640</xdr:colOff>
      <xdr:row>10</xdr:row>
      <xdr:rowOff>120960</xdr:rowOff>
    </xdr:to>
    <xdr:sp macro="" textlink="">
      <xdr:nvSpPr>
        <xdr:cNvPr id="4" name="CustomShape 1"/>
        <xdr:cNvSpPr/>
      </xdr:nvSpPr>
      <xdr:spPr>
        <a:xfrm>
          <a:off x="2041200" y="1696680"/>
          <a:ext cx="1611000" cy="5004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Ciudad</a:t>
          </a:r>
          <a:endParaRPr/>
        </a:p>
      </xdr:txBody>
    </xdr:sp>
    <xdr:clientData/>
  </xdr:twoCellAnchor>
  <xdr:twoCellAnchor editAs="oneCell">
    <xdr:from>
      <xdr:col>7</xdr:col>
      <xdr:colOff>147960</xdr:colOff>
      <xdr:row>8</xdr:row>
      <xdr:rowOff>1440</xdr:rowOff>
    </xdr:from>
    <xdr:to>
      <xdr:col>10</xdr:col>
      <xdr:colOff>26640</xdr:colOff>
      <xdr:row>10</xdr:row>
      <xdr:rowOff>120960</xdr:rowOff>
    </xdr:to>
    <xdr:sp macro="" textlink="">
      <xdr:nvSpPr>
        <xdr:cNvPr id="5" name="CustomShape 1"/>
        <xdr:cNvSpPr/>
      </xdr:nvSpPr>
      <xdr:spPr>
        <a:xfrm>
          <a:off x="3773520" y="1696680"/>
          <a:ext cx="1651680" cy="5004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Provincia o Estado</a:t>
          </a:r>
          <a:endParaRPr/>
        </a:p>
      </xdr:txBody>
    </xdr:sp>
    <xdr:clientData/>
  </xdr:twoCellAnchor>
  <xdr:twoCellAnchor editAs="oneCell">
    <xdr:from>
      <xdr:col>11</xdr:col>
      <xdr:colOff>27000</xdr:colOff>
      <xdr:row>8</xdr:row>
      <xdr:rowOff>1440</xdr:rowOff>
    </xdr:from>
    <xdr:to>
      <xdr:col>13</xdr:col>
      <xdr:colOff>37080</xdr:colOff>
      <xdr:row>10</xdr:row>
      <xdr:rowOff>120960</xdr:rowOff>
    </xdr:to>
    <xdr:sp macro="" textlink="">
      <xdr:nvSpPr>
        <xdr:cNvPr id="6" name="CustomShape 1"/>
        <xdr:cNvSpPr/>
      </xdr:nvSpPr>
      <xdr:spPr>
        <a:xfrm>
          <a:off x="5828040" y="1696680"/>
          <a:ext cx="1834560" cy="5004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Nombre del Siervo de Cuentas</a:t>
          </a:r>
          <a:endParaRPr/>
        </a:p>
      </xdr:txBody>
    </xdr:sp>
    <xdr:clientData/>
  </xdr:twoCellAnchor>
  <xdr:twoCellAnchor editAs="oneCell">
    <xdr:from>
      <xdr:col>14</xdr:col>
      <xdr:colOff>37440</xdr:colOff>
      <xdr:row>8</xdr:row>
      <xdr:rowOff>1440</xdr:rowOff>
    </xdr:from>
    <xdr:to>
      <xdr:col>16</xdr:col>
      <xdr:colOff>29520</xdr:colOff>
      <xdr:row>10</xdr:row>
      <xdr:rowOff>120960</xdr:rowOff>
    </xdr:to>
    <xdr:sp macro="" textlink="">
      <xdr:nvSpPr>
        <xdr:cNvPr id="7" name="CustomShape 1"/>
        <xdr:cNvSpPr/>
      </xdr:nvSpPr>
      <xdr:spPr>
        <a:xfrm>
          <a:off x="7824240" y="1696680"/>
          <a:ext cx="1603800" cy="5004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Saldo del año Anterior</a:t>
          </a:r>
          <a:endParaRPr/>
        </a:p>
      </xdr:txBody>
    </xdr:sp>
    <xdr:clientData/>
  </xdr:twoCellAnchor>
  <xdr:twoCellAnchor editAs="oneCell">
    <xdr:from>
      <xdr:col>17</xdr:col>
      <xdr:colOff>27720</xdr:colOff>
      <xdr:row>8</xdr:row>
      <xdr:rowOff>4320</xdr:rowOff>
    </xdr:from>
    <xdr:to>
      <xdr:col>19</xdr:col>
      <xdr:colOff>26640</xdr:colOff>
      <xdr:row>10</xdr:row>
      <xdr:rowOff>131400</xdr:rowOff>
    </xdr:to>
    <xdr:sp macro="" textlink="">
      <xdr:nvSpPr>
        <xdr:cNvPr id="8" name="CustomShape 1"/>
        <xdr:cNvSpPr/>
      </xdr:nvSpPr>
      <xdr:spPr>
        <a:xfrm>
          <a:off x="9587520" y="1699560"/>
          <a:ext cx="1610640" cy="507960"/>
        </a:xfrm>
        <a:prstGeom prst="roundRect">
          <a:avLst>
            <a:gd name="adj" fmla="val 16667"/>
          </a:avLst>
        </a:prstGeom>
        <a:solidFill>
          <a:srgbClr val="333399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Saldo para el año Siguiente</a:t>
          </a:r>
          <a:endParaRPr/>
        </a:p>
      </xdr:txBody>
    </xdr:sp>
    <xdr:clientData/>
  </xdr:twoCellAnchor>
  <xdr:twoCellAnchor editAs="oneCell">
    <xdr:from>
      <xdr:col>8</xdr:col>
      <xdr:colOff>65160</xdr:colOff>
      <xdr:row>6</xdr:row>
      <xdr:rowOff>29160</xdr:rowOff>
    </xdr:from>
    <xdr:to>
      <xdr:col>10</xdr:col>
      <xdr:colOff>40320</xdr:colOff>
      <xdr:row>7</xdr:row>
      <xdr:rowOff>19440</xdr:rowOff>
    </xdr:to>
    <xdr:sp macro="" textlink="">
      <xdr:nvSpPr>
        <xdr:cNvPr id="9" name="CustomShape 1"/>
        <xdr:cNvSpPr/>
      </xdr:nvSpPr>
      <xdr:spPr>
        <a:xfrm>
          <a:off x="3852000" y="1381680"/>
          <a:ext cx="1586880" cy="218880"/>
        </a:xfrm>
        <a:prstGeom prst="roundRect">
          <a:avLst>
            <a:gd name="adj" fmla="val 14400"/>
          </a:avLst>
        </a:prstGeom>
        <a:solidFill>
          <a:srgbClr val="4F81BD"/>
        </a:solidFill>
        <a:ln w="255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27360" bIns="3204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Año en Curso</a:t>
          </a:r>
          <a:endParaRPr/>
        </a:p>
      </xdr:txBody>
    </xdr:sp>
    <xdr:clientData/>
  </xdr:twoCellAnchor>
  <xdr:twoCellAnchor editAs="oneCell">
    <xdr:from>
      <xdr:col>10</xdr:col>
      <xdr:colOff>55440</xdr:colOff>
      <xdr:row>16</xdr:row>
      <xdr:rowOff>40680</xdr:rowOff>
    </xdr:from>
    <xdr:to>
      <xdr:col>10</xdr:col>
      <xdr:colOff>350280</xdr:colOff>
      <xdr:row>18</xdr:row>
      <xdr:rowOff>147600</xdr:rowOff>
    </xdr:to>
    <xdr:sp macro="" textlink="">
      <xdr:nvSpPr>
        <xdr:cNvPr id="10" name="CustomShape 1"/>
        <xdr:cNvSpPr/>
      </xdr:nvSpPr>
      <xdr:spPr>
        <a:xfrm flipV="1">
          <a:off x="5454000" y="3307680"/>
          <a:ext cx="294840" cy="468720"/>
        </a:xfrm>
        <a:prstGeom prst="leftUpArrow">
          <a:avLst>
            <a:gd name="adj1" fmla="val 25000"/>
            <a:gd name="adj2" fmla="val 25000"/>
            <a:gd name="adj3" fmla="val 25000"/>
          </a:avLst>
        </a:prstGeom>
        <a:solidFill>
          <a:srgbClr val="FFFFE1"/>
        </a:solidFill>
        <a:ln w="9360">
          <a:solidFill>
            <a:srgbClr val="000000"/>
          </a:solidFill>
          <a:round/>
        </a:ln>
        <a:effectLst>
          <a:outerShdw dist="35921" dir="2700000" algn="ctr" rotWithShape="0">
            <a:srgbClr val="000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66675</xdr:rowOff>
    </xdr:to>
    <xdr:sp macro="" textlink="">
      <xdr:nvSpPr>
        <xdr:cNvPr id="102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66675</xdr:rowOff>
    </xdr:to>
    <xdr:sp macro="" textlink="">
      <xdr:nvSpPr>
        <xdr:cNvPr id="102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66675</xdr:rowOff>
    </xdr:to>
    <xdr:sp macro="" textlink="">
      <xdr:nvSpPr>
        <xdr:cNvPr id="102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66960</xdr:colOff>
      <xdr:row>87</xdr:row>
      <xdr:rowOff>31320</xdr:rowOff>
    </xdr:from>
    <xdr:to>
      <xdr:col>21</xdr:col>
      <xdr:colOff>206280</xdr:colOff>
      <xdr:row>88</xdr:row>
      <xdr:rowOff>78120</xdr:rowOff>
    </xdr:to>
    <xdr:sp macro="" textlink="">
      <xdr:nvSpPr>
        <xdr:cNvPr id="21" name="CustomShape 1"/>
        <xdr:cNvSpPr/>
      </xdr:nvSpPr>
      <xdr:spPr>
        <a:xfrm>
          <a:off x="11357640" y="17538120"/>
          <a:ext cx="1318680" cy="24696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15</xdr:col>
      <xdr:colOff>377426</xdr:colOff>
      <xdr:row>64</xdr:row>
      <xdr:rowOff>25331</xdr:rowOff>
    </xdr:from>
    <xdr:to>
      <xdr:col>18</xdr:col>
      <xdr:colOff>483194</xdr:colOff>
      <xdr:row>64</xdr:row>
      <xdr:rowOff>269411</xdr:rowOff>
    </xdr:to>
    <xdr:sp macro="" textlink="">
      <xdr:nvSpPr>
        <xdr:cNvPr id="22" name="CustomShape 1"/>
        <xdr:cNvSpPr/>
      </xdr:nvSpPr>
      <xdr:spPr>
        <a:xfrm>
          <a:off x="9151632" y="12318184"/>
          <a:ext cx="1921121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48960</xdr:colOff>
      <xdr:row>54</xdr:row>
      <xdr:rowOff>31680</xdr:rowOff>
    </xdr:from>
    <xdr:to>
      <xdr:col>13</xdr:col>
      <xdr:colOff>16082</xdr:colOff>
      <xdr:row>61</xdr:row>
      <xdr:rowOff>24840</xdr:rowOff>
    </xdr:to>
    <xdr:sp macro="" textlink="">
      <xdr:nvSpPr>
        <xdr:cNvPr id="23" name="CustomShape 1"/>
        <xdr:cNvSpPr/>
      </xdr:nvSpPr>
      <xdr:spPr>
        <a:xfrm>
          <a:off x="7364160" y="9480480"/>
          <a:ext cx="979740" cy="14028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28800</xdr:colOff>
      <xdr:row>13</xdr:row>
      <xdr:rowOff>138960</xdr:rowOff>
    </xdr:from>
    <xdr:to>
      <xdr:col>9</xdr:col>
      <xdr:colOff>609339</xdr:colOff>
      <xdr:row>18</xdr:row>
      <xdr:rowOff>31680</xdr:rowOff>
    </xdr:to>
    <xdr:sp macro="" textlink="">
      <xdr:nvSpPr>
        <xdr:cNvPr id="24" name="CustomShape 1"/>
        <xdr:cNvSpPr/>
      </xdr:nvSpPr>
      <xdr:spPr>
        <a:xfrm>
          <a:off x="3686400" y="2291610"/>
          <a:ext cx="2533425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33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33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33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433456</xdr:colOff>
      <xdr:row>67</xdr:row>
      <xdr:rowOff>271860</xdr:rowOff>
    </xdr:from>
    <xdr:to>
      <xdr:col>18</xdr:col>
      <xdr:colOff>539224</xdr:colOff>
      <xdr:row>68</xdr:row>
      <xdr:rowOff>179763</xdr:rowOff>
    </xdr:to>
    <xdr:sp macro="" textlink="">
      <xdr:nvSpPr>
        <xdr:cNvPr id="25" name="CustomShape 1"/>
        <xdr:cNvSpPr/>
      </xdr:nvSpPr>
      <xdr:spPr>
        <a:xfrm>
          <a:off x="9823985" y="13214654"/>
          <a:ext cx="1921121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46799</xdr:colOff>
      <xdr:row>55</xdr:row>
      <xdr:rowOff>26280</xdr:rowOff>
    </xdr:from>
    <xdr:to>
      <xdr:col>13</xdr:col>
      <xdr:colOff>19049</xdr:colOff>
      <xdr:row>62</xdr:row>
      <xdr:rowOff>10080</xdr:rowOff>
    </xdr:to>
    <xdr:sp macro="" textlink="">
      <xdr:nvSpPr>
        <xdr:cNvPr id="26" name="CustomShape 1"/>
        <xdr:cNvSpPr/>
      </xdr:nvSpPr>
      <xdr:spPr>
        <a:xfrm>
          <a:off x="7514399" y="9637005"/>
          <a:ext cx="972375" cy="13935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5</xdr:col>
      <xdr:colOff>541185</xdr:colOff>
      <xdr:row>13</xdr:row>
      <xdr:rowOff>118830</xdr:rowOff>
    </xdr:from>
    <xdr:to>
      <xdr:col>9</xdr:col>
      <xdr:colOff>542925</xdr:colOff>
      <xdr:row>18</xdr:row>
      <xdr:rowOff>9390</xdr:rowOff>
    </xdr:to>
    <xdr:sp macro="" textlink="">
      <xdr:nvSpPr>
        <xdr:cNvPr id="27" name="CustomShape 1"/>
        <xdr:cNvSpPr/>
      </xdr:nvSpPr>
      <xdr:spPr>
        <a:xfrm>
          <a:off x="3589185" y="2271480"/>
          <a:ext cx="2592540" cy="70971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63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63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63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631800</xdr:colOff>
      <xdr:row>71</xdr:row>
      <xdr:rowOff>81360</xdr:rowOff>
    </xdr:from>
    <xdr:to>
      <xdr:col>16</xdr:col>
      <xdr:colOff>113400</xdr:colOff>
      <xdr:row>72</xdr:row>
      <xdr:rowOff>2</xdr:rowOff>
    </xdr:to>
    <xdr:sp macro="" textlink="">
      <xdr:nvSpPr>
        <xdr:cNvPr id="28" name="CustomShape 1"/>
        <xdr:cNvSpPr/>
      </xdr:nvSpPr>
      <xdr:spPr>
        <a:xfrm>
          <a:off x="8184960" y="13721040"/>
          <a:ext cx="1274760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8700</xdr:colOff>
      <xdr:row>56</xdr:row>
      <xdr:rowOff>26280</xdr:rowOff>
    </xdr:from>
    <xdr:to>
      <xdr:col>13</xdr:col>
      <xdr:colOff>426720</xdr:colOff>
      <xdr:row>63</xdr:row>
      <xdr:rowOff>10080</xdr:rowOff>
    </xdr:to>
    <xdr:sp macro="" textlink="">
      <xdr:nvSpPr>
        <xdr:cNvPr id="29" name="CustomShape 1"/>
        <xdr:cNvSpPr/>
      </xdr:nvSpPr>
      <xdr:spPr>
        <a:xfrm>
          <a:off x="7727760" y="9779880"/>
          <a:ext cx="1240980" cy="13096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36360</xdr:colOff>
      <xdr:row>13</xdr:row>
      <xdr:rowOff>137880</xdr:rowOff>
    </xdr:from>
    <xdr:to>
      <xdr:col>9</xdr:col>
      <xdr:colOff>597280</xdr:colOff>
      <xdr:row>18</xdr:row>
      <xdr:rowOff>28440</xdr:rowOff>
    </xdr:to>
    <xdr:sp macro="" textlink="">
      <xdr:nvSpPr>
        <xdr:cNvPr id="30" name="CustomShape 1"/>
        <xdr:cNvSpPr/>
      </xdr:nvSpPr>
      <xdr:spPr>
        <a:xfrm>
          <a:off x="4720680" y="2290320"/>
          <a:ext cx="2581920" cy="7099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631800</xdr:colOff>
      <xdr:row>69</xdr:row>
      <xdr:rowOff>81360</xdr:rowOff>
    </xdr:from>
    <xdr:to>
      <xdr:col>15</xdr:col>
      <xdr:colOff>113400</xdr:colOff>
      <xdr:row>69</xdr:row>
      <xdr:rowOff>325440</xdr:rowOff>
    </xdr:to>
    <xdr:sp macro="" textlink="">
      <xdr:nvSpPr>
        <xdr:cNvPr id="31" name="CustomShape 1"/>
        <xdr:cNvSpPr/>
      </xdr:nvSpPr>
      <xdr:spPr>
        <a:xfrm>
          <a:off x="8184960" y="13321080"/>
          <a:ext cx="1274760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352708</xdr:colOff>
      <xdr:row>135</xdr:row>
      <xdr:rowOff>54428</xdr:rowOff>
    </xdr:from>
    <xdr:to>
      <xdr:col>12</xdr:col>
      <xdr:colOff>108855</xdr:colOff>
      <xdr:row>136</xdr:row>
      <xdr:rowOff>27214</xdr:rowOff>
    </xdr:to>
    <xdr:sp macro="" textlink="">
      <xdr:nvSpPr>
        <xdr:cNvPr id="9" name="CustomShape 1"/>
        <xdr:cNvSpPr/>
      </xdr:nvSpPr>
      <xdr:spPr>
        <a:xfrm>
          <a:off x="7319565" y="25635857"/>
          <a:ext cx="1198504" cy="136072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10</xdr:col>
      <xdr:colOff>299357</xdr:colOff>
      <xdr:row>67</xdr:row>
      <xdr:rowOff>40822</xdr:rowOff>
    </xdr:from>
    <xdr:to>
      <xdr:col>12</xdr:col>
      <xdr:colOff>13607</xdr:colOff>
      <xdr:row>67</xdr:row>
      <xdr:rowOff>217715</xdr:rowOff>
    </xdr:to>
    <xdr:sp macro="" textlink="">
      <xdr:nvSpPr>
        <xdr:cNvPr id="10" name="CustomShape 1"/>
        <xdr:cNvSpPr/>
      </xdr:nvSpPr>
      <xdr:spPr>
        <a:xfrm>
          <a:off x="7266214" y="13307786"/>
          <a:ext cx="1156607" cy="176893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  <a:endParaRPr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48960</xdr:colOff>
      <xdr:row>56</xdr:row>
      <xdr:rowOff>5400</xdr:rowOff>
    </xdr:from>
    <xdr:to>
      <xdr:col>12</xdr:col>
      <xdr:colOff>1065960</xdr:colOff>
      <xdr:row>63</xdr:row>
      <xdr:rowOff>6120</xdr:rowOff>
    </xdr:to>
    <xdr:sp macro="" textlink="">
      <xdr:nvSpPr>
        <xdr:cNvPr id="32" name="CustomShape 1"/>
        <xdr:cNvSpPr/>
      </xdr:nvSpPr>
      <xdr:spPr>
        <a:xfrm>
          <a:off x="7936920" y="9787320"/>
          <a:ext cx="1017000" cy="13248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34200</xdr:colOff>
      <xdr:row>13</xdr:row>
      <xdr:rowOff>138960</xdr:rowOff>
    </xdr:from>
    <xdr:to>
      <xdr:col>9</xdr:col>
      <xdr:colOff>872640</xdr:colOff>
      <xdr:row>18</xdr:row>
      <xdr:rowOff>31680</xdr:rowOff>
    </xdr:to>
    <xdr:sp macro="" textlink="">
      <xdr:nvSpPr>
        <xdr:cNvPr id="33" name="CustomShape 1"/>
        <xdr:cNvSpPr/>
      </xdr:nvSpPr>
      <xdr:spPr>
        <a:xfrm>
          <a:off x="4718520" y="2291400"/>
          <a:ext cx="2681640" cy="712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15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15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15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66960</xdr:colOff>
      <xdr:row>95</xdr:row>
      <xdr:rowOff>31680</xdr:rowOff>
    </xdr:from>
    <xdr:to>
      <xdr:col>23</xdr:col>
      <xdr:colOff>206639</xdr:colOff>
      <xdr:row>96</xdr:row>
      <xdr:rowOff>78120</xdr:rowOff>
    </xdr:to>
    <xdr:sp macro="" textlink="">
      <xdr:nvSpPr>
        <xdr:cNvPr id="34" name="CustomShape 1"/>
        <xdr:cNvSpPr/>
      </xdr:nvSpPr>
      <xdr:spPr>
        <a:xfrm>
          <a:off x="11934360" y="18538560"/>
          <a:ext cx="1318680" cy="24660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14</xdr:col>
      <xdr:colOff>631800</xdr:colOff>
      <xdr:row>72</xdr:row>
      <xdr:rowOff>81720</xdr:rowOff>
    </xdr:from>
    <xdr:to>
      <xdr:col>18</xdr:col>
      <xdr:colOff>619168</xdr:colOff>
      <xdr:row>72</xdr:row>
      <xdr:rowOff>326160</xdr:rowOff>
    </xdr:to>
    <xdr:sp macro="" textlink="">
      <xdr:nvSpPr>
        <xdr:cNvPr id="35" name="CustomShape 1"/>
        <xdr:cNvSpPr/>
      </xdr:nvSpPr>
      <xdr:spPr>
        <a:xfrm>
          <a:off x="8569800" y="13921200"/>
          <a:ext cx="1275120" cy="24444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696660</xdr:colOff>
      <xdr:row>57</xdr:row>
      <xdr:rowOff>7200</xdr:rowOff>
    </xdr:from>
    <xdr:to>
      <xdr:col>13</xdr:col>
      <xdr:colOff>63500</xdr:colOff>
      <xdr:row>64</xdr:row>
      <xdr:rowOff>7920</xdr:rowOff>
    </xdr:to>
    <xdr:sp macro="" textlink="">
      <xdr:nvSpPr>
        <xdr:cNvPr id="36" name="CustomShape 1"/>
        <xdr:cNvSpPr/>
      </xdr:nvSpPr>
      <xdr:spPr>
        <a:xfrm>
          <a:off x="8380160" y="10040200"/>
          <a:ext cx="979740" cy="1346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3</xdr:col>
      <xdr:colOff>910440</xdr:colOff>
      <xdr:row>15</xdr:row>
      <xdr:rowOff>54360</xdr:rowOff>
    </xdr:from>
    <xdr:to>
      <xdr:col>7</xdr:col>
      <xdr:colOff>581760</xdr:colOff>
      <xdr:row>19</xdr:row>
      <xdr:rowOff>39600</xdr:rowOff>
    </xdr:to>
    <xdr:sp macro="" textlink="">
      <xdr:nvSpPr>
        <xdr:cNvPr id="37" name="CustomShape 1"/>
        <xdr:cNvSpPr/>
      </xdr:nvSpPr>
      <xdr:spPr>
        <a:xfrm>
          <a:off x="3016080" y="2520000"/>
          <a:ext cx="2581920" cy="690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45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45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45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67320</xdr:colOff>
      <xdr:row>94</xdr:row>
      <xdr:rowOff>31320</xdr:rowOff>
    </xdr:from>
    <xdr:to>
      <xdr:col>24</xdr:col>
      <xdr:colOff>206280</xdr:colOff>
      <xdr:row>95</xdr:row>
      <xdr:rowOff>78120</xdr:rowOff>
    </xdr:to>
    <xdr:sp macro="" textlink="">
      <xdr:nvSpPr>
        <xdr:cNvPr id="38" name="CustomShape 1"/>
        <xdr:cNvSpPr/>
      </xdr:nvSpPr>
      <xdr:spPr>
        <a:xfrm>
          <a:off x="12154320" y="18576360"/>
          <a:ext cx="1318320" cy="24696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15</xdr:col>
      <xdr:colOff>632160</xdr:colOff>
      <xdr:row>71</xdr:row>
      <xdr:rowOff>81720</xdr:rowOff>
    </xdr:from>
    <xdr:to>
      <xdr:col>19</xdr:col>
      <xdr:colOff>608700</xdr:colOff>
      <xdr:row>71</xdr:row>
      <xdr:rowOff>325800</xdr:rowOff>
    </xdr:to>
    <xdr:sp macro="" textlink="">
      <xdr:nvSpPr>
        <xdr:cNvPr id="39" name="CustomShape 1"/>
        <xdr:cNvSpPr/>
      </xdr:nvSpPr>
      <xdr:spPr>
        <a:xfrm>
          <a:off x="8625240" y="13959360"/>
          <a:ext cx="1274760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48960</xdr:colOff>
      <xdr:row>56</xdr:row>
      <xdr:rowOff>32040</xdr:rowOff>
    </xdr:from>
    <xdr:to>
      <xdr:col>12</xdr:col>
      <xdr:colOff>608760</xdr:colOff>
      <xdr:row>63</xdr:row>
      <xdr:rowOff>25200</xdr:rowOff>
    </xdr:to>
    <xdr:sp macro="" textlink="">
      <xdr:nvSpPr>
        <xdr:cNvPr id="40" name="CustomShape 1"/>
        <xdr:cNvSpPr/>
      </xdr:nvSpPr>
      <xdr:spPr>
        <a:xfrm>
          <a:off x="7936920" y="9813960"/>
          <a:ext cx="1017000" cy="13172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45360</xdr:colOff>
      <xdr:row>13</xdr:row>
      <xdr:rowOff>138960</xdr:rowOff>
    </xdr:from>
    <xdr:to>
      <xdr:col>9</xdr:col>
      <xdr:colOff>605070</xdr:colOff>
      <xdr:row>18</xdr:row>
      <xdr:rowOff>31680</xdr:rowOff>
    </xdr:to>
    <xdr:sp macro="" textlink="">
      <xdr:nvSpPr>
        <xdr:cNvPr id="41" name="CustomShape 1"/>
        <xdr:cNvSpPr/>
      </xdr:nvSpPr>
      <xdr:spPr>
        <a:xfrm>
          <a:off x="4729680" y="2291400"/>
          <a:ext cx="2574360" cy="712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54</xdr:row>
      <xdr:rowOff>104775</xdr:rowOff>
    </xdr:to>
    <xdr:sp macro="" textlink="">
      <xdr:nvSpPr>
        <xdr:cNvPr id="276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54</xdr:row>
      <xdr:rowOff>104775</xdr:rowOff>
    </xdr:to>
    <xdr:sp macro="" textlink="">
      <xdr:nvSpPr>
        <xdr:cNvPr id="276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54</xdr:row>
      <xdr:rowOff>104775</xdr:rowOff>
    </xdr:to>
    <xdr:sp macro="" textlink="">
      <xdr:nvSpPr>
        <xdr:cNvPr id="276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586506</xdr:colOff>
      <xdr:row>135</xdr:row>
      <xdr:rowOff>48639</xdr:rowOff>
    </xdr:from>
    <xdr:to>
      <xdr:col>18</xdr:col>
      <xdr:colOff>62540</xdr:colOff>
      <xdr:row>136</xdr:row>
      <xdr:rowOff>147393</xdr:rowOff>
    </xdr:to>
    <xdr:sp macro="" textlink="">
      <xdr:nvSpPr>
        <xdr:cNvPr id="42" name="CustomShape 1"/>
        <xdr:cNvSpPr/>
      </xdr:nvSpPr>
      <xdr:spPr>
        <a:xfrm>
          <a:off x="9072415" y="25333184"/>
          <a:ext cx="1351593" cy="254618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15</xdr:col>
      <xdr:colOff>459484</xdr:colOff>
      <xdr:row>67</xdr:row>
      <xdr:rowOff>45858</xdr:rowOff>
    </xdr:from>
    <xdr:to>
      <xdr:col>17</xdr:col>
      <xdr:colOff>426028</xdr:colOff>
      <xdr:row>67</xdr:row>
      <xdr:rowOff>282286</xdr:rowOff>
    </xdr:to>
    <xdr:sp macro="" textlink="">
      <xdr:nvSpPr>
        <xdr:cNvPr id="43" name="CustomShape 1"/>
        <xdr:cNvSpPr/>
      </xdr:nvSpPr>
      <xdr:spPr>
        <a:xfrm>
          <a:off x="7708009" y="12923658"/>
          <a:ext cx="1195269" cy="236428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  <a:endParaRPr/>
        </a:p>
      </xdr:txBody>
    </xdr:sp>
    <xdr:clientData/>
  </xdr:twoCellAnchor>
  <xdr:twoCellAnchor editAs="oneCell">
    <xdr:from>
      <xdr:col>11</xdr:col>
      <xdr:colOff>0</xdr:colOff>
      <xdr:row>28</xdr:row>
      <xdr:rowOff>0</xdr:rowOff>
    </xdr:from>
    <xdr:to>
      <xdr:col>12</xdr:col>
      <xdr:colOff>7620</xdr:colOff>
      <xdr:row>30</xdr:row>
      <xdr:rowOff>7620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5113020"/>
          <a:ext cx="27432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617220</xdr:colOff>
      <xdr:row>58</xdr:row>
      <xdr:rowOff>32040</xdr:rowOff>
    </xdr:from>
    <xdr:to>
      <xdr:col>13</xdr:col>
      <xdr:colOff>19049</xdr:colOff>
      <xdr:row>65</xdr:row>
      <xdr:rowOff>25200</xdr:rowOff>
    </xdr:to>
    <xdr:sp macro="" textlink="">
      <xdr:nvSpPr>
        <xdr:cNvPr id="44" name="CustomShape 1"/>
        <xdr:cNvSpPr/>
      </xdr:nvSpPr>
      <xdr:spPr>
        <a:xfrm>
          <a:off x="8191500" y="10120920"/>
          <a:ext cx="1055369" cy="13190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302700</xdr:colOff>
      <xdr:row>13</xdr:row>
      <xdr:rowOff>148485</xdr:rowOff>
    </xdr:from>
    <xdr:to>
      <xdr:col>10</xdr:col>
      <xdr:colOff>117495</xdr:colOff>
      <xdr:row>18</xdr:row>
      <xdr:rowOff>41205</xdr:rowOff>
    </xdr:to>
    <xdr:sp macro="" textlink="">
      <xdr:nvSpPr>
        <xdr:cNvPr id="45" name="CustomShape 1"/>
        <xdr:cNvSpPr/>
      </xdr:nvSpPr>
      <xdr:spPr>
        <a:xfrm>
          <a:off x="3960300" y="2301135"/>
          <a:ext cx="2405595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/>
        <a:lstStyle/>
        <a:p>
          <a:r>
            <a:rPr lang="es-MX" sz="800" strike="noStrike">
              <a:solidFill>
                <a:srgbClr val="000000"/>
              </a:solidFill>
              <a:latin typeface="+mn-lt"/>
            </a:rPr>
            <a:t>Esta suma equivalente al total de los fondos a </a:t>
          </a:r>
          <a:endParaRPr sz="800">
            <a:latin typeface="+mn-lt"/>
          </a:endParaRPr>
        </a:p>
        <a:p>
          <a:r>
            <a:rPr lang="es-MX" sz="800" strike="noStrike">
              <a:solidFill>
                <a:srgbClr val="000000"/>
              </a:solidFill>
              <a:latin typeface="+mn-lt"/>
            </a:rPr>
            <a:t>comienzo de mes y se toma del apartado "Fondos</a:t>
          </a:r>
          <a:endParaRPr sz="800">
            <a:latin typeface="+mn-lt"/>
          </a:endParaRPr>
        </a:p>
        <a:p>
          <a:r>
            <a:rPr lang="es-MX" sz="800" strike="noStrike">
              <a:solidFill>
                <a:srgbClr val="000000"/>
              </a:solidFill>
              <a:latin typeface="+mn-lt"/>
            </a:rPr>
            <a:t>de la congregacion a fin de mes" del "Informe</a:t>
          </a:r>
          <a:endParaRPr sz="800">
            <a:latin typeface="+mn-lt"/>
          </a:endParaRPr>
        </a:p>
        <a:p>
          <a:r>
            <a:rPr lang="es-MX" sz="800" strike="noStrike">
              <a:solidFill>
                <a:srgbClr val="000000"/>
              </a:solidFill>
              <a:latin typeface="+mn-lt"/>
            </a:rPr>
            <a:t>financiero de la congregacion" del mes pasado.</a:t>
          </a:r>
          <a:endParaRPr sz="800">
            <a:latin typeface="+mn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48959</xdr:colOff>
      <xdr:row>55</xdr:row>
      <xdr:rowOff>31680</xdr:rowOff>
    </xdr:from>
    <xdr:to>
      <xdr:col>13</xdr:col>
      <xdr:colOff>190500</xdr:colOff>
      <xdr:row>62</xdr:row>
      <xdr:rowOff>24840</xdr:rowOff>
    </xdr:to>
    <xdr:sp macro="" textlink="">
      <xdr:nvSpPr>
        <xdr:cNvPr id="11" name="CustomShape 1"/>
        <xdr:cNvSpPr/>
      </xdr:nvSpPr>
      <xdr:spPr>
        <a:xfrm>
          <a:off x="8135684" y="9642405"/>
          <a:ext cx="1141666" cy="131713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5</xdr:col>
      <xdr:colOff>1152750</xdr:colOff>
      <xdr:row>14</xdr:row>
      <xdr:rowOff>5610</xdr:rowOff>
    </xdr:from>
    <xdr:to>
      <xdr:col>10</xdr:col>
      <xdr:colOff>152400</xdr:colOff>
      <xdr:row>18</xdr:row>
      <xdr:rowOff>60255</xdr:rowOff>
    </xdr:to>
    <xdr:sp macro="" textlink="">
      <xdr:nvSpPr>
        <xdr:cNvPr id="12" name="CustomShape 1"/>
        <xdr:cNvSpPr/>
      </xdr:nvSpPr>
      <xdr:spPr>
        <a:xfrm>
          <a:off x="4200750" y="2320185"/>
          <a:ext cx="2819175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07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07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07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167813</xdr:colOff>
      <xdr:row>140</xdr:row>
      <xdr:rowOff>143379</xdr:rowOff>
    </xdr:from>
    <xdr:to>
      <xdr:col>19</xdr:col>
      <xdr:colOff>239900</xdr:colOff>
      <xdr:row>142</xdr:row>
      <xdr:rowOff>66915</xdr:rowOff>
    </xdr:to>
    <xdr:sp macro="" textlink="">
      <xdr:nvSpPr>
        <xdr:cNvPr id="46" name="CustomShape 1"/>
        <xdr:cNvSpPr/>
      </xdr:nvSpPr>
      <xdr:spPr>
        <a:xfrm>
          <a:off x="10690137" y="26185850"/>
          <a:ext cx="1349556" cy="248506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</a:p>
        <a:p>
          <a:endParaRPr/>
        </a:p>
      </xdr:txBody>
    </xdr:sp>
    <xdr:clientData/>
  </xdr:twoCellAnchor>
  <xdr:twoCellAnchor editAs="oneCell">
    <xdr:from>
      <xdr:col>16</xdr:col>
      <xdr:colOff>142105</xdr:colOff>
      <xdr:row>70</xdr:row>
      <xdr:rowOff>2916</xdr:rowOff>
    </xdr:from>
    <xdr:to>
      <xdr:col>19</xdr:col>
      <xdr:colOff>44827</xdr:colOff>
      <xdr:row>70</xdr:row>
      <xdr:rowOff>291350</xdr:rowOff>
    </xdr:to>
    <xdr:sp macro="" textlink="">
      <xdr:nvSpPr>
        <xdr:cNvPr id="47" name="CustomShape 1"/>
        <xdr:cNvSpPr/>
      </xdr:nvSpPr>
      <xdr:spPr>
        <a:xfrm>
          <a:off x="10664429" y="13550828"/>
          <a:ext cx="1180191" cy="288434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  <a:endParaRPr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10860</xdr:colOff>
      <xdr:row>58</xdr:row>
      <xdr:rowOff>31680</xdr:rowOff>
    </xdr:from>
    <xdr:to>
      <xdr:col>13</xdr:col>
      <xdr:colOff>83820</xdr:colOff>
      <xdr:row>65</xdr:row>
      <xdr:rowOff>24840</xdr:rowOff>
    </xdr:to>
    <xdr:sp macro="" textlink="">
      <xdr:nvSpPr>
        <xdr:cNvPr id="48" name="CustomShape 1"/>
        <xdr:cNvSpPr/>
      </xdr:nvSpPr>
      <xdr:spPr>
        <a:xfrm>
          <a:off x="7996620" y="10120560"/>
          <a:ext cx="1101660" cy="13190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36000</xdr:colOff>
      <xdr:row>13</xdr:row>
      <xdr:rowOff>138960</xdr:rowOff>
    </xdr:from>
    <xdr:to>
      <xdr:col>10</xdr:col>
      <xdr:colOff>57150</xdr:colOff>
      <xdr:row>18</xdr:row>
      <xdr:rowOff>31680</xdr:rowOff>
    </xdr:to>
    <xdr:sp macro="" textlink="">
      <xdr:nvSpPr>
        <xdr:cNvPr id="49" name="CustomShape 1"/>
        <xdr:cNvSpPr/>
      </xdr:nvSpPr>
      <xdr:spPr>
        <a:xfrm>
          <a:off x="3693600" y="2291610"/>
          <a:ext cx="2611950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37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37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37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118915</xdr:colOff>
      <xdr:row>140</xdr:row>
      <xdr:rowOff>135230</xdr:rowOff>
    </xdr:from>
    <xdr:to>
      <xdr:col>19</xdr:col>
      <xdr:colOff>83322</xdr:colOff>
      <xdr:row>142</xdr:row>
      <xdr:rowOff>43484</xdr:rowOff>
    </xdr:to>
    <xdr:sp macro="" textlink="">
      <xdr:nvSpPr>
        <xdr:cNvPr id="50" name="CustomShape 1"/>
        <xdr:cNvSpPr/>
      </xdr:nvSpPr>
      <xdr:spPr>
        <a:xfrm>
          <a:off x="10509824" y="26458866"/>
          <a:ext cx="1351593" cy="254618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16</xdr:col>
      <xdr:colOff>127841</xdr:colOff>
      <xdr:row>70</xdr:row>
      <xdr:rowOff>115997</xdr:rowOff>
    </xdr:from>
    <xdr:to>
      <xdr:col>20</xdr:col>
      <xdr:colOff>62312</xdr:colOff>
      <xdr:row>72</xdr:row>
      <xdr:rowOff>48709</xdr:rowOff>
    </xdr:to>
    <xdr:sp macro="" textlink="">
      <xdr:nvSpPr>
        <xdr:cNvPr id="51" name="CustomShape 1"/>
        <xdr:cNvSpPr/>
      </xdr:nvSpPr>
      <xdr:spPr>
        <a:xfrm>
          <a:off x="10518750" y="14057133"/>
          <a:ext cx="1925196" cy="24444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  <a:endParaRPr/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48960</xdr:colOff>
      <xdr:row>56</xdr:row>
      <xdr:rowOff>31680</xdr:rowOff>
    </xdr:from>
    <xdr:to>
      <xdr:col>13</xdr:col>
      <xdr:colOff>247650</xdr:colOff>
      <xdr:row>63</xdr:row>
      <xdr:rowOff>1905</xdr:rowOff>
    </xdr:to>
    <xdr:sp macro="" textlink="">
      <xdr:nvSpPr>
        <xdr:cNvPr id="52" name="CustomShape 1"/>
        <xdr:cNvSpPr/>
      </xdr:nvSpPr>
      <xdr:spPr>
        <a:xfrm>
          <a:off x="7430835" y="9985305"/>
          <a:ext cx="998790" cy="1368495"/>
        </a:xfrm>
        <a:prstGeom prst="rect">
          <a:avLst/>
        </a:prstGeom>
        <a:noFill/>
        <a:ln w="936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36000</xdr:colOff>
      <xdr:row>13</xdr:row>
      <xdr:rowOff>138960</xdr:rowOff>
    </xdr:from>
    <xdr:to>
      <xdr:col>10</xdr:col>
      <xdr:colOff>62865</xdr:colOff>
      <xdr:row>17</xdr:row>
      <xdr:rowOff>114300</xdr:rowOff>
    </xdr:to>
    <xdr:sp macro="" textlink="">
      <xdr:nvSpPr>
        <xdr:cNvPr id="53" name="CustomShape 1"/>
        <xdr:cNvSpPr/>
      </xdr:nvSpPr>
      <xdr:spPr>
        <a:xfrm>
          <a:off x="3693600" y="2472585"/>
          <a:ext cx="2554800" cy="64209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68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68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68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95250</xdr:rowOff>
    </xdr:to>
    <xdr:sp macro="" textlink="">
      <xdr:nvSpPr>
        <xdr:cNvPr id="4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95250</xdr:rowOff>
    </xdr:to>
    <xdr:sp macro="" textlink="">
      <xdr:nvSpPr>
        <xdr:cNvPr id="4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95250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167813</xdr:colOff>
      <xdr:row>131</xdr:row>
      <xdr:rowOff>87349</xdr:rowOff>
    </xdr:from>
    <xdr:to>
      <xdr:col>14</xdr:col>
      <xdr:colOff>71809</xdr:colOff>
      <xdr:row>133</xdr:row>
      <xdr:rowOff>10884</xdr:rowOff>
    </xdr:to>
    <xdr:sp macro="" textlink="">
      <xdr:nvSpPr>
        <xdr:cNvPr id="13" name="CustomShape 1"/>
        <xdr:cNvSpPr/>
      </xdr:nvSpPr>
      <xdr:spPr>
        <a:xfrm>
          <a:off x="7597313" y="24236025"/>
          <a:ext cx="1349555" cy="248506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12</xdr:col>
      <xdr:colOff>425823</xdr:colOff>
      <xdr:row>63</xdr:row>
      <xdr:rowOff>22410</xdr:rowOff>
    </xdr:from>
    <xdr:to>
      <xdr:col>14</xdr:col>
      <xdr:colOff>392205</xdr:colOff>
      <xdr:row>64</xdr:row>
      <xdr:rowOff>56027</xdr:rowOff>
    </xdr:to>
    <xdr:sp macro="" textlink="">
      <xdr:nvSpPr>
        <xdr:cNvPr id="14" name="CustomShape 1"/>
        <xdr:cNvSpPr/>
      </xdr:nvSpPr>
      <xdr:spPr>
        <a:xfrm>
          <a:off x="8460441" y="12236822"/>
          <a:ext cx="806823" cy="201705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</a:p>
        <a:p>
          <a:endParaRPr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601410</xdr:colOff>
      <xdr:row>52</xdr:row>
      <xdr:rowOff>31680</xdr:rowOff>
    </xdr:from>
    <xdr:to>
      <xdr:col>13</xdr:col>
      <xdr:colOff>161925</xdr:colOff>
      <xdr:row>59</xdr:row>
      <xdr:rowOff>24840</xdr:rowOff>
    </xdr:to>
    <xdr:sp macro="" textlink="">
      <xdr:nvSpPr>
        <xdr:cNvPr id="15" name="CustomShape 1"/>
        <xdr:cNvSpPr/>
      </xdr:nvSpPr>
      <xdr:spPr>
        <a:xfrm>
          <a:off x="8183310" y="9156630"/>
          <a:ext cx="1170240" cy="131713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5</xdr:col>
      <xdr:colOff>1409925</xdr:colOff>
      <xdr:row>12</xdr:row>
      <xdr:rowOff>138960</xdr:rowOff>
    </xdr:from>
    <xdr:to>
      <xdr:col>10</xdr:col>
      <xdr:colOff>95250</xdr:colOff>
      <xdr:row>17</xdr:row>
      <xdr:rowOff>31680</xdr:rowOff>
    </xdr:to>
    <xdr:sp macro="" textlink="">
      <xdr:nvSpPr>
        <xdr:cNvPr id="16" name="CustomShape 1"/>
        <xdr:cNvSpPr/>
      </xdr:nvSpPr>
      <xdr:spPr>
        <a:xfrm>
          <a:off x="4457925" y="2129685"/>
          <a:ext cx="2733450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</xdr:rowOff>
    </xdr:to>
    <xdr:sp macro="" textlink="">
      <xdr:nvSpPr>
        <xdr:cNvPr id="71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</xdr:rowOff>
    </xdr:to>
    <xdr:sp macro="" textlink="">
      <xdr:nvSpPr>
        <xdr:cNvPr id="71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</xdr:rowOff>
    </xdr:to>
    <xdr:sp macro="" textlink="">
      <xdr:nvSpPr>
        <xdr:cNvPr id="71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66960</xdr:colOff>
      <xdr:row>90</xdr:row>
      <xdr:rowOff>31320</xdr:rowOff>
    </xdr:from>
    <xdr:to>
      <xdr:col>20</xdr:col>
      <xdr:colOff>206279</xdr:colOff>
      <xdr:row>91</xdr:row>
      <xdr:rowOff>78120</xdr:rowOff>
    </xdr:to>
    <xdr:sp macro="" textlink="">
      <xdr:nvSpPr>
        <xdr:cNvPr id="17" name="CustomShape 1"/>
        <xdr:cNvSpPr/>
      </xdr:nvSpPr>
      <xdr:spPr>
        <a:xfrm>
          <a:off x="11579400" y="17538120"/>
          <a:ext cx="1318320" cy="24696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11</xdr:col>
      <xdr:colOff>631800</xdr:colOff>
      <xdr:row>67</xdr:row>
      <xdr:rowOff>81360</xdr:rowOff>
    </xdr:from>
    <xdr:to>
      <xdr:col>15</xdr:col>
      <xdr:colOff>113400</xdr:colOff>
      <xdr:row>67</xdr:row>
      <xdr:rowOff>325440</xdr:rowOff>
    </xdr:to>
    <xdr:sp macro="" textlink="">
      <xdr:nvSpPr>
        <xdr:cNvPr id="18" name="CustomShape 1"/>
        <xdr:cNvSpPr/>
      </xdr:nvSpPr>
      <xdr:spPr>
        <a:xfrm>
          <a:off x="8406720" y="12920760"/>
          <a:ext cx="1274760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600075</xdr:colOff>
      <xdr:row>53</xdr:row>
      <xdr:rowOff>31680</xdr:rowOff>
    </xdr:from>
    <xdr:to>
      <xdr:col>13</xdr:col>
      <xdr:colOff>104775</xdr:colOff>
      <xdr:row>59</xdr:row>
      <xdr:rowOff>186840</xdr:rowOff>
    </xdr:to>
    <xdr:sp macro="" textlink="">
      <xdr:nvSpPr>
        <xdr:cNvPr id="19" name="CustomShape 1"/>
        <xdr:cNvSpPr/>
      </xdr:nvSpPr>
      <xdr:spPr>
        <a:xfrm>
          <a:off x="7610475" y="9118530"/>
          <a:ext cx="1114425" cy="127911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309240</xdr:colOff>
      <xdr:row>12</xdr:row>
      <xdr:rowOff>108256</xdr:rowOff>
    </xdr:from>
    <xdr:to>
      <xdr:col>10</xdr:col>
      <xdr:colOff>66676</xdr:colOff>
      <xdr:row>16</xdr:row>
      <xdr:rowOff>57151</xdr:rowOff>
    </xdr:to>
    <xdr:sp macro="" textlink="">
      <xdr:nvSpPr>
        <xdr:cNvPr id="20" name="CustomShape 1"/>
        <xdr:cNvSpPr/>
      </xdr:nvSpPr>
      <xdr:spPr>
        <a:xfrm>
          <a:off x="4119240" y="2098981"/>
          <a:ext cx="2348236" cy="6251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8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 sz="800"/>
        </a:p>
        <a:p>
          <a:r>
            <a:rPr lang="es-MX" sz="8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 sz="800"/>
        </a:p>
        <a:p>
          <a:r>
            <a:rPr lang="es-MX" sz="8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 sz="800"/>
        </a:p>
        <a:p>
          <a:r>
            <a:rPr lang="es-MX" sz="8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 sz="8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24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27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30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33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4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3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K131"/>
  <sheetViews>
    <sheetView topLeftCell="B19" workbookViewId="0">
      <selection activeCell="F31" activeCellId="1" sqref="O62:O64 F31"/>
    </sheetView>
  </sheetViews>
  <sheetFormatPr baseColWidth="10" defaultColWidth="9.109375" defaultRowHeight="13.2"/>
  <cols>
    <col min="1" max="1025" width="9.109375" style="1"/>
  </cols>
  <sheetData>
    <row r="1" spans="1:2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2.4">
      <c r="A2" s="2"/>
      <c r="B2" s="2"/>
      <c r="C2" s="730"/>
      <c r="D2" s="730"/>
      <c r="E2" s="730"/>
      <c r="F2" s="730"/>
      <c r="G2" s="730"/>
      <c r="H2" s="730"/>
      <c r="I2" s="730"/>
      <c r="J2" s="730"/>
      <c r="K2" s="730"/>
      <c r="L2" s="730"/>
      <c r="M2" s="730"/>
      <c r="N2" s="730"/>
      <c r="O2" s="730"/>
      <c r="P2" s="730"/>
      <c r="Q2" s="730"/>
      <c r="R2" s="730"/>
      <c r="S2" s="730"/>
      <c r="T2" s="2"/>
      <c r="U2" s="2"/>
    </row>
    <row r="3" spans="1:21" ht="6" customHeight="1">
      <c r="A3" s="2"/>
      <c r="B3" s="2"/>
      <c r="C3" s="3"/>
      <c r="D3" s="3"/>
      <c r="E3" s="3"/>
      <c r="F3" s="3"/>
      <c r="G3" s="3"/>
      <c r="H3" s="4"/>
      <c r="I3" s="5"/>
      <c r="J3" s="5"/>
      <c r="K3" s="6"/>
      <c r="L3" s="5"/>
      <c r="M3" s="5"/>
      <c r="N3" s="7"/>
      <c r="O3" s="7"/>
      <c r="P3" s="7"/>
      <c r="Q3" s="2"/>
      <c r="R3" s="2"/>
      <c r="S3" s="2"/>
      <c r="T3" s="2"/>
      <c r="U3" s="2"/>
    </row>
    <row r="4" spans="1:21" ht="36.75" customHeight="1">
      <c r="A4" s="2"/>
      <c r="B4" s="2"/>
      <c r="C4" s="731" t="s">
        <v>0</v>
      </c>
      <c r="D4" s="731"/>
      <c r="E4" s="731"/>
      <c r="F4" s="731"/>
      <c r="G4" s="731"/>
      <c r="H4" s="731"/>
      <c r="I4" s="731"/>
      <c r="J4" s="731"/>
      <c r="K4" s="731"/>
      <c r="L4" s="731"/>
      <c r="M4" s="731"/>
      <c r="N4" s="731"/>
      <c r="O4" s="731"/>
      <c r="P4" s="731"/>
      <c r="Q4" s="731"/>
      <c r="R4" s="731"/>
      <c r="S4" s="731"/>
      <c r="T4" s="2"/>
      <c r="U4" s="2"/>
    </row>
    <row r="5" spans="1:21" ht="6" customHeight="1">
      <c r="A5" s="2"/>
      <c r="B5" s="2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2"/>
      <c r="U5" s="2"/>
    </row>
    <row r="6" spans="1:21" ht="6" customHeight="1">
      <c r="A6" s="2"/>
      <c r="B6" s="2"/>
      <c r="C6" s="8"/>
      <c r="D6" s="8"/>
      <c r="E6" s="8"/>
      <c r="F6" s="8"/>
      <c r="G6" s="8"/>
      <c r="H6" s="8"/>
      <c r="I6" s="8"/>
      <c r="J6" s="8"/>
      <c r="K6" s="6"/>
      <c r="L6" s="8"/>
      <c r="M6" s="8"/>
      <c r="N6" s="8"/>
      <c r="O6" s="8"/>
      <c r="P6" s="8"/>
      <c r="Q6" s="8"/>
      <c r="R6" s="8"/>
      <c r="S6" s="8"/>
      <c r="T6" s="2"/>
      <c r="U6" s="2"/>
    </row>
    <row r="7" spans="1:21" ht="18" customHeight="1">
      <c r="A7" s="2"/>
      <c r="B7" s="2"/>
      <c r="C7" s="3"/>
      <c r="D7" s="3"/>
      <c r="E7" s="3"/>
      <c r="F7" s="3"/>
      <c r="G7" s="3"/>
      <c r="H7" s="9"/>
      <c r="I7" s="732"/>
      <c r="J7" s="732"/>
      <c r="K7" s="6">
        <v>4</v>
      </c>
      <c r="L7" s="10">
        <v>2015</v>
      </c>
      <c r="M7" s="11">
        <f>L7-1</f>
        <v>2014</v>
      </c>
      <c r="N7" s="7"/>
      <c r="O7" s="7"/>
      <c r="P7" s="7"/>
      <c r="Q7" s="2"/>
      <c r="R7" s="2"/>
      <c r="S7" s="2"/>
      <c r="T7" s="2"/>
      <c r="U7" s="2"/>
    </row>
    <row r="8" spans="1:21" ht="9" customHeight="1">
      <c r="A8" s="2"/>
      <c r="B8" s="2"/>
      <c r="C8" s="3"/>
      <c r="D8" s="3"/>
      <c r="E8" s="3"/>
      <c r="F8" s="3"/>
      <c r="G8" s="3"/>
      <c r="H8" s="2"/>
      <c r="I8" s="3"/>
      <c r="J8" s="3"/>
      <c r="K8" s="3"/>
      <c r="L8" s="12">
        <f>L7-1</f>
        <v>2014</v>
      </c>
      <c r="M8" s="3"/>
      <c r="N8" s="7"/>
      <c r="O8" s="7"/>
      <c r="P8" s="7"/>
      <c r="Q8" s="2"/>
      <c r="R8" s="2"/>
      <c r="S8" s="2"/>
      <c r="T8" s="2"/>
      <c r="U8" s="2"/>
    </row>
    <row r="9" spans="1:21">
      <c r="A9" s="2"/>
      <c r="B9" s="13"/>
      <c r="C9" s="14"/>
      <c r="D9" s="15"/>
      <c r="E9" s="15"/>
      <c r="F9" s="2"/>
      <c r="G9" s="16"/>
      <c r="H9" s="2"/>
      <c r="I9" s="2"/>
      <c r="J9" s="17"/>
      <c r="K9" s="17"/>
      <c r="L9" s="13"/>
      <c r="M9" s="13"/>
      <c r="N9" s="2"/>
      <c r="O9" s="2"/>
      <c r="P9" s="2"/>
      <c r="Q9" s="2"/>
      <c r="R9" s="2"/>
      <c r="S9" s="2"/>
      <c r="T9" s="2"/>
      <c r="U9" s="2"/>
    </row>
    <row r="10" spans="1:21">
      <c r="A10" s="2"/>
      <c r="B10" s="13"/>
      <c r="C10" s="14"/>
      <c r="D10" s="15"/>
      <c r="E10" s="15"/>
      <c r="F10" s="2"/>
      <c r="G10" s="18"/>
      <c r="H10" s="18" t="s">
        <v>1</v>
      </c>
      <c r="I10" s="4"/>
      <c r="J10" s="17"/>
      <c r="K10" s="17"/>
      <c r="L10" s="13"/>
      <c r="M10" s="13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13"/>
      <c r="C11" s="733"/>
      <c r="D11" s="733"/>
      <c r="E11" s="19"/>
      <c r="F11" s="733"/>
      <c r="G11" s="733"/>
      <c r="H11" s="18"/>
      <c r="I11" s="733"/>
      <c r="J11" s="733"/>
      <c r="K11" s="17"/>
      <c r="L11" s="733"/>
      <c r="M11" s="733"/>
      <c r="N11" s="20"/>
      <c r="O11" s="2"/>
      <c r="P11" s="2"/>
      <c r="Q11" s="2"/>
      <c r="R11" s="2"/>
      <c r="S11" s="2"/>
      <c r="T11" s="2"/>
      <c r="U11" s="2"/>
    </row>
    <row r="12" spans="1:21" ht="19.5" customHeight="1">
      <c r="A12" s="2"/>
      <c r="B12" s="13"/>
      <c r="C12" s="734">
        <v>6</v>
      </c>
      <c r="D12" s="734"/>
      <c r="E12" s="21"/>
      <c r="F12" s="734">
        <v>6</v>
      </c>
      <c r="G12" s="734"/>
      <c r="H12" s="22"/>
      <c r="I12" s="734">
        <v>6</v>
      </c>
      <c r="J12" s="734"/>
      <c r="K12" s="23"/>
      <c r="L12" s="734">
        <v>6</v>
      </c>
      <c r="M12" s="734"/>
      <c r="N12" s="24"/>
      <c r="O12" s="734">
        <v>6</v>
      </c>
      <c r="P12" s="734"/>
      <c r="Q12" s="25"/>
      <c r="R12" s="734">
        <v>6</v>
      </c>
      <c r="S12" s="734"/>
      <c r="T12" s="2"/>
      <c r="U12" s="2"/>
    </row>
    <row r="13" spans="1:21" ht="15.6">
      <c r="A13" s="2"/>
      <c r="B13" s="13"/>
      <c r="C13" s="735" t="s">
        <v>2</v>
      </c>
      <c r="D13" s="735"/>
      <c r="E13" s="26"/>
      <c r="F13" s="735" t="s">
        <v>3</v>
      </c>
      <c r="G13" s="735"/>
      <c r="H13" s="27"/>
      <c r="I13" s="736" t="s">
        <v>4</v>
      </c>
      <c r="J13" s="736"/>
      <c r="K13" s="28" t="s">
        <v>5</v>
      </c>
      <c r="L13" s="737" t="s">
        <v>6</v>
      </c>
      <c r="M13" s="737"/>
      <c r="N13" s="29"/>
      <c r="O13" s="738">
        <v>12619</v>
      </c>
      <c r="P13" s="738"/>
      <c r="Q13" s="27"/>
      <c r="R13" s="739">
        <f>R35</f>
        <v>19148</v>
      </c>
      <c r="S13" s="739"/>
      <c r="T13" s="2"/>
      <c r="U13" s="2"/>
    </row>
    <row r="14" spans="1:21" ht="6.75" customHeight="1">
      <c r="A14" s="2"/>
      <c r="B14" s="13"/>
      <c r="C14" s="30"/>
      <c r="D14" s="30"/>
      <c r="E14" s="26"/>
      <c r="F14" s="30"/>
      <c r="G14" s="30"/>
      <c r="H14" s="27"/>
      <c r="I14" s="30"/>
      <c r="J14" s="30"/>
      <c r="K14" s="31"/>
      <c r="L14" s="30"/>
      <c r="M14" s="30"/>
      <c r="N14" s="29"/>
      <c r="O14" s="32"/>
      <c r="P14" s="32"/>
      <c r="Q14" s="27"/>
      <c r="R14" s="33"/>
      <c r="S14" s="33"/>
      <c r="T14" s="2"/>
      <c r="U14" s="2"/>
    </row>
    <row r="15" spans="1:21" ht="16.5" customHeight="1">
      <c r="A15" s="2"/>
      <c r="B15" s="740" t="s">
        <v>7</v>
      </c>
      <c r="C15" s="740"/>
      <c r="D15" s="740"/>
      <c r="E15" s="740"/>
      <c r="F15" s="740"/>
      <c r="G15" s="740"/>
      <c r="H15" s="740"/>
      <c r="I15" s="30"/>
      <c r="J15" s="30"/>
      <c r="K15" s="31"/>
      <c r="L15"/>
      <c r="M15"/>
      <c r="N15" s="29"/>
      <c r="O15"/>
      <c r="P15"/>
      <c r="Q15" s="27"/>
      <c r="R15"/>
      <c r="S15"/>
      <c r="T15" s="2"/>
      <c r="U15" s="2"/>
    </row>
    <row r="16" spans="1:21" ht="17.399999999999999">
      <c r="A16" s="2"/>
      <c r="B16" s="740"/>
      <c r="C16" s="740"/>
      <c r="D16" s="740"/>
      <c r="E16" s="740"/>
      <c r="F16" s="740"/>
      <c r="G16" s="740"/>
      <c r="H16" s="740"/>
      <c r="I16" s="34"/>
      <c r="J16" s="34"/>
      <c r="K16" s="34"/>
      <c r="L16" s="741" t="s">
        <v>8</v>
      </c>
      <c r="M16" s="741"/>
      <c r="N16" s="35"/>
      <c r="O16" s="742" t="s">
        <v>9</v>
      </c>
      <c r="P16" s="742"/>
      <c r="Q16" s="34"/>
      <c r="R16" s="743" t="s">
        <v>10</v>
      </c>
      <c r="S16" s="743"/>
      <c r="T16" s="2"/>
      <c r="U16" s="2"/>
    </row>
    <row r="17" spans="1:21" ht="17.399999999999999">
      <c r="A17" s="2"/>
      <c r="B17" s="13"/>
      <c r="C17" s="744">
        <v>6</v>
      </c>
      <c r="D17" s="744"/>
      <c r="E17" s="2"/>
      <c r="F17" s="744">
        <v>6</v>
      </c>
      <c r="G17" s="744"/>
      <c r="H17" s="18" t="s">
        <v>1</v>
      </c>
      <c r="I17" s="745" t="s">
        <v>11</v>
      </c>
      <c r="J17" s="745"/>
      <c r="K17" s="36"/>
      <c r="L17"/>
      <c r="M17"/>
      <c r="N17" s="35"/>
      <c r="O17" s="35"/>
      <c r="P17" s="35"/>
      <c r="Q17" s="2"/>
      <c r="R17" s="2"/>
      <c r="S17" s="2"/>
      <c r="T17" s="2"/>
      <c r="U17" s="2"/>
    </row>
    <row r="18" spans="1:21" ht="9" customHeight="1">
      <c r="A18" s="2"/>
      <c r="B18" s="13"/>
      <c r="C18" s="744"/>
      <c r="D18" s="744"/>
      <c r="E18" s="2"/>
      <c r="F18" s="744"/>
      <c r="G18" s="744"/>
      <c r="H18" s="18"/>
      <c r="I18" s="4"/>
      <c r="J18" s="17"/>
      <c r="K18" s="2"/>
      <c r="L18" s="4"/>
      <c r="M18" s="4"/>
      <c r="N18" s="2"/>
      <c r="O18" s="2"/>
      <c r="P18" s="2"/>
      <c r="Q18" s="2"/>
      <c r="R18" s="2"/>
      <c r="S18" s="2"/>
      <c r="T18" s="2"/>
      <c r="U18" s="2"/>
    </row>
    <row r="19" spans="1:21">
      <c r="A19" s="2"/>
      <c r="B19" s="13"/>
      <c r="C19" s="746" t="s">
        <v>12</v>
      </c>
      <c r="D19" s="746"/>
      <c r="E19" s="15"/>
      <c r="F19" s="747" t="s">
        <v>13</v>
      </c>
      <c r="G19" s="747"/>
      <c r="H19" s="18"/>
      <c r="I19" s="748" t="s">
        <v>14</v>
      </c>
      <c r="J19" s="748"/>
      <c r="K19" s="17"/>
      <c r="L19" s="748" t="s">
        <v>15</v>
      </c>
      <c r="M19" s="748"/>
      <c r="N19" s="2"/>
      <c r="O19" s="748" t="s">
        <v>16</v>
      </c>
      <c r="P19" s="748"/>
      <c r="Q19" s="2"/>
      <c r="R19" s="749" t="s">
        <v>17</v>
      </c>
      <c r="S19" s="749"/>
      <c r="T19" s="2"/>
      <c r="U19" s="2"/>
    </row>
    <row r="20" spans="1:21" ht="15.75" customHeight="1">
      <c r="A20" s="2"/>
      <c r="B20" s="13"/>
      <c r="C20" s="750" t="s">
        <v>18</v>
      </c>
      <c r="D20" s="750"/>
      <c r="E20" s="38"/>
      <c r="F20" s="751" t="s">
        <v>19</v>
      </c>
      <c r="G20" s="751"/>
      <c r="H20" s="40"/>
      <c r="I20" s="752">
        <f>O13</f>
        <v>12619</v>
      </c>
      <c r="J20" s="752"/>
      <c r="K20" s="41" t="s">
        <v>20</v>
      </c>
      <c r="L20" s="753">
        <f>'HC-Sep'!C108</f>
        <v>8366</v>
      </c>
      <c r="M20" s="753"/>
      <c r="N20" s="42"/>
      <c r="O20" s="754">
        <f>'HC-Sep'!C109</f>
        <v>6948</v>
      </c>
      <c r="P20" s="754"/>
      <c r="Q20" s="2"/>
      <c r="R20" s="755"/>
      <c r="S20" s="755"/>
      <c r="T20" s="2"/>
      <c r="U20" s="2"/>
    </row>
    <row r="21" spans="1:21" ht="15" customHeight="1">
      <c r="A21" s="2"/>
      <c r="B21" s="2"/>
      <c r="C21" s="750" t="s">
        <v>21</v>
      </c>
      <c r="D21" s="750"/>
      <c r="E21" s="38"/>
      <c r="F21" s="751" t="s">
        <v>22</v>
      </c>
      <c r="G21" s="751"/>
      <c r="H21" s="40"/>
      <c r="I21" s="752">
        <f>'HC-Oct'!D103</f>
        <v>1357</v>
      </c>
      <c r="J21" s="752"/>
      <c r="K21" s="41" t="s">
        <v>23</v>
      </c>
      <c r="L21" s="753">
        <f>'HC-Oct'!D104</f>
        <v>10012.5</v>
      </c>
      <c r="M21" s="753"/>
      <c r="N21" s="42"/>
      <c r="O21" s="754">
        <f>'HC-Oct'!D105</f>
        <v>7791</v>
      </c>
      <c r="P21" s="754"/>
      <c r="Q21" s="2"/>
      <c r="R21" s="756">
        <f>'HC-Dic'!G112</f>
        <v>0</v>
      </c>
      <c r="S21" s="756"/>
      <c r="T21" s="2"/>
      <c r="U21" s="2"/>
    </row>
    <row r="22" spans="1:21">
      <c r="A22" s="2"/>
      <c r="B22" s="13"/>
      <c r="C22" s="750" t="s">
        <v>24</v>
      </c>
      <c r="D22" s="750"/>
      <c r="E22" s="43"/>
      <c r="F22" s="751" t="s">
        <v>25</v>
      </c>
      <c r="G22" s="751"/>
      <c r="H22" s="40"/>
      <c r="I22" s="752">
        <f>'HC-Nov'!D104</f>
        <v>3578.5</v>
      </c>
      <c r="J22" s="752"/>
      <c r="K22" s="41" t="s">
        <v>26</v>
      </c>
      <c r="L22" s="753">
        <f>'HC-Nov'!D105</f>
        <v>19624</v>
      </c>
      <c r="M22" s="753"/>
      <c r="N22" s="44"/>
      <c r="O22" s="754">
        <f>'HC-Nov'!D106</f>
        <v>20780</v>
      </c>
      <c r="P22" s="754"/>
      <c r="Q22" s="2"/>
      <c r="R22"/>
      <c r="S22"/>
      <c r="T22" s="2"/>
      <c r="U22" s="2"/>
    </row>
    <row r="23" spans="1:21">
      <c r="A23" s="2"/>
      <c r="B23" s="2"/>
      <c r="C23" s="750" t="s">
        <v>27</v>
      </c>
      <c r="D23" s="750"/>
      <c r="E23" s="43"/>
      <c r="F23" s="751" t="s">
        <v>28</v>
      </c>
      <c r="G23" s="751"/>
      <c r="H23" s="40"/>
      <c r="I23" s="752">
        <f>'HC-Dic'!E101</f>
        <v>2422.5</v>
      </c>
      <c r="J23" s="752"/>
      <c r="K23" s="41" t="s">
        <v>29</v>
      </c>
      <c r="L23" s="753">
        <f>'HC-Dic'!E102</f>
        <v>23625</v>
      </c>
      <c r="M23" s="753"/>
      <c r="N23" s="44"/>
      <c r="O23" s="754">
        <f>'HC-Dic'!E103</f>
        <v>22611</v>
      </c>
      <c r="P23" s="754"/>
      <c r="Q23" s="2"/>
      <c r="R23"/>
      <c r="S23"/>
      <c r="T23" s="2"/>
      <c r="U23" s="2"/>
    </row>
    <row r="24" spans="1:21">
      <c r="A24" s="2"/>
      <c r="B24" s="2"/>
      <c r="C24" s="750" t="s">
        <v>30</v>
      </c>
      <c r="D24" s="750"/>
      <c r="E24" s="15"/>
      <c r="F24" s="751" t="s">
        <v>31</v>
      </c>
      <c r="G24" s="751"/>
      <c r="H24" s="2"/>
      <c r="I24" s="757">
        <f>'HC-Ene'!D104</f>
        <v>3436.5</v>
      </c>
      <c r="J24" s="757"/>
      <c r="K24" s="41" t="s">
        <v>32</v>
      </c>
      <c r="L24" s="758">
        <f>'HC-Ene'!D105</f>
        <v>13512.5</v>
      </c>
      <c r="M24" s="758"/>
      <c r="N24" s="44"/>
      <c r="O24" s="754">
        <f>'HC-Ene'!D106</f>
        <v>10262</v>
      </c>
      <c r="P24" s="754"/>
      <c r="Q24" s="2"/>
      <c r="R24" s="749" t="s">
        <v>33</v>
      </c>
      <c r="S24" s="749"/>
      <c r="T24" s="2"/>
      <c r="U24" s="2"/>
    </row>
    <row r="25" spans="1:21">
      <c r="A25" s="2"/>
      <c r="B25" s="2"/>
      <c r="C25" s="750" t="s">
        <v>34</v>
      </c>
      <c r="D25" s="750"/>
      <c r="E25" s="45"/>
      <c r="F25" s="751" t="s">
        <v>35</v>
      </c>
      <c r="G25" s="751"/>
      <c r="H25" s="46"/>
      <c r="I25" s="752">
        <f>'HC-Feb'!E110</f>
        <v>6687</v>
      </c>
      <c r="J25" s="752"/>
      <c r="K25" s="41" t="s">
        <v>36</v>
      </c>
      <c r="L25" s="753">
        <f>'HC-Feb'!E111</f>
        <v>15283</v>
      </c>
      <c r="M25" s="753"/>
      <c r="N25" s="44"/>
      <c r="O25" s="754">
        <f>'HC-Feb'!E112</f>
        <v>12710</v>
      </c>
      <c r="P25" s="754"/>
      <c r="Q25" s="2"/>
      <c r="R25" s="755">
        <v>0</v>
      </c>
      <c r="S25" s="755"/>
      <c r="T25" s="2"/>
      <c r="U25" s="2"/>
    </row>
    <row r="26" spans="1:21">
      <c r="A26" s="2"/>
      <c r="B26" s="2"/>
      <c r="C26" s="750" t="s">
        <v>37</v>
      </c>
      <c r="D26" s="750"/>
      <c r="E26" s="43"/>
      <c r="F26" s="751" t="s">
        <v>38</v>
      </c>
      <c r="G26" s="751"/>
      <c r="H26" s="2"/>
      <c r="I26" s="752">
        <f>'HC-Mar'!D108</f>
        <v>9260</v>
      </c>
      <c r="J26" s="752"/>
      <c r="K26" s="41" t="s">
        <v>39</v>
      </c>
      <c r="L26" s="753">
        <f>'HC-Mar'!D109</f>
        <v>15674</v>
      </c>
      <c r="M26" s="753"/>
      <c r="N26" s="44"/>
      <c r="O26" s="754">
        <f>'HC-Mar'!D110</f>
        <v>16103</v>
      </c>
      <c r="P26" s="754"/>
      <c r="Q26" s="2"/>
      <c r="R26" s="756">
        <f>'HC-Dic'!G121</f>
        <v>3000</v>
      </c>
      <c r="S26" s="756"/>
      <c r="T26" s="2"/>
      <c r="U26" s="2"/>
    </row>
    <row r="27" spans="1:21">
      <c r="A27" s="2"/>
      <c r="B27" s="2"/>
      <c r="C27" s="750" t="s">
        <v>40</v>
      </c>
      <c r="D27" s="750"/>
      <c r="E27" s="43"/>
      <c r="F27" s="751" t="s">
        <v>41</v>
      </c>
      <c r="G27" s="751"/>
      <c r="H27" s="40"/>
      <c r="I27" s="752">
        <f>'HC-Abr'!F111</f>
        <v>8831</v>
      </c>
      <c r="J27" s="752"/>
      <c r="K27" s="41" t="s">
        <v>42</v>
      </c>
      <c r="L27" s="753">
        <f>'HC-Abr'!F112</f>
        <v>11988</v>
      </c>
      <c r="M27" s="753"/>
      <c r="N27" s="44"/>
      <c r="O27" s="754">
        <f>'HC-Abr'!F113</f>
        <v>16254</v>
      </c>
      <c r="P27" s="754"/>
      <c r="Q27" s="2"/>
      <c r="R27" s="2"/>
      <c r="S27" s="2"/>
      <c r="T27" s="2"/>
      <c r="U27" s="2"/>
    </row>
    <row r="28" spans="1:21">
      <c r="A28" s="2"/>
      <c r="B28" s="2"/>
      <c r="C28" s="750" t="s">
        <v>43</v>
      </c>
      <c r="D28" s="750"/>
      <c r="E28" s="43"/>
      <c r="F28" s="751" t="s">
        <v>44</v>
      </c>
      <c r="G28" s="751"/>
      <c r="H28" s="40"/>
      <c r="I28" s="759">
        <f>'HC-May'!F110</f>
        <v>4565</v>
      </c>
      <c r="J28" s="759"/>
      <c r="K28" s="41" t="s">
        <v>45</v>
      </c>
      <c r="L28" s="753">
        <f>'HC-May'!F111</f>
        <v>13003.5</v>
      </c>
      <c r="M28" s="753"/>
      <c r="N28" s="44"/>
      <c r="O28" s="754">
        <f>'HC-May'!F112</f>
        <v>11164.5</v>
      </c>
      <c r="P28" s="754"/>
      <c r="Q28" s="2"/>
      <c r="R28" s="2"/>
      <c r="S28" s="2"/>
      <c r="T28" s="2"/>
      <c r="U28" s="2"/>
    </row>
    <row r="29" spans="1:21">
      <c r="A29" s="2"/>
      <c r="B29" s="2"/>
      <c r="C29" s="750" t="s">
        <v>46</v>
      </c>
      <c r="D29" s="750"/>
      <c r="E29" s="43"/>
      <c r="F29" s="751" t="s">
        <v>47</v>
      </c>
      <c r="G29" s="751"/>
      <c r="H29" s="40"/>
      <c r="I29" s="752">
        <f>'HC-Jun'!F107</f>
        <v>6404</v>
      </c>
      <c r="J29" s="752"/>
      <c r="K29" s="41" t="s">
        <v>48</v>
      </c>
      <c r="L29" s="753">
        <f>'HC-Jun'!F108</f>
        <v>12592</v>
      </c>
      <c r="M29" s="753"/>
      <c r="N29" s="44"/>
      <c r="O29" s="754">
        <f>'HC-Jun'!F109</f>
        <v>12439</v>
      </c>
      <c r="P29" s="754"/>
      <c r="Q29" s="2"/>
      <c r="R29" s="760" t="s">
        <v>49</v>
      </c>
      <c r="S29" s="760"/>
      <c r="T29" s="2"/>
      <c r="U29" s="2"/>
    </row>
    <row r="30" spans="1:21">
      <c r="A30" s="2"/>
      <c r="B30" s="2"/>
      <c r="C30" s="750" t="s">
        <v>50</v>
      </c>
      <c r="D30" s="750"/>
      <c r="E30" s="43"/>
      <c r="F30" s="751" t="s">
        <v>51</v>
      </c>
      <c r="G30" s="751"/>
      <c r="H30" s="40"/>
      <c r="I30" s="752">
        <f>'HC-Jul'!F110</f>
        <v>6557</v>
      </c>
      <c r="J30" s="752"/>
      <c r="K30" s="41" t="s">
        <v>52</v>
      </c>
      <c r="L30" s="753">
        <f>'HC-Jul'!F111</f>
        <v>7926</v>
      </c>
      <c r="M30" s="753"/>
      <c r="N30" s="44"/>
      <c r="O30" s="754">
        <f>'HC-Jul'!F112</f>
        <v>11326</v>
      </c>
      <c r="P30" s="754"/>
      <c r="Q30" s="2"/>
      <c r="R30" s="761">
        <f>O13</f>
        <v>12619</v>
      </c>
      <c r="S30" s="761"/>
      <c r="T30" s="2"/>
      <c r="U30" s="2"/>
    </row>
    <row r="31" spans="1:21">
      <c r="A31" s="2"/>
      <c r="B31" s="2"/>
      <c r="C31" s="750" t="s">
        <v>53</v>
      </c>
      <c r="D31" s="750"/>
      <c r="E31" s="43"/>
      <c r="F31" s="751" t="s">
        <v>54</v>
      </c>
      <c r="G31" s="751"/>
      <c r="H31" s="40"/>
      <c r="I31" s="752">
        <f>'HC-Ago'!F111</f>
        <v>3157</v>
      </c>
      <c r="J31" s="752"/>
      <c r="K31" s="41" t="s">
        <v>55</v>
      </c>
      <c r="L31" s="753">
        <f>'HC-Ago'!F112</f>
        <v>12321</v>
      </c>
      <c r="M31" s="753"/>
      <c r="N31" s="44"/>
      <c r="O31" s="754">
        <f>'HC-Ago'!F113</f>
        <v>9010</v>
      </c>
      <c r="P31" s="754"/>
      <c r="Q31" s="2"/>
      <c r="R31" s="762" t="s">
        <v>56</v>
      </c>
      <c r="S31" s="762"/>
      <c r="T31" s="2"/>
      <c r="U31" s="2"/>
    </row>
    <row r="32" spans="1:21">
      <c r="A32" s="2"/>
      <c r="B32" s="2"/>
      <c r="C32" s="768" t="s">
        <v>57</v>
      </c>
      <c r="D32" s="768"/>
      <c r="E32" s="47"/>
      <c r="F32" s="769">
        <f>L7+1</f>
        <v>2016</v>
      </c>
      <c r="G32" s="769"/>
      <c r="H32" s="40"/>
      <c r="I32" s="770">
        <f>I31</f>
        <v>3157</v>
      </c>
      <c r="J32" s="770"/>
      <c r="K32" s="4"/>
      <c r="L32" s="765">
        <f>SUM(L20:M31)</f>
        <v>163927.5</v>
      </c>
      <c r="M32" s="765"/>
      <c r="N32" s="2"/>
      <c r="O32" s="766">
        <f>SUM(O20:P31)</f>
        <v>157398.5</v>
      </c>
      <c r="P32" s="766"/>
      <c r="Q32" s="2"/>
      <c r="R32" s="771">
        <f>SUM(L32-O32)</f>
        <v>6529</v>
      </c>
      <c r="S32" s="771"/>
      <c r="T32" s="2"/>
      <c r="U32" s="2"/>
    </row>
    <row r="33" spans="1:21">
      <c r="A33" s="2"/>
      <c r="B33" s="2"/>
      <c r="C33" s="48"/>
      <c r="D33" s="48"/>
      <c r="E33" s="48"/>
      <c r="F33" s="2"/>
      <c r="G33" s="2"/>
      <c r="H33" s="772"/>
      <c r="I33" s="772"/>
      <c r="J33" s="4"/>
      <c r="K33" s="4"/>
      <c r="L33" s="49"/>
      <c r="M33" s="49"/>
      <c r="N33" s="2"/>
      <c r="O33"/>
      <c r="P33"/>
      <c r="Q33" s="2"/>
      <c r="R33" s="2"/>
      <c r="S33" s="2"/>
      <c r="T33" s="2"/>
      <c r="U33" s="2"/>
    </row>
    <row r="34" spans="1:21" ht="21">
      <c r="A34" s="2"/>
      <c r="B34" s="2"/>
      <c r="C34" s="748" t="s">
        <v>58</v>
      </c>
      <c r="D34" s="748"/>
      <c r="E34" s="4"/>
      <c r="F34" s="748" t="s">
        <v>15</v>
      </c>
      <c r="G34" s="748"/>
      <c r="H34" s="2"/>
      <c r="I34" s="748" t="s">
        <v>16</v>
      </c>
      <c r="J34" s="748"/>
      <c r="K34" s="2"/>
      <c r="L34" s="748" t="s">
        <v>59</v>
      </c>
      <c r="M34" s="748"/>
      <c r="N34" s="2"/>
      <c r="O34" s="2"/>
      <c r="P34" s="2"/>
      <c r="Q34" s="2"/>
      <c r="R34" s="773" t="s">
        <v>60</v>
      </c>
      <c r="S34" s="773"/>
      <c r="T34" s="2"/>
      <c r="U34" s="2"/>
    </row>
    <row r="35" spans="1:21" ht="15" customHeight="1">
      <c r="A35" s="2"/>
      <c r="B35" s="2"/>
      <c r="C35" s="764" t="s">
        <v>61</v>
      </c>
      <c r="D35" s="764"/>
      <c r="E35" s="4"/>
      <c r="F35" s="765">
        <f>SUM(L20:L22)</f>
        <v>38002.5</v>
      </c>
      <c r="G35" s="765"/>
      <c r="H35" s="2"/>
      <c r="I35" s="766">
        <f>SUM(O20:P22)</f>
        <v>35519</v>
      </c>
      <c r="J35" s="766"/>
      <c r="K35" s="6">
        <v>4</v>
      </c>
      <c r="L35" s="767">
        <f>SUM(F35-I35)</f>
        <v>2483.5</v>
      </c>
      <c r="M35" s="767"/>
      <c r="N35" s="2"/>
      <c r="O35" s="2"/>
      <c r="P35" s="2"/>
      <c r="Q35" s="2"/>
      <c r="R35" s="763">
        <f>SUM(R30+R32)</f>
        <v>19148</v>
      </c>
      <c r="S35" s="763"/>
      <c r="T35" s="2"/>
      <c r="U35" s="2"/>
    </row>
    <row r="36" spans="1:21" ht="15" customHeight="1">
      <c r="A36" s="2"/>
      <c r="B36" s="2"/>
      <c r="C36" s="764" t="s">
        <v>62</v>
      </c>
      <c r="D36" s="764"/>
      <c r="E36" s="4"/>
      <c r="F36" s="765">
        <f>SUM(L23:L25)</f>
        <v>52420.5</v>
      </c>
      <c r="G36" s="765"/>
      <c r="H36" s="2"/>
      <c r="I36" s="766">
        <f>SUM(O23:P25)</f>
        <v>45583</v>
      </c>
      <c r="J36" s="766"/>
      <c r="K36" s="6">
        <v>4</v>
      </c>
      <c r="L36" s="767">
        <f>SUM(F36-I36)</f>
        <v>6837.5</v>
      </c>
      <c r="M36" s="767"/>
      <c r="N36" s="2"/>
      <c r="O36" s="2"/>
      <c r="P36" s="2"/>
      <c r="Q36" s="2"/>
      <c r="R36" s="2"/>
      <c r="S36" s="2"/>
      <c r="T36" s="2"/>
      <c r="U36" s="2"/>
    </row>
    <row r="37" spans="1:21" ht="15" customHeight="1">
      <c r="A37" s="2"/>
      <c r="B37" s="2"/>
      <c r="C37" s="764" t="s">
        <v>63</v>
      </c>
      <c r="D37" s="764"/>
      <c r="E37" s="4"/>
      <c r="F37" s="765">
        <f>SUM(L26:M28)</f>
        <v>40665.5</v>
      </c>
      <c r="G37" s="765"/>
      <c r="H37" s="2"/>
      <c r="I37" s="766">
        <f>SUM(O26:P28)</f>
        <v>43521.5</v>
      </c>
      <c r="J37" s="766"/>
      <c r="K37" s="6">
        <v>4</v>
      </c>
      <c r="L37" s="767">
        <f>SUM(F37-I37)</f>
        <v>-2856</v>
      </c>
      <c r="M37" s="767"/>
      <c r="N37" s="2"/>
      <c r="O37" s="2"/>
      <c r="P37" s="2"/>
      <c r="Q37" s="2"/>
      <c r="R37" s="2"/>
      <c r="S37" s="2"/>
      <c r="T37" s="2"/>
      <c r="U37" s="2"/>
    </row>
    <row r="38" spans="1:21" ht="15" customHeight="1">
      <c r="A38" s="2"/>
      <c r="B38" s="2"/>
      <c r="C38" s="764" t="s">
        <v>64</v>
      </c>
      <c r="D38" s="764"/>
      <c r="E38" s="4"/>
      <c r="F38" s="765">
        <f>SUM(L29:M31)</f>
        <v>32839</v>
      </c>
      <c r="G38" s="765"/>
      <c r="H38" s="2"/>
      <c r="I38" s="766">
        <f>SUM(O29:P31)</f>
        <v>32775</v>
      </c>
      <c r="J38" s="766"/>
      <c r="K38" s="6">
        <v>4</v>
      </c>
      <c r="L38" s="767">
        <f>SUM(F38-I38)</f>
        <v>64</v>
      </c>
      <c r="M38" s="767"/>
      <c r="N38" s="2"/>
      <c r="O38" s="2"/>
      <c r="P38" s="2"/>
      <c r="Q38" s="2"/>
      <c r="R38" s="2"/>
      <c r="S38" s="2"/>
      <c r="T38" s="2"/>
      <c r="U38" s="2"/>
    </row>
    <row r="39" spans="1:21" ht="14.4">
      <c r="A39" s="2"/>
      <c r="B39" s="2"/>
      <c r="C39" s="5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C40" s="51"/>
    </row>
    <row r="41" spans="1:21">
      <c r="C41" s="51"/>
    </row>
    <row r="42" spans="1:21">
      <c r="C42" s="52">
        <v>2011</v>
      </c>
    </row>
    <row r="43" spans="1:21">
      <c r="C43" s="52">
        <v>2012</v>
      </c>
    </row>
    <row r="44" spans="1:21">
      <c r="C44" s="52">
        <v>2013</v>
      </c>
    </row>
    <row r="45" spans="1:21">
      <c r="C45" s="52">
        <v>2014</v>
      </c>
    </row>
    <row r="46" spans="1:21">
      <c r="C46" s="52">
        <v>2015</v>
      </c>
    </row>
    <row r="47" spans="1:21">
      <c r="C47" s="52">
        <v>2016</v>
      </c>
    </row>
    <row r="48" spans="1:21">
      <c r="C48" s="52">
        <v>2017</v>
      </c>
    </row>
    <row r="49" spans="3:3">
      <c r="C49" s="52">
        <v>2018</v>
      </c>
    </row>
    <row r="50" spans="3:3">
      <c r="C50" s="52">
        <v>2019</v>
      </c>
    </row>
    <row r="51" spans="3:3">
      <c r="C51" s="52">
        <v>2020</v>
      </c>
    </row>
    <row r="52" spans="3:3">
      <c r="C52" s="52">
        <v>2021</v>
      </c>
    </row>
    <row r="53" spans="3:3">
      <c r="C53" s="52">
        <v>2022</v>
      </c>
    </row>
    <row r="54" spans="3:3">
      <c r="C54" s="52">
        <v>2023</v>
      </c>
    </row>
    <row r="55" spans="3:3">
      <c r="C55" s="52">
        <v>2024</v>
      </c>
    </row>
    <row r="56" spans="3:3">
      <c r="C56" s="52">
        <v>2025</v>
      </c>
    </row>
    <row r="57" spans="3:3">
      <c r="C57" s="52">
        <v>2026</v>
      </c>
    </row>
    <row r="58" spans="3:3">
      <c r="C58" s="52">
        <v>2027</v>
      </c>
    </row>
    <row r="59" spans="3:3">
      <c r="C59" s="52">
        <v>2028</v>
      </c>
    </row>
    <row r="60" spans="3:3">
      <c r="C60" s="52">
        <v>2029</v>
      </c>
    </row>
    <row r="61" spans="3:3">
      <c r="C61" s="52">
        <v>2030</v>
      </c>
    </row>
    <row r="62" spans="3:3">
      <c r="C62" s="52">
        <v>2031</v>
      </c>
    </row>
    <row r="63" spans="3:3">
      <c r="C63" s="52">
        <v>2032</v>
      </c>
    </row>
    <row r="64" spans="3:3">
      <c r="C64" s="52">
        <v>2033</v>
      </c>
    </row>
    <row r="65" spans="3:3">
      <c r="C65" s="52">
        <v>2034</v>
      </c>
    </row>
    <row r="66" spans="3:3">
      <c r="C66" s="52">
        <v>2035</v>
      </c>
    </row>
    <row r="67" spans="3:3">
      <c r="C67" s="52">
        <v>2036</v>
      </c>
    </row>
    <row r="68" spans="3:3">
      <c r="C68" s="52">
        <v>2037</v>
      </c>
    </row>
    <row r="69" spans="3:3">
      <c r="C69" s="52">
        <v>2038</v>
      </c>
    </row>
    <row r="70" spans="3:3">
      <c r="C70" s="52">
        <v>2039</v>
      </c>
    </row>
    <row r="71" spans="3:3">
      <c r="C71" s="52">
        <v>2040</v>
      </c>
    </row>
    <row r="72" spans="3:3">
      <c r="C72" s="52">
        <v>2041</v>
      </c>
    </row>
    <row r="73" spans="3:3">
      <c r="C73" s="52">
        <v>2042</v>
      </c>
    </row>
    <row r="74" spans="3:3">
      <c r="C74" s="52">
        <v>2043</v>
      </c>
    </row>
    <row r="75" spans="3:3">
      <c r="C75" s="52">
        <v>2044</v>
      </c>
    </row>
    <row r="76" spans="3:3">
      <c r="C76" s="52">
        <v>2045</v>
      </c>
    </row>
    <row r="77" spans="3:3">
      <c r="C77" s="52">
        <v>2046</v>
      </c>
    </row>
    <row r="78" spans="3:3">
      <c r="C78" s="52">
        <v>2047</v>
      </c>
    </row>
    <row r="79" spans="3:3">
      <c r="C79" s="52">
        <v>2048</v>
      </c>
    </row>
    <row r="80" spans="3:3">
      <c r="C80" s="52">
        <v>2049</v>
      </c>
    </row>
    <row r="81" spans="3:3">
      <c r="C81" s="52">
        <v>2050</v>
      </c>
    </row>
    <row r="82" spans="3:3">
      <c r="C82" s="52">
        <v>2051</v>
      </c>
    </row>
    <row r="83" spans="3:3">
      <c r="C83" s="52">
        <v>2052</v>
      </c>
    </row>
    <row r="84" spans="3:3">
      <c r="C84" s="52">
        <v>2053</v>
      </c>
    </row>
    <row r="85" spans="3:3">
      <c r="C85" s="52">
        <v>2054</v>
      </c>
    </row>
    <row r="86" spans="3:3">
      <c r="C86" s="52">
        <v>2055</v>
      </c>
    </row>
    <row r="87" spans="3:3">
      <c r="C87" s="52">
        <v>2056</v>
      </c>
    </row>
    <row r="88" spans="3:3">
      <c r="C88" s="52">
        <v>2057</v>
      </c>
    </row>
    <row r="89" spans="3:3">
      <c r="C89" s="52">
        <v>2058</v>
      </c>
    </row>
    <row r="90" spans="3:3">
      <c r="C90" s="52">
        <v>2059</v>
      </c>
    </row>
    <row r="91" spans="3:3">
      <c r="C91" s="52">
        <v>2060</v>
      </c>
    </row>
    <row r="92" spans="3:3">
      <c r="C92" s="52">
        <v>2061</v>
      </c>
    </row>
    <row r="93" spans="3:3">
      <c r="C93" s="52">
        <v>2062</v>
      </c>
    </row>
    <row r="94" spans="3:3">
      <c r="C94" s="52">
        <v>2063</v>
      </c>
    </row>
    <row r="95" spans="3:3">
      <c r="C95" s="52">
        <v>2064</v>
      </c>
    </row>
    <row r="96" spans="3:3">
      <c r="C96" s="52">
        <v>2065</v>
      </c>
    </row>
    <row r="97" spans="3:3">
      <c r="C97" s="52">
        <v>2066</v>
      </c>
    </row>
    <row r="98" spans="3:3">
      <c r="C98" s="52">
        <v>2067</v>
      </c>
    </row>
    <row r="99" spans="3:3">
      <c r="C99" s="52">
        <v>2068</v>
      </c>
    </row>
    <row r="100" spans="3:3">
      <c r="C100" s="52">
        <v>2069</v>
      </c>
    </row>
    <row r="101" spans="3:3">
      <c r="C101" s="52">
        <v>2070</v>
      </c>
    </row>
    <row r="102" spans="3:3">
      <c r="C102" s="52">
        <v>2071</v>
      </c>
    </row>
    <row r="103" spans="3:3">
      <c r="C103" s="52">
        <v>2072</v>
      </c>
    </row>
    <row r="104" spans="3:3">
      <c r="C104" s="52">
        <v>2073</v>
      </c>
    </row>
    <row r="105" spans="3:3">
      <c r="C105" s="52">
        <v>2074</v>
      </c>
    </row>
    <row r="106" spans="3:3">
      <c r="C106" s="52">
        <v>2075</v>
      </c>
    </row>
    <row r="107" spans="3:3">
      <c r="C107" s="52">
        <v>2076</v>
      </c>
    </row>
    <row r="108" spans="3:3">
      <c r="C108" s="52">
        <v>2077</v>
      </c>
    </row>
    <row r="109" spans="3:3">
      <c r="C109" s="52">
        <v>2078</v>
      </c>
    </row>
    <row r="110" spans="3:3">
      <c r="C110" s="52">
        <v>2079</v>
      </c>
    </row>
    <row r="111" spans="3:3">
      <c r="C111" s="52">
        <v>2080</v>
      </c>
    </row>
    <row r="112" spans="3:3">
      <c r="C112" s="52">
        <v>2081</v>
      </c>
    </row>
    <row r="113" spans="3:3">
      <c r="C113" s="52">
        <v>2082</v>
      </c>
    </row>
    <row r="114" spans="3:3">
      <c r="C114" s="52">
        <v>2083</v>
      </c>
    </row>
    <row r="115" spans="3:3">
      <c r="C115" s="52">
        <v>2084</v>
      </c>
    </row>
    <row r="116" spans="3:3">
      <c r="C116" s="52">
        <v>2085</v>
      </c>
    </row>
    <row r="117" spans="3:3">
      <c r="C117" s="52">
        <v>2086</v>
      </c>
    </row>
    <row r="118" spans="3:3">
      <c r="C118" s="52">
        <v>2087</v>
      </c>
    </row>
    <row r="119" spans="3:3">
      <c r="C119" s="52">
        <v>2088</v>
      </c>
    </row>
    <row r="120" spans="3:3">
      <c r="C120" s="52">
        <v>2089</v>
      </c>
    </row>
    <row r="121" spans="3:3">
      <c r="C121" s="52">
        <v>2090</v>
      </c>
    </row>
    <row r="122" spans="3:3">
      <c r="C122" s="52">
        <v>2091</v>
      </c>
    </row>
    <row r="123" spans="3:3">
      <c r="C123" s="52">
        <v>2092</v>
      </c>
    </row>
    <row r="124" spans="3:3">
      <c r="C124" s="52">
        <v>2093</v>
      </c>
    </row>
    <row r="125" spans="3:3">
      <c r="C125" s="52">
        <v>2094</v>
      </c>
    </row>
    <row r="126" spans="3:3">
      <c r="C126" s="52">
        <v>2095</v>
      </c>
    </row>
    <row r="127" spans="3:3">
      <c r="C127" s="52">
        <v>2096</v>
      </c>
    </row>
    <row r="128" spans="3:3">
      <c r="C128" s="52">
        <v>2097</v>
      </c>
    </row>
    <row r="129" spans="3:3">
      <c r="C129" s="52">
        <v>2098</v>
      </c>
    </row>
    <row r="130" spans="3:3">
      <c r="C130" s="52">
        <v>2099</v>
      </c>
    </row>
    <row r="131" spans="3:3">
      <c r="C131" s="52">
        <v>2100</v>
      </c>
    </row>
  </sheetData>
  <mergeCells count="129">
    <mergeCell ref="C37:D37"/>
    <mergeCell ref="F37:G37"/>
    <mergeCell ref="I37:J37"/>
    <mergeCell ref="L37:M37"/>
    <mergeCell ref="C38:D38"/>
    <mergeCell ref="F38:G38"/>
    <mergeCell ref="I38:J38"/>
    <mergeCell ref="L38:M38"/>
    <mergeCell ref="C35:D35"/>
    <mergeCell ref="F35:G35"/>
    <mergeCell ref="I35:J35"/>
    <mergeCell ref="L35:M35"/>
    <mergeCell ref="R35:S35"/>
    <mergeCell ref="C36:D36"/>
    <mergeCell ref="F36:G36"/>
    <mergeCell ref="I36:J36"/>
    <mergeCell ref="L36:M36"/>
    <mergeCell ref="C32:D32"/>
    <mergeCell ref="F32:G32"/>
    <mergeCell ref="I32:J32"/>
    <mergeCell ref="L32:M32"/>
    <mergeCell ref="O32:P32"/>
    <mergeCell ref="R32:S32"/>
    <mergeCell ref="H33:I33"/>
    <mergeCell ref="C34:D34"/>
    <mergeCell ref="F34:G34"/>
    <mergeCell ref="I34:J34"/>
    <mergeCell ref="L34:M34"/>
    <mergeCell ref="R34:S34"/>
    <mergeCell ref="R29:S29"/>
    <mergeCell ref="C30:D30"/>
    <mergeCell ref="F30:G30"/>
    <mergeCell ref="I30:J30"/>
    <mergeCell ref="L30:M30"/>
    <mergeCell ref="O30:P30"/>
    <mergeCell ref="R30:S30"/>
    <mergeCell ref="C31:D31"/>
    <mergeCell ref="F31:G31"/>
    <mergeCell ref="I31:J31"/>
    <mergeCell ref="L31:M31"/>
    <mergeCell ref="O31:P31"/>
    <mergeCell ref="R31:S31"/>
    <mergeCell ref="C28:D28"/>
    <mergeCell ref="F28:G28"/>
    <mergeCell ref="I28:J28"/>
    <mergeCell ref="L28:M28"/>
    <mergeCell ref="O28:P28"/>
    <mergeCell ref="C29:D29"/>
    <mergeCell ref="F29:G29"/>
    <mergeCell ref="I29:J29"/>
    <mergeCell ref="L29:M29"/>
    <mergeCell ref="O29:P29"/>
    <mergeCell ref="C26:D26"/>
    <mergeCell ref="F26:G26"/>
    <mergeCell ref="I26:J26"/>
    <mergeCell ref="L26:M26"/>
    <mergeCell ref="O26:P26"/>
    <mergeCell ref="R26:S26"/>
    <mergeCell ref="C27:D27"/>
    <mergeCell ref="F27:G27"/>
    <mergeCell ref="I27:J27"/>
    <mergeCell ref="L27:M27"/>
    <mergeCell ref="O27:P27"/>
    <mergeCell ref="C24:D24"/>
    <mergeCell ref="F24:G24"/>
    <mergeCell ref="I24:J24"/>
    <mergeCell ref="L24:M24"/>
    <mergeCell ref="O24:P24"/>
    <mergeCell ref="R24:S24"/>
    <mergeCell ref="C25:D25"/>
    <mergeCell ref="F25:G25"/>
    <mergeCell ref="I25:J25"/>
    <mergeCell ref="L25:M25"/>
    <mergeCell ref="O25:P25"/>
    <mergeCell ref="R25:S25"/>
    <mergeCell ref="C22:D22"/>
    <mergeCell ref="F22:G22"/>
    <mergeCell ref="I22:J22"/>
    <mergeCell ref="L22:M22"/>
    <mergeCell ref="O22:P22"/>
    <mergeCell ref="C23:D23"/>
    <mergeCell ref="F23:G23"/>
    <mergeCell ref="I23:J23"/>
    <mergeCell ref="L23:M23"/>
    <mergeCell ref="O23:P23"/>
    <mergeCell ref="C20:D20"/>
    <mergeCell ref="F20:G20"/>
    <mergeCell ref="I20:J20"/>
    <mergeCell ref="L20:M20"/>
    <mergeCell ref="O20:P20"/>
    <mergeCell ref="R20:S20"/>
    <mergeCell ref="C21:D21"/>
    <mergeCell ref="F21:G21"/>
    <mergeCell ref="I21:J21"/>
    <mergeCell ref="L21:M21"/>
    <mergeCell ref="O21:P21"/>
    <mergeCell ref="R21:S21"/>
    <mergeCell ref="C17:D18"/>
    <mergeCell ref="F17:G18"/>
    <mergeCell ref="I17:J17"/>
    <mergeCell ref="C19:D19"/>
    <mergeCell ref="F19:G19"/>
    <mergeCell ref="I19:J19"/>
    <mergeCell ref="L19:M19"/>
    <mergeCell ref="O19:P19"/>
    <mergeCell ref="R19:S19"/>
    <mergeCell ref="C13:D13"/>
    <mergeCell ref="F13:G13"/>
    <mergeCell ref="I13:J13"/>
    <mergeCell ref="L13:M13"/>
    <mergeCell ref="O13:P13"/>
    <mergeCell ref="R13:S13"/>
    <mergeCell ref="B15:H16"/>
    <mergeCell ref="L16:M16"/>
    <mergeCell ref="O16:P16"/>
    <mergeCell ref="R16:S16"/>
    <mergeCell ref="C2:S2"/>
    <mergeCell ref="C4:S4"/>
    <mergeCell ref="I7:J7"/>
    <mergeCell ref="C11:D11"/>
    <mergeCell ref="F11:G11"/>
    <mergeCell ref="I11:J11"/>
    <mergeCell ref="L11:M11"/>
    <mergeCell ref="C12:D12"/>
    <mergeCell ref="F12:G12"/>
    <mergeCell ref="I12:J12"/>
    <mergeCell ref="L12:M12"/>
    <mergeCell ref="O12:P12"/>
    <mergeCell ref="R12:S12"/>
  </mergeCells>
  <dataValidations count="1">
    <dataValidation type="list" allowBlank="1" showInputMessage="1" showErrorMessage="1" sqref="L7">
      <formula1>$C$42:$C$131</formula1>
      <formula2>0</formula2>
    </dataValidation>
  </dataValidations>
  <hyperlinks>
    <hyperlink ref="L16" location="I!F.B2" display="Informe Financiero"/>
    <hyperlink ref="O16" location="Listado!B3" display="Listado"/>
    <hyperlink ref="R16" location="C!M.B4" display="C.M"/>
    <hyperlink ref="C20" location="'HC-Sep'!Q3" display="HC - Sep"/>
    <hyperlink ref="F20" location="'IM-Sep'!F5" display="IM - Sep"/>
    <hyperlink ref="K20" location="'DEP! Sep'.C6" display="Sep"/>
    <hyperlink ref="C21" location="'HC-Oct'!S3" display="HC - Oct"/>
    <hyperlink ref="F21" location="'IM-Oct'!H5" display="IM - Oct"/>
    <hyperlink ref="K21" location="'DEP! Oct'.C6" display="Oct"/>
    <hyperlink ref="C22" location="'HC-Nov'!U3" display="HC - Nov"/>
    <hyperlink ref="F22" location="'IM-Nov'!J5" display="IM - Nov"/>
    <hyperlink ref="K22" location="'DEP! Nov'.C6" display="Nov"/>
    <hyperlink ref="C23" location="'HC-Dic'!W3" display="HC - Dic"/>
    <hyperlink ref="F23" location="'IM-Dic'!L5" display="IM - Dic"/>
    <hyperlink ref="K23" location="'DEP! Dic'.C6" display="Dic"/>
    <hyperlink ref="C24" location="'HC-Ene'!M2" display="HC - Ene"/>
    <hyperlink ref="F24" location="'IM-Ene'!D4" display="IM - Ene"/>
    <hyperlink ref="K24" location="'DEP! Ene'.C6" display="Ene"/>
    <hyperlink ref="C25" location="'HC-Feb'!O2" display="HC - Feb"/>
    <hyperlink ref="F25" location="'IM-Feb'!E4" display="IM - Feb"/>
    <hyperlink ref="K25" location="'DEP! Feb'.C6" display="Feb"/>
    <hyperlink ref="C26" location="'HC-Mar'!Q2" display="HC - Mar"/>
    <hyperlink ref="F26" location="'IM-Mar'!F4" display="IM - Mar"/>
    <hyperlink ref="K26" location="'DEP! Mar'.C6" display="Mar"/>
    <hyperlink ref="C27" location="'HC-Abr'!S2" display="HC - Abr"/>
    <hyperlink ref="F27" location="'IM-Abr'!H4" display="IM - Abr"/>
    <hyperlink ref="K27" location="'DEP! Abr'.C6" display="Abr"/>
    <hyperlink ref="C28" location="'HC-May'!U2" display="HC - May"/>
    <hyperlink ref="F28" location="'IM-May'!J4" display="IM - May"/>
    <hyperlink ref="K28" location="'DEP! May'.C6" display="May"/>
    <hyperlink ref="C29" location="'HC-Jun'!W2" display="HC - Jun"/>
    <hyperlink ref="F29" location="'IM-Jun'!L4" display="IM - Jun"/>
    <hyperlink ref="K29" location="'DEP! Jun'.C6" display="Jun"/>
    <hyperlink ref="C30" location="'HC-Jul'!M3" display="HC - Jul"/>
    <hyperlink ref="F30" location="'IM-Jul'!D5" display="IM - Jul"/>
    <hyperlink ref="K30" location="'DEP! Jul'.C6" display="Jul"/>
    <hyperlink ref="C31" location="'HC-Ago'!O3" display="HC - Ago"/>
    <hyperlink ref="F31" location="'IM-Ago'!E5" display="IM - Ago"/>
    <hyperlink ref="K31" location="'DEP! Ago'.C6" display="Ago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4"/>
  <sheetViews>
    <sheetView workbookViewId="0">
      <pane ySplit="6" topLeftCell="A11" activePane="bottomLeft" state="frozen"/>
      <selection pane="bottomLeft" activeCell="H21" sqref="H21"/>
    </sheetView>
  </sheetViews>
  <sheetFormatPr baseColWidth="10" defaultColWidth="9.109375" defaultRowHeight="13.2"/>
  <cols>
    <col min="1" max="5" width="9.109375" style="1"/>
    <col min="6" max="6" width="21.88671875" style="1" customWidth="1"/>
    <col min="7" max="7" width="9.109375" style="1"/>
    <col min="8" max="8" width="11.44140625" style="1" bestFit="1" customWidth="1"/>
    <col min="9" max="10" width="9.109375" style="1"/>
    <col min="11" max="11" width="7.33203125" style="1" bestFit="1" customWidth="1"/>
    <col min="12" max="12" width="9.109375" style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8" t="s">
        <v>8</v>
      </c>
      <c r="C2" s="788"/>
      <c r="D2" s="53" t="s">
        <v>30</v>
      </c>
      <c r="E2" s="53" t="s">
        <v>34</v>
      </c>
      <c r="F2" s="750" t="s">
        <v>37</v>
      </c>
      <c r="G2" s="750"/>
      <c r="H2" s="750" t="s">
        <v>40</v>
      </c>
      <c r="I2" s="750"/>
      <c r="J2" s="750" t="s">
        <v>43</v>
      </c>
      <c r="K2" s="750"/>
      <c r="L2" s="750" t="s">
        <v>46</v>
      </c>
      <c r="M2" s="750"/>
      <c r="N2"/>
      <c r="O2"/>
      <c r="P2"/>
      <c r="Q2"/>
      <c r="R2"/>
      <c r="S2"/>
    </row>
    <row r="3" spans="1:19" ht="13.8">
      <c r="A3"/>
      <c r="B3" s="775" t="s">
        <v>9</v>
      </c>
      <c r="C3" s="775"/>
      <c r="D3" s="53" t="s">
        <v>50</v>
      </c>
      <c r="E3" s="53" t="s">
        <v>53</v>
      </c>
      <c r="F3" s="750" t="s">
        <v>18</v>
      </c>
      <c r="G3" s="750"/>
      <c r="H3" s="750" t="s">
        <v>21</v>
      </c>
      <c r="I3" s="750"/>
      <c r="J3" s="750" t="s">
        <v>24</v>
      </c>
      <c r="K3" s="750"/>
      <c r="L3" s="750" t="s">
        <v>27</v>
      </c>
      <c r="M3" s="750"/>
      <c r="N3"/>
      <c r="O3"/>
      <c r="P3"/>
      <c r="Q3"/>
      <c r="R3"/>
      <c r="S3"/>
    </row>
    <row r="4" spans="1:19" ht="13.8">
      <c r="A4"/>
      <c r="B4" s="776" t="s">
        <v>10</v>
      </c>
      <c r="C4" s="776"/>
      <c r="D4" s="54" t="s">
        <v>31</v>
      </c>
      <c r="E4" s="54" t="s">
        <v>35</v>
      </c>
      <c r="F4" s="751" t="s">
        <v>38</v>
      </c>
      <c r="G4" s="751"/>
      <c r="H4" s="751" t="s">
        <v>41</v>
      </c>
      <c r="I4" s="751"/>
      <c r="J4" s="751" t="s">
        <v>44</v>
      </c>
      <c r="K4" s="751"/>
      <c r="L4" s="751" t="s">
        <v>47</v>
      </c>
      <c r="M4" s="751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751" t="s">
        <v>19</v>
      </c>
      <c r="G5" s="751"/>
      <c r="H5" s="834" t="s">
        <v>22</v>
      </c>
      <c r="I5" s="834"/>
      <c r="J5" s="751" t="s">
        <v>25</v>
      </c>
      <c r="K5" s="751"/>
      <c r="L5" s="751" t="s">
        <v>28</v>
      </c>
      <c r="M5" s="751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4" t="s">
        <v>298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5" t="str">
        <f>'HC-Mar'!B10</f>
        <v>Jardines Cancun</v>
      </c>
      <c r="D10" s="835"/>
      <c r="E10" s="835"/>
      <c r="F10" s="835"/>
      <c r="G10" s="835"/>
      <c r="H10" s="263" t="s">
        <v>300</v>
      </c>
      <c r="I10" s="836" t="str">
        <f>'HC-Oct'!K10</f>
        <v>Octubre</v>
      </c>
      <c r="J10" s="836"/>
      <c r="K10" s="264"/>
      <c r="L10" s="837">
        <v>2018</v>
      </c>
      <c r="M10" s="837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 ht="15">
      <c r="A12" s="55"/>
      <c r="B12" s="838" t="s">
        <v>301</v>
      </c>
      <c r="C12" s="838"/>
      <c r="D12" s="838"/>
      <c r="E12" s="838"/>
      <c r="F12" s="838"/>
      <c r="G12" s="838"/>
      <c r="H12" s="838"/>
      <c r="I12" s="838"/>
      <c r="J12" s="838"/>
      <c r="K12" s="838"/>
      <c r="L12" s="838"/>
      <c r="M12" s="838"/>
      <c r="N12" s="55"/>
      <c r="O12"/>
      <c r="P12"/>
      <c r="Q12"/>
      <c r="R12"/>
      <c r="S12"/>
    </row>
    <row r="13" spans="1:19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/>
      <c r="P13"/>
      <c r="Q13"/>
      <c r="R13"/>
      <c r="S13"/>
    </row>
    <row r="14" spans="1:19" ht="12" customHeight="1">
      <c r="A14" s="55"/>
      <c r="B14" s="55"/>
      <c r="C14" s="55"/>
      <c r="D14" s="55"/>
      <c r="E14" s="55"/>
      <c r="F14" s="55"/>
      <c r="G14" s="839"/>
      <c r="H14" s="839"/>
      <c r="I14" s="839"/>
      <c r="J14" s="839"/>
      <c r="K14" s="55"/>
      <c r="L14" s="55"/>
      <c r="M14" s="55"/>
      <c r="N14" s="55"/>
      <c r="O14"/>
      <c r="P14"/>
      <c r="Q14"/>
      <c r="R14"/>
      <c r="S14"/>
    </row>
    <row r="15" spans="1:19" ht="15.75" customHeight="1">
      <c r="A15" s="55"/>
      <c r="B15" s="840" t="s">
        <v>302</v>
      </c>
      <c r="C15" s="840"/>
      <c r="D15" s="840"/>
      <c r="E15" s="840"/>
      <c r="F15" s="840"/>
      <c r="G15" s="839"/>
      <c r="H15" s="839"/>
      <c r="I15" s="839"/>
      <c r="J15" s="839"/>
      <c r="K15" s="266" t="s">
        <v>303</v>
      </c>
      <c r="L15" s="267"/>
      <c r="M15" s="268">
        <f>'HC-Oct'!D103</f>
        <v>1357</v>
      </c>
      <c r="N15" s="55"/>
      <c r="O15" s="269"/>
      <c r="P15" s="269"/>
      <c r="Q15"/>
      <c r="R15"/>
      <c r="S15"/>
    </row>
    <row r="16" spans="1:19" ht="12" customHeight="1">
      <c r="A16" s="55"/>
      <c r="B16" s="55"/>
      <c r="C16" s="55"/>
      <c r="D16" s="55"/>
      <c r="E16" s="55"/>
      <c r="F16" s="55"/>
      <c r="G16" s="839"/>
      <c r="H16" s="839"/>
      <c r="I16" s="839"/>
      <c r="J16" s="839"/>
      <c r="K16" s="55"/>
      <c r="L16" s="55"/>
      <c r="M16" s="55"/>
      <c r="N16" s="55"/>
      <c r="O16" s="131"/>
      <c r="P16" s="131"/>
      <c r="Q16" s="131"/>
      <c r="R16" s="131"/>
      <c r="S16" s="131"/>
    </row>
    <row r="17" spans="1:19" ht="12" customHeight="1">
      <c r="A17" s="55"/>
      <c r="B17" s="270"/>
      <c r="C17" s="270"/>
      <c r="D17" s="270"/>
      <c r="E17" s="55"/>
      <c r="F17" s="55"/>
      <c r="G17" s="839"/>
      <c r="H17" s="839"/>
      <c r="I17" s="839"/>
      <c r="J17" s="839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5">
      <c r="A18" s="55"/>
      <c r="B18" s="841" t="s">
        <v>304</v>
      </c>
      <c r="C18" s="841"/>
      <c r="D18" s="841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271"/>
      <c r="P18" s="271"/>
      <c r="Q18" s="271"/>
      <c r="R18" s="131"/>
      <c r="S18" s="131"/>
    </row>
    <row r="19" spans="1:19">
      <c r="A19" s="55"/>
      <c r="B19" s="842" t="s">
        <v>171</v>
      </c>
      <c r="C19" s="842"/>
      <c r="D19" s="842"/>
      <c r="E19" s="842"/>
      <c r="F19" s="842"/>
      <c r="G19" s="272"/>
      <c r="H19" s="273">
        <f>SUMIF('HC-Oct'!G15:G54,"C",'HC-Oct'!H15:H54)</f>
        <v>6559.5</v>
      </c>
      <c r="I19" s="274"/>
      <c r="J19" s="275"/>
      <c r="K19" s="275"/>
      <c r="L19" s="55"/>
      <c r="M19" s="55"/>
      <c r="N19" s="55"/>
      <c r="O19" s="276">
        <f>H46</f>
        <v>3453</v>
      </c>
      <c r="P19" s="277" t="s">
        <v>305</v>
      </c>
      <c r="Q19" s="277" t="s">
        <v>306</v>
      </c>
      <c r="R19" s="843" t="s">
        <v>184</v>
      </c>
      <c r="S19" s="843"/>
    </row>
    <row r="20" spans="1:19">
      <c r="A20" s="55"/>
      <c r="B20" s="844" t="s">
        <v>183</v>
      </c>
      <c r="C20" s="844"/>
      <c r="D20" s="844"/>
      <c r="E20" s="844"/>
      <c r="F20" s="844"/>
      <c r="G20" s="278"/>
      <c r="H20" s="273">
        <f>SUMIF('HC-Oct'!G15:G54,"AA",'HC-Oct'!H15:H54)</f>
        <v>0</v>
      </c>
      <c r="I20" s="274"/>
      <c r="J20" s="275"/>
      <c r="K20" s="275"/>
      <c r="L20" s="55"/>
      <c r="M20" s="55"/>
      <c r="N20" s="55"/>
      <c r="O20" s="276"/>
      <c r="P20" s="276">
        <f>I.F!I10</f>
        <v>5000</v>
      </c>
      <c r="Q20" s="276">
        <v>0</v>
      </c>
      <c r="R20" s="279" t="s">
        <v>32</v>
      </c>
      <c r="S20" s="276">
        <f>'IM-Sep'!M70</f>
        <v>0</v>
      </c>
    </row>
    <row r="21" spans="1:19">
      <c r="A21" s="55"/>
      <c r="B21" s="844" t="s">
        <v>33</v>
      </c>
      <c r="C21" s="844"/>
      <c r="D21" s="844"/>
      <c r="E21" s="844"/>
      <c r="F21" s="844"/>
      <c r="G21" s="278"/>
      <c r="H21" s="273">
        <f>SUMIF('HC-Oct'!G15:G54,"F",'HC-Oct'!H15:H54)</f>
        <v>0</v>
      </c>
      <c r="I21" s="274"/>
      <c r="J21" s="275"/>
      <c r="K21" s="275"/>
      <c r="L21" s="55"/>
      <c r="M21" s="55"/>
      <c r="N21" s="55"/>
      <c r="O21" s="276">
        <f>SUM(O19+O20)</f>
        <v>3453</v>
      </c>
      <c r="P21" s="276">
        <f>H46</f>
        <v>3453</v>
      </c>
      <c r="Q21" s="276">
        <f>H25</f>
        <v>1300</v>
      </c>
      <c r="R21" s="279" t="s">
        <v>36</v>
      </c>
      <c r="S21" s="280">
        <f>H20</f>
        <v>0</v>
      </c>
    </row>
    <row r="22" spans="1:19" ht="15.6">
      <c r="A22" s="55"/>
      <c r="B22" s="170" t="s">
        <v>307</v>
      </c>
      <c r="C22" s="55"/>
      <c r="D22" s="55"/>
      <c r="E22" s="55"/>
      <c r="F22" s="55"/>
      <c r="G22" s="55"/>
      <c r="H22" s="275"/>
      <c r="I22" s="234"/>
      <c r="J22" s="845">
        <f>SUM(H19)</f>
        <v>6559.5</v>
      </c>
      <c r="K22" s="845"/>
      <c r="L22" s="282" t="s">
        <v>308</v>
      </c>
      <c r="M22" s="55"/>
      <c r="N22" s="55"/>
      <c r="O22" s="280"/>
      <c r="P22" s="276">
        <f>SUM(P20+P21)</f>
        <v>8453</v>
      </c>
      <c r="Q22" s="276">
        <f>SUM(Q20+Q21)</f>
        <v>1300</v>
      </c>
      <c r="R22" s="279" t="s">
        <v>249</v>
      </c>
      <c r="S22" s="276">
        <f>SUM(S20+S21)</f>
        <v>0</v>
      </c>
    </row>
    <row r="23" spans="1:19">
      <c r="A23" s="55"/>
      <c r="B23" s="55"/>
      <c r="C23" s="55"/>
      <c r="D23" s="55"/>
      <c r="E23" s="55"/>
      <c r="F23" s="55"/>
      <c r="G23" s="55"/>
      <c r="H23" s="275"/>
      <c r="I23" s="275"/>
      <c r="J23" s="275"/>
      <c r="K23" s="275"/>
      <c r="L23" s="55"/>
      <c r="M23" s="55"/>
      <c r="N23" s="55"/>
      <c r="O23" s="279"/>
      <c r="P23" s="279"/>
      <c r="Q23" s="279"/>
      <c r="R23" s="279"/>
      <c r="S23" s="279"/>
    </row>
    <row r="24" spans="1:19" ht="15">
      <c r="A24" s="55"/>
      <c r="B24" s="841" t="s">
        <v>309</v>
      </c>
      <c r="C24" s="841"/>
      <c r="D24" s="841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83" t="s">
        <v>33</v>
      </c>
      <c r="S24" s="279"/>
    </row>
    <row r="25" spans="1:19">
      <c r="A25" s="55"/>
      <c r="B25" s="372" t="s">
        <v>127</v>
      </c>
      <c r="C25" s="372"/>
      <c r="D25" s="372"/>
      <c r="E25" s="372"/>
      <c r="F25" s="372"/>
      <c r="G25" s="234"/>
      <c r="H25" s="285">
        <f>'HC-Oct'!I57</f>
        <v>1300</v>
      </c>
      <c r="I25" s="274"/>
      <c r="J25" s="275"/>
      <c r="K25" s="275"/>
      <c r="L25" s="55"/>
      <c r="M25" s="55"/>
      <c r="N25" s="55"/>
      <c r="O25" s="279"/>
      <c r="P25" s="276"/>
      <c r="Q25" s="279"/>
      <c r="R25" s="286">
        <f>'IM-Sep'!M71</f>
        <v>15000</v>
      </c>
      <c r="S25" s="279"/>
    </row>
    <row r="26" spans="1:19">
      <c r="A26" s="55"/>
      <c r="B26" s="846" t="s">
        <v>166</v>
      </c>
      <c r="C26" s="846"/>
      <c r="D26" s="846"/>
      <c r="E26" s="846"/>
      <c r="F26" s="846"/>
      <c r="G26" s="55"/>
      <c r="H26" s="285">
        <f>'HC-Oct'!I59</f>
        <v>1000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H21</f>
        <v>0</v>
      </c>
      <c r="S26" s="279"/>
    </row>
    <row r="27" spans="1:19">
      <c r="A27" s="55"/>
      <c r="B27" s="846" t="s">
        <v>267</v>
      </c>
      <c r="C27" s="846"/>
      <c r="D27" s="846"/>
      <c r="E27" s="846"/>
      <c r="F27" s="846"/>
      <c r="G27" s="55"/>
      <c r="H27" s="285">
        <f>'HC-Oct'!I56</f>
        <v>1000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SUM(R25+R26)</f>
        <v>15000</v>
      </c>
      <c r="S27" s="279"/>
    </row>
    <row r="28" spans="1:19">
      <c r="A28" s="55"/>
      <c r="B28" s="846" t="s">
        <v>382</v>
      </c>
      <c r="C28" s="846"/>
      <c r="D28" s="846"/>
      <c r="E28" s="846"/>
      <c r="F28" s="846"/>
      <c r="G28" s="55"/>
      <c r="H28" s="285">
        <f>'HC-Oct'!I58</f>
        <v>320</v>
      </c>
      <c r="I28" s="274"/>
      <c r="J28" s="275"/>
      <c r="K28" s="275"/>
      <c r="L28" s="55"/>
      <c r="M28" s="55"/>
      <c r="N28" s="55"/>
      <c r="O28" s="287"/>
      <c r="P28" s="287"/>
    </row>
    <row r="29" spans="1:19">
      <c r="A29" s="55"/>
      <c r="B29" s="846" t="s">
        <v>483</v>
      </c>
      <c r="C29" s="846"/>
      <c r="D29" s="846"/>
      <c r="E29" s="846"/>
      <c r="F29" s="846"/>
      <c r="G29" s="55"/>
      <c r="H29" s="285">
        <v>368</v>
      </c>
      <c r="I29" s="274"/>
      <c r="J29" s="275"/>
      <c r="K29" s="275"/>
      <c r="L29" s="55"/>
      <c r="M29" s="55"/>
      <c r="N29" s="55"/>
      <c r="O29" s="288"/>
      <c r="P29" s="288"/>
    </row>
    <row r="30" spans="1:19">
      <c r="A30" s="55"/>
      <c r="B30" s="846" t="s">
        <v>347</v>
      </c>
      <c r="C30" s="846"/>
      <c r="D30" s="846"/>
      <c r="E30" s="846"/>
      <c r="F30" s="846"/>
      <c r="G30" s="55"/>
      <c r="H30" s="285">
        <f>SUMIF('HC-Oct'!G15:G54,"G",'HC-Oct'!I15:I54)</f>
        <v>350</v>
      </c>
      <c r="I30" s="275"/>
      <c r="J30" s="275"/>
      <c r="K30" s="275"/>
      <c r="L30" s="55"/>
      <c r="M30" s="55"/>
      <c r="N30" s="55"/>
      <c r="O30" s="269"/>
      <c r="P30" s="269"/>
    </row>
    <row r="31" spans="1:19" ht="15.6">
      <c r="A31" s="55"/>
      <c r="B31" s="170" t="s">
        <v>307</v>
      </c>
      <c r="C31" s="55"/>
      <c r="D31" s="55"/>
      <c r="E31" s="55"/>
      <c r="F31" s="55"/>
      <c r="G31" s="55"/>
      <c r="H31" s="275"/>
      <c r="I31" s="234"/>
      <c r="J31" s="847">
        <f>SUM(H25:H30)</f>
        <v>4338</v>
      </c>
      <c r="K31" s="847"/>
      <c r="L31" s="292" t="s">
        <v>311</v>
      </c>
      <c r="M31" s="55"/>
      <c r="N31" s="55"/>
      <c r="O31" s="269"/>
      <c r="P31" s="269"/>
    </row>
    <row r="32" spans="1:19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</row>
    <row r="33" spans="1:14" ht="15.6">
      <c r="A33" s="55"/>
      <c r="B33" s="848" t="s">
        <v>312</v>
      </c>
      <c r="C33" s="848"/>
      <c r="D33" s="848"/>
      <c r="E33" s="848"/>
      <c r="F33" s="848"/>
      <c r="G33" s="848"/>
      <c r="H33" s="848"/>
      <c r="I33" s="55"/>
      <c r="J33" s="55"/>
      <c r="K33" s="55"/>
      <c r="L33" s="267"/>
      <c r="M33" s="291">
        <f>(J22-J31)</f>
        <v>2221.5</v>
      </c>
      <c r="N33" s="55"/>
    </row>
    <row r="34" spans="1:14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4" ht="15.6">
      <c r="A35" s="55"/>
      <c r="B35" s="848" t="s">
        <v>313</v>
      </c>
      <c r="C35" s="848"/>
      <c r="D35" s="848"/>
      <c r="E35" s="848"/>
      <c r="F35" s="848"/>
      <c r="G35" s="848"/>
      <c r="H35" s="848"/>
      <c r="I35" s="55"/>
      <c r="J35" s="55"/>
      <c r="K35" s="55"/>
      <c r="L35" s="267"/>
      <c r="M35" s="268">
        <f>(M15+M33)</f>
        <v>3578.5</v>
      </c>
      <c r="N35" s="55"/>
    </row>
    <row r="36" spans="1:14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4" ht="15.6">
      <c r="A37" s="55"/>
      <c r="B37" s="849" t="s">
        <v>314</v>
      </c>
      <c r="C37" s="849"/>
      <c r="D37" s="849"/>
      <c r="E37" s="849"/>
      <c r="F37" s="849"/>
      <c r="G37" s="849"/>
      <c r="H37" s="849"/>
      <c r="I37" s="849"/>
      <c r="J37" s="849"/>
      <c r="K37" s="849"/>
      <c r="L37" s="849"/>
      <c r="M37" s="849"/>
      <c r="N37" s="55"/>
    </row>
    <row r="38" spans="1:14">
      <c r="A38" s="55"/>
      <c r="B38" s="247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55"/>
    </row>
    <row r="39" spans="1:14" ht="15">
      <c r="A39" s="55"/>
      <c r="B39" s="838" t="s">
        <v>315</v>
      </c>
      <c r="C39" s="838"/>
      <c r="D39" s="838"/>
      <c r="E39" s="838"/>
      <c r="F39" s="838"/>
      <c r="G39" s="838"/>
      <c r="H39" s="838"/>
      <c r="I39" s="838"/>
      <c r="J39" s="838"/>
      <c r="K39" s="838"/>
      <c r="L39" s="838"/>
      <c r="M39" s="838"/>
      <c r="N39" s="55"/>
    </row>
    <row r="40" spans="1:14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</row>
    <row r="41" spans="1:14" ht="15.6">
      <c r="A41" s="55"/>
      <c r="B41" s="848" t="s">
        <v>316</v>
      </c>
      <c r="C41" s="848"/>
      <c r="D41" s="848"/>
      <c r="E41" s="848"/>
      <c r="F41" s="848"/>
      <c r="G41" s="293"/>
      <c r="H41" s="293"/>
      <c r="I41" s="234"/>
      <c r="J41" s="850">
        <f>M15</f>
        <v>1357</v>
      </c>
      <c r="K41" s="850"/>
      <c r="L41" s="55"/>
      <c r="M41" s="55"/>
      <c r="N41" s="55"/>
    </row>
    <row r="42" spans="1:14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</row>
    <row r="43" spans="1:14" ht="15">
      <c r="A43" s="55"/>
      <c r="B43" s="841" t="s">
        <v>317</v>
      </c>
      <c r="C43" s="841"/>
      <c r="D43" s="841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4" ht="15.6">
      <c r="A44" s="55"/>
      <c r="B44" s="851" t="s">
        <v>318</v>
      </c>
      <c r="C44" s="851"/>
      <c r="D44" s="851"/>
      <c r="E44" s="851"/>
      <c r="F44" s="851"/>
      <c r="G44" s="234"/>
      <c r="H44" s="294">
        <f>J22</f>
        <v>6559.5</v>
      </c>
      <c r="I44" s="55"/>
      <c r="J44" s="55"/>
      <c r="K44" s="55"/>
      <c r="L44" s="55"/>
      <c r="M44" s="55"/>
      <c r="N44" s="55"/>
    </row>
    <row r="45" spans="1:14" ht="15.6">
      <c r="A45" s="55"/>
      <c r="B45" s="851" t="s">
        <v>319</v>
      </c>
      <c r="C45" s="851"/>
      <c r="D45" s="851"/>
      <c r="E45" s="851"/>
      <c r="F45" s="851"/>
      <c r="G45" s="55"/>
      <c r="H45" s="55"/>
      <c r="I45" s="55"/>
      <c r="J45" s="55"/>
      <c r="K45" s="55"/>
      <c r="L45" s="55"/>
      <c r="M45" s="55"/>
      <c r="N45" s="55"/>
    </row>
    <row r="46" spans="1:14" ht="15.6">
      <c r="A46" s="55"/>
      <c r="B46" s="851" t="s">
        <v>320</v>
      </c>
      <c r="C46" s="851"/>
      <c r="D46" s="851"/>
      <c r="E46" s="851"/>
      <c r="F46" s="851"/>
      <c r="G46" s="55"/>
      <c r="H46" s="295">
        <f>'HC-Oct'!I55</f>
        <v>3453</v>
      </c>
      <c r="I46" s="55"/>
      <c r="J46" s="55"/>
      <c r="K46" s="55"/>
      <c r="L46" s="55"/>
      <c r="M46" s="55"/>
      <c r="N46" s="55"/>
    </row>
    <row r="47" spans="1:14" ht="15.6">
      <c r="A47" s="55"/>
      <c r="B47" s="851"/>
      <c r="C47" s="851"/>
      <c r="D47" s="851"/>
      <c r="E47" s="851"/>
      <c r="F47" s="851"/>
      <c r="G47" s="55"/>
      <c r="H47" s="295"/>
      <c r="I47" s="55"/>
      <c r="J47" s="55"/>
      <c r="K47" s="55"/>
      <c r="L47" s="55"/>
      <c r="M47" s="55"/>
      <c r="N47" s="55"/>
    </row>
    <row r="48" spans="1:14">
      <c r="A48" s="55"/>
      <c r="B48" s="852"/>
      <c r="C48" s="852"/>
      <c r="D48" s="852"/>
      <c r="E48" s="852"/>
      <c r="F48" s="852"/>
      <c r="G48" s="55"/>
      <c r="H48" s="296"/>
      <c r="I48" s="55"/>
      <c r="J48" s="55"/>
      <c r="K48" s="55"/>
      <c r="L48" s="55"/>
      <c r="M48" s="55"/>
      <c r="N48" s="55"/>
    </row>
    <row r="49" spans="1:14" ht="15.6">
      <c r="A49" s="55"/>
      <c r="B49" s="170" t="s">
        <v>307</v>
      </c>
      <c r="C49" s="55"/>
      <c r="D49" s="55"/>
      <c r="E49" s="55"/>
      <c r="F49" s="55"/>
      <c r="G49" s="55"/>
      <c r="H49" s="55"/>
      <c r="I49" s="234"/>
      <c r="J49" s="853">
        <f>SUM(H44:H48)</f>
        <v>10012.5</v>
      </c>
      <c r="K49" s="853"/>
      <c r="L49" s="170" t="s">
        <v>280</v>
      </c>
      <c r="M49" s="55"/>
      <c r="N49" s="55"/>
    </row>
    <row r="50" spans="1:14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</row>
    <row r="51" spans="1:14" ht="15">
      <c r="A51" s="55"/>
      <c r="B51" s="841" t="s">
        <v>321</v>
      </c>
      <c r="C51" s="841"/>
      <c r="D51" s="841"/>
      <c r="E51" s="55"/>
      <c r="F51" s="55"/>
      <c r="G51" s="55"/>
      <c r="H51" s="55"/>
      <c r="I51" s="55"/>
      <c r="J51" s="55"/>
      <c r="K51" s="55"/>
      <c r="L51" s="55"/>
      <c r="M51" s="207"/>
      <c r="N51" s="55"/>
    </row>
    <row r="52" spans="1:14" ht="15.6">
      <c r="A52" s="55"/>
      <c r="B52" s="854" t="s">
        <v>322</v>
      </c>
      <c r="C52" s="854"/>
      <c r="D52" s="854"/>
      <c r="E52" s="854"/>
      <c r="F52" s="854"/>
      <c r="G52" s="234"/>
      <c r="H52" s="291">
        <f>J31</f>
        <v>4338</v>
      </c>
      <c r="I52" s="55"/>
      <c r="J52" s="55"/>
      <c r="K52" s="55"/>
      <c r="L52" s="55"/>
      <c r="M52" s="207"/>
      <c r="N52" s="55"/>
    </row>
    <row r="53" spans="1:14" ht="15.6">
      <c r="A53" s="55"/>
      <c r="B53" s="854" t="s">
        <v>323</v>
      </c>
      <c r="C53" s="854"/>
      <c r="D53" s="854"/>
      <c r="E53" s="854"/>
      <c r="F53" s="854"/>
      <c r="G53" s="55"/>
      <c r="H53" s="55"/>
      <c r="I53" s="55"/>
      <c r="J53" s="55"/>
      <c r="K53" s="55"/>
      <c r="L53" s="55"/>
      <c r="M53" s="297"/>
      <c r="N53" s="55"/>
    </row>
    <row r="54" spans="1:14" ht="15.6">
      <c r="A54" s="55"/>
      <c r="B54" s="854" t="s">
        <v>320</v>
      </c>
      <c r="C54" s="854"/>
      <c r="D54" s="854"/>
      <c r="E54" s="854"/>
      <c r="F54" s="854"/>
      <c r="G54" s="55"/>
      <c r="H54" s="285">
        <f>H46</f>
        <v>3453</v>
      </c>
      <c r="I54" s="55"/>
      <c r="J54" s="55"/>
      <c r="K54" s="55"/>
      <c r="L54" s="55"/>
      <c r="M54" s="298"/>
      <c r="N54" s="55"/>
    </row>
    <row r="55" spans="1:14" ht="15.6">
      <c r="A55" s="55"/>
      <c r="B55" s="854"/>
      <c r="C55" s="854"/>
      <c r="D55" s="854"/>
      <c r="E55" s="854"/>
      <c r="F55" s="854"/>
      <c r="G55" s="55"/>
      <c r="H55" s="285"/>
      <c r="I55" s="55"/>
      <c r="J55" s="55"/>
      <c r="K55" s="55"/>
      <c r="L55" s="55"/>
      <c r="M55" s="298"/>
      <c r="N55" s="55"/>
    </row>
    <row r="56" spans="1:14">
      <c r="A56" s="55"/>
      <c r="B56" s="852"/>
      <c r="C56" s="852"/>
      <c r="D56" s="852"/>
      <c r="E56" s="852"/>
      <c r="F56" s="852"/>
      <c r="G56" s="55"/>
      <c r="H56" s="296"/>
      <c r="I56" s="55"/>
      <c r="J56" s="55"/>
      <c r="K56" s="55"/>
      <c r="L56" s="55"/>
      <c r="M56" s="298"/>
      <c r="N56" s="55"/>
    </row>
    <row r="57" spans="1:14" ht="15.6">
      <c r="A57" s="55"/>
      <c r="B57" s="170" t="s">
        <v>307</v>
      </c>
      <c r="C57" s="55"/>
      <c r="D57" s="55"/>
      <c r="E57" s="55"/>
      <c r="F57" s="55"/>
      <c r="G57" s="55"/>
      <c r="H57" s="55"/>
      <c r="I57" s="234"/>
      <c r="J57" s="847">
        <f>SUM(H52:H56)</f>
        <v>7791</v>
      </c>
      <c r="K57" s="847"/>
      <c r="L57" s="299" t="s">
        <v>324</v>
      </c>
      <c r="M57" s="298"/>
      <c r="N57" s="55"/>
    </row>
    <row r="58" spans="1:14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298"/>
      <c r="N58" s="55"/>
    </row>
    <row r="59" spans="1:14" ht="15.6">
      <c r="A59" s="55"/>
      <c r="B59" s="848" t="s">
        <v>325</v>
      </c>
      <c r="C59" s="848"/>
      <c r="D59" s="848"/>
      <c r="E59" s="848"/>
      <c r="F59" s="848"/>
      <c r="G59" s="848"/>
      <c r="H59" s="848"/>
      <c r="I59" s="234"/>
      <c r="J59" s="850">
        <f>+J41+J49-J57</f>
        <v>3578.5</v>
      </c>
      <c r="K59" s="850"/>
      <c r="L59" s="300" t="s">
        <v>326</v>
      </c>
      <c r="M59" s="301"/>
      <c r="N59" s="55"/>
    </row>
    <row r="60" spans="1:14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302"/>
      <c r="N60" s="55"/>
    </row>
    <row r="61" spans="1:14">
      <c r="A61" s="55"/>
      <c r="B61" s="247"/>
      <c r="C61" s="247"/>
      <c r="D61" s="247"/>
      <c r="E61" s="247"/>
      <c r="F61" s="247"/>
      <c r="G61" s="247"/>
      <c r="H61" s="247"/>
      <c r="I61" s="247"/>
      <c r="J61" s="247"/>
      <c r="K61" s="247"/>
      <c r="L61" s="247"/>
      <c r="M61" s="247"/>
      <c r="N61" s="55"/>
    </row>
    <row r="62" spans="1:14">
      <c r="A62" s="55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55"/>
    </row>
    <row r="63" spans="1:14">
      <c r="A63" s="55"/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</row>
    <row r="65" spans="1:14" ht="15">
      <c r="A65" s="55"/>
      <c r="B65" s="838" t="s">
        <v>327</v>
      </c>
      <c r="C65" s="838"/>
      <c r="D65" s="838"/>
      <c r="E65" s="838"/>
      <c r="F65" s="838"/>
      <c r="G65" s="838"/>
      <c r="H65" s="838"/>
      <c r="I65" s="838"/>
      <c r="J65" s="838"/>
      <c r="K65" s="838"/>
      <c r="L65" s="838"/>
      <c r="M65" s="838"/>
      <c r="N65" s="55"/>
    </row>
    <row r="66" spans="1:14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</row>
    <row r="67" spans="1:14">
      <c r="A67" s="55"/>
      <c r="B67" s="855" t="s">
        <v>183</v>
      </c>
      <c r="C67" s="855"/>
      <c r="D67" s="855"/>
      <c r="E67" s="855"/>
      <c r="F67" s="855"/>
      <c r="G67" s="303"/>
      <c r="H67" s="303"/>
      <c r="I67" s="303"/>
      <c r="J67" s="303"/>
      <c r="K67" s="303"/>
      <c r="L67" s="304" t="s">
        <v>281</v>
      </c>
      <c r="M67" s="305">
        <f>'HC-Oct'!F114</f>
        <v>0</v>
      </c>
      <c r="N67" s="55"/>
    </row>
    <row r="68" spans="1:14">
      <c r="A68" s="55"/>
      <c r="B68" s="855" t="s">
        <v>33</v>
      </c>
      <c r="C68" s="855"/>
      <c r="D68" s="855"/>
      <c r="E68" s="855"/>
      <c r="F68" s="855"/>
      <c r="G68" s="303"/>
      <c r="H68" s="303"/>
      <c r="I68" s="303"/>
      <c r="J68" s="303"/>
      <c r="K68" s="303"/>
      <c r="L68" s="304" t="s">
        <v>281</v>
      </c>
      <c r="M68" s="305">
        <f>'HC-Oct'!F123</f>
        <v>15000</v>
      </c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 ht="18">
      <c r="A71" s="55"/>
      <c r="B71" s="55"/>
      <c r="C71" s="55"/>
      <c r="D71" s="55"/>
      <c r="E71" s="856" t="s">
        <v>328</v>
      </c>
      <c r="F71" s="856"/>
      <c r="G71" s="856"/>
      <c r="H71" s="857" t="s">
        <v>6</v>
      </c>
      <c r="I71" s="857"/>
      <c r="J71" s="857"/>
      <c r="K71" s="857"/>
      <c r="L71" s="857"/>
      <c r="M71" s="857"/>
      <c r="N71" s="55"/>
    </row>
    <row r="72" spans="1:14" ht="6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306" t="s">
        <v>329</v>
      </c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7" t="s">
        <v>270</v>
      </c>
      <c r="N73" s="55"/>
    </row>
    <row r="74" spans="1:1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</sheetData>
  <mergeCells count="66">
    <mergeCell ref="B65:M65"/>
    <mergeCell ref="B67:F67"/>
    <mergeCell ref="B68:F68"/>
    <mergeCell ref="E71:G71"/>
    <mergeCell ref="H71:M71"/>
    <mergeCell ref="B55:F55"/>
    <mergeCell ref="B56:F56"/>
    <mergeCell ref="J57:K57"/>
    <mergeCell ref="B59:H59"/>
    <mergeCell ref="J59:K59"/>
    <mergeCell ref="J49:K49"/>
    <mergeCell ref="B51:D51"/>
    <mergeCell ref="B52:F52"/>
    <mergeCell ref="B53:F53"/>
    <mergeCell ref="B54:F54"/>
    <mergeCell ref="B44:F44"/>
    <mergeCell ref="B45:F45"/>
    <mergeCell ref="B46:F46"/>
    <mergeCell ref="B47:F47"/>
    <mergeCell ref="B48:F48"/>
    <mergeCell ref="B37:M37"/>
    <mergeCell ref="B39:M39"/>
    <mergeCell ref="B41:F41"/>
    <mergeCell ref="J41:K41"/>
    <mergeCell ref="B43:D43"/>
    <mergeCell ref="B29:F29"/>
    <mergeCell ref="B30:F30"/>
    <mergeCell ref="J31:K31"/>
    <mergeCell ref="B33:H33"/>
    <mergeCell ref="B35:H35"/>
    <mergeCell ref="J22:K22"/>
    <mergeCell ref="B24:D24"/>
    <mergeCell ref="B26:F26"/>
    <mergeCell ref="B27:F27"/>
    <mergeCell ref="B28:F28"/>
    <mergeCell ref="B18:D18"/>
    <mergeCell ref="B19:F19"/>
    <mergeCell ref="R19:S19"/>
    <mergeCell ref="B20:F20"/>
    <mergeCell ref="B21:F21"/>
    <mergeCell ref="C10:G10"/>
    <mergeCell ref="I10:J10"/>
    <mergeCell ref="L10:M10"/>
    <mergeCell ref="B12:M12"/>
    <mergeCell ref="G14:J17"/>
    <mergeCell ref="B15:F15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phoneticPr fontId="63" type="noConversion"/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Oct'.C6" display="Deposito"/>
    <hyperlink ref="D5" location="'IM-Jul'!D5" display="IM - Jul"/>
    <hyperlink ref="E5" location="'IM-Ago'!E5" display="IM - Ago"/>
    <hyperlink ref="F5" location="'IM-Sep'!F5" display="IM - Sep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73" firstPageNumber="0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58"/>
  <sheetViews>
    <sheetView topLeftCell="A4" workbookViewId="0">
      <selection activeCell="E22" activeCellId="1" sqref="O62:O64 E22"/>
    </sheetView>
  </sheetViews>
  <sheetFormatPr baseColWidth="10" defaultColWidth="9.109375" defaultRowHeight="13.2"/>
  <cols>
    <col min="1" max="1025" width="9.109375" style="1"/>
  </cols>
  <sheetData>
    <row r="1" spans="1:16">
      <c r="A1"/>
      <c r="B1"/>
      <c r="C1" s="308" t="s">
        <v>8</v>
      </c>
      <c r="D1" s="309" t="s">
        <v>21</v>
      </c>
      <c r="E1" s="310"/>
      <c r="F1" s="310"/>
      <c r="G1" s="310"/>
      <c r="H1" s="310"/>
      <c r="I1"/>
      <c r="J1"/>
      <c r="K1" s="310"/>
      <c r="L1"/>
      <c r="M1"/>
      <c r="N1"/>
      <c r="O1"/>
      <c r="P1"/>
    </row>
    <row r="2" spans="1:16">
      <c r="A2"/>
      <c r="B2"/>
      <c r="C2" s="311" t="s">
        <v>9</v>
      </c>
      <c r="D2" s="312" t="s">
        <v>22</v>
      </c>
      <c r="E2" s="310"/>
      <c r="F2" s="310"/>
      <c r="G2"/>
      <c r="H2" s="310"/>
      <c r="I2"/>
      <c r="J2"/>
      <c r="K2" s="310"/>
      <c r="L2"/>
      <c r="M2"/>
      <c r="N2"/>
      <c r="O2"/>
      <c r="P2"/>
    </row>
    <row r="3" spans="1:16" ht="13.8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  <c r="L3"/>
      <c r="M3"/>
      <c r="N3"/>
      <c r="O3"/>
      <c r="P3"/>
    </row>
    <row r="4" spans="1:16" ht="13.8">
      <c r="A4"/>
      <c r="B4"/>
      <c r="C4" s="259" t="s">
        <v>5</v>
      </c>
      <c r="D4" s="310"/>
      <c r="E4" s="310"/>
      <c r="F4" s="310"/>
      <c r="G4"/>
      <c r="H4" s="310"/>
      <c r="I4"/>
      <c r="J4"/>
      <c r="K4" s="310"/>
      <c r="L4"/>
      <c r="M4"/>
      <c r="N4"/>
      <c r="O4"/>
      <c r="P4"/>
    </row>
    <row r="5" spans="1:16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</row>
    <row r="6" spans="1:16" ht="22.8">
      <c r="A6" s="55"/>
      <c r="B6" s="55"/>
      <c r="C6" s="858" t="s">
        <v>349</v>
      </c>
      <c r="D6" s="858"/>
      <c r="E6" s="858"/>
      <c r="F6" s="858"/>
      <c r="G6" s="858"/>
      <c r="H6" s="858"/>
      <c r="I6" s="55"/>
      <c r="J6" s="55"/>
      <c r="K6"/>
      <c r="L6"/>
      <c r="M6"/>
      <c r="N6"/>
      <c r="O6"/>
      <c r="P6"/>
    </row>
    <row r="7" spans="1:16">
      <c r="A7" s="55"/>
      <c r="B7" s="55"/>
      <c r="C7" s="55"/>
      <c r="D7" s="55"/>
      <c r="E7" s="55"/>
      <c r="F7" s="55"/>
      <c r="G7" s="55"/>
      <c r="H7" s="55"/>
      <c r="I7" s="55"/>
      <c r="J7" s="55"/>
      <c r="K7"/>
      <c r="L7"/>
      <c r="M7"/>
      <c r="N7"/>
      <c r="O7"/>
      <c r="P7"/>
    </row>
    <row r="8" spans="1:16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  <c r="L8"/>
      <c r="M8"/>
      <c r="N8"/>
      <c r="O8"/>
      <c r="P8"/>
    </row>
    <row r="9" spans="1:16" ht="12.75" customHeight="1">
      <c r="A9" s="55"/>
      <c r="B9" s="317"/>
      <c r="C9" s="859" t="s">
        <v>331</v>
      </c>
      <c r="D9" s="859"/>
      <c r="E9" s="859"/>
      <c r="F9" s="860" t="s">
        <v>332</v>
      </c>
      <c r="G9" s="860"/>
      <c r="H9" s="318">
        <v>607991</v>
      </c>
      <c r="I9" s="319"/>
      <c r="J9" s="55"/>
      <c r="K9"/>
      <c r="L9"/>
      <c r="M9"/>
      <c r="N9"/>
      <c r="O9"/>
      <c r="P9"/>
    </row>
    <row r="10" spans="1:16">
      <c r="A10" s="55"/>
      <c r="B10" s="317"/>
      <c r="C10" s="859"/>
      <c r="D10" s="859"/>
      <c r="E10" s="859"/>
      <c r="F10" s="860" t="s">
        <v>333</v>
      </c>
      <c r="G10" s="860"/>
      <c r="H10" s="318">
        <v>1124668</v>
      </c>
      <c r="I10" s="319"/>
      <c r="J10" s="55"/>
      <c r="K10"/>
      <c r="L10"/>
      <c r="M10"/>
      <c r="N10"/>
      <c r="O10"/>
      <c r="P10"/>
    </row>
    <row r="11" spans="1:16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  <c r="L11"/>
      <c r="M11"/>
      <c r="N11"/>
      <c r="O11"/>
      <c r="P11"/>
    </row>
    <row r="12" spans="1:16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'HC-Oct'!I55</f>
        <v>3453</v>
      </c>
      <c r="I12" s="319"/>
      <c r="J12" s="55"/>
      <c r="K12" s="131" t="s">
        <v>334</v>
      </c>
      <c r="L12" s="131"/>
      <c r="M12" s="131"/>
      <c r="N12" s="131"/>
      <c r="O12" s="131">
        <v>4</v>
      </c>
      <c r="P12" s="131">
        <v>5563</v>
      </c>
    </row>
    <row r="13" spans="1:16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'HC-Oct'!I58</f>
        <v>320</v>
      </c>
      <c r="I13" s="319"/>
      <c r="J13" s="55"/>
      <c r="K13" s="133" t="s">
        <v>335</v>
      </c>
      <c r="L13" s="131"/>
      <c r="M13" s="131"/>
      <c r="N13" s="131"/>
      <c r="O13" s="131">
        <v>4</v>
      </c>
      <c r="P13" s="131">
        <v>0</v>
      </c>
    </row>
    <row r="14" spans="1:16" ht="13.5" customHeight="1">
      <c r="A14" s="55"/>
      <c r="B14" s="317"/>
      <c r="C14" s="321" t="s">
        <v>82</v>
      </c>
      <c r="D14" s="373"/>
      <c r="E14" s="322"/>
      <c r="F14" s="323"/>
      <c r="G14" s="324">
        <v>4</v>
      </c>
      <c r="H14" s="325">
        <f>'HC-Oct'!I57</f>
        <v>1300</v>
      </c>
      <c r="I14" s="319"/>
      <c r="J14" s="55"/>
      <c r="K14" s="133" t="s">
        <v>82</v>
      </c>
      <c r="L14" s="131"/>
      <c r="M14" s="131"/>
      <c r="N14" s="131"/>
      <c r="O14" s="131">
        <v>4</v>
      </c>
      <c r="P14" s="131">
        <v>1300</v>
      </c>
    </row>
    <row r="15" spans="1:16" ht="13.5" customHeight="1">
      <c r="A15" s="55"/>
      <c r="B15" s="317"/>
      <c r="C15" s="321" t="s">
        <v>336</v>
      </c>
      <c r="D15" s="322"/>
      <c r="E15" s="322"/>
      <c r="F15" s="323"/>
      <c r="G15" s="329">
        <v>4</v>
      </c>
      <c r="H15" s="325">
        <f>'HC-Oct'!I59</f>
        <v>1000</v>
      </c>
      <c r="I15" s="319"/>
      <c r="J15" s="55"/>
      <c r="K15" s="133" t="s">
        <v>336</v>
      </c>
      <c r="L15" s="131"/>
      <c r="M15" s="131"/>
      <c r="N15" s="131"/>
      <c r="O15" s="131">
        <v>4</v>
      </c>
      <c r="P15" s="131">
        <v>900</v>
      </c>
    </row>
    <row r="16" spans="1:16" ht="13.5" customHeight="1">
      <c r="A16" s="55"/>
      <c r="B16" s="317"/>
      <c r="C16" s="374" t="s">
        <v>350</v>
      </c>
      <c r="D16" s="326"/>
      <c r="E16" s="326"/>
      <c r="F16" s="327"/>
      <c r="G16" s="328"/>
      <c r="H16" s="325">
        <f>'HC-Oct'!I56</f>
        <v>1000</v>
      </c>
      <c r="I16" s="319"/>
      <c r="J16" s="55"/>
      <c r="K16" s="133" t="s">
        <v>350</v>
      </c>
      <c r="L16" s="131"/>
      <c r="M16" s="131"/>
      <c r="N16" s="131"/>
      <c r="O16" s="131"/>
      <c r="P16" s="131">
        <v>0</v>
      </c>
    </row>
    <row r="17" spans="1:16" ht="15.6">
      <c r="A17" s="55"/>
      <c r="B17" s="317"/>
      <c r="C17" s="330"/>
      <c r="D17" s="331"/>
      <c r="E17" s="331"/>
      <c r="F17" s="320"/>
      <c r="G17" s="320"/>
      <c r="H17" s="332">
        <f>SUM(H12:H16)</f>
        <v>7073</v>
      </c>
      <c r="I17" s="319"/>
      <c r="J17" s="55"/>
      <c r="K17" s="375">
        <v>157</v>
      </c>
      <c r="L17" s="131">
        <v>670</v>
      </c>
      <c r="M17" s="375">
        <f>L17-K17</f>
        <v>513</v>
      </c>
      <c r="N17" s="131"/>
      <c r="O17" s="131"/>
      <c r="P17" s="131">
        <v>7763</v>
      </c>
    </row>
    <row r="18" spans="1:16" ht="5.25" customHeight="1">
      <c r="A18" s="55"/>
      <c r="B18" s="333"/>
      <c r="C18" s="334"/>
      <c r="D18" s="334"/>
      <c r="E18" s="334"/>
      <c r="F18" s="334"/>
      <c r="G18" s="334"/>
      <c r="H18" s="334"/>
      <c r="I18" s="335"/>
      <c r="J18" s="55"/>
    </row>
    <row r="19" spans="1:16">
      <c r="A19" s="55"/>
      <c r="B19" s="207"/>
      <c r="C19" s="207"/>
      <c r="D19" s="207"/>
      <c r="E19" s="207"/>
      <c r="F19" s="207"/>
      <c r="G19" s="207"/>
      <c r="H19" s="207"/>
      <c r="I19" s="207"/>
      <c r="J19" s="55"/>
    </row>
    <row r="20" spans="1:16" ht="3" customHeight="1">
      <c r="A20" s="55"/>
      <c r="B20" s="55"/>
      <c r="C20" s="278"/>
      <c r="D20" s="278"/>
      <c r="E20" s="278"/>
      <c r="F20" s="278"/>
      <c r="G20" s="278"/>
      <c r="H20" s="278"/>
      <c r="I20" s="55"/>
      <c r="J20" s="55"/>
    </row>
    <row r="21" spans="1:16" ht="22.8">
      <c r="A21" s="55"/>
      <c r="B21" s="861" t="s">
        <v>337</v>
      </c>
      <c r="C21" s="861"/>
      <c r="D21" s="861"/>
      <c r="E21" s="861"/>
      <c r="F21" s="861"/>
      <c r="G21" s="861"/>
      <c r="H21" s="861"/>
      <c r="I21" s="55"/>
      <c r="J21" s="55"/>
    </row>
    <row r="22" spans="1:16" ht="20.100000000000001" customHeight="1">
      <c r="A22" s="55"/>
      <c r="B22" s="337"/>
      <c r="C22" s="337"/>
      <c r="D22" s="337"/>
      <c r="E22" s="336"/>
      <c r="F22" s="337"/>
      <c r="G22" s="337"/>
      <c r="H22" s="337"/>
      <c r="I22" s="55"/>
      <c r="J22" s="55"/>
    </row>
    <row r="23" spans="1:16">
      <c r="A23" s="55"/>
      <c r="B23" s="338" t="s">
        <v>338</v>
      </c>
      <c r="C23" s="338"/>
      <c r="D23" s="339">
        <f>'HC-Oct'!D103</f>
        <v>1357</v>
      </c>
      <c r="E23" s="336"/>
      <c r="F23" s="376" t="s">
        <v>339</v>
      </c>
      <c r="G23" s="338"/>
      <c r="H23" s="339">
        <v>5000</v>
      </c>
      <c r="I23" s="55"/>
      <c r="J23" s="55"/>
    </row>
    <row r="24" spans="1:16">
      <c r="A24" s="55"/>
      <c r="B24" s="338" t="s">
        <v>340</v>
      </c>
      <c r="C24" s="338"/>
      <c r="D24" s="340">
        <f>'IM-Oct'!H19</f>
        <v>6559.5</v>
      </c>
      <c r="E24" s="336"/>
      <c r="F24" s="377" t="s">
        <v>341</v>
      </c>
      <c r="G24" s="341"/>
      <c r="H24" s="342">
        <f>'HC-Oct'!P56</f>
        <v>3453</v>
      </c>
      <c r="I24" s="55"/>
      <c r="J24" s="55"/>
    </row>
    <row r="25" spans="1:16">
      <c r="A25" s="55"/>
      <c r="B25" s="343" t="s">
        <v>342</v>
      </c>
      <c r="C25" s="343"/>
      <c r="D25" s="344">
        <f>SUM(D23+D24)</f>
        <v>7916.5</v>
      </c>
      <c r="E25" s="336"/>
      <c r="F25" s="378" t="s">
        <v>343</v>
      </c>
      <c r="G25" s="345"/>
      <c r="H25" s="346">
        <f>SUM(H23-H24)</f>
        <v>1547</v>
      </c>
      <c r="I25" s="55"/>
      <c r="J25" s="55"/>
    </row>
    <row r="26" spans="1:16">
      <c r="A26" s="55"/>
      <c r="B26" s="336"/>
      <c r="C26" s="336"/>
      <c r="D26" s="336"/>
      <c r="E26" s="336"/>
      <c r="F26" s="379"/>
      <c r="G26" s="336"/>
      <c r="H26" s="336"/>
      <c r="I26" s="55"/>
      <c r="J26" s="55"/>
    </row>
    <row r="27" spans="1:16">
      <c r="A27" s="55"/>
      <c r="B27" s="380" t="str">
        <f>'IM-Oct'!B25:F25</f>
        <v>Resolucion para Fondo de Salones del Reino - Oct</v>
      </c>
      <c r="C27" s="347"/>
      <c r="D27" s="291">
        <f>'IM-Oct'!H25</f>
        <v>1300</v>
      </c>
      <c r="E27" s="348"/>
      <c r="F27" s="376" t="s">
        <v>344</v>
      </c>
      <c r="G27" s="338"/>
      <c r="H27" s="339">
        <v>600</v>
      </c>
      <c r="I27" s="55"/>
      <c r="J27" s="55"/>
    </row>
    <row r="28" spans="1:16">
      <c r="A28" s="55"/>
      <c r="B28" s="380" t="str">
        <f>'IM-Oct'!B26:F26</f>
        <v>Resolucion para Fondo del Circuito - Mes de Oct</v>
      </c>
      <c r="C28" s="347"/>
      <c r="D28" s="291">
        <f>'IM-Oct'!H26</f>
        <v>1000</v>
      </c>
      <c r="E28" s="348"/>
      <c r="F28" s="377" t="s">
        <v>345</v>
      </c>
      <c r="G28" s="341"/>
      <c r="H28" s="342">
        <f>'HC-Oct'!Q56</f>
        <v>1000</v>
      </c>
      <c r="I28" s="55"/>
      <c r="J28" s="55"/>
    </row>
    <row r="29" spans="1:16">
      <c r="A29" s="55"/>
      <c r="B29" s="380" t="str">
        <f>'IM-Oct'!B27:F27</f>
        <v>Resolucion OM</v>
      </c>
      <c r="C29" s="347"/>
      <c r="D29" s="291">
        <v>2200</v>
      </c>
      <c r="E29" s="348"/>
      <c r="F29" s="378" t="s">
        <v>343</v>
      </c>
      <c r="G29" s="345"/>
      <c r="H29" s="346">
        <f>SUM(H27-H28)</f>
        <v>-400</v>
      </c>
      <c r="I29" s="55"/>
      <c r="J29" s="55"/>
    </row>
    <row r="30" spans="1:16">
      <c r="A30" s="55"/>
      <c r="B30" s="380" t="str">
        <f>'IM-Oct'!B28:F28</f>
        <v>PMA</v>
      </c>
      <c r="C30" s="347"/>
      <c r="D30" s="291">
        <f>'IM-Oct'!H28</f>
        <v>320</v>
      </c>
      <c r="E30" s="348"/>
      <c r="F30" s="349"/>
      <c r="G30" s="349"/>
      <c r="H30" s="350"/>
      <c r="I30" s="55"/>
      <c r="J30" s="55"/>
    </row>
    <row r="31" spans="1:16">
      <c r="A31" s="55"/>
      <c r="B31" s="380" t="s">
        <v>351</v>
      </c>
      <c r="C31" s="351"/>
      <c r="D31" s="291">
        <v>700</v>
      </c>
      <c r="E31" s="352"/>
      <c r="F31" s="351"/>
      <c r="G31" s="351"/>
      <c r="H31" s="353"/>
      <c r="I31" s="55"/>
      <c r="J31" s="55"/>
    </row>
    <row r="32" spans="1:16">
      <c r="A32" s="55"/>
      <c r="B32" s="380" t="s">
        <v>352</v>
      </c>
      <c r="C32" s="351"/>
      <c r="D32" s="354">
        <v>500</v>
      </c>
      <c r="E32" s="336"/>
      <c r="F32" s="351"/>
      <c r="G32" s="351"/>
      <c r="H32" s="355">
        <f>D33+H23+H27</f>
        <v>11620</v>
      </c>
      <c r="I32" s="55"/>
      <c r="J32" s="55"/>
    </row>
    <row r="33" spans="1:10">
      <c r="A33" s="55"/>
      <c r="B33" s="356" t="s">
        <v>342</v>
      </c>
      <c r="C33" s="356"/>
      <c r="D33" s="357">
        <f>SUM(D27:D32)</f>
        <v>6020</v>
      </c>
      <c r="E33" s="336"/>
      <c r="F33" s="341"/>
      <c r="G33" s="341"/>
      <c r="H33" s="358">
        <f>D25+H24+H28</f>
        <v>12369.5</v>
      </c>
      <c r="I33" s="55"/>
      <c r="J33" s="55"/>
    </row>
    <row r="34" spans="1:10">
      <c r="A34" s="55"/>
      <c r="B34" s="336"/>
      <c r="C34" s="336"/>
      <c r="D34" s="336"/>
      <c r="E34" s="336"/>
      <c r="F34" s="336"/>
      <c r="G34" s="336"/>
      <c r="H34" s="359">
        <v>8.0399999999999991</v>
      </c>
      <c r="I34" s="55"/>
      <c r="J34" s="55"/>
    </row>
    <row r="35" spans="1:10">
      <c r="A35" s="55"/>
      <c r="B35" s="345" t="s">
        <v>343</v>
      </c>
      <c r="C35" s="345"/>
      <c r="D35" s="346">
        <f>SUM(D25-D33)</f>
        <v>1896.5</v>
      </c>
      <c r="E35" s="336"/>
      <c r="F35" s="360"/>
      <c r="G35" s="360"/>
      <c r="H35" s="361">
        <f>H25+H29+H34</f>
        <v>1155.04</v>
      </c>
      <c r="I35" s="55"/>
      <c r="J35" s="55"/>
    </row>
    <row r="36" spans="1:10">
      <c r="A36" s="55"/>
      <c r="B36" s="55"/>
      <c r="C36" s="55"/>
      <c r="D36" s="55"/>
      <c r="E36" s="55"/>
      <c r="F36" s="55"/>
      <c r="G36" s="55"/>
      <c r="H36" s="362">
        <f>H32-H33</f>
        <v>-749.5</v>
      </c>
      <c r="I36" s="55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>
      <c r="A38" s="55"/>
      <c r="B38" s="55"/>
      <c r="C38" s="55"/>
      <c r="D38" s="55"/>
      <c r="E38" s="55"/>
      <c r="F38" s="55"/>
      <c r="G38" s="55"/>
      <c r="H38" s="55"/>
      <c r="I38" s="55"/>
      <c r="J38" s="55"/>
    </row>
    <row r="39" spans="1:10">
      <c r="A39" s="55"/>
      <c r="B39" s="55"/>
      <c r="C39" s="55"/>
      <c r="D39" s="55"/>
      <c r="E39" s="55"/>
      <c r="F39" s="55"/>
      <c r="G39" s="55"/>
      <c r="H39" s="55"/>
      <c r="I39" s="55"/>
      <c r="J39" s="55"/>
    </row>
    <row r="40" spans="1:10">
      <c r="A40" s="55"/>
      <c r="B40" s="55"/>
      <c r="C40" s="55"/>
      <c r="D40" s="55"/>
      <c r="E40" s="55"/>
      <c r="F40" s="55"/>
      <c r="G40" s="55"/>
      <c r="H40" s="55"/>
      <c r="I40" s="55"/>
      <c r="J40" s="55"/>
    </row>
    <row r="41" spans="1:10">
      <c r="A41" s="55"/>
      <c r="B41" s="55"/>
      <c r="C41" s="55"/>
      <c r="D41" s="55"/>
      <c r="E41" s="55"/>
      <c r="F41" s="55"/>
      <c r="G41" s="55"/>
      <c r="H41" s="55"/>
      <c r="I41" s="55"/>
      <c r="J41" s="55"/>
    </row>
    <row r="42" spans="1:10">
      <c r="A42" s="55"/>
      <c r="B42" s="55"/>
      <c r="C42" s="55"/>
      <c r="D42" s="55"/>
      <c r="E42" s="55"/>
      <c r="F42" s="55"/>
      <c r="G42" s="55"/>
      <c r="H42" s="55"/>
      <c r="I42" s="55"/>
      <c r="J42" s="55"/>
    </row>
    <row r="43" spans="1:10">
      <c r="A43" s="55"/>
      <c r="B43" s="55"/>
      <c r="C43" s="55"/>
      <c r="D43" s="55"/>
      <c r="E43" s="55"/>
      <c r="F43" s="55"/>
      <c r="G43" s="55"/>
      <c r="H43" s="55"/>
      <c r="I43" s="55"/>
      <c r="J43" s="55"/>
    </row>
    <row r="44" spans="1:10">
      <c r="A44" s="55"/>
      <c r="B44" s="55"/>
      <c r="C44" s="55"/>
      <c r="D44" s="55"/>
      <c r="E44" s="55"/>
      <c r="F44" s="55"/>
      <c r="G44" s="55"/>
      <c r="H44" s="55"/>
      <c r="I44" s="55"/>
      <c r="J44" s="55"/>
    </row>
    <row r="45" spans="1:10">
      <c r="A45" s="55"/>
      <c r="B45" s="55"/>
      <c r="C45" s="55"/>
      <c r="D45" s="55"/>
      <c r="E45" s="55"/>
      <c r="F45" s="55"/>
      <c r="G45" s="55"/>
      <c r="H45" s="55"/>
      <c r="I45" s="55"/>
      <c r="J45" s="55"/>
    </row>
    <row r="46" spans="1:10">
      <c r="A46" s="55"/>
      <c r="B46" s="55"/>
      <c r="C46" s="55"/>
      <c r="D46" s="55"/>
      <c r="E46" s="55"/>
      <c r="F46" s="55"/>
      <c r="G46" s="55"/>
      <c r="H46" s="55"/>
      <c r="I46" s="55"/>
      <c r="J46" s="55"/>
    </row>
    <row r="47" spans="1:10">
      <c r="A47" s="55"/>
      <c r="B47" s="55"/>
      <c r="C47" s="55"/>
      <c r="D47" s="55"/>
      <c r="E47" s="55"/>
      <c r="F47" s="55"/>
      <c r="G47" s="55"/>
      <c r="H47" s="55"/>
      <c r="I47" s="55"/>
      <c r="J47" s="55"/>
    </row>
    <row r="48" spans="1:10">
      <c r="A48" s="55"/>
      <c r="B48" s="55"/>
      <c r="C48" s="55"/>
      <c r="D48" s="55"/>
      <c r="E48" s="55"/>
      <c r="F48" s="55"/>
      <c r="G48" s="55"/>
      <c r="H48" s="55"/>
      <c r="I48" s="55"/>
      <c r="J48" s="55"/>
    </row>
    <row r="49" spans="1:10">
      <c r="A49" s="55"/>
      <c r="B49" s="55"/>
      <c r="C49" s="55"/>
      <c r="D49" s="55"/>
      <c r="E49" s="55"/>
      <c r="F49" s="55"/>
      <c r="G49" s="55"/>
      <c r="H49" s="55"/>
      <c r="I49" s="55"/>
      <c r="J49" s="55"/>
    </row>
    <row r="50" spans="1:10">
      <c r="A50" s="55"/>
      <c r="B50" s="55"/>
      <c r="C50" s="55"/>
      <c r="D50" s="55"/>
      <c r="E50" s="55"/>
      <c r="F50" s="55"/>
      <c r="G50" s="55"/>
      <c r="H50" s="55"/>
      <c r="I50" s="55"/>
      <c r="J50" s="55"/>
    </row>
    <row r="51" spans="1:10">
      <c r="A51" s="55"/>
      <c r="B51" s="55"/>
      <c r="C51" s="55"/>
      <c r="D51" s="55"/>
      <c r="E51" s="55"/>
      <c r="F51" s="55"/>
      <c r="G51" s="55"/>
      <c r="H51" s="55"/>
      <c r="I51" s="55"/>
      <c r="J51" s="55"/>
    </row>
    <row r="52" spans="1:10">
      <c r="A52" s="55"/>
      <c r="B52" s="55"/>
      <c r="C52" s="55"/>
      <c r="D52" s="55"/>
      <c r="E52" s="55"/>
      <c r="F52" s="55"/>
      <c r="G52" s="55"/>
      <c r="H52" s="55"/>
      <c r="I52" s="55"/>
      <c r="J52" s="55"/>
    </row>
    <row r="53" spans="1:10">
      <c r="A53" s="55"/>
      <c r="B53" s="55"/>
      <c r="C53" s="55"/>
      <c r="D53" s="55"/>
      <c r="E53" s="55"/>
      <c r="F53" s="55"/>
      <c r="G53" s="55"/>
      <c r="H53" s="55"/>
      <c r="I53" s="55"/>
      <c r="J53" s="55"/>
    </row>
    <row r="54" spans="1:10">
      <c r="A54" s="55"/>
      <c r="B54" s="55"/>
      <c r="C54" s="55"/>
      <c r="D54" s="55"/>
      <c r="E54" s="55"/>
      <c r="F54" s="55"/>
      <c r="G54" s="55"/>
      <c r="H54" s="55"/>
      <c r="I54" s="55"/>
      <c r="J54" s="55"/>
    </row>
    <row r="55" spans="1:10">
      <c r="A55" s="55"/>
      <c r="B55" s="55"/>
      <c r="C55" s="55"/>
      <c r="D55" s="55"/>
      <c r="E55" s="55"/>
      <c r="F55" s="55"/>
      <c r="G55" s="55"/>
      <c r="H55" s="55"/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</sheetData>
  <mergeCells count="5">
    <mergeCell ref="C6:H6"/>
    <mergeCell ref="C9:E10"/>
    <mergeCell ref="F9:G9"/>
    <mergeCell ref="F10:G10"/>
    <mergeCell ref="B21:H21"/>
  </mergeCells>
  <hyperlinks>
    <hyperlink ref="C1" location="I!F.B2" display="Informe Financiero"/>
    <hyperlink ref="D1" location="'HC-Oct'!S3" display="HC - Oct"/>
    <hyperlink ref="C2" location="Listado!B3" display="Listado"/>
    <hyperlink ref="D2" location="'IM-Oct'!H5" display="IM - Oct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20" max="16383" man="1"/>
  </rowBreaks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LZ167"/>
  <sheetViews>
    <sheetView zoomScale="85" zoomScaleNormal="85" zoomScalePageLayoutView="85" workbookViewId="0">
      <pane ySplit="6" topLeftCell="A96" activePane="bottomLeft" state="frozen"/>
      <selection pane="bottomLeft" activeCell="F34" sqref="F34"/>
    </sheetView>
  </sheetViews>
  <sheetFormatPr baseColWidth="10" defaultColWidth="9.109375" defaultRowHeight="13.2"/>
  <cols>
    <col min="1" max="1" width="9.109375" style="1"/>
    <col min="2" max="2" width="11.44140625" style="71" bestFit="1" customWidth="1"/>
    <col min="3" max="3" width="11.33203125" style="1" customWidth="1"/>
    <col min="4" max="4" width="11.44140625" style="1" customWidth="1"/>
    <col min="5" max="5" width="9.109375" style="1"/>
    <col min="6" max="6" width="11.44140625" style="1" bestFit="1" customWidth="1"/>
    <col min="7" max="7" width="11.44140625" style="71" bestFit="1" customWidth="1"/>
    <col min="8" max="8" width="10.6640625" style="71" bestFit="1" customWidth="1"/>
    <col min="9" max="9" width="10.44140625" style="71" bestFit="1" customWidth="1"/>
    <col min="10" max="13" width="9.109375" style="71"/>
    <col min="14" max="18" width="9.109375" style="1"/>
    <col min="19" max="19" width="0" style="1" hidden="1"/>
    <col min="20" max="1014" width="9.109375" style="1"/>
  </cols>
  <sheetData>
    <row r="1" spans="1:21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13.8">
      <c r="A2"/>
      <c r="B2" s="788" t="s">
        <v>8</v>
      </c>
      <c r="C2" s="788"/>
      <c r="D2" s="158"/>
      <c r="E2" s="803"/>
      <c r="F2" s="803"/>
      <c r="G2" s="159"/>
      <c r="H2" s="638" t="s">
        <v>18</v>
      </c>
      <c r="I2" s="638" t="s">
        <v>21</v>
      </c>
      <c r="J2" s="641" t="s">
        <v>24</v>
      </c>
      <c r="K2" s="638" t="s">
        <v>27</v>
      </c>
      <c r="L2" s="638" t="s">
        <v>30</v>
      </c>
      <c r="M2" s="638" t="s">
        <v>34</v>
      </c>
      <c r="N2"/>
      <c r="O2"/>
      <c r="P2"/>
      <c r="Q2"/>
      <c r="R2"/>
      <c r="S2"/>
      <c r="T2"/>
      <c r="U2"/>
    </row>
    <row r="3" spans="1:21" ht="13.8">
      <c r="A3"/>
      <c r="B3" s="775" t="s">
        <v>9</v>
      </c>
      <c r="C3" s="775"/>
      <c r="D3" s="158"/>
      <c r="E3" s="161"/>
      <c r="F3" s="161"/>
      <c r="G3" s="159"/>
      <c r="H3" s="638" t="s">
        <v>37</v>
      </c>
      <c r="I3" s="638" t="s">
        <v>40</v>
      </c>
      <c r="J3" s="638" t="s">
        <v>43</v>
      </c>
      <c r="K3" s="638" t="s">
        <v>46</v>
      </c>
      <c r="L3" s="638" t="s">
        <v>50</v>
      </c>
      <c r="M3" s="638" t="s">
        <v>53</v>
      </c>
      <c r="N3"/>
      <c r="O3"/>
      <c r="P3"/>
      <c r="Q3"/>
      <c r="R3"/>
      <c r="S3"/>
      <c r="T3"/>
      <c r="U3"/>
    </row>
    <row r="4" spans="1:21" ht="13.8">
      <c r="A4"/>
      <c r="B4" s="776" t="s">
        <v>10</v>
      </c>
      <c r="C4" s="776"/>
      <c r="D4" s="162"/>
      <c r="E4" s="801"/>
      <c r="F4" s="801"/>
      <c r="G4" s="163"/>
      <c r="H4" s="639" t="s">
        <v>19</v>
      </c>
      <c r="I4" s="639" t="s">
        <v>22</v>
      </c>
      <c r="J4" s="639" t="s">
        <v>25</v>
      </c>
      <c r="K4" s="639" t="s">
        <v>28</v>
      </c>
      <c r="L4" s="639" t="s">
        <v>31</v>
      </c>
      <c r="M4" s="639" t="s">
        <v>35</v>
      </c>
      <c r="N4"/>
      <c r="O4"/>
      <c r="P4"/>
      <c r="Q4"/>
      <c r="R4"/>
      <c r="S4"/>
      <c r="T4"/>
      <c r="U4"/>
    </row>
    <row r="5" spans="1:21" ht="15.6">
      <c r="A5"/>
      <c r="B5" s="802" t="s">
        <v>5</v>
      </c>
      <c r="C5" s="802"/>
      <c r="D5" s="162"/>
      <c r="E5" s="161"/>
      <c r="F5" s="161"/>
      <c r="G5" s="163"/>
      <c r="H5" s="639" t="s">
        <v>38</v>
      </c>
      <c r="I5" s="639" t="s">
        <v>41</v>
      </c>
      <c r="J5" s="639" t="s">
        <v>44</v>
      </c>
      <c r="K5" s="639" t="s">
        <v>47</v>
      </c>
      <c r="L5" s="639" t="s">
        <v>51</v>
      </c>
      <c r="M5" s="639" t="s">
        <v>54</v>
      </c>
      <c r="N5"/>
      <c r="O5"/>
      <c r="P5"/>
      <c r="Q5"/>
      <c r="R5"/>
      <c r="S5"/>
      <c r="T5"/>
      <c r="U5"/>
    </row>
    <row r="6" spans="1:21" ht="6.75" customHeight="1">
      <c r="A6"/>
      <c r="B6" s="164"/>
      <c r="C6" s="164"/>
      <c r="D6" s="162"/>
      <c r="E6" s="161"/>
      <c r="F6" s="161"/>
      <c r="G6" s="163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 ht="26.25" customHeight="1">
      <c r="A8" s="55"/>
      <c r="B8" s="794" t="s">
        <v>253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 s="131"/>
      <c r="S8" s="165">
        <v>1</v>
      </c>
      <c r="T8"/>
      <c r="U8"/>
    </row>
    <row r="9" spans="1:21" ht="13.5" customHeight="1">
      <c r="A9" s="55"/>
      <c r="B9" s="130"/>
      <c r="C9" s="166"/>
      <c r="D9" s="166"/>
      <c r="E9" s="166"/>
      <c r="F9" s="166"/>
      <c r="G9" s="130"/>
      <c r="H9" s="130"/>
      <c r="I9" s="130"/>
      <c r="J9" s="130"/>
      <c r="K9" s="130"/>
      <c r="L9" s="130"/>
      <c r="M9" s="130"/>
      <c r="N9" s="55"/>
      <c r="O9" s="167"/>
      <c r="P9" s="131"/>
      <c r="Q9" s="131"/>
      <c r="R9" s="131"/>
      <c r="S9" s="165">
        <v>2</v>
      </c>
      <c r="T9"/>
      <c r="U9"/>
    </row>
    <row r="10" spans="1:21" ht="15.6">
      <c r="A10" s="55"/>
      <c r="B10" s="795" t="str">
        <f>Menu!C13</f>
        <v>Jardines Cancun</v>
      </c>
      <c r="C10" s="795"/>
      <c r="D10" s="795"/>
      <c r="E10" s="795"/>
      <c r="F10" s="795" t="str">
        <f>Menu!F13</f>
        <v>Cancun</v>
      </c>
      <c r="G10" s="795"/>
      <c r="H10" s="795"/>
      <c r="I10" s="795" t="str">
        <f>Menu!I13</f>
        <v>Quintana Roo</v>
      </c>
      <c r="J10" s="795"/>
      <c r="K10" s="795" t="s">
        <v>73</v>
      </c>
      <c r="L10" s="795"/>
      <c r="M10" s="642">
        <v>2018</v>
      </c>
      <c r="N10" s="55"/>
      <c r="O10" s="52"/>
      <c r="P10"/>
      <c r="Q10" s="52"/>
      <c r="R10" s="52"/>
      <c r="S10" s="52"/>
      <c r="T10" s="52"/>
      <c r="U10"/>
    </row>
    <row r="11" spans="1:21">
      <c r="A11" s="55"/>
      <c r="B11" s="796" t="s">
        <v>254</v>
      </c>
      <c r="C11" s="796"/>
      <c r="D11" s="796"/>
      <c r="E11" s="796"/>
      <c r="F11" s="797" t="s">
        <v>255</v>
      </c>
      <c r="G11" s="797"/>
      <c r="H11" s="797"/>
      <c r="I11" s="796" t="s">
        <v>256</v>
      </c>
      <c r="J11" s="796"/>
      <c r="K11" s="797" t="s">
        <v>257</v>
      </c>
      <c r="L11" s="797"/>
      <c r="M11" s="640" t="s">
        <v>258</v>
      </c>
      <c r="N11" s="55"/>
      <c r="O11" s="52"/>
      <c r="P11" s="52"/>
      <c r="Q11" s="52"/>
      <c r="R11" s="52"/>
      <c r="S11" s="52"/>
      <c r="T11" s="52"/>
      <c r="U11"/>
    </row>
    <row r="12" spans="1:21" ht="13.5" customHeight="1">
      <c r="A12" s="55"/>
      <c r="B12" s="130"/>
      <c r="C12" s="55"/>
      <c r="D12" s="55"/>
      <c r="E12" s="55"/>
      <c r="F12" s="55"/>
      <c r="G12" s="130"/>
      <c r="H12" s="130"/>
      <c r="I12" s="130"/>
      <c r="J12" s="130"/>
      <c r="K12" s="130"/>
      <c r="L12" s="130"/>
      <c r="M12" s="130"/>
      <c r="N12" s="55"/>
      <c r="O12" s="172"/>
      <c r="P12" s="172"/>
      <c r="Q12" s="173"/>
      <c r="R12" s="52"/>
      <c r="S12" s="52"/>
      <c r="T12" s="52"/>
      <c r="U12"/>
    </row>
    <row r="13" spans="1:21" ht="13.5" customHeight="1">
      <c r="A13" s="55"/>
      <c r="B13" s="791" t="s">
        <v>259</v>
      </c>
      <c r="C13" s="792" t="s">
        <v>260</v>
      </c>
      <c r="D13" s="792"/>
      <c r="E13" s="792"/>
      <c r="F13" s="792"/>
      <c r="G13" s="792" t="s">
        <v>261</v>
      </c>
      <c r="H13" s="792" t="s">
        <v>262</v>
      </c>
      <c r="I13" s="792"/>
      <c r="J13" s="792" t="s">
        <v>263</v>
      </c>
      <c r="K13" s="792"/>
      <c r="L13" s="793" t="s">
        <v>353</v>
      </c>
      <c r="M13" s="793"/>
      <c r="N13" s="55"/>
      <c r="O13" s="174"/>
      <c r="P13" s="174"/>
      <c r="Q13" s="172"/>
      <c r="R13" s="52"/>
      <c r="S13" s="52"/>
      <c r="T13" s="52"/>
      <c r="U13"/>
    </row>
    <row r="14" spans="1:21">
      <c r="A14" s="55"/>
      <c r="B14" s="791"/>
      <c r="C14" s="792"/>
      <c r="D14" s="792"/>
      <c r="E14" s="792"/>
      <c r="F14" s="792"/>
      <c r="G14" s="792"/>
      <c r="H14" s="643" t="s">
        <v>265</v>
      </c>
      <c r="I14" s="643" t="s">
        <v>266</v>
      </c>
      <c r="J14" s="643" t="s">
        <v>265</v>
      </c>
      <c r="K14" s="643" t="s">
        <v>266</v>
      </c>
      <c r="L14" s="643" t="s">
        <v>265</v>
      </c>
      <c r="M14" s="644" t="s">
        <v>266</v>
      </c>
      <c r="N14" s="56"/>
      <c r="O14" s="52"/>
      <c r="P14" s="175"/>
      <c r="Q14" s="52"/>
      <c r="R14" s="52"/>
      <c r="S14" s="52"/>
      <c r="T14" s="52"/>
      <c r="U14"/>
    </row>
    <row r="15" spans="1:21" ht="15.75" customHeight="1">
      <c r="A15" s="55"/>
      <c r="B15" s="648">
        <v>43405</v>
      </c>
      <c r="C15" s="799" t="s">
        <v>376</v>
      </c>
      <c r="D15" s="799"/>
      <c r="E15" s="799"/>
      <c r="F15" s="799"/>
      <c r="G15" s="177" t="s">
        <v>176</v>
      </c>
      <c r="H15" s="178">
        <v>1250</v>
      </c>
      <c r="I15" s="178"/>
      <c r="J15" s="178"/>
      <c r="K15" s="178"/>
      <c r="L15" s="178"/>
      <c r="M15" s="363"/>
      <c r="N15" s="55"/>
      <c r="O15" s="180" t="e">
        <f>VLOOKUP(C15,Listado!C11:I321,7,0)</f>
        <v>#N/A</v>
      </c>
      <c r="P15" s="181" t="s">
        <v>77</v>
      </c>
      <c r="Q15" s="182"/>
      <c r="R15" s="182"/>
      <c r="S15" s="182"/>
      <c r="T15" s="182"/>
      <c r="U15" s="182"/>
    </row>
    <row r="16" spans="1:21" ht="15.75" customHeight="1">
      <c r="A16" s="55"/>
      <c r="B16" s="648">
        <v>43405</v>
      </c>
      <c r="C16" s="799" t="s">
        <v>475</v>
      </c>
      <c r="D16" s="799"/>
      <c r="E16" s="799"/>
      <c r="F16" s="799"/>
      <c r="G16" s="177" t="s">
        <v>172</v>
      </c>
      <c r="H16" s="178">
        <v>2300</v>
      </c>
      <c r="I16" s="178"/>
      <c r="J16" s="178"/>
      <c r="K16" s="178"/>
      <c r="L16" s="178"/>
      <c r="M16" s="178"/>
      <c r="N16" s="179"/>
      <c r="O16" s="180" t="e">
        <f>VLOOKUP(C16,Listado!C11:I321,7,0)</f>
        <v>#N/A</v>
      </c>
      <c r="P16" s="181" t="s">
        <v>79</v>
      </c>
      <c r="Q16" s="182"/>
      <c r="R16" s="182"/>
      <c r="S16" s="182"/>
      <c r="T16" s="52"/>
      <c r="U16"/>
    </row>
    <row r="17" spans="1:21" ht="15.75" customHeight="1">
      <c r="A17" s="55"/>
      <c r="B17" s="648">
        <v>43407</v>
      </c>
      <c r="C17" s="799" t="s">
        <v>376</v>
      </c>
      <c r="D17" s="799"/>
      <c r="E17" s="799"/>
      <c r="F17" s="799"/>
      <c r="G17" s="177" t="s">
        <v>176</v>
      </c>
      <c r="H17" s="178">
        <v>584</v>
      </c>
      <c r="I17" s="178"/>
      <c r="J17" s="178"/>
      <c r="K17" s="178"/>
      <c r="L17" s="178"/>
      <c r="M17" s="178"/>
      <c r="N17" s="179"/>
      <c r="O17" s="180" t="e">
        <f>VLOOKUP(C17,Listado!C11:I321,7,0)</f>
        <v>#N/A</v>
      </c>
      <c r="P17" s="181" t="s">
        <v>70</v>
      </c>
      <c r="Q17" s="182"/>
      <c r="R17" s="182"/>
      <c r="S17" s="182"/>
      <c r="T17" s="52"/>
      <c r="U17"/>
    </row>
    <row r="18" spans="1:21" ht="15.75" customHeight="1">
      <c r="A18" s="55"/>
      <c r="B18" s="648">
        <v>43407</v>
      </c>
      <c r="C18" s="799" t="s">
        <v>475</v>
      </c>
      <c r="D18" s="799"/>
      <c r="E18" s="799"/>
      <c r="F18" s="799"/>
      <c r="G18" s="177" t="s">
        <v>172</v>
      </c>
      <c r="H18" s="178">
        <v>784</v>
      </c>
      <c r="I18" s="178"/>
      <c r="J18" s="178"/>
      <c r="K18" s="178"/>
      <c r="L18" s="178"/>
      <c r="M18" s="178"/>
      <c r="N18" s="179"/>
      <c r="O18" s="180" t="e">
        <f>VLOOKUP(C18,Listado!C11:I321,7,0)</f>
        <v>#N/A</v>
      </c>
      <c r="P18" s="181" t="s">
        <v>72</v>
      </c>
      <c r="Q18" s="182"/>
      <c r="R18" s="182"/>
      <c r="S18" s="182"/>
      <c r="T18" s="52"/>
      <c r="U18"/>
    </row>
    <row r="19" spans="1:21" ht="15.75" customHeight="1">
      <c r="A19" s="55"/>
      <c r="B19" s="648">
        <v>43412</v>
      </c>
      <c r="C19" s="799" t="s">
        <v>376</v>
      </c>
      <c r="D19" s="799"/>
      <c r="E19" s="799"/>
      <c r="F19" s="799"/>
      <c r="G19" s="177" t="s">
        <v>176</v>
      </c>
      <c r="H19" s="178">
        <v>170</v>
      </c>
      <c r="I19" s="178"/>
      <c r="J19" s="178"/>
      <c r="K19" s="178"/>
      <c r="L19" s="178"/>
      <c r="M19" s="178"/>
      <c r="N19" s="179"/>
      <c r="O19" s="180" t="e">
        <f>VLOOKUP(C19,Listado!C11:I321,7,0)</f>
        <v>#N/A</v>
      </c>
      <c r="P19" s="181" t="s">
        <v>74</v>
      </c>
      <c r="Q19" s="182"/>
      <c r="R19" s="182"/>
      <c r="S19" s="182"/>
      <c r="T19" s="52"/>
      <c r="U19"/>
    </row>
    <row r="20" spans="1:21" ht="15.75" customHeight="1">
      <c r="A20" s="55"/>
      <c r="B20" s="648">
        <v>43412</v>
      </c>
      <c r="C20" s="799" t="s">
        <v>475</v>
      </c>
      <c r="D20" s="799"/>
      <c r="E20" s="799"/>
      <c r="F20" s="799"/>
      <c r="G20" s="177" t="s">
        <v>172</v>
      </c>
      <c r="H20" s="178">
        <v>566</v>
      </c>
      <c r="I20" s="178"/>
      <c r="J20" s="178"/>
      <c r="K20" s="178"/>
      <c r="L20" s="178"/>
      <c r="M20" s="178"/>
      <c r="N20" s="179"/>
      <c r="O20" s="180" t="e">
        <f>VLOOKUP(C20,Listado!C11:I321,7,0)</f>
        <v>#N/A</v>
      </c>
      <c r="P20" s="181" t="s">
        <v>76</v>
      </c>
      <c r="Q20" s="182"/>
      <c r="R20" s="182"/>
      <c r="S20" s="182"/>
      <c r="T20" s="52"/>
      <c r="U20"/>
    </row>
    <row r="21" spans="1:21" ht="15.75" customHeight="1">
      <c r="A21" s="55"/>
      <c r="B21" s="648">
        <v>43414</v>
      </c>
      <c r="C21" s="799" t="s">
        <v>376</v>
      </c>
      <c r="D21" s="799"/>
      <c r="E21" s="799"/>
      <c r="F21" s="799"/>
      <c r="G21" s="177" t="s">
        <v>176</v>
      </c>
      <c r="H21" s="178">
        <v>849.5</v>
      </c>
      <c r="I21" s="178"/>
      <c r="J21" s="178"/>
      <c r="K21" s="178"/>
      <c r="L21" s="178"/>
      <c r="M21" s="178"/>
      <c r="N21" s="179"/>
      <c r="O21" s="180" t="e">
        <f>VLOOKUP(C21,Listado!C11:I321,7,0)</f>
        <v>#N/A</v>
      </c>
      <c r="P21" s="181" t="s">
        <v>78</v>
      </c>
      <c r="Q21" s="182"/>
      <c r="R21" s="182"/>
      <c r="S21" s="182"/>
      <c r="T21" s="52"/>
      <c r="U21"/>
    </row>
    <row r="22" spans="1:21" ht="15.75" customHeight="1">
      <c r="A22" s="55"/>
      <c r="B22" s="648">
        <v>43414</v>
      </c>
      <c r="C22" s="799" t="s">
        <v>475</v>
      </c>
      <c r="D22" s="799"/>
      <c r="E22" s="799"/>
      <c r="F22" s="799"/>
      <c r="G22" s="177" t="s">
        <v>172</v>
      </c>
      <c r="H22" s="178">
        <v>528</v>
      </c>
      <c r="I22" s="178"/>
      <c r="J22" s="178"/>
      <c r="K22" s="178"/>
      <c r="L22" s="178"/>
      <c r="M22" s="178"/>
      <c r="N22" s="179"/>
      <c r="O22" s="180" t="e">
        <f>VLOOKUP(C22,Listado!C11:I321,7,0)</f>
        <v>#N/A</v>
      </c>
      <c r="P22" s="181" t="s">
        <v>80</v>
      </c>
      <c r="Q22" s="182"/>
      <c r="R22" s="182"/>
      <c r="S22" s="182"/>
      <c r="T22" s="52"/>
      <c r="U22"/>
    </row>
    <row r="23" spans="1:21" ht="15.75" customHeight="1">
      <c r="A23" s="55"/>
      <c r="B23" s="648">
        <v>43419</v>
      </c>
      <c r="C23" s="799" t="s">
        <v>376</v>
      </c>
      <c r="D23" s="799"/>
      <c r="E23" s="799"/>
      <c r="F23" s="799"/>
      <c r="G23" s="177" t="s">
        <v>176</v>
      </c>
      <c r="H23" s="178">
        <v>900</v>
      </c>
      <c r="I23" s="178"/>
      <c r="J23" s="178"/>
      <c r="K23" s="178"/>
      <c r="L23" s="178"/>
      <c r="M23" s="178"/>
      <c r="N23" s="179"/>
      <c r="O23" s="180" t="e">
        <f>VLOOKUP(C23,Listado!C11:I321,7,0)</f>
        <v>#N/A</v>
      </c>
      <c r="P23" s="181" t="s">
        <v>68</v>
      </c>
      <c r="Q23" s="182"/>
      <c r="R23" s="182"/>
      <c r="S23" s="182"/>
      <c r="T23" s="52"/>
      <c r="U23"/>
    </row>
    <row r="24" spans="1:21" ht="15.75" customHeight="1">
      <c r="A24" s="55"/>
      <c r="B24" s="648">
        <v>43419</v>
      </c>
      <c r="C24" s="799" t="s">
        <v>475</v>
      </c>
      <c r="D24" s="799"/>
      <c r="E24" s="799"/>
      <c r="F24" s="799"/>
      <c r="G24" s="177" t="s">
        <v>172</v>
      </c>
      <c r="H24" s="178">
        <v>1020</v>
      </c>
      <c r="I24" s="178"/>
      <c r="J24" s="178"/>
      <c r="K24" s="178"/>
      <c r="L24" s="178"/>
      <c r="M24" s="178"/>
      <c r="N24" s="179"/>
      <c r="O24" s="180" t="e">
        <f>VLOOKUP(C24,Listado!C11:I321,7,0)</f>
        <v>#N/A</v>
      </c>
      <c r="P24" s="181" t="s">
        <v>71</v>
      </c>
      <c r="Q24" s="182"/>
      <c r="R24" s="182"/>
      <c r="S24" s="182"/>
      <c r="T24" s="52"/>
      <c r="U24"/>
    </row>
    <row r="25" spans="1:21" ht="15.75" customHeight="1">
      <c r="A25" s="55"/>
      <c r="B25" s="648">
        <v>43421</v>
      </c>
      <c r="C25" s="799" t="s">
        <v>376</v>
      </c>
      <c r="D25" s="799"/>
      <c r="E25" s="799"/>
      <c r="F25" s="799"/>
      <c r="G25" s="177" t="s">
        <v>176</v>
      </c>
      <c r="H25" s="178">
        <v>484</v>
      </c>
      <c r="I25" s="178"/>
      <c r="J25" s="178"/>
      <c r="K25" s="178"/>
      <c r="L25" s="178"/>
      <c r="M25" s="178"/>
      <c r="N25" s="179"/>
      <c r="O25" s="180" t="e">
        <f>VLOOKUP(C25,Listado!C11:I321,7,0)</f>
        <v>#N/A</v>
      </c>
      <c r="P25" s="181" t="s">
        <v>73</v>
      </c>
      <c r="Q25" s="182"/>
      <c r="R25" s="182"/>
      <c r="S25" s="182"/>
      <c r="T25" s="52"/>
      <c r="U25"/>
    </row>
    <row r="26" spans="1:21" ht="15.75" customHeight="1">
      <c r="A26" s="55"/>
      <c r="B26" s="648">
        <v>43421</v>
      </c>
      <c r="C26" s="799" t="s">
        <v>475</v>
      </c>
      <c r="D26" s="799"/>
      <c r="E26" s="799"/>
      <c r="F26" s="799"/>
      <c r="G26" s="177" t="s">
        <v>172</v>
      </c>
      <c r="H26" s="178">
        <v>562</v>
      </c>
      <c r="I26" s="178"/>
      <c r="J26" s="178"/>
      <c r="K26" s="178"/>
      <c r="L26" s="178"/>
      <c r="M26" s="178"/>
      <c r="N26" s="179"/>
      <c r="O26" s="180" t="e">
        <f>VLOOKUP(C26,Listado!C11:I321,7,0)</f>
        <v>#N/A</v>
      </c>
      <c r="P26" s="181" t="s">
        <v>75</v>
      </c>
      <c r="Q26" s="182"/>
      <c r="R26" s="182"/>
      <c r="S26" s="182"/>
      <c r="T26" s="52"/>
      <c r="U26"/>
    </row>
    <row r="27" spans="1:21" ht="15.75" customHeight="1">
      <c r="A27" s="55"/>
      <c r="B27" s="648">
        <v>43426</v>
      </c>
      <c r="C27" s="799" t="s">
        <v>376</v>
      </c>
      <c r="D27" s="799"/>
      <c r="E27" s="799"/>
      <c r="F27" s="799"/>
      <c r="G27" s="177" t="s">
        <v>176</v>
      </c>
      <c r="H27" s="178">
        <v>932.5</v>
      </c>
      <c r="I27" s="178"/>
      <c r="J27" s="178"/>
      <c r="K27" s="178"/>
      <c r="L27" s="178"/>
      <c r="M27" s="178"/>
      <c r="N27" s="179"/>
      <c r="O27" s="180" t="e">
        <f>VLOOKUP(C27,Listado!C11:I321,7,0)</f>
        <v>#N/A</v>
      </c>
      <c r="P27" s="183"/>
      <c r="Q27" s="182"/>
      <c r="R27" s="182"/>
      <c r="S27" s="182"/>
      <c r="T27" s="52"/>
      <c r="U27"/>
    </row>
    <row r="28" spans="1:21" ht="15.75" customHeight="1">
      <c r="A28" s="55"/>
      <c r="B28" s="648">
        <v>43426</v>
      </c>
      <c r="C28" s="799" t="s">
        <v>475</v>
      </c>
      <c r="D28" s="799"/>
      <c r="E28" s="799"/>
      <c r="F28" s="799"/>
      <c r="G28" s="177" t="s">
        <v>172</v>
      </c>
      <c r="H28" s="178">
        <v>290</v>
      </c>
      <c r="I28" s="178"/>
      <c r="J28" s="178"/>
      <c r="K28" s="178"/>
      <c r="L28" s="178"/>
      <c r="M28" s="178"/>
      <c r="N28" s="179"/>
      <c r="O28" s="180" t="e">
        <f>VLOOKUP(C28,Listado!C11:I321,7,0)</f>
        <v>#N/A</v>
      </c>
      <c r="P28" s="183"/>
      <c r="Q28" s="182"/>
      <c r="R28" s="182"/>
      <c r="S28" s="182"/>
      <c r="T28" s="52"/>
      <c r="U28"/>
    </row>
    <row r="29" spans="1:21" ht="15.75" customHeight="1">
      <c r="A29" s="55"/>
      <c r="B29" s="648">
        <v>43428</v>
      </c>
      <c r="C29" s="799" t="s">
        <v>376</v>
      </c>
      <c r="D29" s="799"/>
      <c r="E29" s="799"/>
      <c r="F29" s="799"/>
      <c r="G29" s="177" t="s">
        <v>176</v>
      </c>
      <c r="H29" s="178">
        <v>268</v>
      </c>
      <c r="I29" s="178"/>
      <c r="J29" s="178"/>
      <c r="K29" s="178"/>
      <c r="L29" s="178"/>
      <c r="M29" s="178"/>
      <c r="N29" s="179"/>
      <c r="O29" s="180" t="e">
        <f>VLOOKUP(C29,Listado!C11:I321,7,0)</f>
        <v>#N/A</v>
      </c>
      <c r="P29" s="183"/>
      <c r="Q29" s="182"/>
      <c r="R29" s="182"/>
      <c r="S29" s="182"/>
      <c r="T29" s="52"/>
      <c r="U29"/>
    </row>
    <row r="30" spans="1:21" ht="15.75" customHeight="1">
      <c r="A30" s="55"/>
      <c r="B30" s="648">
        <v>43428</v>
      </c>
      <c r="C30" s="799" t="s">
        <v>475</v>
      </c>
      <c r="D30" s="799"/>
      <c r="E30" s="799"/>
      <c r="F30" s="799"/>
      <c r="G30" s="177" t="s">
        <v>172</v>
      </c>
      <c r="H30" s="178">
        <v>470</v>
      </c>
      <c r="I30" s="178"/>
      <c r="J30" s="178"/>
      <c r="K30" s="178"/>
      <c r="L30" s="178"/>
      <c r="M30" s="178"/>
      <c r="N30" s="179"/>
      <c r="O30" s="180" t="e">
        <f>VLOOKUP(C30,Listado!C11:I321,7,0)</f>
        <v>#N/A</v>
      </c>
      <c r="P30" s="183"/>
      <c r="Q30" s="182"/>
      <c r="R30" s="182"/>
      <c r="S30" s="182"/>
      <c r="T30" s="52"/>
      <c r="U30"/>
    </row>
    <row r="31" spans="1:21" ht="15.75" customHeight="1">
      <c r="A31" s="55"/>
      <c r="B31" s="648">
        <v>43433</v>
      </c>
      <c r="C31" s="799" t="s">
        <v>376</v>
      </c>
      <c r="D31" s="799"/>
      <c r="E31" s="799"/>
      <c r="F31" s="799"/>
      <c r="G31" s="177" t="s">
        <v>176</v>
      </c>
      <c r="H31" s="178">
        <v>456</v>
      </c>
      <c r="I31" s="178"/>
      <c r="J31" s="178"/>
      <c r="K31" s="178"/>
      <c r="L31" s="178"/>
      <c r="M31" s="178"/>
      <c r="N31" s="179"/>
      <c r="O31" s="180" t="e">
        <f>VLOOKUP(C31,Listado!C11:I321,7,0)</f>
        <v>#N/A</v>
      </c>
      <c r="P31" s="183"/>
      <c r="Q31" s="182"/>
      <c r="R31" s="182"/>
      <c r="S31" s="182"/>
      <c r="T31" s="52"/>
      <c r="U31"/>
    </row>
    <row r="32" spans="1:21" ht="15.75" customHeight="1">
      <c r="A32" s="55"/>
      <c r="B32" s="648">
        <v>43433</v>
      </c>
      <c r="C32" s="799" t="s">
        <v>475</v>
      </c>
      <c r="D32" s="799"/>
      <c r="E32" s="799"/>
      <c r="F32" s="799"/>
      <c r="G32" s="177" t="s">
        <v>172</v>
      </c>
      <c r="H32" s="178">
        <v>1210</v>
      </c>
      <c r="I32" s="178"/>
      <c r="J32" s="178"/>
      <c r="K32" s="178"/>
      <c r="L32" s="178"/>
      <c r="M32" s="178"/>
      <c r="N32" s="179"/>
      <c r="O32" s="180" t="e">
        <f>VLOOKUP(C32,Listado!C11:I321,7,0)</f>
        <v>#N/A</v>
      </c>
      <c r="P32" s="183"/>
      <c r="Q32" s="182"/>
      <c r="R32" s="182"/>
      <c r="S32" s="182"/>
      <c r="T32" s="52"/>
      <c r="U32"/>
    </row>
    <row r="33" spans="1:21" ht="15.75" customHeight="1">
      <c r="A33" s="55"/>
      <c r="B33" s="648">
        <v>43434</v>
      </c>
      <c r="C33" s="799" t="s">
        <v>477</v>
      </c>
      <c r="D33" s="799"/>
      <c r="E33" s="799"/>
      <c r="F33" s="799"/>
      <c r="G33" s="177" t="s">
        <v>193</v>
      </c>
      <c r="H33" s="178"/>
      <c r="I33" s="178">
        <v>1898</v>
      </c>
      <c r="J33" s="178"/>
      <c r="K33" s="178"/>
      <c r="L33" s="178"/>
      <c r="M33" s="178"/>
      <c r="N33" s="179"/>
      <c r="O33" s="180" t="e">
        <f>VLOOKUP(C33,Listado!C11:I321,7,0)</f>
        <v>#N/A</v>
      </c>
      <c r="P33" s="183"/>
      <c r="Q33" s="182"/>
      <c r="R33" s="182"/>
      <c r="S33" s="182"/>
      <c r="T33" s="52"/>
      <c r="U33"/>
    </row>
    <row r="34" spans="1:21" ht="15.75" customHeight="1">
      <c r="A34" s="55"/>
      <c r="B34" s="648">
        <v>43434</v>
      </c>
      <c r="C34" s="728" t="s">
        <v>484</v>
      </c>
      <c r="D34" s="728"/>
      <c r="E34" s="728"/>
      <c r="F34" s="728"/>
      <c r="G34" s="177" t="s">
        <v>191</v>
      </c>
      <c r="H34" s="178"/>
      <c r="I34" s="178"/>
      <c r="J34" s="178"/>
      <c r="K34" s="178"/>
      <c r="L34" s="178"/>
      <c r="M34" s="178">
        <v>6000</v>
      </c>
      <c r="N34" s="179"/>
      <c r="O34" s="180" t="e">
        <f>VLOOKUP(C34,Listado!C11:I321,7,0)</f>
        <v>#N/A</v>
      </c>
      <c r="P34" s="183"/>
      <c r="Q34" s="182"/>
      <c r="R34" s="182"/>
      <c r="S34" s="182"/>
      <c r="T34" s="52"/>
      <c r="U34"/>
    </row>
    <row r="35" spans="1:21" ht="15.75" customHeight="1">
      <c r="A35" s="55"/>
      <c r="B35" s="648">
        <v>43434</v>
      </c>
      <c r="C35" s="799" t="s">
        <v>475</v>
      </c>
      <c r="D35" s="799"/>
      <c r="E35" s="799"/>
      <c r="F35" s="799"/>
      <c r="G35" s="177" t="s">
        <v>172</v>
      </c>
      <c r="H35" s="178">
        <v>6000</v>
      </c>
      <c r="I35" s="178"/>
      <c r="J35" s="178"/>
      <c r="K35" s="178"/>
      <c r="L35" s="178"/>
      <c r="M35" s="178"/>
      <c r="N35" s="179"/>
      <c r="O35" s="180" t="e">
        <f>VLOOKUP(C35,Listado!C11:I321,7,0)</f>
        <v>#N/A</v>
      </c>
      <c r="P35" s="183"/>
      <c r="Q35" s="182"/>
      <c r="R35" s="182"/>
      <c r="S35" s="182"/>
      <c r="T35" s="52"/>
      <c r="U35"/>
    </row>
    <row r="36" spans="1:21" ht="15.75" customHeight="1">
      <c r="A36" s="55"/>
      <c r="B36" s="648">
        <v>43434</v>
      </c>
      <c r="C36" s="728" t="s">
        <v>480</v>
      </c>
      <c r="D36" s="728"/>
      <c r="E36" s="728"/>
      <c r="F36" s="728"/>
      <c r="G36" s="177" t="s">
        <v>144</v>
      </c>
      <c r="H36" s="178"/>
      <c r="I36" s="178">
        <v>3000</v>
      </c>
      <c r="J36" s="178"/>
      <c r="K36" s="178"/>
      <c r="L36" s="178"/>
      <c r="M36" s="178"/>
      <c r="N36" s="179"/>
      <c r="O36" s="180" t="e">
        <f>VLOOKUP(C36,Listado!C11:I321,7,0)</f>
        <v>#N/A</v>
      </c>
      <c r="P36" s="183"/>
      <c r="Q36" s="182"/>
      <c r="R36" s="182"/>
      <c r="S36" s="182"/>
      <c r="T36" s="52"/>
      <c r="U36"/>
    </row>
    <row r="37" spans="1:21" ht="15.75" customHeight="1">
      <c r="A37" s="55"/>
      <c r="B37" s="648">
        <v>43434</v>
      </c>
      <c r="C37" s="728" t="s">
        <v>478</v>
      </c>
      <c r="D37" s="728"/>
      <c r="E37" s="728"/>
      <c r="F37" s="728"/>
      <c r="G37" s="177" t="s">
        <v>144</v>
      </c>
      <c r="H37" s="178"/>
      <c r="I37" s="178">
        <v>3000</v>
      </c>
      <c r="J37" s="178"/>
      <c r="K37" s="178"/>
      <c r="L37" s="178"/>
      <c r="M37" s="178"/>
      <c r="N37" s="179"/>
      <c r="O37" s="180" t="e">
        <f>VLOOKUP(C37,Listado!C11:I321,7,0)</f>
        <v>#N/A</v>
      </c>
      <c r="P37" s="183"/>
      <c r="Q37" s="182"/>
      <c r="R37" s="182"/>
      <c r="S37" s="182"/>
      <c r="T37" s="52"/>
      <c r="U37"/>
    </row>
    <row r="38" spans="1:21" ht="15.75" customHeight="1">
      <c r="A38" s="55"/>
      <c r="B38" s="648">
        <v>43434</v>
      </c>
      <c r="C38" s="728" t="s">
        <v>479</v>
      </c>
      <c r="D38" s="728"/>
      <c r="E38" s="728"/>
      <c r="F38" s="728"/>
      <c r="G38" s="177" t="s">
        <v>144</v>
      </c>
      <c r="H38" s="178"/>
      <c r="I38" s="178">
        <v>3000</v>
      </c>
      <c r="J38" s="178"/>
      <c r="K38" s="178"/>
      <c r="L38" s="178"/>
      <c r="M38" s="178"/>
      <c r="N38" s="179"/>
      <c r="O38" s="180" t="e">
        <f>VLOOKUP(C38,Listado!C11:I321,7,0)</f>
        <v>#N/A</v>
      </c>
      <c r="P38" s="183"/>
      <c r="Q38" s="182"/>
      <c r="R38" s="182"/>
      <c r="S38" s="182"/>
      <c r="T38" s="52"/>
      <c r="U38"/>
    </row>
    <row r="39" spans="1:21" ht="15.75" customHeight="1">
      <c r="A39" s="55"/>
      <c r="B39" s="648"/>
      <c r="C39" s="863"/>
      <c r="D39" s="864"/>
      <c r="E39" s="864"/>
      <c r="F39" s="865"/>
      <c r="G39" s="177"/>
      <c r="H39" s="178"/>
      <c r="I39" s="178"/>
      <c r="J39" s="178"/>
      <c r="K39" s="178"/>
      <c r="L39" s="178"/>
      <c r="M39" s="178"/>
      <c r="N39" s="179"/>
      <c r="O39" s="180" t="e">
        <f>VLOOKUP(C39,Listado!C11:I321,7,0)</f>
        <v>#N/A</v>
      </c>
      <c r="P39" s="183"/>
      <c r="Q39" s="182"/>
      <c r="R39" s="182"/>
      <c r="S39" s="182"/>
      <c r="T39" s="52"/>
      <c r="U39"/>
    </row>
    <row r="40" spans="1:21" ht="15.75" customHeight="1">
      <c r="A40" s="55"/>
      <c r="B40" s="648"/>
      <c r="C40" s="799"/>
      <c r="D40" s="799"/>
      <c r="E40" s="799"/>
      <c r="F40" s="799"/>
      <c r="G40" s="177"/>
      <c r="H40" s="178"/>
      <c r="I40" s="178"/>
      <c r="J40" s="178"/>
      <c r="K40" s="178"/>
      <c r="L40" s="178"/>
      <c r="M40" s="178"/>
      <c r="N40" s="179"/>
      <c r="O40" s="180" t="e">
        <f>VLOOKUP(C40,Listado!C11:I321,7,0)</f>
        <v>#N/A</v>
      </c>
      <c r="P40" s="183"/>
      <c r="Q40" s="182"/>
      <c r="R40" s="182"/>
      <c r="S40" s="182"/>
      <c r="T40" s="52"/>
      <c r="U40"/>
    </row>
    <row r="41" spans="1:21" ht="15.75" customHeight="1">
      <c r="A41" s="55"/>
      <c r="B41" s="648"/>
      <c r="C41" s="799"/>
      <c r="D41" s="799"/>
      <c r="E41" s="799"/>
      <c r="F41" s="799"/>
      <c r="G41" s="177"/>
      <c r="H41" s="178"/>
      <c r="I41" s="178"/>
      <c r="J41" s="178"/>
      <c r="K41" s="178"/>
      <c r="L41" s="178"/>
      <c r="M41" s="178"/>
      <c r="N41" s="179"/>
      <c r="O41" s="180" t="e">
        <f>VLOOKUP(C41,Listado!C11:I321,7,0)</f>
        <v>#N/A</v>
      </c>
      <c r="P41" s="183"/>
      <c r="Q41" s="182"/>
      <c r="R41" s="182"/>
      <c r="S41" s="182"/>
      <c r="T41" s="52"/>
      <c r="U41"/>
    </row>
    <row r="42" spans="1:21" ht="15.75" customHeight="1">
      <c r="A42" s="55"/>
      <c r="B42" s="648"/>
      <c r="C42" s="799"/>
      <c r="D42" s="799"/>
      <c r="E42" s="799"/>
      <c r="F42" s="799"/>
      <c r="G42" s="177"/>
      <c r="H42" s="178"/>
      <c r="I42" s="178"/>
      <c r="J42" s="178"/>
      <c r="K42" s="178"/>
      <c r="L42" s="178"/>
      <c r="M42" s="178"/>
      <c r="N42" s="179"/>
      <c r="O42" s="180" t="e">
        <f>VLOOKUP(C42,Listado!C11:I321,7,0)</f>
        <v>#N/A</v>
      </c>
      <c r="P42" s="183"/>
      <c r="Q42" s="182"/>
      <c r="R42" s="182"/>
      <c r="S42" s="182"/>
      <c r="T42" s="52"/>
      <c r="U42"/>
    </row>
    <row r="43" spans="1:21" ht="15.75" customHeight="1">
      <c r="A43" s="55"/>
      <c r="B43" s="648"/>
      <c r="C43" s="799"/>
      <c r="D43" s="799"/>
      <c r="E43" s="799"/>
      <c r="F43" s="799"/>
      <c r="G43" s="177"/>
      <c r="H43" s="178"/>
      <c r="I43" s="178"/>
      <c r="J43" s="178"/>
      <c r="K43" s="178"/>
      <c r="L43" s="178"/>
      <c r="M43" s="178"/>
      <c r="N43" s="179"/>
      <c r="O43" s="180" t="e">
        <f>VLOOKUP(C43,Listado!C11:I321,7,0)</f>
        <v>#N/A</v>
      </c>
      <c r="P43" s="183"/>
      <c r="Q43" s="182"/>
      <c r="R43" s="182"/>
      <c r="S43" s="182"/>
      <c r="T43" s="52"/>
      <c r="U43"/>
    </row>
    <row r="44" spans="1:21" ht="15.75" customHeight="1">
      <c r="A44" s="55"/>
      <c r="B44" s="648"/>
      <c r="C44" s="799"/>
      <c r="D44" s="799"/>
      <c r="E44" s="799"/>
      <c r="F44" s="799"/>
      <c r="G44" s="177"/>
      <c r="H44" s="178"/>
      <c r="I44" s="178"/>
      <c r="J44" s="178"/>
      <c r="K44" s="178"/>
      <c r="L44" s="178"/>
      <c r="M44" s="178"/>
      <c r="N44" s="179"/>
      <c r="O44" s="180" t="e">
        <f>VLOOKUP(C44,Listado!C11:I321,7,0)</f>
        <v>#N/A</v>
      </c>
      <c r="P44" s="183"/>
      <c r="Q44" s="182"/>
      <c r="R44" s="182"/>
      <c r="S44" s="182"/>
      <c r="T44" s="52"/>
      <c r="U44"/>
    </row>
    <row r="45" spans="1:21" ht="15.75" customHeight="1">
      <c r="A45" s="55"/>
      <c r="B45" s="648"/>
      <c r="C45" s="799"/>
      <c r="D45" s="799"/>
      <c r="E45" s="799"/>
      <c r="F45" s="799"/>
      <c r="G45" s="177"/>
      <c r="H45" s="178"/>
      <c r="I45" s="178"/>
      <c r="J45" s="178"/>
      <c r="K45" s="178"/>
      <c r="L45" s="178"/>
      <c r="M45" s="178"/>
      <c r="N45" s="179"/>
      <c r="O45" s="180" t="e">
        <f>VLOOKUP(C45,Listado!C11:I321,7,0)</f>
        <v>#N/A</v>
      </c>
      <c r="P45" s="183"/>
      <c r="Q45" s="182"/>
      <c r="R45" s="182"/>
      <c r="S45" s="182"/>
      <c r="T45" s="52"/>
      <c r="U45"/>
    </row>
    <row r="46" spans="1:21" ht="15.75" customHeight="1">
      <c r="A46" s="55"/>
      <c r="B46" s="648"/>
      <c r="C46" s="799"/>
      <c r="D46" s="799"/>
      <c r="E46" s="799"/>
      <c r="F46" s="799"/>
      <c r="G46" s="177"/>
      <c r="H46" s="178"/>
      <c r="I46" s="178"/>
      <c r="J46" s="178"/>
      <c r="K46" s="178"/>
      <c r="L46" s="178"/>
      <c r="M46" s="178"/>
      <c r="N46" s="700"/>
      <c r="O46" s="180" t="e">
        <f>VLOOKUP(C46,Listado!C11:I321,7,0)</f>
        <v>#N/A</v>
      </c>
      <c r="P46" s="183"/>
      <c r="Q46" s="182"/>
      <c r="R46" s="182"/>
      <c r="S46" s="182"/>
      <c r="T46" s="52"/>
      <c r="U46"/>
    </row>
    <row r="47" spans="1:21" ht="15.75" customHeight="1">
      <c r="A47" s="55"/>
      <c r="B47" s="648"/>
      <c r="C47" s="800"/>
      <c r="D47" s="800"/>
      <c r="E47" s="800"/>
      <c r="F47" s="800"/>
      <c r="G47" s="177"/>
      <c r="H47" s="178"/>
      <c r="I47" s="178"/>
      <c r="J47" s="178"/>
      <c r="K47" s="178"/>
      <c r="L47" s="178"/>
      <c r="M47" s="178"/>
      <c r="N47" s="700"/>
      <c r="O47" s="180" t="e">
        <f>VLOOKUP(C47,Listado!C11:I321,7,0)</f>
        <v>#N/A</v>
      </c>
      <c r="P47" s="183"/>
      <c r="Q47" s="182"/>
      <c r="R47" s="182"/>
      <c r="S47" s="182"/>
      <c r="T47" s="52"/>
      <c r="U47"/>
    </row>
    <row r="48" spans="1:21" ht="15.75" customHeight="1">
      <c r="A48" s="55"/>
      <c r="B48" s="648"/>
      <c r="C48" s="800"/>
      <c r="D48" s="800"/>
      <c r="E48" s="800"/>
      <c r="F48" s="800"/>
      <c r="G48" s="177"/>
      <c r="H48" s="178"/>
      <c r="I48" s="178"/>
      <c r="J48" s="178"/>
      <c r="K48" s="178"/>
      <c r="L48" s="178"/>
      <c r="M48" s="178"/>
      <c r="N48" s="700"/>
      <c r="O48" s="180" t="e">
        <f>VLOOKUP(C48,Listado!C11:I321,7,0)</f>
        <v>#N/A</v>
      </c>
      <c r="P48" s="183"/>
      <c r="Q48" s="182"/>
      <c r="R48" s="182"/>
      <c r="S48" s="182"/>
      <c r="T48" s="52"/>
      <c r="U48"/>
    </row>
    <row r="49" spans="1:21" ht="15.75" customHeight="1">
      <c r="A49" s="55"/>
      <c r="B49" s="648"/>
      <c r="C49" s="800"/>
      <c r="D49" s="800"/>
      <c r="E49" s="800"/>
      <c r="F49" s="800"/>
      <c r="G49" s="177"/>
      <c r="H49" s="178"/>
      <c r="I49" s="178"/>
      <c r="J49" s="178"/>
      <c r="K49" s="178"/>
      <c r="L49" s="178"/>
      <c r="M49" s="178"/>
      <c r="N49" s="700"/>
      <c r="O49" s="180" t="e">
        <f>VLOOKUP(C49,Listado!C11:I321,7,0)</f>
        <v>#N/A</v>
      </c>
      <c r="P49" s="183"/>
      <c r="Q49" s="182"/>
      <c r="R49" s="182"/>
      <c r="S49" s="182"/>
      <c r="T49" s="52"/>
      <c r="U49"/>
    </row>
    <row r="50" spans="1:21" ht="15.75" customHeight="1">
      <c r="A50" s="55"/>
      <c r="B50" s="648"/>
      <c r="C50" s="800"/>
      <c r="D50" s="800"/>
      <c r="E50" s="800"/>
      <c r="F50" s="800"/>
      <c r="G50" s="177"/>
      <c r="H50" s="178"/>
      <c r="I50" s="178"/>
      <c r="J50" s="178"/>
      <c r="K50" s="178"/>
      <c r="L50" s="178"/>
      <c r="M50" s="178"/>
      <c r="N50" s="701"/>
      <c r="O50" s="180" t="e">
        <f>VLOOKUP(C50,Listado!C11:I321,7,0)</f>
        <v>#N/A</v>
      </c>
      <c r="P50" s="183"/>
      <c r="Q50" s="182"/>
      <c r="R50" s="182"/>
      <c r="S50" s="182"/>
      <c r="T50" s="52"/>
      <c r="U50"/>
    </row>
    <row r="51" spans="1:21" ht="15.75" customHeight="1">
      <c r="A51" s="55"/>
      <c r="B51" s="648"/>
      <c r="C51" s="800"/>
      <c r="D51" s="800"/>
      <c r="E51" s="800"/>
      <c r="F51" s="800"/>
      <c r="G51" s="177"/>
      <c r="H51" s="178"/>
      <c r="I51" s="178"/>
      <c r="J51" s="178"/>
      <c r="K51" s="178"/>
      <c r="L51" s="178"/>
      <c r="M51" s="178"/>
      <c r="N51" s="701"/>
      <c r="O51" s="180" t="e">
        <f>VLOOKUP(C51,Listado!C11:I321,7,0)</f>
        <v>#N/A</v>
      </c>
      <c r="P51" s="183"/>
      <c r="Q51" s="182"/>
      <c r="R51" s="182"/>
      <c r="S51" s="182"/>
      <c r="T51" s="52"/>
      <c r="U51"/>
    </row>
    <row r="52" spans="1:21" ht="15.75" customHeight="1">
      <c r="A52" s="55"/>
      <c r="B52" s="648"/>
      <c r="C52" s="800"/>
      <c r="D52" s="800"/>
      <c r="E52" s="800"/>
      <c r="F52" s="800"/>
      <c r="G52" s="177"/>
      <c r="H52" s="178"/>
      <c r="I52" s="178"/>
      <c r="J52" s="178"/>
      <c r="K52" s="178"/>
      <c r="L52" s="178"/>
      <c r="M52" s="178"/>
      <c r="N52" s="701"/>
      <c r="O52" s="180" t="e">
        <f>VLOOKUP(C52,Listado!C11:I321,7,0)</f>
        <v>#N/A</v>
      </c>
      <c r="P52" s="183"/>
      <c r="Q52" s="182"/>
      <c r="R52" s="182"/>
      <c r="S52" s="182"/>
      <c r="T52" s="52"/>
      <c r="U52"/>
    </row>
    <row r="53" spans="1:21" ht="15.75" customHeight="1">
      <c r="A53" s="55"/>
      <c r="B53" s="648"/>
      <c r="C53" s="800"/>
      <c r="D53" s="800"/>
      <c r="E53" s="800"/>
      <c r="F53" s="800"/>
      <c r="G53" s="177"/>
      <c r="H53" s="178"/>
      <c r="I53" s="178"/>
      <c r="J53" s="178"/>
      <c r="K53" s="178"/>
      <c r="L53" s="178"/>
      <c r="M53" s="178"/>
      <c r="N53" s="701"/>
      <c r="O53" s="180" t="e">
        <f>VLOOKUP(C53,Listado!C11:I321,7,0)</f>
        <v>#N/A</v>
      </c>
      <c r="P53" s="183"/>
      <c r="Q53" s="182"/>
      <c r="R53" s="182"/>
      <c r="S53" s="182"/>
      <c r="T53" s="52"/>
      <c r="U53"/>
    </row>
    <row r="54" spans="1:21" ht="15.75" customHeight="1">
      <c r="A54" s="55"/>
      <c r="B54" s="666"/>
      <c r="C54" s="800"/>
      <c r="D54" s="800"/>
      <c r="E54" s="800"/>
      <c r="F54" s="800"/>
      <c r="G54" s="177"/>
      <c r="H54" s="178"/>
      <c r="I54" s="178"/>
      <c r="J54" s="178"/>
      <c r="K54" s="178"/>
      <c r="L54" s="178"/>
      <c r="M54" s="178"/>
      <c r="N54" s="700"/>
      <c r="O54" s="180" t="e">
        <f>VLOOKUP(C54,Listado!C11:I321,7,0)</f>
        <v>#N/A</v>
      </c>
      <c r="P54" s="167" t="s">
        <v>176</v>
      </c>
      <c r="Q54" s="381" t="s">
        <v>354</v>
      </c>
      <c r="R54" s="381" t="s">
        <v>118</v>
      </c>
      <c r="S54" s="381"/>
      <c r="T54" s="131" t="s">
        <v>355</v>
      </c>
      <c r="U54" s="131" t="s">
        <v>356</v>
      </c>
    </row>
    <row r="55" spans="1:21" ht="15.75" customHeight="1">
      <c r="A55" s="55"/>
      <c r="B55" s="666"/>
      <c r="C55" s="800"/>
      <c r="D55" s="800"/>
      <c r="E55" s="800"/>
      <c r="F55" s="800"/>
      <c r="G55" s="177"/>
      <c r="H55" s="178"/>
      <c r="I55" s="178"/>
      <c r="J55" s="178"/>
      <c r="K55" s="178"/>
      <c r="L55" s="178"/>
      <c r="M55" s="178"/>
      <c r="N55" s="700"/>
      <c r="O55" s="180" t="e">
        <f>VLOOKUP(C55,Listado!C11:I321,7,0)</f>
        <v>#N/A</v>
      </c>
      <c r="P55" s="188">
        <v>5000</v>
      </c>
      <c r="Q55" s="188">
        <v>0</v>
      </c>
      <c r="R55" s="182"/>
      <c r="S55" s="182"/>
      <c r="T55" s="269"/>
      <c r="U55" s="269"/>
    </row>
    <row r="56" spans="1:21" ht="15.75" customHeight="1">
      <c r="A56" s="55"/>
      <c r="B56" s="189"/>
      <c r="C56" s="804" t="s">
        <v>103</v>
      </c>
      <c r="D56" s="804"/>
      <c r="E56" s="804"/>
      <c r="F56" s="804"/>
      <c r="G56" s="190"/>
      <c r="H56" s="191"/>
      <c r="I56" s="191">
        <v>5894</v>
      </c>
      <c r="J56" s="191"/>
      <c r="K56" s="191"/>
      <c r="L56" s="198"/>
      <c r="M56" s="202"/>
      <c r="N56" s="700"/>
      <c r="O56" s="180">
        <f>VLOOKUP(C56,Listado!C11:I321,7,0)</f>
        <v>0</v>
      </c>
      <c r="P56" s="194">
        <v>0</v>
      </c>
      <c r="Q56" s="194">
        <v>0</v>
      </c>
      <c r="R56" s="194">
        <f>SUM(M59+M60)</f>
        <v>0</v>
      </c>
      <c r="S56" s="195"/>
      <c r="T56" s="194">
        <v>0</v>
      </c>
      <c r="U56" s="194">
        <v>0</v>
      </c>
    </row>
    <row r="57" spans="1:21" ht="15.75" customHeight="1">
      <c r="A57" s="55"/>
      <c r="B57" s="189"/>
      <c r="C57" s="804" t="s">
        <v>267</v>
      </c>
      <c r="D57" s="804"/>
      <c r="E57" s="804"/>
      <c r="F57" s="804"/>
      <c r="G57" s="190"/>
      <c r="H57" s="196"/>
      <c r="I57" s="197">
        <v>1000</v>
      </c>
      <c r="J57" s="196"/>
      <c r="K57" s="196"/>
      <c r="L57" s="198"/>
      <c r="M57" s="196"/>
      <c r="N57" s="179"/>
      <c r="O57" s="180" t="e">
        <f>VLOOKUP(C57,Listado!C11:I321,7,0)</f>
        <v>#N/A</v>
      </c>
      <c r="P57" s="199">
        <f>SUMIF('HC-Nov'!G15:G54,"OM",'HC-Nov'!H15:H54)+M55</f>
        <v>5894</v>
      </c>
      <c r="Q57" s="199">
        <v>1000</v>
      </c>
      <c r="R57" s="194">
        <v>1300</v>
      </c>
      <c r="S57" s="195"/>
      <c r="T57" s="194">
        <v>320</v>
      </c>
      <c r="U57" s="194">
        <v>1000</v>
      </c>
    </row>
    <row r="58" spans="1:21" ht="15.75" customHeight="1">
      <c r="A58" s="55"/>
      <c r="B58" s="189"/>
      <c r="C58" s="804" t="s">
        <v>128</v>
      </c>
      <c r="D58" s="804"/>
      <c r="E58" s="804"/>
      <c r="F58" s="804"/>
      <c r="G58" s="201" t="str">
        <f>O58</f>
        <v>RFSR</v>
      </c>
      <c r="H58" s="196"/>
      <c r="I58" s="197">
        <v>1300</v>
      </c>
      <c r="J58" s="196"/>
      <c r="K58" s="196"/>
      <c r="L58" s="196"/>
      <c r="M58" s="202">
        <v>0</v>
      </c>
      <c r="N58" s="179"/>
      <c r="O58" s="180" t="str">
        <f>VLOOKUP(C58,Listado!C11:I321,7,0)</f>
        <v>RFSR</v>
      </c>
      <c r="P58" s="194">
        <f>SUM(P55-P57)</f>
        <v>-894</v>
      </c>
      <c r="Q58" s="194">
        <f>Q55-Q57</f>
        <v>-1000</v>
      </c>
      <c r="R58" s="182"/>
      <c r="S58" s="182"/>
      <c r="T58" s="52"/>
      <c r="U58" s="269"/>
    </row>
    <row r="59" spans="1:21" ht="15.75" customHeight="1">
      <c r="A59" s="55"/>
      <c r="B59" s="189"/>
      <c r="C59" s="804" t="s">
        <v>382</v>
      </c>
      <c r="D59" s="804"/>
      <c r="E59" s="804"/>
      <c r="F59" s="804"/>
      <c r="G59" s="201" t="e">
        <f>O59</f>
        <v>#N/A</v>
      </c>
      <c r="H59" s="203"/>
      <c r="I59" s="197">
        <v>320</v>
      </c>
      <c r="J59" s="203"/>
      <c r="K59" s="203"/>
      <c r="L59" s="203"/>
      <c r="M59" s="202"/>
      <c r="N59" s="179"/>
      <c r="O59" s="180" t="e">
        <f>VLOOKUP(C59,Listado!C11:I321,7,0)</f>
        <v>#N/A</v>
      </c>
      <c r="P59"/>
      <c r="Q59"/>
      <c r="R59"/>
      <c r="S59"/>
      <c r="T59"/>
    </row>
    <row r="60" spans="1:21" ht="15.75" customHeight="1">
      <c r="A60" s="55"/>
      <c r="B60" s="189"/>
      <c r="C60" s="804" t="s">
        <v>167</v>
      </c>
      <c r="D60" s="804"/>
      <c r="E60" s="804"/>
      <c r="F60" s="804"/>
      <c r="G60" s="201" t="str">
        <f>O60</f>
        <v>RFC</v>
      </c>
      <c r="H60" s="203"/>
      <c r="I60" s="197">
        <v>1000</v>
      </c>
      <c r="J60" s="203"/>
      <c r="K60" s="203"/>
      <c r="L60" s="203"/>
      <c r="M60" s="204"/>
      <c r="N60" s="179"/>
      <c r="O60" s="180" t="str">
        <f>VLOOKUP(C60,Listado!C11:I321,7,0)</f>
        <v>RFC</v>
      </c>
      <c r="P60" s="183"/>
      <c r="Q60" s="182"/>
      <c r="R60" s="182"/>
      <c r="S60" s="182"/>
      <c r="T60" s="52"/>
    </row>
    <row r="61" spans="1:21" ht="15.75" customHeight="1">
      <c r="A61" s="55"/>
      <c r="B61" s="189"/>
      <c r="C61" s="804" t="s">
        <v>476</v>
      </c>
      <c r="D61" s="804"/>
      <c r="E61" s="804"/>
      <c r="F61" s="804"/>
      <c r="G61" s="201" t="e">
        <f>O61</f>
        <v>#N/A</v>
      </c>
      <c r="H61" s="203"/>
      <c r="I61" s="197">
        <v>368</v>
      </c>
      <c r="J61" s="203"/>
      <c r="K61" s="203"/>
      <c r="L61" s="203"/>
      <c r="M61" s="203"/>
      <c r="N61" s="179"/>
      <c r="O61" s="180" t="e">
        <f>VLOOKUP(C61,Listado!C11:I321,7,0)</f>
        <v>#N/A</v>
      </c>
      <c r="P61" s="183"/>
      <c r="Q61" s="182"/>
      <c r="R61" s="182"/>
      <c r="S61" s="182"/>
      <c r="T61" s="52"/>
    </row>
    <row r="62" spans="1:21" ht="15.75" customHeight="1">
      <c r="A62" s="55"/>
      <c r="B62" s="189"/>
      <c r="C62" s="804"/>
      <c r="D62" s="804"/>
      <c r="E62" s="804"/>
      <c r="F62" s="804"/>
      <c r="G62" s="201" t="e">
        <f>O62</f>
        <v>#N/A</v>
      </c>
      <c r="H62" s="203"/>
      <c r="I62" s="203"/>
      <c r="J62" s="203"/>
      <c r="K62" s="203"/>
      <c r="L62" s="203"/>
      <c r="M62" s="205"/>
      <c r="N62" s="179"/>
      <c r="O62" s="180" t="e">
        <f>VLOOKUP(C62,Listado!C11:I321,7,0)</f>
        <v>#N/A</v>
      </c>
      <c r="P62" s="183"/>
      <c r="Q62" s="182"/>
      <c r="R62" s="182"/>
      <c r="S62" s="182"/>
      <c r="T62" s="52"/>
    </row>
    <row r="63" spans="1:21" ht="13.5" customHeight="1">
      <c r="A63" s="55"/>
      <c r="B63" s="806" t="s">
        <v>268</v>
      </c>
      <c r="C63" s="806"/>
      <c r="D63" s="806"/>
      <c r="E63" s="806"/>
      <c r="F63" s="806"/>
      <c r="G63" s="806"/>
      <c r="H63" s="805">
        <f>SUM(H15:H55)</f>
        <v>19624</v>
      </c>
      <c r="I63" s="805">
        <f>SUM(I15:I61)</f>
        <v>20780</v>
      </c>
      <c r="J63" s="805">
        <f>SUM(J15:J55)</f>
        <v>0</v>
      </c>
      <c r="K63" s="805">
        <f>SUM(K15:K55)</f>
        <v>0</v>
      </c>
      <c r="L63" s="805">
        <f>SUM(L15:L55)</f>
        <v>0</v>
      </c>
      <c r="M63" s="805">
        <f>SUM(M15:M55)</f>
        <v>6000</v>
      </c>
      <c r="N63" s="56"/>
      <c r="O63" s="183"/>
      <c r="P63" s="183"/>
      <c r="Q63" s="182"/>
      <c r="R63" s="182"/>
      <c r="S63" s="52"/>
      <c r="T63" s="52"/>
    </row>
    <row r="64" spans="1:21" ht="13.5" customHeight="1">
      <c r="A64" s="55"/>
      <c r="B64" s="806"/>
      <c r="C64" s="806"/>
      <c r="D64" s="806"/>
      <c r="E64" s="806"/>
      <c r="F64" s="806"/>
      <c r="G64" s="806"/>
      <c r="H64" s="805"/>
      <c r="I64" s="805"/>
      <c r="J64" s="805"/>
      <c r="K64" s="805"/>
      <c r="L64" s="805"/>
      <c r="M64" s="805"/>
      <c r="N64" s="56"/>
      <c r="O64" s="183"/>
      <c r="P64" s="183"/>
      <c r="Q64" s="182"/>
      <c r="R64" s="182"/>
      <c r="S64" s="52"/>
      <c r="T64" s="52"/>
    </row>
    <row r="65" spans="1:20">
      <c r="A65" s="55"/>
      <c r="B65" s="206"/>
      <c r="C65" s="207"/>
      <c r="D65" s="207"/>
      <c r="E65" s="207"/>
      <c r="F65" s="207"/>
      <c r="G65" s="206"/>
      <c r="H65" s="206"/>
      <c r="I65" s="206"/>
      <c r="J65" s="206"/>
      <c r="K65" s="206"/>
      <c r="L65" s="206"/>
      <c r="M65" s="206"/>
      <c r="N65" s="56"/>
      <c r="O65" s="183"/>
      <c r="P65" s="183"/>
      <c r="Q65" s="182"/>
      <c r="R65" s="182"/>
      <c r="S65" s="52"/>
      <c r="T65" s="52"/>
    </row>
    <row r="66" spans="1:20" ht="12.75" customHeight="1">
      <c r="A66" s="55"/>
      <c r="B66" s="807" t="s">
        <v>269</v>
      </c>
      <c r="C66" s="807"/>
      <c r="D66" s="208"/>
      <c r="E66" s="208"/>
      <c r="F66" s="208"/>
      <c r="G66" s="206"/>
      <c r="H66" s="206"/>
      <c r="I66" s="206"/>
      <c r="J66" s="206"/>
      <c r="K66" s="206"/>
      <c r="L66" s="808" t="s">
        <v>270</v>
      </c>
      <c r="M66" s="808"/>
      <c r="N66" s="56"/>
      <c r="O66" s="183"/>
      <c r="P66" s="183"/>
      <c r="Q66" s="182"/>
      <c r="R66" s="182"/>
      <c r="S66" s="52"/>
      <c r="T66" s="52"/>
    </row>
    <row r="67" spans="1:20" ht="12.75" customHeight="1">
      <c r="A67" s="55"/>
      <c r="B67" s="208"/>
      <c r="C67" s="208"/>
      <c r="D67" s="208"/>
      <c r="E67" s="208"/>
      <c r="F67" s="208"/>
      <c r="G67" s="206"/>
      <c r="H67" s="206"/>
      <c r="I67" s="206"/>
      <c r="J67" s="206"/>
      <c r="K67" s="206"/>
      <c r="L67" s="209"/>
      <c r="M67" s="209"/>
      <c r="N67" s="56"/>
      <c r="O67" s="183"/>
      <c r="P67" s="183"/>
      <c r="Q67" s="182"/>
      <c r="R67" s="182"/>
      <c r="S67" s="52"/>
      <c r="T67" s="52"/>
    </row>
    <row r="68" spans="1:20" ht="26.25" customHeight="1">
      <c r="A68" s="55"/>
      <c r="B68" s="794" t="s">
        <v>253</v>
      </c>
      <c r="C68" s="794"/>
      <c r="D68" s="794"/>
      <c r="E68" s="794"/>
      <c r="F68" s="794"/>
      <c r="G68" s="794"/>
      <c r="H68" s="794"/>
      <c r="I68" s="794"/>
      <c r="J68" s="794"/>
      <c r="K68" s="794"/>
      <c r="L68" s="794"/>
      <c r="M68" s="794"/>
      <c r="N68" s="56"/>
      <c r="O68" s="183"/>
      <c r="P68" s="183"/>
      <c r="Q68" s="182"/>
      <c r="R68" s="182" t="str">
        <f>IF(C68="Pago Mensual sobre el uso del Salon","G",IF(C68="Redondeo para Comp. la Obra Mundial","RED",IF(C68="Redondeo para Comp. Fondo de Salones del Reino","FSR",IF(C68="","",IF(C68="","",IF(C68="","",IF(C68="","",IF(C68="",""))))))))</f>
        <v/>
      </c>
      <c r="S68" s="52"/>
      <c r="T68" s="52"/>
    </row>
    <row r="69" spans="1:20" ht="15" customHeight="1">
      <c r="A69" s="55"/>
      <c r="B69" s="206"/>
      <c r="C69" s="207"/>
      <c r="D69" s="207"/>
      <c r="E69" s="207"/>
      <c r="F69" s="207"/>
      <c r="G69" s="207"/>
      <c r="H69" s="206"/>
      <c r="I69" s="206"/>
      <c r="J69" s="206"/>
      <c r="K69" s="206"/>
      <c r="L69" s="206"/>
      <c r="M69" s="206"/>
      <c r="N69" s="56"/>
      <c r="O69" s="183"/>
      <c r="P69" s="183"/>
      <c r="Q69" s="182"/>
      <c r="R69" s="182" t="str">
        <f>IF(C69="Pago Mensual sobre el uso del Salon","G",IF(C69="Redondeo para Comp. la Obra Mundial","RED",IF(C69="Redondeo para Comp. Fondo de Salones del Reino","FSR",IF(C69="","",IF(C69="","",IF(C69="","",IF(C69="","",IF(C69="",""))))))))</f>
        <v/>
      </c>
      <c r="S69" s="52"/>
      <c r="T69" s="52"/>
    </row>
    <row r="70" spans="1:20" ht="15" customHeight="1">
      <c r="A70" s="55"/>
      <c r="B70" s="791" t="s">
        <v>259</v>
      </c>
      <c r="C70" s="792" t="s">
        <v>260</v>
      </c>
      <c r="D70" s="792"/>
      <c r="E70" s="792"/>
      <c r="F70" s="792"/>
      <c r="G70" s="792" t="s">
        <v>261</v>
      </c>
      <c r="H70" s="792" t="str">
        <f>H13</f>
        <v>CONGREGACION</v>
      </c>
      <c r="I70" s="792"/>
      <c r="J70" s="792" t="str">
        <f>J13</f>
        <v>AIRE ACONDICIONADO</v>
      </c>
      <c r="K70" s="792"/>
      <c r="L70" s="792" t="str">
        <f>L13</f>
        <v>FONDO</v>
      </c>
      <c r="M70" s="792"/>
      <c r="N70" s="56"/>
      <c r="O70" s="183"/>
      <c r="P70" s="183"/>
      <c r="Q70" s="182"/>
      <c r="R70" s="182"/>
      <c r="S70" s="52"/>
      <c r="T70" s="52"/>
    </row>
    <row r="71" spans="1:20" ht="15" customHeight="1">
      <c r="A71" s="55"/>
      <c r="B71" s="791"/>
      <c r="C71" s="792"/>
      <c r="D71" s="792"/>
      <c r="E71" s="792"/>
      <c r="F71" s="792"/>
      <c r="G71" s="792"/>
      <c r="H71" s="643" t="s">
        <v>265</v>
      </c>
      <c r="I71" s="643" t="s">
        <v>266</v>
      </c>
      <c r="J71" s="643" t="s">
        <v>265</v>
      </c>
      <c r="K71" s="643" t="s">
        <v>266</v>
      </c>
      <c r="L71" s="643" t="s">
        <v>265</v>
      </c>
      <c r="M71" s="644" t="s">
        <v>266</v>
      </c>
      <c r="N71" s="56"/>
      <c r="O71" s="183"/>
      <c r="P71" s="183"/>
      <c r="Q71" s="182"/>
      <c r="R71" s="182" t="str">
        <f>IF(C71="Pago Mensual sobre el uso del Salon","G",IF(C71="Redondeo para Comp. la Obra Mundial","RED",IF(C71="Redondeo para Comp. Fondo de Salones del Reino","FSR",IF(C71="","",IF(C71="","",IF(C71="","",IF(C71="","",IF(C71="",""))))))))</f>
        <v/>
      </c>
      <c r="S71" s="52"/>
      <c r="T71" s="52"/>
    </row>
    <row r="72" spans="1:20" ht="15" customHeight="1">
      <c r="A72" s="55"/>
      <c r="B72" s="210"/>
      <c r="C72" s="809" t="s">
        <v>271</v>
      </c>
      <c r="D72" s="809"/>
      <c r="E72" s="809"/>
      <c r="F72" s="809"/>
      <c r="G72" s="211"/>
      <c r="H72" s="212">
        <f t="shared" ref="H72:M72" si="0">H63</f>
        <v>19624</v>
      </c>
      <c r="I72" s="212">
        <f t="shared" si="0"/>
        <v>20780</v>
      </c>
      <c r="J72" s="212">
        <f t="shared" si="0"/>
        <v>0</v>
      </c>
      <c r="K72" s="212">
        <f t="shared" si="0"/>
        <v>0</v>
      </c>
      <c r="L72" s="212">
        <f t="shared" si="0"/>
        <v>0</v>
      </c>
      <c r="M72" s="212">
        <f t="shared" si="0"/>
        <v>6000</v>
      </c>
      <c r="N72" s="56"/>
      <c r="O72" s="183"/>
      <c r="P72" s="183"/>
      <c r="Q72" s="182"/>
      <c r="R72" s="182"/>
      <c r="S72" s="52"/>
      <c r="T72" s="52"/>
    </row>
    <row r="73" spans="1:20" ht="15" customHeight="1">
      <c r="A73" s="55"/>
      <c r="B73" s="176"/>
      <c r="C73" s="800"/>
      <c r="D73" s="800"/>
      <c r="E73" s="800"/>
      <c r="F73" s="800"/>
      <c r="G73" s="213" t="e">
        <f t="shared" ref="G73:G94" si="1">O73</f>
        <v>#N/A</v>
      </c>
      <c r="H73" s="214"/>
      <c r="I73" s="216"/>
      <c r="J73" s="215"/>
      <c r="K73" s="215"/>
      <c r="L73" s="215"/>
      <c r="M73" s="215"/>
      <c r="N73" s="56"/>
      <c r="O73" s="183" t="e">
        <f>VLOOKUP(C73,Listado!C11:I321,7,0)</f>
        <v>#N/A</v>
      </c>
      <c r="P73" s="183"/>
      <c r="Q73" s="182"/>
      <c r="R73" s="182"/>
      <c r="S73" s="182"/>
      <c r="T73" s="52"/>
    </row>
    <row r="74" spans="1:20" ht="15" customHeight="1">
      <c r="A74" s="55"/>
      <c r="B74" s="176"/>
      <c r="C74" s="800"/>
      <c r="D74" s="800"/>
      <c r="E74" s="800"/>
      <c r="F74" s="800"/>
      <c r="G74" s="213" t="e">
        <f t="shared" si="1"/>
        <v>#N/A</v>
      </c>
      <c r="H74" s="214"/>
      <c r="I74" s="216"/>
      <c r="J74" s="215"/>
      <c r="K74" s="215"/>
      <c r="L74" s="215"/>
      <c r="M74" s="215"/>
      <c r="N74" s="56"/>
      <c r="O74" s="183" t="e">
        <f>VLOOKUP(C74,Listado!C11:I321,7,0)</f>
        <v>#N/A</v>
      </c>
      <c r="P74" s="183"/>
      <c r="Q74" s="182"/>
      <c r="R74" s="182"/>
      <c r="S74" s="182"/>
      <c r="T74" s="52"/>
    </row>
    <row r="75" spans="1:20" ht="15" customHeight="1">
      <c r="A75" s="55"/>
      <c r="B75" s="176"/>
      <c r="C75" s="800"/>
      <c r="D75" s="800"/>
      <c r="E75" s="800"/>
      <c r="F75" s="800"/>
      <c r="G75" s="213" t="e">
        <f t="shared" si="1"/>
        <v>#N/A</v>
      </c>
      <c r="H75" s="217"/>
      <c r="I75" s="215"/>
      <c r="J75" s="215"/>
      <c r="K75" s="215"/>
      <c r="L75" s="215"/>
      <c r="M75" s="215"/>
      <c r="N75" s="56"/>
      <c r="O75" s="183" t="e">
        <f>VLOOKUP(C75,Listado!C11:I321,7,0)</f>
        <v>#N/A</v>
      </c>
      <c r="P75" s="183"/>
      <c r="Q75" s="182"/>
      <c r="R75" s="182"/>
      <c r="S75" s="182"/>
      <c r="T75" s="52"/>
    </row>
    <row r="76" spans="1:20" ht="15.75" customHeight="1">
      <c r="A76" s="55"/>
      <c r="B76" s="176"/>
      <c r="C76" s="800"/>
      <c r="D76" s="800"/>
      <c r="E76" s="800"/>
      <c r="F76" s="800"/>
      <c r="G76" s="213" t="e">
        <f t="shared" si="1"/>
        <v>#N/A</v>
      </c>
      <c r="H76" s="217"/>
      <c r="I76" s="215"/>
      <c r="J76" s="215"/>
      <c r="K76" s="215"/>
      <c r="L76" s="215"/>
      <c r="M76" s="215"/>
      <c r="N76" s="56"/>
      <c r="O76" s="183" t="e">
        <f>VLOOKUP(C76,Listado!C11:I321,7,0)</f>
        <v>#N/A</v>
      </c>
      <c r="P76" s="183"/>
      <c r="Q76" s="182"/>
      <c r="R76" s="182"/>
      <c r="S76" s="182"/>
      <c r="T76" s="52"/>
    </row>
    <row r="77" spans="1:20" ht="15.75" customHeight="1">
      <c r="A77" s="55"/>
      <c r="B77" s="176"/>
      <c r="C77" s="800"/>
      <c r="D77" s="800"/>
      <c r="E77" s="800"/>
      <c r="F77" s="800"/>
      <c r="G77" s="213" t="e">
        <f t="shared" si="1"/>
        <v>#N/A</v>
      </c>
      <c r="H77" s="215"/>
      <c r="I77" s="215"/>
      <c r="J77" s="215"/>
      <c r="K77" s="215"/>
      <c r="L77" s="215"/>
      <c r="M77" s="215"/>
      <c r="N77" s="56"/>
      <c r="O77" s="183" t="e">
        <f>VLOOKUP(C77,Listado!C11:I321,7,0)</f>
        <v>#N/A</v>
      </c>
      <c r="P77" s="183"/>
      <c r="Q77" s="182"/>
      <c r="R77" s="182"/>
      <c r="S77" s="182"/>
      <c r="T77" s="52"/>
    </row>
    <row r="78" spans="1:20" ht="15.75" customHeight="1">
      <c r="A78" s="55"/>
      <c r="B78" s="176"/>
      <c r="C78" s="800"/>
      <c r="D78" s="800"/>
      <c r="E78" s="800"/>
      <c r="F78" s="800"/>
      <c r="G78" s="213" t="e">
        <f t="shared" si="1"/>
        <v>#N/A</v>
      </c>
      <c r="H78" s="215"/>
      <c r="I78" s="215"/>
      <c r="J78" s="215"/>
      <c r="K78" s="215"/>
      <c r="L78" s="215"/>
      <c r="M78" s="215"/>
      <c r="N78" s="56"/>
      <c r="O78" s="183" t="e">
        <f>VLOOKUP(C78,Listado!C11:I321,7,0)</f>
        <v>#N/A</v>
      </c>
      <c r="P78" s="183"/>
      <c r="Q78" s="182"/>
      <c r="R78" s="182"/>
      <c r="S78" s="182"/>
      <c r="T78" s="52"/>
    </row>
    <row r="79" spans="1:20" ht="15.75" customHeight="1">
      <c r="A79" s="55"/>
      <c r="B79" s="176"/>
      <c r="C79" s="800"/>
      <c r="D79" s="800"/>
      <c r="E79" s="800"/>
      <c r="F79" s="800"/>
      <c r="G79" s="213" t="e">
        <f t="shared" si="1"/>
        <v>#N/A</v>
      </c>
      <c r="H79" s="215"/>
      <c r="I79" s="215"/>
      <c r="J79" s="215"/>
      <c r="K79" s="215"/>
      <c r="L79" s="215"/>
      <c r="M79" s="215"/>
      <c r="N79" s="56"/>
      <c r="O79" s="183" t="e">
        <f>VLOOKUP(C79,Listado!C11:I321,7,0)</f>
        <v>#N/A</v>
      </c>
      <c r="P79" s="183"/>
      <c r="Q79" s="182"/>
      <c r="R79" s="182"/>
      <c r="S79" s="182"/>
      <c r="T79" s="52"/>
    </row>
    <row r="80" spans="1:20" ht="15.75" customHeight="1">
      <c r="A80" s="55"/>
      <c r="B80" s="176"/>
      <c r="C80" s="800"/>
      <c r="D80" s="800"/>
      <c r="E80" s="800"/>
      <c r="F80" s="800"/>
      <c r="G80" s="213" t="e">
        <f t="shared" si="1"/>
        <v>#N/A</v>
      </c>
      <c r="H80" s="215"/>
      <c r="I80" s="215"/>
      <c r="J80" s="215"/>
      <c r="K80" s="215"/>
      <c r="L80" s="215"/>
      <c r="M80" s="215"/>
      <c r="N80" s="56"/>
      <c r="O80" s="183" t="e">
        <f>VLOOKUP(C80,Listado!C11:I321,7,0)</f>
        <v>#N/A</v>
      </c>
      <c r="P80" s="183"/>
      <c r="Q80" s="182"/>
      <c r="R80" s="182"/>
      <c r="S80" s="182"/>
      <c r="T80" s="52"/>
    </row>
    <row r="81" spans="1:20" ht="15.75" customHeight="1">
      <c r="A81" s="55"/>
      <c r="B81" s="176"/>
      <c r="C81" s="800"/>
      <c r="D81" s="800"/>
      <c r="E81" s="800"/>
      <c r="F81" s="800"/>
      <c r="G81" s="213" t="e">
        <f t="shared" si="1"/>
        <v>#N/A</v>
      </c>
      <c r="H81" s="215"/>
      <c r="I81" s="215"/>
      <c r="J81" s="215"/>
      <c r="K81" s="215"/>
      <c r="L81" s="215"/>
      <c r="M81" s="215"/>
      <c r="N81" s="56"/>
      <c r="O81" s="183" t="e">
        <f>VLOOKUP(C81,Listado!C11:I321,7,0)</f>
        <v>#N/A</v>
      </c>
      <c r="P81" s="183"/>
      <c r="Q81" s="182"/>
      <c r="R81" s="182"/>
      <c r="S81" s="182"/>
      <c r="T81" s="52"/>
    </row>
    <row r="82" spans="1:20" ht="15.75" customHeight="1">
      <c r="A82" s="55"/>
      <c r="B82" s="176"/>
      <c r="C82" s="800"/>
      <c r="D82" s="800"/>
      <c r="E82" s="800"/>
      <c r="F82" s="800"/>
      <c r="G82" s="213" t="e">
        <f t="shared" si="1"/>
        <v>#N/A</v>
      </c>
      <c r="H82" s="215"/>
      <c r="I82" s="215"/>
      <c r="J82" s="215"/>
      <c r="K82" s="215"/>
      <c r="L82" s="215"/>
      <c r="M82" s="215"/>
      <c r="N82" s="56"/>
      <c r="O82" s="183" t="e">
        <f>VLOOKUP(C82,Listado!C11:I321,7,0)</f>
        <v>#N/A</v>
      </c>
      <c r="P82" s="183"/>
      <c r="Q82" s="182"/>
      <c r="R82" s="182"/>
      <c r="S82" s="182"/>
      <c r="T82" s="52"/>
    </row>
    <row r="83" spans="1:20" ht="15.75" customHeight="1">
      <c r="A83" s="55"/>
      <c r="B83" s="176"/>
      <c r="C83" s="800"/>
      <c r="D83" s="800"/>
      <c r="E83" s="800"/>
      <c r="F83" s="800"/>
      <c r="G83" s="213" t="e">
        <f t="shared" si="1"/>
        <v>#N/A</v>
      </c>
      <c r="H83" s="215"/>
      <c r="I83" s="215"/>
      <c r="J83" s="215"/>
      <c r="K83" s="215"/>
      <c r="L83" s="215"/>
      <c r="M83" s="215"/>
      <c r="N83" s="56"/>
      <c r="O83" s="183" t="e">
        <f>VLOOKUP(C83,Listado!C11:I321,7,0)</f>
        <v>#N/A</v>
      </c>
      <c r="P83" s="183"/>
      <c r="Q83" s="182"/>
      <c r="R83" s="182"/>
      <c r="S83" s="182"/>
      <c r="T83" s="52"/>
    </row>
    <row r="84" spans="1:20" ht="15.75" customHeight="1">
      <c r="A84" s="55"/>
      <c r="B84" s="176"/>
      <c r="C84" s="800"/>
      <c r="D84" s="800"/>
      <c r="E84" s="800"/>
      <c r="F84" s="800"/>
      <c r="G84" s="213" t="e">
        <f t="shared" si="1"/>
        <v>#N/A</v>
      </c>
      <c r="H84" s="215"/>
      <c r="I84" s="215"/>
      <c r="J84" s="215"/>
      <c r="K84" s="215"/>
      <c r="L84" s="215"/>
      <c r="M84" s="215"/>
      <c r="N84" s="56"/>
      <c r="O84" s="183" t="e">
        <f>VLOOKUP(C84,Listado!C11:I321,7,0)</f>
        <v>#N/A</v>
      </c>
      <c r="P84" s="183"/>
      <c r="Q84" s="182"/>
      <c r="R84" s="182"/>
      <c r="S84" s="182"/>
      <c r="T84" s="52"/>
    </row>
    <row r="85" spans="1:20" ht="15.75" customHeight="1">
      <c r="A85" s="55"/>
      <c r="B85" s="176"/>
      <c r="C85" s="800"/>
      <c r="D85" s="800"/>
      <c r="E85" s="800"/>
      <c r="F85" s="800"/>
      <c r="G85" s="213" t="e">
        <f t="shared" si="1"/>
        <v>#N/A</v>
      </c>
      <c r="H85" s="215"/>
      <c r="I85" s="215"/>
      <c r="J85" s="215"/>
      <c r="K85" s="215"/>
      <c r="L85" s="215"/>
      <c r="M85" s="215"/>
      <c r="N85" s="56"/>
      <c r="O85" s="183" t="e">
        <f>VLOOKUP(C85,Listado!C11:I321,7,0)</f>
        <v>#N/A</v>
      </c>
      <c r="P85" s="183"/>
      <c r="Q85" s="182"/>
      <c r="R85" s="182"/>
      <c r="S85" s="182"/>
      <c r="T85" s="52"/>
    </row>
    <row r="86" spans="1:20" ht="15.75" customHeight="1">
      <c r="A86" s="55"/>
      <c r="B86" s="176"/>
      <c r="C86" s="800"/>
      <c r="D86" s="800"/>
      <c r="E86" s="800"/>
      <c r="F86" s="800"/>
      <c r="G86" s="213" t="e">
        <f t="shared" si="1"/>
        <v>#N/A</v>
      </c>
      <c r="H86" s="215"/>
      <c r="I86" s="215"/>
      <c r="J86" s="215"/>
      <c r="K86" s="215"/>
      <c r="L86" s="215"/>
      <c r="M86" s="215"/>
      <c r="N86" s="56"/>
      <c r="O86" s="183" t="e">
        <f>VLOOKUP(C86,Listado!C11:I321,7,0)</f>
        <v>#N/A</v>
      </c>
      <c r="P86" s="183"/>
      <c r="Q86" s="182"/>
      <c r="R86" s="182"/>
      <c r="S86" s="182"/>
      <c r="T86" s="52"/>
    </row>
    <row r="87" spans="1:20" ht="15.75" customHeight="1">
      <c r="A87" s="55"/>
      <c r="B87" s="176"/>
      <c r="C87" s="800"/>
      <c r="D87" s="800"/>
      <c r="E87" s="800"/>
      <c r="F87" s="800"/>
      <c r="G87" s="213" t="e">
        <f t="shared" si="1"/>
        <v>#N/A</v>
      </c>
      <c r="H87" s="215"/>
      <c r="I87" s="215"/>
      <c r="J87" s="215"/>
      <c r="K87" s="215"/>
      <c r="L87" s="215"/>
      <c r="M87" s="215"/>
      <c r="N87" s="56"/>
      <c r="O87" s="183" t="e">
        <f>VLOOKUP(C87,Listado!C11:I321,7,0)</f>
        <v>#N/A</v>
      </c>
      <c r="P87" s="183"/>
      <c r="Q87" s="182"/>
      <c r="R87" s="182"/>
      <c r="S87" s="182"/>
      <c r="T87" s="52"/>
    </row>
    <row r="88" spans="1:20" ht="15.75" customHeight="1">
      <c r="A88" s="55"/>
      <c r="B88" s="176"/>
      <c r="C88" s="800"/>
      <c r="D88" s="800"/>
      <c r="E88" s="800"/>
      <c r="F88" s="800"/>
      <c r="G88" s="213" t="e">
        <f t="shared" si="1"/>
        <v>#N/A</v>
      </c>
      <c r="H88" s="215"/>
      <c r="I88" s="215"/>
      <c r="J88" s="215"/>
      <c r="K88" s="215"/>
      <c r="L88" s="215"/>
      <c r="M88" s="215"/>
      <c r="N88" s="56"/>
      <c r="O88" s="183" t="e">
        <f>VLOOKUP(C88,Listado!C11:I321,7,0)</f>
        <v>#N/A</v>
      </c>
      <c r="P88" s="183"/>
      <c r="Q88" s="182"/>
      <c r="R88" s="182"/>
      <c r="S88" s="182"/>
      <c r="T88" s="52"/>
    </row>
    <row r="89" spans="1:20" ht="15.75" customHeight="1">
      <c r="A89" s="55"/>
      <c r="B89" s="176"/>
      <c r="C89" s="800"/>
      <c r="D89" s="800"/>
      <c r="E89" s="800"/>
      <c r="F89" s="800"/>
      <c r="G89" s="213" t="e">
        <f t="shared" si="1"/>
        <v>#N/A</v>
      </c>
      <c r="H89" s="215"/>
      <c r="I89" s="215"/>
      <c r="J89" s="215"/>
      <c r="K89" s="215"/>
      <c r="L89" s="215"/>
      <c r="M89" s="215"/>
      <c r="N89" s="56"/>
      <c r="O89" s="183" t="e">
        <f>VLOOKUP(C89,Listado!C11:I321,7,0)</f>
        <v>#N/A</v>
      </c>
      <c r="P89" s="183"/>
      <c r="Q89" s="182"/>
      <c r="R89" s="182"/>
      <c r="S89" s="182"/>
      <c r="T89" s="52"/>
    </row>
    <row r="90" spans="1:20" ht="15.75" customHeight="1">
      <c r="A90" s="55"/>
      <c r="B90" s="176"/>
      <c r="C90" s="800"/>
      <c r="D90" s="800"/>
      <c r="E90" s="800"/>
      <c r="F90" s="800"/>
      <c r="G90" s="213" t="e">
        <f t="shared" si="1"/>
        <v>#N/A</v>
      </c>
      <c r="H90" s="215"/>
      <c r="I90" s="215"/>
      <c r="J90" s="215"/>
      <c r="K90" s="215"/>
      <c r="L90" s="215"/>
      <c r="M90" s="215"/>
      <c r="N90" s="56"/>
      <c r="O90" s="183" t="e">
        <f>VLOOKUP(C90,Listado!C11:I321,7,0)</f>
        <v>#N/A</v>
      </c>
      <c r="P90" s="183"/>
      <c r="Q90" s="182"/>
      <c r="R90" s="182"/>
      <c r="S90" s="182"/>
      <c r="T90" s="52"/>
    </row>
    <row r="91" spans="1:20" ht="15.75" customHeight="1">
      <c r="A91" s="55"/>
      <c r="B91" s="176"/>
      <c r="C91" s="800"/>
      <c r="D91" s="800"/>
      <c r="E91" s="800"/>
      <c r="F91" s="800"/>
      <c r="G91" s="213" t="e">
        <f t="shared" si="1"/>
        <v>#N/A</v>
      </c>
      <c r="H91" s="215"/>
      <c r="I91" s="215"/>
      <c r="J91" s="215"/>
      <c r="K91" s="215"/>
      <c r="L91" s="215"/>
      <c r="M91" s="215"/>
      <c r="N91" s="56"/>
      <c r="O91" s="183" t="e">
        <f>VLOOKUP(C91,Listado!C11:I321,7,0)</f>
        <v>#N/A</v>
      </c>
      <c r="P91" s="183"/>
      <c r="Q91" s="182"/>
      <c r="R91" s="182"/>
      <c r="S91" s="182"/>
      <c r="T91" s="52"/>
    </row>
    <row r="92" spans="1:20" ht="15.75" customHeight="1">
      <c r="A92" s="55"/>
      <c r="B92" s="176"/>
      <c r="C92" s="800"/>
      <c r="D92" s="800"/>
      <c r="E92" s="800"/>
      <c r="F92" s="800"/>
      <c r="G92" s="213" t="e">
        <f t="shared" si="1"/>
        <v>#N/A</v>
      </c>
      <c r="H92" s="215"/>
      <c r="I92" s="215"/>
      <c r="J92" s="215"/>
      <c r="K92" s="215"/>
      <c r="L92" s="215"/>
      <c r="M92" s="215"/>
      <c r="N92" s="56"/>
      <c r="O92" s="183" t="e">
        <f>VLOOKUP(C92,Listado!C11:I321,7,0)</f>
        <v>#N/A</v>
      </c>
      <c r="P92" s="183"/>
      <c r="Q92" s="182"/>
      <c r="R92" s="182"/>
      <c r="S92" s="182"/>
      <c r="T92" s="52"/>
    </row>
    <row r="93" spans="1:20" ht="15.75" customHeight="1">
      <c r="A93" s="55"/>
      <c r="B93" s="176"/>
      <c r="C93" s="800"/>
      <c r="D93" s="800"/>
      <c r="E93" s="800"/>
      <c r="F93" s="800"/>
      <c r="G93" s="213" t="e">
        <f t="shared" si="1"/>
        <v>#N/A</v>
      </c>
      <c r="H93" s="215"/>
      <c r="I93" s="215"/>
      <c r="J93" s="215"/>
      <c r="K93" s="215"/>
      <c r="L93" s="215"/>
      <c r="M93" s="215"/>
      <c r="N93" s="56"/>
      <c r="O93" s="183" t="e">
        <f>VLOOKUP(C93,Listado!C11:I321,7,0)</f>
        <v>#N/A</v>
      </c>
      <c r="P93" s="183"/>
      <c r="Q93" s="182"/>
      <c r="R93" s="182"/>
      <c r="S93" s="182"/>
      <c r="T93" s="52"/>
    </row>
    <row r="94" spans="1:20" ht="15.75" customHeight="1">
      <c r="A94" s="55"/>
      <c r="B94" s="176"/>
      <c r="C94" s="800"/>
      <c r="D94" s="800"/>
      <c r="E94" s="800"/>
      <c r="F94" s="800"/>
      <c r="G94" s="213" t="e">
        <f t="shared" si="1"/>
        <v>#N/A</v>
      </c>
      <c r="H94" s="215"/>
      <c r="I94" s="215"/>
      <c r="J94" s="215"/>
      <c r="K94" s="215"/>
      <c r="L94" s="215"/>
      <c r="M94" s="215"/>
      <c r="N94" s="56"/>
      <c r="O94" s="183" t="e">
        <f>VLOOKUP(C94,Listado!C11:I321,7,0)</f>
        <v>#N/A</v>
      </c>
      <c r="P94" s="183"/>
      <c r="Q94" s="182"/>
      <c r="R94" s="182"/>
      <c r="S94" s="182"/>
      <c r="T94" s="52"/>
    </row>
    <row r="95" spans="1:20" ht="12.75" customHeight="1">
      <c r="A95" s="55"/>
      <c r="B95" s="810" t="s">
        <v>268</v>
      </c>
      <c r="C95" s="810"/>
      <c r="D95" s="810"/>
      <c r="E95" s="810"/>
      <c r="F95" s="810"/>
      <c r="G95" s="810"/>
      <c r="H95" s="811">
        <f t="shared" ref="H95:M95" si="2">SUM(H72:H94)</f>
        <v>19624</v>
      </c>
      <c r="I95" s="811">
        <f t="shared" si="2"/>
        <v>20780</v>
      </c>
      <c r="J95" s="811">
        <f t="shared" si="2"/>
        <v>0</v>
      </c>
      <c r="K95" s="811">
        <f t="shared" si="2"/>
        <v>0</v>
      </c>
      <c r="L95" s="811">
        <f t="shared" si="2"/>
        <v>0</v>
      </c>
      <c r="M95" s="811">
        <f t="shared" si="2"/>
        <v>6000</v>
      </c>
      <c r="N95" s="55"/>
      <c r="O95" s="52"/>
      <c r="P95" s="52"/>
      <c r="Q95" s="52"/>
      <c r="R95" s="52"/>
      <c r="S95" s="52"/>
      <c r="T95" s="52"/>
    </row>
    <row r="96" spans="1:20" ht="13.5" customHeight="1">
      <c r="A96" s="55"/>
      <c r="B96" s="810"/>
      <c r="C96" s="810"/>
      <c r="D96" s="810"/>
      <c r="E96" s="810"/>
      <c r="F96" s="810"/>
      <c r="G96" s="810"/>
      <c r="H96" s="811"/>
      <c r="I96" s="811"/>
      <c r="J96" s="811"/>
      <c r="K96" s="811"/>
      <c r="L96" s="811"/>
      <c r="M96" s="811"/>
      <c r="N96" s="55"/>
      <c r="O96" s="52"/>
      <c r="P96" s="52"/>
      <c r="Q96" s="52"/>
      <c r="R96" s="52"/>
      <c r="S96" s="52"/>
      <c r="T96" s="52"/>
    </row>
    <row r="97" spans="1:20">
      <c r="A97" s="55"/>
      <c r="B97" s="130"/>
      <c r="C97" s="55"/>
      <c r="D97" s="55"/>
      <c r="E97" s="55"/>
      <c r="F97" s="55"/>
      <c r="G97" s="55"/>
      <c r="H97" s="130"/>
      <c r="I97" s="130"/>
      <c r="J97" s="130"/>
      <c r="K97" s="130"/>
      <c r="L97" s="130"/>
      <c r="M97" s="130"/>
      <c r="N97" s="55"/>
      <c r="O97" s="52"/>
      <c r="P97" s="52"/>
      <c r="Q97" s="52"/>
      <c r="R97" s="52"/>
      <c r="S97" s="52"/>
      <c r="T97" s="52"/>
    </row>
    <row r="98" spans="1:20" ht="3.75" customHeight="1">
      <c r="A98" s="55"/>
      <c r="B98" s="218"/>
      <c r="C98" s="219"/>
      <c r="D98" s="219"/>
      <c r="E98" s="219"/>
      <c r="F98" s="219"/>
      <c r="G98" s="219"/>
      <c r="H98" s="553"/>
      <c r="I98" s="218"/>
      <c r="J98" s="221"/>
      <c r="K98" s="221"/>
      <c r="L98" s="221"/>
      <c r="M98" s="220"/>
      <c r="N98" s="55"/>
      <c r="O98" s="52"/>
      <c r="P98" s="52"/>
      <c r="Q98" s="52"/>
      <c r="R98" s="52"/>
      <c r="S98" s="52"/>
      <c r="T98" s="52"/>
    </row>
    <row r="99" spans="1:20" ht="15" customHeight="1">
      <c r="A99" s="55"/>
      <c r="B99" s="519" t="s">
        <v>272</v>
      </c>
      <c r="C99" s="519"/>
      <c r="D99" s="524"/>
      <c r="E99" s="533"/>
      <c r="F99" s="533"/>
      <c r="G99" s="533"/>
      <c r="H99" s="519"/>
      <c r="I99" s="815" t="s">
        <v>273</v>
      </c>
      <c r="J99" s="815"/>
      <c r="K99" s="815"/>
      <c r="L99" s="815"/>
      <c r="M99" s="815"/>
      <c r="N99" s="55"/>
      <c r="O99" s="52"/>
      <c r="P99" s="52"/>
      <c r="Q99" s="52"/>
      <c r="R99" s="52"/>
      <c r="S99" s="52"/>
      <c r="T99" s="52"/>
    </row>
    <row r="100" spans="1:20" ht="15" customHeight="1">
      <c r="A100" s="55"/>
      <c r="B100" s="223"/>
      <c r="C100" s="207"/>
      <c r="D100" s="207"/>
      <c r="E100" s="207"/>
      <c r="F100" s="207"/>
      <c r="G100" s="207"/>
      <c r="H100" s="553"/>
      <c r="I100" s="815" t="s">
        <v>274</v>
      </c>
      <c r="J100" s="815"/>
      <c r="K100" s="815"/>
      <c r="L100" s="815"/>
      <c r="M100" s="815"/>
      <c r="N100" s="55"/>
      <c r="O100" s="52"/>
      <c r="P100" s="52"/>
      <c r="Q100" s="52"/>
      <c r="R100" s="52"/>
      <c r="S100" s="52"/>
      <c r="T100" s="52"/>
    </row>
    <row r="101" spans="1:20" ht="13.8">
      <c r="A101" s="55"/>
      <c r="B101" s="225"/>
      <c r="C101" s="580" t="s">
        <v>275</v>
      </c>
      <c r="D101" s="580"/>
      <c r="E101" s="866">
        <v>43434</v>
      </c>
      <c r="F101" s="866"/>
      <c r="G101" s="867"/>
      <c r="H101" s="663"/>
      <c r="I101" s="223"/>
      <c r="J101" s="206"/>
      <c r="K101" s="206"/>
      <c r="L101" s="206"/>
      <c r="M101" s="224"/>
      <c r="N101" s="55"/>
      <c r="O101" s="52"/>
      <c r="P101" s="52"/>
      <c r="Q101" s="52"/>
      <c r="R101" s="52"/>
      <c r="S101" s="52"/>
      <c r="T101" s="52"/>
    </row>
    <row r="102" spans="1:20">
      <c r="A102" s="55"/>
      <c r="B102" s="227"/>
      <c r="C102" s="228"/>
      <c r="D102" s="228"/>
      <c r="E102" s="228"/>
      <c r="F102" s="228"/>
      <c r="G102" s="228"/>
      <c r="H102" s="554"/>
      <c r="I102" s="223"/>
      <c r="J102" s="206"/>
      <c r="K102" s="206"/>
      <c r="L102" s="206"/>
      <c r="M102" s="224"/>
      <c r="N102" s="55"/>
      <c r="O102" s="52"/>
      <c r="P102" s="52"/>
      <c r="Q102" s="52"/>
      <c r="R102" s="52"/>
      <c r="S102" s="52"/>
      <c r="T102" s="52"/>
    </row>
    <row r="103" spans="1:20">
      <c r="A103" s="55"/>
      <c r="B103" s="240" t="s">
        <v>276</v>
      </c>
      <c r="C103" s="240"/>
      <c r="D103" s="228"/>
      <c r="E103" s="228"/>
      <c r="F103" s="228"/>
      <c r="G103" s="228"/>
      <c r="H103" s="554"/>
      <c r="I103" s="223"/>
      <c r="J103" s="206"/>
      <c r="K103" s="206"/>
      <c r="L103" s="206"/>
      <c r="M103" s="224"/>
      <c r="N103" s="55"/>
      <c r="O103" s="52"/>
      <c r="P103" s="52"/>
      <c r="Q103" s="52"/>
      <c r="R103" s="52"/>
      <c r="S103" s="52"/>
      <c r="T103" s="52"/>
    </row>
    <row r="104" spans="1:20">
      <c r="A104" s="55"/>
      <c r="B104" s="232" t="s">
        <v>277</v>
      </c>
      <c r="C104" s="232"/>
      <c r="D104" s="526">
        <f>'HC-Oct'!F106</f>
        <v>3578.5</v>
      </c>
      <c r="E104" s="231"/>
      <c r="F104" s="228"/>
      <c r="G104" s="228"/>
      <c r="H104" s="554"/>
      <c r="I104" s="820" t="s">
        <v>278</v>
      </c>
      <c r="J104" s="820"/>
      <c r="K104" s="206"/>
      <c r="L104" s="206"/>
      <c r="M104" s="224"/>
      <c r="N104" s="55"/>
      <c r="O104" s="52"/>
      <c r="P104" s="52"/>
      <c r="Q104" s="52"/>
      <c r="R104" s="52"/>
      <c r="S104" s="52"/>
      <c r="T104" s="52"/>
    </row>
    <row r="105" spans="1:20">
      <c r="A105" s="55"/>
      <c r="B105" s="232"/>
      <c r="C105" s="231" t="s">
        <v>279</v>
      </c>
      <c r="D105" s="581">
        <f>H95</f>
        <v>19624</v>
      </c>
      <c r="E105" s="231" t="s">
        <v>280</v>
      </c>
      <c r="F105" s="228"/>
      <c r="G105" s="645"/>
      <c r="H105" s="554"/>
      <c r="I105" s="813"/>
      <c r="J105" s="813"/>
      <c r="K105" s="813"/>
      <c r="L105" s="661"/>
      <c r="M105" s="224"/>
      <c r="N105" s="55"/>
      <c r="O105" s="52"/>
      <c r="P105" s="52"/>
      <c r="Q105" s="52"/>
      <c r="R105" s="52"/>
      <c r="S105" s="52"/>
      <c r="T105" s="52"/>
    </row>
    <row r="106" spans="1:20">
      <c r="A106" s="55"/>
      <c r="B106" s="223"/>
      <c r="C106" s="231" t="s">
        <v>282</v>
      </c>
      <c r="D106" s="581">
        <f>I95</f>
        <v>20780</v>
      </c>
      <c r="E106" s="231" t="s">
        <v>283</v>
      </c>
      <c r="F106" s="228"/>
      <c r="G106" s="645"/>
      <c r="H106" s="554"/>
      <c r="I106" s="813"/>
      <c r="J106" s="813"/>
      <c r="K106" s="813"/>
      <c r="L106" s="661"/>
      <c r="M106" s="224"/>
      <c r="N106" s="55"/>
      <c r="O106" s="52"/>
      <c r="P106" s="52"/>
      <c r="Q106" s="52"/>
      <c r="R106" s="52"/>
      <c r="S106" s="52"/>
      <c r="T106" s="52"/>
    </row>
    <row r="107" spans="1:20">
      <c r="A107" s="55"/>
      <c r="B107" s="232"/>
      <c r="C107" s="231" t="s">
        <v>284</v>
      </c>
      <c r="D107" s="228"/>
      <c r="E107" s="228"/>
      <c r="F107" s="526">
        <f>+D104+D105-D106</f>
        <v>2422.5</v>
      </c>
      <c r="G107" s="526"/>
      <c r="H107" s="531"/>
      <c r="I107" s="813"/>
      <c r="J107" s="813"/>
      <c r="K107" s="813"/>
      <c r="L107" s="661"/>
      <c r="M107" s="224"/>
      <c r="N107" s="55"/>
      <c r="O107" s="52"/>
      <c r="P107" s="52"/>
      <c r="Q107" s="52"/>
      <c r="R107" s="52"/>
      <c r="S107" s="52"/>
      <c r="T107" s="52"/>
    </row>
    <row r="108" spans="1:20">
      <c r="A108" s="55"/>
      <c r="B108" s="520" t="s">
        <v>285</v>
      </c>
      <c r="C108" s="520"/>
      <c r="D108" s="232"/>
      <c r="E108" s="231"/>
      <c r="F108" s="231"/>
      <c r="G108" s="231"/>
      <c r="H108" s="520"/>
      <c r="I108" s="813"/>
      <c r="J108" s="813"/>
      <c r="K108" s="813"/>
      <c r="L108" s="661"/>
      <c r="M108" s="224"/>
      <c r="N108" s="55"/>
      <c r="O108" s="52"/>
      <c r="P108" s="52"/>
      <c r="Q108" s="52"/>
      <c r="R108" s="52"/>
      <c r="S108" s="52"/>
      <c r="T108" s="52"/>
    </row>
    <row r="109" spans="1:20">
      <c r="A109" s="55"/>
      <c r="B109" s="521" t="s">
        <v>286</v>
      </c>
      <c r="C109" s="521"/>
      <c r="D109" s="527"/>
      <c r="E109" s="532"/>
      <c r="F109" s="532"/>
      <c r="G109" s="532"/>
      <c r="H109" s="521"/>
      <c r="I109" s="813"/>
      <c r="J109" s="813"/>
      <c r="K109" s="813"/>
      <c r="L109" s="661"/>
      <c r="M109" s="224"/>
      <c r="N109" s="55"/>
      <c r="O109" s="52"/>
      <c r="P109" s="52"/>
      <c r="Q109" s="52"/>
      <c r="R109" s="52"/>
      <c r="S109" s="52"/>
      <c r="T109" s="52"/>
    </row>
    <row r="110" spans="1:20">
      <c r="A110" s="55"/>
      <c r="B110" s="227"/>
      <c r="C110" s="228"/>
      <c r="D110" s="228"/>
      <c r="E110" s="228"/>
      <c r="F110" s="228"/>
      <c r="G110" s="228"/>
      <c r="H110" s="554"/>
      <c r="I110" s="813"/>
      <c r="J110" s="813"/>
      <c r="K110" s="813"/>
      <c r="L110" s="661"/>
      <c r="M110" s="224"/>
      <c r="N110" s="55"/>
      <c r="O110" s="52"/>
      <c r="P110" s="52"/>
      <c r="Q110" s="52"/>
      <c r="R110" s="52"/>
      <c r="S110" s="52"/>
      <c r="T110" s="52"/>
    </row>
    <row r="111" spans="1:20">
      <c r="A111" s="55"/>
      <c r="B111" s="240" t="s">
        <v>287</v>
      </c>
      <c r="C111" s="240"/>
      <c r="D111" s="240"/>
      <c r="E111" s="228"/>
      <c r="F111" s="228"/>
      <c r="G111" s="228"/>
      <c r="H111" s="554"/>
      <c r="I111" s="813"/>
      <c r="J111" s="813"/>
      <c r="K111" s="813"/>
      <c r="L111" s="661"/>
      <c r="M111" s="224"/>
      <c r="N111" s="55"/>
      <c r="O111" s="52"/>
      <c r="P111" s="52"/>
      <c r="Q111" s="52"/>
      <c r="R111" s="52"/>
      <c r="S111" s="52"/>
      <c r="T111" s="52"/>
    </row>
    <row r="112" spans="1:20">
      <c r="A112" s="55"/>
      <c r="B112" s="232" t="s">
        <v>277</v>
      </c>
      <c r="C112" s="232"/>
      <c r="D112" s="526">
        <f>'HC-Oct'!F114</f>
        <v>0</v>
      </c>
      <c r="E112" s="231"/>
      <c r="F112" s="228"/>
      <c r="G112" s="228"/>
      <c r="H112" s="554"/>
      <c r="I112" s="813"/>
      <c r="J112" s="813"/>
      <c r="K112" s="813"/>
      <c r="L112" s="661"/>
      <c r="M112" s="224"/>
      <c r="N112" s="55"/>
      <c r="O112" s="52"/>
      <c r="P112" s="52"/>
      <c r="Q112" s="52"/>
      <c r="R112" s="52"/>
      <c r="S112" s="52"/>
      <c r="T112" s="52"/>
    </row>
    <row r="113" spans="1:20">
      <c r="A113" s="55"/>
      <c r="B113" s="232"/>
      <c r="C113" s="231" t="s">
        <v>279</v>
      </c>
      <c r="D113" s="581">
        <f>J95</f>
        <v>0</v>
      </c>
      <c r="E113" s="231" t="s">
        <v>280</v>
      </c>
      <c r="F113" s="228"/>
      <c r="G113" s="645"/>
      <c r="H113" s="554"/>
      <c r="I113" s="813"/>
      <c r="J113" s="813"/>
      <c r="K113" s="813"/>
      <c r="L113" s="661"/>
      <c r="M113" s="224"/>
      <c r="N113" s="55"/>
      <c r="O113" s="52"/>
      <c r="P113" s="52"/>
      <c r="Q113" s="52"/>
      <c r="R113" s="52"/>
      <c r="S113" s="52"/>
      <c r="T113" s="52"/>
    </row>
    <row r="114" spans="1:20">
      <c r="A114" s="55"/>
      <c r="B114" s="223"/>
      <c r="C114" s="231" t="s">
        <v>282</v>
      </c>
      <c r="D114" s="582">
        <f>K95</f>
        <v>0</v>
      </c>
      <c r="E114" s="231" t="s">
        <v>283</v>
      </c>
      <c r="F114" s="228"/>
      <c r="G114" s="645"/>
      <c r="H114" s="554"/>
      <c r="I114" s="830"/>
      <c r="J114" s="830"/>
      <c r="K114" s="830"/>
      <c r="L114" s="662"/>
      <c r="M114" s="224"/>
      <c r="N114" s="55"/>
      <c r="O114" s="52"/>
      <c r="P114" s="52"/>
      <c r="Q114" s="52"/>
      <c r="R114" s="52"/>
      <c r="S114" s="52"/>
      <c r="T114" s="52"/>
    </row>
    <row r="115" spans="1:20">
      <c r="A115" s="55"/>
      <c r="B115" s="232"/>
      <c r="C115" s="231" t="s">
        <v>284</v>
      </c>
      <c r="D115" s="228"/>
      <c r="E115" s="228"/>
      <c r="F115" s="526">
        <f>+D112+D113-D114</f>
        <v>0</v>
      </c>
      <c r="G115" s="526"/>
      <c r="H115" s="531"/>
      <c r="I115" s="223"/>
      <c r="J115" s="206"/>
      <c r="K115" s="206"/>
      <c r="L115" s="206"/>
      <c r="M115" s="224"/>
      <c r="N115" s="55"/>
      <c r="O115" s="52"/>
      <c r="P115" s="52"/>
      <c r="Q115" s="52"/>
      <c r="R115" s="52"/>
      <c r="S115" s="52"/>
      <c r="T115" s="52"/>
    </row>
    <row r="116" spans="1:20">
      <c r="A116" s="55"/>
      <c r="B116" s="520" t="s">
        <v>288</v>
      </c>
      <c r="C116" s="520"/>
      <c r="D116" s="232"/>
      <c r="E116" s="231"/>
      <c r="F116" s="231"/>
      <c r="G116" s="231"/>
      <c r="H116" s="520"/>
      <c r="I116" s="223"/>
      <c r="J116" s="206"/>
      <c r="K116" s="657"/>
      <c r="L116" s="206"/>
      <c r="M116" s="650"/>
      <c r="N116" s="55"/>
      <c r="O116" s="52"/>
      <c r="P116" s="52"/>
      <c r="Q116" s="52"/>
      <c r="R116" s="52"/>
      <c r="S116" s="52"/>
      <c r="T116" s="52"/>
    </row>
    <row r="117" spans="1:20">
      <c r="A117" s="55"/>
      <c r="B117" s="521" t="s">
        <v>290</v>
      </c>
      <c r="C117" s="521"/>
      <c r="D117" s="527"/>
      <c r="E117" s="532"/>
      <c r="F117" s="532"/>
      <c r="G117" s="532"/>
      <c r="H117" s="521"/>
      <c r="I117" s="223"/>
      <c r="J117" s="206"/>
      <c r="K117" s="206"/>
      <c r="L117" s="206"/>
      <c r="M117" s="224"/>
      <c r="N117" s="55"/>
      <c r="O117" s="52"/>
      <c r="P117" s="52"/>
      <c r="Q117" s="52"/>
      <c r="R117" s="52"/>
      <c r="S117" s="52"/>
      <c r="T117" s="52"/>
    </row>
    <row r="118" spans="1:20">
      <c r="A118" s="55"/>
      <c r="B118" s="521" t="s">
        <v>291</v>
      </c>
      <c r="C118" s="521"/>
      <c r="D118" s="527"/>
      <c r="E118" s="532"/>
      <c r="F118" s="532"/>
      <c r="G118" s="532"/>
      <c r="H118" s="521"/>
      <c r="I118" s="223"/>
      <c r="J118" s="206"/>
      <c r="K118" s="206"/>
      <c r="L118" s="206"/>
      <c r="M118" s="224"/>
      <c r="N118" s="55"/>
      <c r="O118" s="52"/>
      <c r="P118" s="52"/>
      <c r="Q118" s="52"/>
      <c r="R118" s="52"/>
      <c r="S118" s="52"/>
      <c r="T118" s="52"/>
    </row>
    <row r="119" spans="1:20">
      <c r="A119" s="55"/>
      <c r="B119" s="227"/>
      <c r="C119" s="228"/>
      <c r="D119" s="228"/>
      <c r="E119" s="228"/>
      <c r="F119" s="228"/>
      <c r="G119" s="228"/>
      <c r="H119" s="554"/>
      <c r="I119" s="223"/>
      <c r="J119" s="206"/>
      <c r="K119" s="206"/>
      <c r="L119" s="206"/>
      <c r="M119" s="224"/>
      <c r="N119" s="55"/>
      <c r="O119" s="52"/>
      <c r="P119" s="52"/>
      <c r="Q119" s="52"/>
      <c r="R119" s="52"/>
      <c r="S119" s="52"/>
      <c r="T119" s="52"/>
    </row>
    <row r="120" spans="1:20">
      <c r="A120" s="55"/>
      <c r="B120" s="240" t="s">
        <v>357</v>
      </c>
      <c r="C120" s="241"/>
      <c r="D120" s="228"/>
      <c r="E120" s="228"/>
      <c r="F120" s="228"/>
      <c r="G120" s="228"/>
      <c r="H120" s="554"/>
      <c r="I120" s="820" t="s">
        <v>293</v>
      </c>
      <c r="J120" s="820"/>
      <c r="K120" s="820"/>
      <c r="L120" s="206"/>
      <c r="M120" s="224"/>
      <c r="N120" s="55"/>
      <c r="O120" s="52"/>
      <c r="P120" s="52"/>
      <c r="Q120" s="52"/>
      <c r="R120" s="52"/>
      <c r="S120" s="52"/>
      <c r="T120" s="52"/>
    </row>
    <row r="121" spans="1:20">
      <c r="A121" s="55"/>
      <c r="B121" s="232" t="s">
        <v>277</v>
      </c>
      <c r="C121" s="232"/>
      <c r="D121" s="526">
        <f>'HC-Oct'!F123</f>
        <v>15000</v>
      </c>
      <c r="E121" s="231"/>
      <c r="F121" s="228"/>
      <c r="G121" s="228"/>
      <c r="H121" s="554"/>
      <c r="I121" s="223"/>
      <c r="J121" s="206"/>
      <c r="K121" s="206"/>
      <c r="L121" s="206"/>
      <c r="M121" s="224"/>
      <c r="N121" s="55"/>
      <c r="O121" s="52"/>
      <c r="P121" s="52"/>
      <c r="Q121" s="52"/>
      <c r="R121" s="52"/>
      <c r="S121" s="52"/>
      <c r="T121" s="52"/>
    </row>
    <row r="122" spans="1:20">
      <c r="A122" s="55"/>
      <c r="B122" s="232"/>
      <c r="C122" s="231" t="s">
        <v>279</v>
      </c>
      <c r="D122" s="582">
        <f>L95</f>
        <v>0</v>
      </c>
      <c r="E122" s="231" t="s">
        <v>280</v>
      </c>
      <c r="F122" s="228"/>
      <c r="G122" s="645"/>
      <c r="H122" s="554"/>
      <c r="I122" s="813"/>
      <c r="J122" s="813"/>
      <c r="K122" s="813"/>
      <c r="L122" s="661"/>
      <c r="M122" s="224"/>
      <c r="N122" s="55"/>
      <c r="O122" s="52"/>
      <c r="P122" s="52"/>
      <c r="Q122" s="52"/>
      <c r="R122" s="52"/>
      <c r="S122" s="52"/>
      <c r="T122" s="52"/>
    </row>
    <row r="123" spans="1:20">
      <c r="A123" s="55"/>
      <c r="B123" s="223"/>
      <c r="C123" s="231" t="s">
        <v>282</v>
      </c>
      <c r="D123" s="582">
        <f>M95</f>
        <v>6000</v>
      </c>
      <c r="E123" s="231" t="s">
        <v>283</v>
      </c>
      <c r="F123" s="228"/>
      <c r="G123" s="645"/>
      <c r="H123" s="554"/>
      <c r="I123" s="813"/>
      <c r="J123" s="813"/>
      <c r="K123" s="813"/>
      <c r="L123" s="661"/>
      <c r="M123" s="224"/>
      <c r="N123" s="55"/>
      <c r="O123" s="52"/>
      <c r="P123" s="52"/>
      <c r="Q123" s="52"/>
      <c r="R123" s="52"/>
      <c r="S123" s="52"/>
      <c r="T123" s="52"/>
    </row>
    <row r="124" spans="1:20">
      <c r="A124" s="55"/>
      <c r="B124" s="232"/>
      <c r="C124" s="231" t="s">
        <v>284</v>
      </c>
      <c r="D124" s="228"/>
      <c r="E124" s="228"/>
      <c r="F124" s="526">
        <f>+D121+D122-D123</f>
        <v>9000</v>
      </c>
      <c r="G124" s="526"/>
      <c r="H124" s="531"/>
      <c r="I124" s="813"/>
      <c r="J124" s="813"/>
      <c r="K124" s="813"/>
      <c r="L124" s="661"/>
      <c r="M124" s="224"/>
      <c r="N124" s="55"/>
      <c r="O124" s="52"/>
      <c r="P124" s="52"/>
      <c r="Q124" s="52"/>
      <c r="R124" s="52"/>
      <c r="S124" s="52"/>
      <c r="T124" s="52"/>
    </row>
    <row r="125" spans="1:20">
      <c r="A125" s="55"/>
      <c r="B125" s="227"/>
      <c r="C125" s="228"/>
      <c r="D125" s="228"/>
      <c r="E125" s="228"/>
      <c r="F125" s="228"/>
      <c r="G125" s="228"/>
      <c r="H125" s="554"/>
      <c r="I125" s="813"/>
      <c r="J125" s="813"/>
      <c r="K125" s="813"/>
      <c r="L125" s="661"/>
      <c r="M125" s="224"/>
      <c r="N125" s="55"/>
      <c r="O125" s="52"/>
      <c r="P125" s="52"/>
      <c r="Q125" s="52"/>
      <c r="R125" s="52"/>
      <c r="S125" s="52"/>
      <c r="T125" s="52"/>
    </row>
    <row r="126" spans="1:20">
      <c r="A126" s="55"/>
      <c r="B126" s="227"/>
      <c r="C126" s="228"/>
      <c r="D126" s="228"/>
      <c r="E126" s="228"/>
      <c r="F126" s="228"/>
      <c r="G126" s="228"/>
      <c r="H126" s="554"/>
      <c r="I126" s="813"/>
      <c r="J126" s="813"/>
      <c r="K126" s="813"/>
      <c r="L126" s="661"/>
      <c r="M126" s="224"/>
      <c r="N126" s="55"/>
      <c r="O126" s="52"/>
      <c r="P126" s="52"/>
      <c r="Q126" s="52"/>
      <c r="R126" s="52"/>
      <c r="S126" s="52"/>
      <c r="T126" s="52"/>
    </row>
    <row r="127" spans="1:20">
      <c r="A127" s="55"/>
      <c r="B127" s="240" t="s">
        <v>294</v>
      </c>
      <c r="C127" s="240"/>
      <c r="D127" s="240"/>
      <c r="E127" s="240"/>
      <c r="F127" s="240"/>
      <c r="G127" s="552">
        <f>F107+F115+F124</f>
        <v>11422.5</v>
      </c>
      <c r="H127" s="531"/>
      <c r="I127" s="813"/>
      <c r="J127" s="813"/>
      <c r="K127" s="813"/>
      <c r="L127" s="661"/>
      <c r="M127" s="224"/>
      <c r="N127" s="55"/>
      <c r="O127" s="52"/>
      <c r="P127" s="52"/>
      <c r="Q127" s="52"/>
      <c r="R127" s="52"/>
      <c r="S127" s="52"/>
      <c r="T127" s="52"/>
    </row>
    <row r="128" spans="1:20">
      <c r="A128" s="55"/>
      <c r="B128" s="227"/>
      <c r="C128" s="228"/>
      <c r="D128" s="228"/>
      <c r="E128" s="228"/>
      <c r="F128" s="228"/>
      <c r="G128" s="228"/>
      <c r="H128" s="554"/>
      <c r="I128" s="813"/>
      <c r="J128" s="813"/>
      <c r="K128" s="813"/>
      <c r="L128" s="661"/>
      <c r="M128" s="224"/>
      <c r="N128" s="55"/>
      <c r="O128" s="52"/>
      <c r="P128" s="52"/>
      <c r="Q128" s="52"/>
      <c r="R128" s="52"/>
      <c r="S128" s="52"/>
      <c r="T128" s="52"/>
    </row>
    <row r="129" spans="1:20">
      <c r="A129" s="55"/>
      <c r="B129" s="520" t="s">
        <v>295</v>
      </c>
      <c r="C129" s="520"/>
      <c r="D129" s="520"/>
      <c r="E129" s="520"/>
      <c r="F129" s="520"/>
      <c r="G129" s="232"/>
      <c r="H129" s="520"/>
      <c r="I129" s="223"/>
      <c r="J129" s="206"/>
      <c r="K129" s="206"/>
      <c r="L129" s="206"/>
      <c r="M129" s="224"/>
      <c r="N129" s="55"/>
      <c r="O129" s="52"/>
      <c r="P129" s="52"/>
      <c r="Q129" s="52"/>
      <c r="R129" s="52"/>
      <c r="S129" s="52"/>
      <c r="T129" s="52"/>
    </row>
    <row r="130" spans="1:20">
      <c r="A130" s="55"/>
      <c r="B130" s="232" t="s">
        <v>296</v>
      </c>
      <c r="C130" s="231"/>
      <c r="D130" s="231"/>
      <c r="E130" s="231"/>
      <c r="F130" s="231"/>
      <c r="G130" s="522"/>
      <c r="H130" s="520"/>
      <c r="I130" s="223"/>
      <c r="J130" s="206"/>
      <c r="K130" s="657"/>
      <c r="L130" s="206"/>
      <c r="M130" s="650"/>
      <c r="N130" s="55"/>
      <c r="O130" s="52"/>
      <c r="P130" s="52"/>
      <c r="Q130" s="52"/>
      <c r="R130" s="52"/>
      <c r="S130" s="52"/>
      <c r="T130" s="52"/>
    </row>
    <row r="131" spans="1:20">
      <c r="A131" s="55"/>
      <c r="B131" s="232" t="s">
        <v>297</v>
      </c>
      <c r="C131" s="231"/>
      <c r="D131" s="231"/>
      <c r="E131" s="231"/>
      <c r="F131" s="231"/>
      <c r="G131" s="522"/>
      <c r="H131" s="520"/>
      <c r="I131" s="223"/>
      <c r="J131" s="206"/>
      <c r="K131" s="206"/>
      <c r="L131" s="206"/>
      <c r="M131" s="224"/>
      <c r="N131" s="55"/>
      <c r="O131" s="52"/>
      <c r="P131" s="52"/>
      <c r="Q131" s="52"/>
      <c r="R131" s="52"/>
      <c r="S131" s="52"/>
      <c r="T131" s="52"/>
    </row>
    <row r="132" spans="1:20" ht="6" customHeight="1">
      <c r="A132" s="55"/>
      <c r="B132" s="242"/>
      <c r="C132" s="243"/>
      <c r="D132" s="243"/>
      <c r="E132" s="243"/>
      <c r="F132" s="243"/>
      <c r="G132" s="243"/>
      <c r="H132" s="554"/>
      <c r="I132" s="245"/>
      <c r="J132" s="246"/>
      <c r="K132" s="246"/>
      <c r="L132" s="246"/>
      <c r="M132" s="505"/>
      <c r="N132" s="55"/>
      <c r="O132" s="52"/>
      <c r="P132" s="52"/>
      <c r="Q132" s="52"/>
      <c r="R132" s="52"/>
      <c r="S132" s="52"/>
      <c r="T132" s="52"/>
    </row>
    <row r="133" spans="1:20">
      <c r="A133" s="55"/>
      <c r="B133" s="206"/>
      <c r="C133" s="207"/>
      <c r="D133" s="207"/>
      <c r="E133" s="207"/>
      <c r="F133" s="207"/>
      <c r="G133" s="207"/>
      <c r="H133" s="206"/>
      <c r="I133" s="206"/>
      <c r="J133" s="206"/>
      <c r="K133" s="206"/>
      <c r="L133" s="206"/>
      <c r="M133" s="206"/>
      <c r="N133" s="55"/>
      <c r="O133" s="52"/>
      <c r="P133" s="52"/>
      <c r="Q133" s="52"/>
      <c r="R133" s="52"/>
      <c r="S133" s="52"/>
      <c r="T133" s="52"/>
    </row>
    <row r="134" spans="1:20">
      <c r="A134" s="55"/>
      <c r="B134" s="248"/>
      <c r="C134" s="249"/>
      <c r="D134" s="249"/>
      <c r="E134" s="249"/>
      <c r="F134" s="249"/>
      <c r="G134" s="250"/>
      <c r="H134" s="251"/>
      <c r="I134" s="248"/>
      <c r="J134" s="248"/>
      <c r="K134" s="248"/>
      <c r="L134" s="248"/>
      <c r="M134" s="248"/>
      <c r="N134" s="252"/>
      <c r="O134" s="183"/>
      <c r="P134" s="183"/>
      <c r="Q134" s="182"/>
      <c r="R134" s="182"/>
      <c r="S134" s="52"/>
      <c r="T134" s="52"/>
    </row>
    <row r="135" spans="1:20">
      <c r="A135" s="55"/>
      <c r="B135" s="248"/>
      <c r="C135" s="249"/>
      <c r="D135" s="249"/>
      <c r="E135" s="249"/>
      <c r="F135" s="249"/>
      <c r="G135" s="250"/>
      <c r="H135" s="251"/>
      <c r="I135" s="248"/>
      <c r="J135" s="248"/>
      <c r="K135" s="248"/>
      <c r="L135" s="248"/>
      <c r="M135" s="248"/>
      <c r="N135" s="252"/>
      <c r="O135" s="183"/>
      <c r="P135" s="183"/>
      <c r="Q135" s="182"/>
      <c r="R135" s="182"/>
      <c r="S135" s="52"/>
      <c r="T135" s="52"/>
    </row>
    <row r="136" spans="1:20">
      <c r="A136" s="55"/>
      <c r="B136" s="130"/>
      <c r="C136" s="55"/>
      <c r="D136" s="55"/>
      <c r="E136" s="55"/>
      <c r="F136" s="55"/>
      <c r="G136" s="55"/>
      <c r="H136" s="130"/>
      <c r="I136" s="130"/>
      <c r="J136" s="130"/>
      <c r="K136" s="130"/>
      <c r="L136" s="130"/>
      <c r="M136" s="130"/>
      <c r="N136" s="55"/>
      <c r="O136" s="52"/>
      <c r="P136" s="52"/>
      <c r="Q136" s="52"/>
      <c r="R136" s="52"/>
      <c r="S136" s="52"/>
      <c r="T136" s="52"/>
    </row>
    <row r="137" spans="1:20">
      <c r="A137" s="55"/>
      <c r="B137" s="206"/>
      <c r="C137" s="207"/>
      <c r="D137" s="207"/>
      <c r="E137" s="207"/>
      <c r="F137" s="207"/>
      <c r="G137" s="206"/>
      <c r="H137" s="206"/>
      <c r="I137" s="206"/>
      <c r="J137" s="206"/>
      <c r="K137" s="206"/>
      <c r="L137" s="206"/>
      <c r="M137" s="206"/>
      <c r="N137" s="55"/>
      <c r="O137" s="52"/>
      <c r="P137" s="52"/>
      <c r="Q137" s="52"/>
      <c r="R137" s="52"/>
      <c r="S137" s="52"/>
      <c r="T137" s="52"/>
    </row>
    <row r="138" spans="1:20">
      <c r="B138" s="831" t="e">
        <f>#REF!</f>
        <v>#REF!</v>
      </c>
      <c r="C138" s="831"/>
      <c r="D138" s="52"/>
      <c r="E138" s="254"/>
      <c r="F138"/>
      <c r="G138"/>
      <c r="K138"/>
      <c r="O138" s="52"/>
      <c r="P138" s="52"/>
      <c r="Q138" s="52"/>
      <c r="R138" s="52"/>
      <c r="S138" s="52"/>
      <c r="T138" s="52"/>
    </row>
    <row r="139" spans="1:20">
      <c r="B139" s="831" t="e">
        <f t="shared" ref="B139:B167" si="3">B138+1</f>
        <v>#REF!</v>
      </c>
      <c r="C139" s="831"/>
      <c r="D139" s="52"/>
      <c r="E139" s="254"/>
      <c r="F139"/>
      <c r="G139"/>
      <c r="K139" s="255"/>
      <c r="O139" s="52"/>
      <c r="P139" s="52"/>
      <c r="Q139" s="52"/>
      <c r="R139" s="52"/>
      <c r="S139" s="52"/>
      <c r="T139" s="52"/>
    </row>
    <row r="140" spans="1:20">
      <c r="B140" s="831" t="e">
        <f t="shared" si="3"/>
        <v>#REF!</v>
      </c>
      <c r="C140" s="831"/>
      <c r="D140" s="256"/>
      <c r="E140" s="254"/>
      <c r="F140" s="82"/>
      <c r="G140" s="82"/>
      <c r="K140" s="255"/>
      <c r="O140" s="52"/>
      <c r="P140" s="52"/>
      <c r="Q140" s="52"/>
      <c r="R140" s="52"/>
      <c r="S140" s="52"/>
      <c r="T140" s="52"/>
    </row>
    <row r="141" spans="1:20">
      <c r="B141" s="831" t="e">
        <f t="shared" si="3"/>
        <v>#REF!</v>
      </c>
      <c r="C141" s="831"/>
      <c r="D141" s="256"/>
      <c r="E141" s="254"/>
      <c r="F141" s="82"/>
      <c r="G141" s="82"/>
      <c r="K141" s="255"/>
      <c r="O141" s="183"/>
      <c r="P141" s="183"/>
      <c r="Q141" s="182"/>
      <c r="R141" s="182"/>
      <c r="S141" s="52"/>
      <c r="T141" s="52"/>
    </row>
    <row r="142" spans="1:20">
      <c r="B142" s="831" t="e">
        <f t="shared" si="3"/>
        <v>#REF!</v>
      </c>
      <c r="C142" s="831"/>
      <c r="D142" s="256"/>
      <c r="E142" s="254"/>
      <c r="F142" s="82"/>
      <c r="G142" s="82"/>
      <c r="K142" s="255"/>
      <c r="O142" s="183"/>
      <c r="P142" s="183"/>
      <c r="Q142" s="182"/>
      <c r="R142" s="182"/>
      <c r="S142" s="52"/>
      <c r="T142" s="52"/>
    </row>
    <row r="143" spans="1:20">
      <c r="B143" s="831" t="e">
        <f t="shared" si="3"/>
        <v>#REF!</v>
      </c>
      <c r="C143" s="831"/>
      <c r="D143" s="256"/>
      <c r="E143" s="254"/>
      <c r="F143" s="82"/>
      <c r="G143" s="82"/>
      <c r="K143" s="255"/>
      <c r="O143" s="183"/>
      <c r="P143" s="183"/>
      <c r="Q143" s="182"/>
      <c r="R143" s="182"/>
      <c r="S143" s="52"/>
      <c r="T143" s="52"/>
    </row>
    <row r="144" spans="1:20">
      <c r="B144" s="831" t="e">
        <f t="shared" si="3"/>
        <v>#REF!</v>
      </c>
      <c r="C144" s="831"/>
      <c r="D144" s="256"/>
      <c r="E144" s="254"/>
      <c r="F144" s="82"/>
      <c r="G144" s="82"/>
      <c r="K144" s="255"/>
      <c r="O144" s="183"/>
      <c r="P144" s="183"/>
      <c r="Q144" s="182"/>
      <c r="R144" s="182"/>
      <c r="S144" s="52"/>
      <c r="T144" s="52"/>
    </row>
    <row r="145" spans="2:20">
      <c r="B145" s="831" t="e">
        <f t="shared" si="3"/>
        <v>#REF!</v>
      </c>
      <c r="C145" s="831"/>
      <c r="D145" s="256"/>
      <c r="E145" s="254"/>
      <c r="F145" s="82"/>
      <c r="G145" s="82"/>
      <c r="K145" s="255"/>
      <c r="O145" s="183"/>
      <c r="P145" s="183"/>
      <c r="Q145" s="182"/>
      <c r="R145" s="182"/>
      <c r="S145" s="52"/>
      <c r="T145" s="52"/>
    </row>
    <row r="146" spans="2:20">
      <c r="B146" s="831" t="e">
        <f t="shared" si="3"/>
        <v>#REF!</v>
      </c>
      <c r="C146" s="831"/>
      <c r="D146" s="256"/>
      <c r="E146" s="254"/>
      <c r="F146" s="82"/>
      <c r="G146" s="82"/>
      <c r="K146" s="255"/>
      <c r="O146" s="183"/>
      <c r="P146" s="183"/>
      <c r="Q146" s="182"/>
      <c r="R146" s="182"/>
      <c r="S146" s="52"/>
      <c r="T146" s="52"/>
    </row>
    <row r="147" spans="2:20">
      <c r="B147" s="831" t="e">
        <f t="shared" si="3"/>
        <v>#REF!</v>
      </c>
      <c r="C147" s="831"/>
      <c r="D147" s="256"/>
      <c r="E147" s="254"/>
      <c r="F147" s="82"/>
      <c r="G147" s="82"/>
      <c r="K147" s="255"/>
      <c r="O147" s="183"/>
      <c r="P147" s="183"/>
      <c r="Q147" s="182"/>
      <c r="R147" s="182"/>
      <c r="S147" s="52"/>
      <c r="T147" s="52"/>
    </row>
    <row r="148" spans="2:20">
      <c r="B148" s="831" t="e">
        <f t="shared" si="3"/>
        <v>#REF!</v>
      </c>
      <c r="C148" s="831"/>
      <c r="D148" s="256"/>
      <c r="E148" s="254"/>
      <c r="F148" s="82"/>
      <c r="G148" s="82"/>
      <c r="K148" s="255"/>
      <c r="O148" s="183"/>
      <c r="P148" s="183"/>
      <c r="Q148" s="182"/>
      <c r="R148" s="182"/>
      <c r="S148" s="52"/>
      <c r="T148" s="52"/>
    </row>
    <row r="149" spans="2:20">
      <c r="B149" s="831" t="e">
        <f t="shared" si="3"/>
        <v>#REF!</v>
      </c>
      <c r="C149" s="831"/>
      <c r="D149" s="256"/>
      <c r="E149" s="254"/>
      <c r="F149" s="82"/>
      <c r="G149" s="82"/>
      <c r="K149" s="255"/>
      <c r="O149" s="183"/>
      <c r="P149" s="183"/>
      <c r="Q149" s="182"/>
      <c r="R149" s="182"/>
      <c r="S149" s="52"/>
      <c r="T149" s="52"/>
    </row>
    <row r="150" spans="2:20">
      <c r="B150" s="831" t="e">
        <f t="shared" si="3"/>
        <v>#REF!</v>
      </c>
      <c r="C150" s="831"/>
      <c r="D150" s="256"/>
      <c r="E150" s="254"/>
      <c r="F150" s="82"/>
      <c r="G150" s="82"/>
      <c r="K150" s="255"/>
      <c r="O150" s="183"/>
      <c r="P150" s="183"/>
      <c r="Q150" s="182"/>
      <c r="R150" s="182"/>
      <c r="S150" s="52"/>
      <c r="T150" s="52"/>
    </row>
    <row r="151" spans="2:20">
      <c r="B151" s="831" t="e">
        <f t="shared" si="3"/>
        <v>#REF!</v>
      </c>
      <c r="C151" s="831"/>
      <c r="D151" s="256"/>
      <c r="E151" s="254"/>
      <c r="F151" s="82"/>
      <c r="G151" s="82"/>
      <c r="K151" s="255"/>
      <c r="O151" s="183"/>
      <c r="P151" s="183"/>
      <c r="Q151" s="182"/>
      <c r="R151" s="182"/>
      <c r="S151" s="52"/>
      <c r="T151" s="52"/>
    </row>
    <row r="152" spans="2:20">
      <c r="B152" s="831" t="e">
        <f t="shared" si="3"/>
        <v>#REF!</v>
      </c>
      <c r="C152" s="831"/>
      <c r="D152" s="256"/>
      <c r="E152" s="254"/>
      <c r="F152" s="82"/>
      <c r="G152" s="82"/>
      <c r="K152" s="255"/>
      <c r="O152" s="183"/>
      <c r="P152" s="183"/>
      <c r="Q152" s="182"/>
      <c r="R152" s="182"/>
      <c r="S152" s="52"/>
      <c r="T152" s="52"/>
    </row>
    <row r="153" spans="2:20">
      <c r="B153" s="831" t="e">
        <f t="shared" si="3"/>
        <v>#REF!</v>
      </c>
      <c r="C153" s="831"/>
      <c r="D153" s="256"/>
      <c r="E153" s="254"/>
      <c r="F153" s="82"/>
      <c r="G153" s="82"/>
      <c r="K153" s="255"/>
      <c r="O153" s="183"/>
      <c r="P153" s="183"/>
      <c r="Q153" s="182"/>
      <c r="R153" s="182"/>
      <c r="S153" s="52"/>
      <c r="T153" s="52"/>
    </row>
    <row r="154" spans="2:20">
      <c r="B154" s="831" t="e">
        <f t="shared" si="3"/>
        <v>#REF!</v>
      </c>
      <c r="C154" s="831"/>
      <c r="D154" s="256"/>
      <c r="E154" s="254"/>
      <c r="F154" s="82"/>
      <c r="G154" s="82"/>
      <c r="K154" s="255"/>
      <c r="O154" s="183"/>
      <c r="P154" s="183"/>
      <c r="Q154" s="182"/>
      <c r="R154" s="182"/>
      <c r="S154" s="52"/>
      <c r="T154" s="52"/>
    </row>
    <row r="155" spans="2:20">
      <c r="B155" s="831" t="e">
        <f t="shared" si="3"/>
        <v>#REF!</v>
      </c>
      <c r="C155" s="831"/>
      <c r="D155" s="256"/>
      <c r="E155" s="254"/>
      <c r="F155" s="82"/>
      <c r="G155" s="82"/>
      <c r="K155" s="255"/>
      <c r="O155" s="183"/>
      <c r="P155" s="183"/>
      <c r="Q155" s="182"/>
      <c r="R155" s="182"/>
      <c r="S155" s="52"/>
      <c r="T155" s="52"/>
    </row>
    <row r="156" spans="2:20">
      <c r="B156" s="831" t="e">
        <f t="shared" si="3"/>
        <v>#REF!</v>
      </c>
      <c r="C156" s="831"/>
      <c r="D156" s="256"/>
      <c r="E156" s="254"/>
      <c r="F156" s="82"/>
      <c r="G156" s="82"/>
      <c r="K156" s="255"/>
      <c r="O156" s="183"/>
      <c r="P156" s="183"/>
      <c r="Q156" s="182"/>
      <c r="R156" s="182"/>
      <c r="S156" s="52"/>
      <c r="T156" s="52"/>
    </row>
    <row r="157" spans="2:20">
      <c r="B157" s="831" t="e">
        <f t="shared" si="3"/>
        <v>#REF!</v>
      </c>
      <c r="C157" s="831"/>
      <c r="D157" s="256"/>
      <c r="E157" s="254"/>
      <c r="F157" s="82"/>
      <c r="G157" s="82"/>
      <c r="K157" s="255"/>
      <c r="O157" s="183"/>
      <c r="P157" s="183"/>
      <c r="Q157" s="182"/>
      <c r="R157" s="182"/>
      <c r="S157" s="52"/>
      <c r="T157" s="52"/>
    </row>
    <row r="158" spans="2:20">
      <c r="B158" s="831" t="e">
        <f t="shared" si="3"/>
        <v>#REF!</v>
      </c>
      <c r="C158" s="831"/>
      <c r="D158" s="256"/>
      <c r="E158" s="254"/>
      <c r="F158" s="82"/>
      <c r="G158" s="82"/>
      <c r="K158" s="255"/>
      <c r="O158" s="183"/>
      <c r="P158" s="183"/>
      <c r="Q158" s="182"/>
      <c r="R158" s="182"/>
      <c r="S158" s="52"/>
      <c r="T158" s="52"/>
    </row>
    <row r="159" spans="2:20">
      <c r="B159" s="831" t="e">
        <f t="shared" si="3"/>
        <v>#REF!</v>
      </c>
      <c r="C159" s="831"/>
      <c r="D159" s="256"/>
      <c r="E159" s="254"/>
      <c r="F159" s="82"/>
      <c r="G159" s="82"/>
      <c r="K159" s="255"/>
      <c r="O159" s="183"/>
      <c r="P159" s="183"/>
      <c r="Q159" s="182"/>
      <c r="R159" s="182"/>
      <c r="S159" s="52"/>
      <c r="T159" s="52"/>
    </row>
    <row r="160" spans="2:20">
      <c r="B160" s="831" t="e">
        <f t="shared" si="3"/>
        <v>#REF!</v>
      </c>
      <c r="C160" s="831"/>
      <c r="D160" s="256"/>
      <c r="E160" s="254"/>
      <c r="F160" s="82"/>
      <c r="G160" s="82"/>
      <c r="K160" s="255"/>
      <c r="O160" s="183"/>
      <c r="P160" s="183"/>
      <c r="Q160" s="182"/>
      <c r="R160" s="182"/>
      <c r="S160" s="52"/>
      <c r="T160" s="52"/>
    </row>
    <row r="161" spans="2:20">
      <c r="B161" s="831" t="e">
        <f t="shared" si="3"/>
        <v>#REF!</v>
      </c>
      <c r="C161" s="831"/>
      <c r="D161" s="256"/>
      <c r="E161" s="254"/>
      <c r="F161" s="82"/>
      <c r="G161" s="82"/>
      <c r="K161" s="255"/>
      <c r="O161" s="183"/>
      <c r="P161" s="183"/>
      <c r="Q161" s="182"/>
      <c r="R161" s="182"/>
      <c r="S161" s="52"/>
      <c r="T161" s="52"/>
    </row>
    <row r="162" spans="2:20">
      <c r="B162" s="831" t="e">
        <f t="shared" si="3"/>
        <v>#REF!</v>
      </c>
      <c r="C162" s="831"/>
      <c r="D162" s="256"/>
      <c r="E162" s="258"/>
      <c r="F162" s="82"/>
      <c r="G162" s="82"/>
      <c r="K162" s="255"/>
      <c r="O162" s="183"/>
      <c r="P162" s="183"/>
      <c r="Q162" s="182"/>
      <c r="R162" s="182"/>
      <c r="S162" s="52"/>
      <c r="T162" s="52"/>
    </row>
    <row r="163" spans="2:20">
      <c r="B163" s="831" t="e">
        <f t="shared" si="3"/>
        <v>#REF!</v>
      </c>
      <c r="C163" s="831"/>
      <c r="D163" s="256"/>
      <c r="E163" s="258"/>
      <c r="F163" s="82"/>
      <c r="G163" s="82"/>
      <c r="K163" s="255"/>
      <c r="O163" s="183"/>
      <c r="P163" s="183"/>
      <c r="Q163" s="182"/>
      <c r="R163" s="182"/>
      <c r="S163" s="52"/>
      <c r="T163" s="52"/>
    </row>
    <row r="164" spans="2:20">
      <c r="B164" s="831" t="e">
        <f t="shared" si="3"/>
        <v>#REF!</v>
      </c>
      <c r="C164" s="831"/>
      <c r="D164" s="52"/>
      <c r="E164" s="131"/>
      <c r="K164" s="255"/>
      <c r="O164" s="183"/>
      <c r="P164" s="183"/>
      <c r="Q164" s="182"/>
      <c r="R164" s="182"/>
      <c r="S164" s="52"/>
      <c r="T164" s="52"/>
    </row>
    <row r="165" spans="2:20">
      <c r="B165" s="831" t="e">
        <f t="shared" si="3"/>
        <v>#REF!</v>
      </c>
      <c r="C165" s="831"/>
      <c r="D165" s="52"/>
      <c r="E165" s="131"/>
      <c r="K165" s="255"/>
      <c r="O165" s="183"/>
      <c r="P165" s="183"/>
      <c r="Q165" s="182"/>
      <c r="R165" s="182"/>
      <c r="S165" s="52"/>
      <c r="T165" s="52"/>
    </row>
    <row r="166" spans="2:20">
      <c r="B166" s="831" t="e">
        <f t="shared" si="3"/>
        <v>#REF!</v>
      </c>
      <c r="C166" s="831"/>
      <c r="D166" s="52"/>
      <c r="E166" s="131"/>
      <c r="O166" s="183"/>
      <c r="P166" s="183"/>
      <c r="Q166" s="182"/>
      <c r="R166" s="182"/>
      <c r="S166" s="52"/>
      <c r="T166" s="52"/>
    </row>
    <row r="167" spans="2:20">
      <c r="B167" s="831" t="e">
        <f t="shared" si="3"/>
        <v>#REF!</v>
      </c>
      <c r="C167" s="831"/>
      <c r="D167" s="52"/>
      <c r="E167" s="131"/>
      <c r="O167" s="183"/>
      <c r="P167" s="183"/>
      <c r="Q167" s="182"/>
      <c r="R167" s="182"/>
      <c r="S167" s="52"/>
      <c r="T167" s="52"/>
    </row>
  </sheetData>
  <mergeCells count="163">
    <mergeCell ref="B152:C152"/>
    <mergeCell ref="B153:C153"/>
    <mergeCell ref="B154:C154"/>
    <mergeCell ref="B155:C155"/>
    <mergeCell ref="B156:C156"/>
    <mergeCell ref="B157:C157"/>
    <mergeCell ref="B167:C16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I125:K125"/>
    <mergeCell ref="I126:K126"/>
    <mergeCell ref="I127:K127"/>
    <mergeCell ref="I128:K128"/>
    <mergeCell ref="B138:C138"/>
    <mergeCell ref="B139:C139"/>
    <mergeCell ref="B140:C140"/>
    <mergeCell ref="B141:C141"/>
    <mergeCell ref="B142:C142"/>
    <mergeCell ref="I110:K110"/>
    <mergeCell ref="I111:K111"/>
    <mergeCell ref="I112:K112"/>
    <mergeCell ref="I113:K113"/>
    <mergeCell ref="I114:K114"/>
    <mergeCell ref="I120:K120"/>
    <mergeCell ref="I122:K122"/>
    <mergeCell ref="I123:K123"/>
    <mergeCell ref="I124:K124"/>
    <mergeCell ref="I99:M99"/>
    <mergeCell ref="I100:M100"/>
    <mergeCell ref="I104:J104"/>
    <mergeCell ref="E101:G101"/>
    <mergeCell ref="I105:K105"/>
    <mergeCell ref="I106:K106"/>
    <mergeCell ref="I107:K107"/>
    <mergeCell ref="I108:K108"/>
    <mergeCell ref="I109:K109"/>
    <mergeCell ref="C93:F93"/>
    <mergeCell ref="C94:F94"/>
    <mergeCell ref="B95:G96"/>
    <mergeCell ref="H95:H96"/>
    <mergeCell ref="I95:I96"/>
    <mergeCell ref="J95:J96"/>
    <mergeCell ref="K95:K96"/>
    <mergeCell ref="L95:L96"/>
    <mergeCell ref="M95:M96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75:F75"/>
    <mergeCell ref="C76:F76"/>
    <mergeCell ref="C77:F77"/>
    <mergeCell ref="C78:F78"/>
    <mergeCell ref="C79:F79"/>
    <mergeCell ref="C80:F80"/>
    <mergeCell ref="C81:F81"/>
    <mergeCell ref="C82:F82"/>
    <mergeCell ref="C83:F83"/>
    <mergeCell ref="B70:B71"/>
    <mergeCell ref="C70:F71"/>
    <mergeCell ref="G70:G71"/>
    <mergeCell ref="H70:I70"/>
    <mergeCell ref="J70:K70"/>
    <mergeCell ref="L70:M70"/>
    <mergeCell ref="C72:F72"/>
    <mergeCell ref="C73:F73"/>
    <mergeCell ref="C74:F74"/>
    <mergeCell ref="H63:H64"/>
    <mergeCell ref="I63:I64"/>
    <mergeCell ref="J63:J64"/>
    <mergeCell ref="K63:K64"/>
    <mergeCell ref="L63:L64"/>
    <mergeCell ref="M63:M64"/>
    <mergeCell ref="B66:C66"/>
    <mergeCell ref="L66:M66"/>
    <mergeCell ref="B68:M68"/>
    <mergeCell ref="C55:F55"/>
    <mergeCell ref="C56:F56"/>
    <mergeCell ref="C57:F57"/>
    <mergeCell ref="C58:F58"/>
    <mergeCell ref="C59:F59"/>
    <mergeCell ref="C60:F60"/>
    <mergeCell ref="C61:F61"/>
    <mergeCell ref="C62:F62"/>
    <mergeCell ref="B63:G64"/>
    <mergeCell ref="C46:F46"/>
    <mergeCell ref="C47:F47"/>
    <mergeCell ref="C48:F48"/>
    <mergeCell ref="C49:F49"/>
    <mergeCell ref="C50:F50"/>
    <mergeCell ref="C51:F51"/>
    <mergeCell ref="C52:F52"/>
    <mergeCell ref="C53:F53"/>
    <mergeCell ref="C54:F54"/>
    <mergeCell ref="C33:F33"/>
    <mergeCell ref="C39:F39"/>
    <mergeCell ref="C40:F40"/>
    <mergeCell ref="C41:F41"/>
    <mergeCell ref="C42:F42"/>
    <mergeCell ref="C35:F35"/>
    <mergeCell ref="C43:F43"/>
    <mergeCell ref="C44:F44"/>
    <mergeCell ref="C45:F45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B11:E11"/>
    <mergeCell ref="F11:H11"/>
    <mergeCell ref="I11:J11"/>
    <mergeCell ref="K11:L11"/>
    <mergeCell ref="B13:B14"/>
    <mergeCell ref="C13:F14"/>
    <mergeCell ref="G13:G14"/>
    <mergeCell ref="H13:I13"/>
    <mergeCell ref="J13:K13"/>
    <mergeCell ref="L13:M13"/>
    <mergeCell ref="B2:C2"/>
    <mergeCell ref="E2:F2"/>
    <mergeCell ref="B3:C3"/>
    <mergeCell ref="B4:C4"/>
    <mergeCell ref="E4:F4"/>
    <mergeCell ref="B5:C5"/>
    <mergeCell ref="B8:M8"/>
    <mergeCell ref="B10:E10"/>
    <mergeCell ref="F10:H10"/>
    <mergeCell ref="I10:J10"/>
    <mergeCell ref="K10:L10"/>
  </mergeCells>
  <phoneticPr fontId="63" type="noConversion"/>
  <dataValidations count="7">
    <dataValidation type="list" allowBlank="1" showInputMessage="1" showErrorMessage="1" sqref="B73:B94 B56:B62">
      <formula1>$B$138:$B$168</formula1>
      <formula2>0</formula2>
    </dataValidation>
    <dataValidation type="list" allowBlank="1" showInputMessage="1" showErrorMessage="1" sqref="Q13">
      <formula1>$S$8:$S$9</formula1>
      <formula2>0</formula2>
    </dataValidation>
    <dataValidation type="list" allowBlank="1" showInputMessage="1" showErrorMessage="1" sqref="I56">
      <formula1>$P$56:$P$57</formula1>
      <formula2>0</formula2>
    </dataValidation>
    <dataValidation type="list" allowBlank="1" showInputMessage="1" showErrorMessage="1" sqref="I57">
      <formula1>$Q$56:$Q$57</formula1>
      <formula2>0</formula2>
    </dataValidation>
    <dataValidation type="list" allowBlank="1" showInputMessage="1" showErrorMessage="1" sqref="I58">
      <formula1>$R$56:$R$57</formula1>
      <formula2>0</formula2>
    </dataValidation>
    <dataValidation type="list" allowBlank="1" showInputMessage="1" showErrorMessage="1" sqref="I59">
      <formula1>$T$56:$T$57</formula1>
      <formula2>0</formula2>
    </dataValidation>
    <dataValidation type="list" allowBlank="1" showInputMessage="1" showErrorMessage="1" sqref="I60">
      <formula1>$U$56:$U$57</formula1>
      <formula2>0</formula2>
    </dataValidation>
  </dataValidations>
  <hyperlinks>
    <hyperlink ref="B2" location="I!F.B2" display="Informe Financiero"/>
    <hyperlink ref="H2" location="'HC-Sep'!Q3" display="HC - Sep"/>
    <hyperlink ref="I2" location="'HC-Oct'!S3" display="HC - Oct"/>
    <hyperlink ref="K2" location="'HC-Dic'!W3" display="HC - Dic"/>
    <hyperlink ref="L2" location="'HC-Ene'!M2" display="HC - Ene"/>
    <hyperlink ref="M2" location="'HC-Feb'!O2" display="HC - Feb"/>
    <hyperlink ref="B3" location="Listado!B3" display="Listado"/>
    <hyperlink ref="H3" location="'HC-Mar'!Q2" display="HC - Mar"/>
    <hyperlink ref="I3" location="'HC-Abr'!S2" display="HC - Abr"/>
    <hyperlink ref="J3" location="'HC-May'!U2" display="HC - May"/>
    <hyperlink ref="K3" location="'HC-Jun'!W2" display="HC - Jun"/>
    <hyperlink ref="L3" location="'HC-Jul'!M3" display="HC - Jul"/>
    <hyperlink ref="M3" location="'HC-Ago'!O3" display="HC - Ago"/>
    <hyperlink ref="B4" location="C!M.B4" display="C.M"/>
    <hyperlink ref="H4" location="'IM-Sep'!F5" display="IM - Sep"/>
    <hyperlink ref="I4" location="'IM-Oct'!H5" display="IM - Oct"/>
    <hyperlink ref="J4" location="'IM-Nov'!J5" display="IM - Nov"/>
    <hyperlink ref="K4" location="'IM-Dic'!L5" display="IM - Dic"/>
    <hyperlink ref="L4" location="'IM-Ene'!D4" display="IM - Ene"/>
    <hyperlink ref="M4" location="'IM-Feb'!E4" display="IM - Feb"/>
    <hyperlink ref="B5" location="Menu!K13" display="Menu"/>
    <hyperlink ref="H5" location="'IM-Mar'!F4" display="IM - Mar"/>
    <hyperlink ref="I5" location="'IM-Abr'!H4" display="IM - Abr"/>
    <hyperlink ref="J5" location="'IM-May'!J4" display="IM - May"/>
    <hyperlink ref="K5" location="'IM-Jun'!L4" display="IM - Jun"/>
    <hyperlink ref="L5" location="'IM-Jul'!D5" display="IM - Jul"/>
    <hyperlink ref="M5" location="'IM-Ago'!E5" display="IM - Ago"/>
  </hyperlinks>
  <pageMargins left="0.118055555555556" right="0.118055555555556" top="7.8472222222222193E-2" bottom="0.196527777777778" header="0.51180555555555496" footer="0.51180555555555496"/>
  <pageSetup scale="75" firstPageNumber="0" fitToHeight="0" orientation="portrait" r:id="rId1"/>
  <rowBreaks count="1" manualBreakCount="1">
    <brk id="67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5"/>
  <sheetViews>
    <sheetView workbookViewId="0">
      <pane ySplit="6" topLeftCell="A13" activePane="bottomLeft" state="frozen"/>
      <selection pane="bottomLeft" activeCell="I29" sqref="I29"/>
    </sheetView>
  </sheetViews>
  <sheetFormatPr baseColWidth="10" defaultColWidth="9.109375" defaultRowHeight="13.2"/>
  <cols>
    <col min="1" max="5" width="9.109375" style="1"/>
    <col min="6" max="6" width="11.44140625" style="1" customWidth="1"/>
    <col min="7" max="7" width="9.109375" style="1"/>
    <col min="8" max="8" width="11.44140625" style="1" bestFit="1" customWidth="1"/>
    <col min="9" max="12" width="9.109375" style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8" t="s">
        <v>8</v>
      </c>
      <c r="C2" s="788"/>
      <c r="D2" s="53" t="s">
        <v>30</v>
      </c>
      <c r="E2" s="53" t="s">
        <v>34</v>
      </c>
      <c r="F2" s="750" t="s">
        <v>37</v>
      </c>
      <c r="G2" s="750"/>
      <c r="H2" s="750" t="s">
        <v>40</v>
      </c>
      <c r="I2" s="750"/>
      <c r="J2" s="750" t="s">
        <v>43</v>
      </c>
      <c r="K2" s="750"/>
      <c r="L2" s="750" t="s">
        <v>46</v>
      </c>
      <c r="M2" s="750"/>
      <c r="N2"/>
      <c r="O2"/>
      <c r="P2"/>
      <c r="Q2"/>
      <c r="R2"/>
      <c r="S2"/>
    </row>
    <row r="3" spans="1:19" ht="13.8">
      <c r="A3"/>
      <c r="B3" s="775" t="s">
        <v>9</v>
      </c>
      <c r="C3" s="775"/>
      <c r="D3" s="53" t="s">
        <v>50</v>
      </c>
      <c r="E3" s="53" t="s">
        <v>53</v>
      </c>
      <c r="F3" s="750" t="s">
        <v>18</v>
      </c>
      <c r="G3" s="750"/>
      <c r="H3" s="750" t="s">
        <v>21</v>
      </c>
      <c r="I3" s="750"/>
      <c r="J3" s="750" t="s">
        <v>24</v>
      </c>
      <c r="K3" s="750"/>
      <c r="L3" s="750" t="s">
        <v>27</v>
      </c>
      <c r="M3" s="750"/>
      <c r="N3"/>
      <c r="O3"/>
      <c r="P3"/>
      <c r="Q3"/>
      <c r="R3"/>
      <c r="S3"/>
    </row>
    <row r="4" spans="1:19" ht="13.8">
      <c r="A4"/>
      <c r="B4" s="776" t="s">
        <v>10</v>
      </c>
      <c r="C4" s="776"/>
      <c r="D4" s="54" t="s">
        <v>31</v>
      </c>
      <c r="E4" s="54" t="s">
        <v>35</v>
      </c>
      <c r="F4" s="751" t="s">
        <v>38</v>
      </c>
      <c r="G4" s="751"/>
      <c r="H4" s="751" t="s">
        <v>41</v>
      </c>
      <c r="I4" s="751"/>
      <c r="J4" s="751" t="s">
        <v>44</v>
      </c>
      <c r="K4" s="751"/>
      <c r="L4" s="751" t="s">
        <v>47</v>
      </c>
      <c r="M4" s="751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751" t="s">
        <v>19</v>
      </c>
      <c r="G5" s="751"/>
      <c r="H5" s="751" t="s">
        <v>22</v>
      </c>
      <c r="I5" s="751"/>
      <c r="J5" s="834" t="s">
        <v>25</v>
      </c>
      <c r="K5" s="834"/>
      <c r="L5" s="751" t="s">
        <v>28</v>
      </c>
      <c r="M5" s="751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4" t="s">
        <v>298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5" t="str">
        <f>'HC-Mar'!B10</f>
        <v>Jardines Cancun</v>
      </c>
      <c r="D10" s="835"/>
      <c r="E10" s="835"/>
      <c r="F10" s="835"/>
      <c r="G10" s="835"/>
      <c r="H10" s="263" t="s">
        <v>300</v>
      </c>
      <c r="I10" s="836" t="s">
        <v>73</v>
      </c>
      <c r="J10" s="836"/>
      <c r="K10" s="264"/>
      <c r="L10" s="837">
        <v>2017</v>
      </c>
      <c r="M10" s="837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275"/>
      <c r="J11" s="55"/>
      <c r="K11" s="55"/>
      <c r="L11" s="55"/>
      <c r="M11" s="55"/>
      <c r="N11" s="55"/>
      <c r="O11"/>
      <c r="P11"/>
      <c r="Q11"/>
      <c r="R11"/>
      <c r="S11"/>
    </row>
    <row r="12" spans="1:19" ht="15">
      <c r="A12" s="55"/>
      <c r="B12" s="838" t="s">
        <v>301</v>
      </c>
      <c r="C12" s="838"/>
      <c r="D12" s="838"/>
      <c r="E12" s="838"/>
      <c r="F12" s="838"/>
      <c r="G12" s="838"/>
      <c r="H12" s="838"/>
      <c r="I12" s="838"/>
      <c r="J12" s="838"/>
      <c r="K12" s="838"/>
      <c r="L12" s="838"/>
      <c r="M12" s="838"/>
      <c r="N12" s="55"/>
      <c r="O12"/>
      <c r="P12"/>
      <c r="Q12"/>
      <c r="R12"/>
      <c r="S12"/>
    </row>
    <row r="13" spans="1:19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/>
      <c r="P13"/>
      <c r="Q13"/>
      <c r="R13"/>
      <c r="S13"/>
    </row>
    <row r="14" spans="1:19" ht="12.75" customHeight="1">
      <c r="A14" s="55"/>
      <c r="B14" s="55"/>
      <c r="C14" s="55"/>
      <c r="D14" s="55"/>
      <c r="E14" s="55"/>
      <c r="F14" s="207"/>
      <c r="G14" s="546"/>
      <c r="H14" s="546"/>
      <c r="I14" s="546"/>
      <c r="J14" s="546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84" t="s">
        <v>302</v>
      </c>
      <c r="C15" s="584"/>
      <c r="D15" s="584"/>
      <c r="E15" s="169"/>
      <c r="F15" s="169"/>
      <c r="G15" s="546"/>
      <c r="H15" s="546"/>
      <c r="I15" s="546"/>
      <c r="J15" s="546"/>
      <c r="K15" s="266" t="s">
        <v>303</v>
      </c>
      <c r="L15" s="267"/>
      <c r="M15" s="268">
        <f>'HC-Nov'!D104</f>
        <v>3578.5</v>
      </c>
      <c r="N15" s="55"/>
      <c r="O15"/>
      <c r="P15"/>
      <c r="Q15"/>
      <c r="R15"/>
      <c r="S15"/>
    </row>
    <row r="16" spans="1:19" ht="15.75" customHeight="1">
      <c r="A16" s="55"/>
      <c r="B16" s="55"/>
      <c r="C16" s="55"/>
      <c r="D16" s="55"/>
      <c r="E16" s="55"/>
      <c r="F16" s="207"/>
      <c r="G16" s="546"/>
      <c r="H16" s="546"/>
      <c r="I16" s="546"/>
      <c r="J16" s="546"/>
      <c r="K16" s="55"/>
      <c r="L16" s="55"/>
      <c r="M16" s="55"/>
      <c r="N16" s="55"/>
      <c r="O16" s="269"/>
      <c r="P16" s="269"/>
      <c r="Q16"/>
      <c r="R16"/>
      <c r="S16"/>
    </row>
    <row r="17" spans="1:1025" ht="12" customHeight="1">
      <c r="A17" s="55"/>
      <c r="B17" s="270"/>
      <c r="C17" s="270"/>
      <c r="D17" s="270"/>
      <c r="E17" s="55"/>
      <c r="F17" s="207"/>
      <c r="G17" s="546"/>
      <c r="H17" s="546"/>
      <c r="I17" s="546"/>
      <c r="J17" s="546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025" ht="12" customHeight="1">
      <c r="A18" s="55"/>
      <c r="B18" s="841" t="s">
        <v>304</v>
      </c>
      <c r="C18" s="841"/>
      <c r="D18" s="841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025">
      <c r="A19" s="55"/>
      <c r="B19" s="842" t="s">
        <v>171</v>
      </c>
      <c r="C19" s="842"/>
      <c r="D19" s="842"/>
      <c r="E19" s="842"/>
      <c r="F19" s="842"/>
      <c r="G19" s="272"/>
      <c r="H19" s="273">
        <f>SUMIF('HC-Nov'!G15:G35,"C",'HC-Nov'!H15:H55)</f>
        <v>13730</v>
      </c>
      <c r="I19" s="274"/>
      <c r="J19" s="275"/>
      <c r="K19" s="275"/>
      <c r="L19" s="55"/>
      <c r="M19" s="55"/>
      <c r="N19" s="55"/>
      <c r="O19" s="271"/>
      <c r="P19" s="271"/>
      <c r="Q19" s="271"/>
      <c r="R19" s="131"/>
      <c r="S19" s="131"/>
    </row>
    <row r="20" spans="1:1025">
      <c r="A20" s="55"/>
      <c r="B20" s="844"/>
      <c r="C20" s="844"/>
      <c r="D20" s="844"/>
      <c r="E20" s="844"/>
      <c r="F20" s="844"/>
      <c r="G20" s="278"/>
      <c r="H20" s="273">
        <f>SUMIF('HC-Oct'!G15:G54,"AA",'HC-Oct'!H15:H54)</f>
        <v>0</v>
      </c>
      <c r="I20" s="274"/>
      <c r="J20" s="275"/>
      <c r="K20" s="275"/>
      <c r="L20" s="55"/>
      <c r="M20" s="55"/>
      <c r="N20" s="55"/>
      <c r="O20" s="276"/>
      <c r="P20" s="277"/>
      <c r="Q20" s="277"/>
      <c r="R20" s="843"/>
      <c r="S20" s="843"/>
    </row>
    <row r="21" spans="1:1025">
      <c r="A21" s="55"/>
      <c r="B21" s="844" t="s">
        <v>33</v>
      </c>
      <c r="C21" s="844"/>
      <c r="D21" s="844"/>
      <c r="E21" s="844"/>
      <c r="F21" s="844"/>
      <c r="G21" s="278"/>
      <c r="H21" s="273">
        <f>SUMIF('HC-Oct'!G15:G54,"F",'HC-Oct'!H15:H54)</f>
        <v>0</v>
      </c>
      <c r="I21" s="274"/>
      <c r="J21" s="275"/>
      <c r="K21" s="275"/>
      <c r="L21" s="55"/>
      <c r="M21" s="55"/>
      <c r="N21" s="55"/>
      <c r="O21" s="276"/>
      <c r="P21" s="276"/>
      <c r="Q21" s="276"/>
      <c r="R21" s="279"/>
      <c r="S21" s="276"/>
    </row>
    <row r="22" spans="1:1025" ht="15.6">
      <c r="A22" s="55"/>
      <c r="B22" s="170" t="s">
        <v>307</v>
      </c>
      <c r="C22" s="55"/>
      <c r="D22" s="55"/>
      <c r="E22" s="55"/>
      <c r="F22" s="55"/>
      <c r="G22" s="55"/>
      <c r="H22" s="275"/>
      <c r="I22" s="234"/>
      <c r="J22" s="845">
        <f>SUM(H19)</f>
        <v>13730</v>
      </c>
      <c r="K22" s="845"/>
      <c r="L22" s="282" t="s">
        <v>308</v>
      </c>
      <c r="M22" s="55"/>
      <c r="N22" s="55"/>
      <c r="O22" s="276"/>
      <c r="P22" s="276"/>
      <c r="Q22" s="276"/>
      <c r="R22" s="279"/>
      <c r="S22" s="280"/>
    </row>
    <row r="23" spans="1:1025">
      <c r="A23" s="55"/>
      <c r="B23" s="55"/>
      <c r="C23" s="55"/>
      <c r="D23" s="55"/>
      <c r="E23" s="55"/>
      <c r="F23" s="55"/>
      <c r="G23" s="55"/>
      <c r="H23" s="275"/>
      <c r="I23" s="275"/>
      <c r="J23" s="275"/>
      <c r="K23" s="275"/>
      <c r="L23" s="55"/>
      <c r="M23" s="55"/>
      <c r="N23" s="55"/>
      <c r="O23" s="280"/>
      <c r="P23" s="276"/>
      <c r="Q23" s="276"/>
      <c r="R23" s="279"/>
      <c r="S23" s="276"/>
    </row>
    <row r="24" spans="1:1025" ht="15">
      <c r="A24" s="55"/>
      <c r="B24" s="841" t="s">
        <v>309</v>
      </c>
      <c r="C24" s="841"/>
      <c r="D24" s="841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025">
      <c r="A25" s="55"/>
      <c r="B25" s="372" t="s">
        <v>128</v>
      </c>
      <c r="C25" s="372"/>
      <c r="D25" s="372"/>
      <c r="E25" s="372"/>
      <c r="F25" s="372"/>
      <c r="G25" s="234"/>
      <c r="H25" s="285">
        <f>'HC-Nov'!I58</f>
        <v>1300</v>
      </c>
      <c r="I25" s="274"/>
      <c r="J25" s="275"/>
      <c r="K25" s="275"/>
      <c r="L25" s="55"/>
      <c r="M25" s="55"/>
      <c r="N25" s="55"/>
      <c r="O25" s="279"/>
      <c r="P25" s="279"/>
      <c r="Q25" s="279"/>
      <c r="R25" s="283"/>
      <c r="S25" s="279"/>
    </row>
    <row r="26" spans="1:1025">
      <c r="A26" s="55"/>
      <c r="B26" s="846" t="s">
        <v>167</v>
      </c>
      <c r="C26" s="846"/>
      <c r="D26" s="846"/>
      <c r="E26" s="846"/>
      <c r="F26" s="846"/>
      <c r="G26" s="55"/>
      <c r="H26" s="285">
        <f>'HC-Nov'!I60</f>
        <v>1000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/>
      <c r="S26" s="279"/>
    </row>
    <row r="27" spans="1:1025">
      <c r="A27" s="55"/>
      <c r="B27" s="846" t="s">
        <v>476</v>
      </c>
      <c r="C27" s="846"/>
      <c r="D27" s="846"/>
      <c r="E27" s="846"/>
      <c r="F27" s="846"/>
      <c r="G27" s="55"/>
      <c r="H27" s="285">
        <f>'HC-Nov'!I61</f>
        <v>368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/>
      <c r="S27" s="279"/>
    </row>
    <row r="28" spans="1:1025">
      <c r="A28" s="55"/>
      <c r="B28" s="846" t="s">
        <v>346</v>
      </c>
      <c r="C28" s="846"/>
      <c r="D28" s="846"/>
      <c r="E28" s="846"/>
      <c r="F28" s="846"/>
      <c r="G28" s="55"/>
      <c r="H28" s="285">
        <v>9000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/>
      <c r="S28" s="279"/>
    </row>
    <row r="29" spans="1:1025">
      <c r="A29" s="55"/>
      <c r="B29" s="284" t="s">
        <v>358</v>
      </c>
      <c r="C29" s="284"/>
      <c r="D29" s="284"/>
      <c r="E29" s="284"/>
      <c r="F29" s="284"/>
      <c r="G29" s="55"/>
      <c r="H29" s="290">
        <f>SUMIF('HC-Nov'!G15:G35,"G",'HC-Nov'!I15:I55)</f>
        <v>1898</v>
      </c>
      <c r="I29" s="274"/>
      <c r="J29" s="275"/>
      <c r="K29" s="275"/>
      <c r="L29" s="55"/>
      <c r="M29" s="55"/>
      <c r="N29" s="55"/>
      <c r="O29" s="287"/>
      <c r="P29" s="287"/>
    </row>
    <row r="30" spans="1:1025" s="484" customFormat="1">
      <c r="A30" s="55"/>
      <c r="B30" s="729" t="s">
        <v>382</v>
      </c>
      <c r="C30" s="729"/>
      <c r="D30" s="729"/>
      <c r="E30" s="729"/>
      <c r="F30" s="729"/>
      <c r="G30" s="55"/>
      <c r="H30" s="290">
        <v>320</v>
      </c>
      <c r="I30" s="274"/>
      <c r="J30" s="275"/>
      <c r="K30" s="275"/>
      <c r="L30" s="55"/>
      <c r="M30" s="55"/>
      <c r="N30" s="55"/>
      <c r="O30" s="287"/>
      <c r="P30" s="287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  <c r="AMK30" s="1"/>
    </row>
    <row r="31" spans="1:1025">
      <c r="A31" s="55"/>
      <c r="B31" s="868" t="s">
        <v>267</v>
      </c>
      <c r="C31" s="868"/>
      <c r="D31" s="868"/>
      <c r="E31" s="868"/>
      <c r="F31" s="868"/>
      <c r="G31" s="55"/>
      <c r="H31" s="290">
        <v>1000</v>
      </c>
      <c r="I31" s="275"/>
      <c r="J31" s="275"/>
      <c r="K31" s="275"/>
      <c r="L31" s="55"/>
      <c r="M31" s="55"/>
      <c r="N31" s="55"/>
      <c r="O31" s="288"/>
      <c r="P31" s="288"/>
    </row>
    <row r="32" spans="1:1025" ht="15.6">
      <c r="A32" s="55"/>
      <c r="B32" s="170" t="s">
        <v>307</v>
      </c>
      <c r="C32" s="55"/>
      <c r="D32" s="55"/>
      <c r="E32" s="55"/>
      <c r="F32" s="55"/>
      <c r="G32" s="55"/>
      <c r="H32" s="275"/>
      <c r="I32" s="234"/>
      <c r="J32" s="847">
        <f>SUM(H25:H31)</f>
        <v>14886</v>
      </c>
      <c r="K32" s="847"/>
      <c r="L32" s="292" t="s">
        <v>311</v>
      </c>
      <c r="M32" s="55"/>
      <c r="N32" s="55"/>
      <c r="O32" s="269"/>
      <c r="P32" s="269"/>
    </row>
    <row r="33" spans="1:16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269"/>
      <c r="P33" s="269"/>
    </row>
    <row r="34" spans="1:16" ht="15.6">
      <c r="A34" s="55"/>
      <c r="B34" s="848" t="s">
        <v>312</v>
      </c>
      <c r="C34" s="848"/>
      <c r="D34" s="848"/>
      <c r="E34" s="848"/>
      <c r="F34" s="848"/>
      <c r="G34" s="848"/>
      <c r="H34" s="848"/>
      <c r="I34" s="55"/>
      <c r="J34" s="55"/>
      <c r="K34" s="55"/>
      <c r="L34" s="267"/>
      <c r="M34" s="291">
        <f>(J22-J32)</f>
        <v>-1156</v>
      </c>
      <c r="N34" s="55"/>
    </row>
    <row r="35" spans="1:16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6" ht="15.6">
      <c r="A36" s="55"/>
      <c r="B36" s="848" t="s">
        <v>313</v>
      </c>
      <c r="C36" s="848"/>
      <c r="D36" s="848"/>
      <c r="E36" s="848"/>
      <c r="F36" s="848"/>
      <c r="G36" s="848"/>
      <c r="H36" s="848"/>
      <c r="I36" s="55"/>
      <c r="J36" s="55"/>
      <c r="K36" s="55"/>
      <c r="L36" s="267"/>
      <c r="M36" s="268">
        <f>(M15+M34)</f>
        <v>2422.5</v>
      </c>
      <c r="N36" s="55"/>
    </row>
    <row r="37" spans="1:16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6" ht="15.6">
      <c r="A38" s="55"/>
      <c r="B38" s="849" t="s">
        <v>314</v>
      </c>
      <c r="C38" s="849"/>
      <c r="D38" s="849"/>
      <c r="E38" s="849"/>
      <c r="F38" s="849"/>
      <c r="G38" s="849"/>
      <c r="H38" s="849"/>
      <c r="I38" s="849"/>
      <c r="J38" s="849"/>
      <c r="K38" s="849"/>
      <c r="L38" s="849"/>
      <c r="M38" s="849"/>
      <c r="N38" s="55"/>
    </row>
    <row r="39" spans="1:16">
      <c r="A39" s="55"/>
      <c r="B39" s="247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55"/>
    </row>
    <row r="40" spans="1:16" ht="15">
      <c r="A40" s="55"/>
      <c r="B40" s="838" t="s">
        <v>315</v>
      </c>
      <c r="C40" s="838"/>
      <c r="D40" s="838"/>
      <c r="E40" s="838"/>
      <c r="F40" s="838"/>
      <c r="G40" s="838"/>
      <c r="H40" s="838"/>
      <c r="I40" s="838"/>
      <c r="J40" s="838"/>
      <c r="K40" s="838"/>
      <c r="L40" s="838"/>
      <c r="M40" s="838"/>
      <c r="N40" s="55"/>
    </row>
    <row r="41" spans="1:16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</row>
    <row r="42" spans="1:16" ht="15.6">
      <c r="A42" s="55"/>
      <c r="B42" s="848" t="s">
        <v>316</v>
      </c>
      <c r="C42" s="848"/>
      <c r="D42" s="848"/>
      <c r="E42" s="848"/>
      <c r="F42" s="848"/>
      <c r="G42" s="293"/>
      <c r="H42" s="293"/>
      <c r="I42" s="234"/>
      <c r="J42" s="850">
        <f>M15</f>
        <v>3578.5</v>
      </c>
      <c r="K42" s="850"/>
      <c r="L42" s="55"/>
      <c r="M42" s="55"/>
      <c r="N42" s="55"/>
    </row>
    <row r="43" spans="1:16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6" ht="15">
      <c r="A44" s="55"/>
      <c r="B44" s="841" t="s">
        <v>317</v>
      </c>
      <c r="C44" s="841"/>
      <c r="D44" s="841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.6">
      <c r="A45" s="55"/>
      <c r="B45" s="851" t="s">
        <v>318</v>
      </c>
      <c r="C45" s="851"/>
      <c r="D45" s="851"/>
      <c r="E45" s="851"/>
      <c r="F45" s="851"/>
      <c r="G45" s="234"/>
      <c r="H45" s="294">
        <f>J22</f>
        <v>13730</v>
      </c>
      <c r="I45" s="55"/>
      <c r="J45" s="55"/>
      <c r="K45" s="55"/>
      <c r="L45" s="55"/>
      <c r="M45" s="55"/>
      <c r="N45" s="55"/>
    </row>
    <row r="46" spans="1:16" ht="15.6">
      <c r="A46" s="55"/>
      <c r="B46" s="851" t="s">
        <v>319</v>
      </c>
      <c r="C46" s="851"/>
      <c r="D46" s="851"/>
      <c r="E46" s="851"/>
      <c r="F46" s="851"/>
      <c r="G46" s="55"/>
      <c r="H46" s="55"/>
      <c r="I46" s="55"/>
      <c r="J46" s="55"/>
      <c r="K46" s="55"/>
      <c r="L46" s="55"/>
      <c r="M46" s="55"/>
      <c r="N46" s="55"/>
    </row>
    <row r="47" spans="1:16" ht="15.6">
      <c r="A47" s="55"/>
      <c r="B47" s="851" t="s">
        <v>320</v>
      </c>
      <c r="C47" s="851"/>
      <c r="D47" s="851"/>
      <c r="E47" s="851"/>
      <c r="F47" s="851"/>
      <c r="G47" s="55"/>
      <c r="H47" s="295">
        <f>'HC-Nov'!I56</f>
        <v>5894</v>
      </c>
      <c r="I47" s="55"/>
      <c r="J47" s="55"/>
      <c r="K47" s="55"/>
      <c r="L47" s="55"/>
      <c r="M47" s="55"/>
      <c r="N47" s="55"/>
    </row>
    <row r="48" spans="1:16" ht="15.6">
      <c r="A48" s="55"/>
      <c r="B48" s="851" t="s">
        <v>348</v>
      </c>
      <c r="C48" s="851"/>
      <c r="D48" s="851"/>
      <c r="E48" s="851"/>
      <c r="F48" s="851"/>
      <c r="G48" s="55"/>
      <c r="H48" s="295"/>
      <c r="I48" s="55"/>
      <c r="J48" s="55"/>
      <c r="K48" s="55"/>
      <c r="L48" s="55"/>
      <c r="M48" s="55"/>
      <c r="N48" s="55"/>
    </row>
    <row r="49" spans="1:14">
      <c r="A49" s="55"/>
      <c r="B49" s="852"/>
      <c r="C49" s="852"/>
      <c r="D49" s="852"/>
      <c r="E49" s="852"/>
      <c r="F49" s="852"/>
      <c r="G49" s="55"/>
      <c r="H49" s="296"/>
      <c r="I49" s="55"/>
      <c r="J49" s="55"/>
      <c r="K49" s="55"/>
      <c r="L49" s="55"/>
      <c r="M49" s="55"/>
      <c r="N49" s="55"/>
    </row>
    <row r="50" spans="1:14" ht="15.6">
      <c r="A50" s="55"/>
      <c r="B50" s="170" t="s">
        <v>307</v>
      </c>
      <c r="C50" s="55"/>
      <c r="D50" s="55"/>
      <c r="E50" s="55"/>
      <c r="F50" s="55"/>
      <c r="G50" s="55"/>
      <c r="H50" s="55"/>
      <c r="I50" s="234"/>
      <c r="J50" s="853">
        <f>SUM(H45:H49)</f>
        <v>19624</v>
      </c>
      <c r="K50" s="853"/>
      <c r="L50" s="170" t="s">
        <v>280</v>
      </c>
      <c r="M50" s="55"/>
      <c r="N50" s="55"/>
    </row>
    <row r="51" spans="1:14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</row>
    <row r="52" spans="1:14" ht="15">
      <c r="A52" s="55"/>
      <c r="B52" s="841" t="s">
        <v>321</v>
      </c>
      <c r="C52" s="841"/>
      <c r="D52" s="841"/>
      <c r="E52" s="55"/>
      <c r="F52" s="55"/>
      <c r="G52" s="55"/>
      <c r="H52" s="55"/>
      <c r="I52" s="55"/>
      <c r="J52" s="55"/>
      <c r="K52" s="55"/>
      <c r="L52" s="55"/>
      <c r="M52" s="207"/>
      <c r="N52" s="55"/>
    </row>
    <row r="53" spans="1:14" ht="15.6">
      <c r="A53" s="55"/>
      <c r="B53" s="854" t="s">
        <v>322</v>
      </c>
      <c r="C53" s="854"/>
      <c r="D53" s="854"/>
      <c r="E53" s="854"/>
      <c r="F53" s="854"/>
      <c r="G53" s="234"/>
      <c r="H53" s="291">
        <f>J32</f>
        <v>14886</v>
      </c>
      <c r="I53" s="55"/>
      <c r="J53" s="55"/>
      <c r="K53" s="55"/>
      <c r="L53" s="55"/>
      <c r="M53" s="207"/>
      <c r="N53" s="55"/>
    </row>
    <row r="54" spans="1:14" ht="15.6">
      <c r="A54" s="55"/>
      <c r="B54" s="854" t="s">
        <v>323</v>
      </c>
      <c r="C54" s="854"/>
      <c r="D54" s="854"/>
      <c r="E54" s="854"/>
      <c r="F54" s="854"/>
      <c r="G54" s="55"/>
      <c r="H54" s="55"/>
      <c r="I54" s="55"/>
      <c r="J54" s="55"/>
      <c r="K54" s="55"/>
      <c r="L54" s="55"/>
      <c r="M54" s="297"/>
      <c r="N54" s="55"/>
    </row>
    <row r="55" spans="1:14" ht="15.6">
      <c r="A55" s="55"/>
      <c r="B55" s="854" t="s">
        <v>320</v>
      </c>
      <c r="C55" s="854"/>
      <c r="D55" s="854"/>
      <c r="E55" s="854"/>
      <c r="F55" s="854"/>
      <c r="G55" s="55"/>
      <c r="H55" s="285">
        <f>H47</f>
        <v>5894</v>
      </c>
      <c r="I55" s="55"/>
      <c r="J55" s="55"/>
      <c r="K55" s="55"/>
      <c r="L55" s="55"/>
      <c r="M55" s="298"/>
      <c r="N55" s="55"/>
    </row>
    <row r="56" spans="1:14" ht="15.6">
      <c r="A56" s="55"/>
      <c r="B56" s="854" t="s">
        <v>348</v>
      </c>
      <c r="C56" s="854"/>
      <c r="D56" s="854"/>
      <c r="E56" s="854"/>
      <c r="F56" s="854"/>
      <c r="G56" s="55"/>
      <c r="H56" s="285"/>
      <c r="I56" s="55"/>
      <c r="J56" s="55"/>
      <c r="K56" s="55"/>
      <c r="L56" s="55"/>
      <c r="M56" s="298"/>
      <c r="N56" s="55"/>
    </row>
    <row r="57" spans="1:14">
      <c r="A57" s="55"/>
      <c r="B57" s="852"/>
      <c r="C57" s="852"/>
      <c r="D57" s="852"/>
      <c r="E57" s="852"/>
      <c r="F57" s="852"/>
      <c r="G57" s="55"/>
      <c r="H57" s="296"/>
      <c r="I57" s="55"/>
      <c r="J57" s="55"/>
      <c r="K57" s="55"/>
      <c r="L57" s="55"/>
      <c r="M57" s="298"/>
      <c r="N57" s="55"/>
    </row>
    <row r="58" spans="1:14" ht="15.6">
      <c r="A58" s="55"/>
      <c r="B58" s="170" t="s">
        <v>307</v>
      </c>
      <c r="C58" s="55"/>
      <c r="D58" s="55"/>
      <c r="E58" s="55"/>
      <c r="F58" s="55"/>
      <c r="G58" s="55"/>
      <c r="H58" s="55"/>
      <c r="I58" s="234"/>
      <c r="J58" s="847">
        <f>SUM(H53:H57)</f>
        <v>20780</v>
      </c>
      <c r="K58" s="847"/>
      <c r="L58" s="299" t="s">
        <v>324</v>
      </c>
      <c r="M58" s="298"/>
      <c r="N58" s="55"/>
    </row>
    <row r="59" spans="1:14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298"/>
      <c r="N59" s="55"/>
    </row>
    <row r="60" spans="1:14" ht="15.6">
      <c r="A60" s="55"/>
      <c r="B60" s="848" t="s">
        <v>325</v>
      </c>
      <c r="C60" s="848"/>
      <c r="D60" s="848"/>
      <c r="E60" s="848"/>
      <c r="F60" s="848"/>
      <c r="G60" s="848"/>
      <c r="H60" s="848"/>
      <c r="I60" s="234"/>
      <c r="J60" s="850">
        <f>+J42+J50-J58</f>
        <v>2422.5</v>
      </c>
      <c r="K60" s="850"/>
      <c r="L60" s="300" t="s">
        <v>326</v>
      </c>
      <c r="M60" s="301"/>
      <c r="N60" s="55"/>
    </row>
    <row r="61" spans="1:14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302"/>
      <c r="N61" s="55"/>
    </row>
    <row r="62" spans="1:14">
      <c r="A62" s="55"/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55"/>
    </row>
    <row r="63" spans="1:14">
      <c r="A63" s="55"/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55"/>
    </row>
    <row r="64" spans="1:14">
      <c r="A64" s="55"/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55"/>
    </row>
    <row r="65" spans="1:14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</row>
    <row r="66" spans="1:14" ht="15">
      <c r="A66" s="55"/>
      <c r="B66" s="838" t="s">
        <v>327</v>
      </c>
      <c r="C66" s="838"/>
      <c r="D66" s="838"/>
      <c r="E66" s="838"/>
      <c r="F66" s="838"/>
      <c r="G66" s="838"/>
      <c r="H66" s="838"/>
      <c r="I66" s="838"/>
      <c r="J66" s="838"/>
      <c r="K66" s="838"/>
      <c r="L66" s="838"/>
      <c r="M66" s="838"/>
      <c r="N66" s="55"/>
    </row>
    <row r="67" spans="1:14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>
      <c r="A68" s="55"/>
      <c r="B68" s="855" t="s">
        <v>183</v>
      </c>
      <c r="C68" s="855"/>
      <c r="D68" s="855"/>
      <c r="E68" s="855"/>
      <c r="F68" s="855"/>
      <c r="G68" s="303"/>
      <c r="H68" s="303"/>
      <c r="I68" s="303"/>
      <c r="J68" s="303"/>
      <c r="K68" s="303"/>
      <c r="L68" s="304" t="s">
        <v>281</v>
      </c>
      <c r="M68" s="305">
        <f>'HC-Oct'!F114</f>
        <v>0</v>
      </c>
      <c r="N68" s="55"/>
    </row>
    <row r="69" spans="1:14">
      <c r="A69" s="55"/>
      <c r="B69" s="855" t="s">
        <v>33</v>
      </c>
      <c r="C69" s="855"/>
      <c r="D69" s="855"/>
      <c r="E69" s="855"/>
      <c r="F69" s="855"/>
      <c r="G69" s="303"/>
      <c r="H69" s="303"/>
      <c r="I69" s="303"/>
      <c r="J69" s="303"/>
      <c r="K69" s="303"/>
      <c r="L69" s="304" t="s">
        <v>281</v>
      </c>
      <c r="M69" s="305">
        <f>'HC-Oct'!F123</f>
        <v>15000</v>
      </c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</row>
    <row r="72" spans="1:14" ht="18">
      <c r="A72" s="55"/>
      <c r="B72" s="55"/>
      <c r="C72" s="55"/>
      <c r="D72" s="55"/>
      <c r="E72" s="856" t="s">
        <v>328</v>
      </c>
      <c r="F72" s="856"/>
      <c r="G72" s="856"/>
      <c r="H72" s="857" t="s">
        <v>6</v>
      </c>
      <c r="I72" s="857"/>
      <c r="J72" s="857"/>
      <c r="K72" s="857"/>
      <c r="L72" s="857"/>
      <c r="M72" s="857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>
      <c r="A74" s="55"/>
      <c r="B74" s="306" t="s">
        <v>329</v>
      </c>
      <c r="C74" s="306"/>
      <c r="D74" s="306"/>
      <c r="E74" s="306"/>
      <c r="F74" s="306"/>
      <c r="G74" s="306"/>
      <c r="H74" s="306"/>
      <c r="I74" s="306"/>
      <c r="J74" s="306"/>
      <c r="K74" s="306"/>
      <c r="L74" s="306"/>
      <c r="M74" s="307" t="s">
        <v>270</v>
      </c>
      <c r="N74" s="55"/>
    </row>
    <row r="75" spans="1:14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131"/>
    </row>
  </sheetData>
  <mergeCells count="63">
    <mergeCell ref="B68:F68"/>
    <mergeCell ref="B69:F69"/>
    <mergeCell ref="E72:G72"/>
    <mergeCell ref="H72:M72"/>
    <mergeCell ref="B57:F57"/>
    <mergeCell ref="J58:K58"/>
    <mergeCell ref="B60:H60"/>
    <mergeCell ref="J60:K60"/>
    <mergeCell ref="B66:M66"/>
    <mergeCell ref="B52:D52"/>
    <mergeCell ref="B53:F53"/>
    <mergeCell ref="B54:F54"/>
    <mergeCell ref="B55:F55"/>
    <mergeCell ref="B56:F56"/>
    <mergeCell ref="B46:F46"/>
    <mergeCell ref="B47:F47"/>
    <mergeCell ref="B48:F48"/>
    <mergeCell ref="B49:F49"/>
    <mergeCell ref="J50:K50"/>
    <mergeCell ref="B40:M40"/>
    <mergeCell ref="B42:F42"/>
    <mergeCell ref="J42:K42"/>
    <mergeCell ref="B44:D44"/>
    <mergeCell ref="B45:F45"/>
    <mergeCell ref="B31:F31"/>
    <mergeCell ref="J32:K32"/>
    <mergeCell ref="B34:H34"/>
    <mergeCell ref="B36:H36"/>
    <mergeCell ref="B38:M38"/>
    <mergeCell ref="J22:K22"/>
    <mergeCell ref="B24:D24"/>
    <mergeCell ref="B26:F26"/>
    <mergeCell ref="B27:F27"/>
    <mergeCell ref="B28:F28"/>
    <mergeCell ref="B18:D18"/>
    <mergeCell ref="B19:F19"/>
    <mergeCell ref="B20:F20"/>
    <mergeCell ref="R20:S20"/>
    <mergeCell ref="B21:F21"/>
    <mergeCell ref="C10:G10"/>
    <mergeCell ref="I10:J10"/>
    <mergeCell ref="L10:M10"/>
    <mergeCell ref="B12:M12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phoneticPr fontId="63" type="noConversion"/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Nov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76" firstPageNumber="0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79"/>
  <sheetViews>
    <sheetView topLeftCell="A4" zoomScale="115" zoomScaleNormal="115" zoomScalePageLayoutView="115" workbookViewId="0">
      <selection activeCell="H13" sqref="H13"/>
    </sheetView>
  </sheetViews>
  <sheetFormatPr baseColWidth="10" defaultColWidth="9.109375" defaultRowHeight="13.2"/>
  <cols>
    <col min="1" max="7" width="9.109375" style="1"/>
    <col min="8" max="8" width="19.44140625" style="1" bestFit="1" customWidth="1"/>
    <col min="9" max="1025" width="9.109375" style="1"/>
  </cols>
  <sheetData>
    <row r="1" spans="1:11">
      <c r="A1"/>
      <c r="B1"/>
      <c r="C1" s="308" t="s">
        <v>8</v>
      </c>
      <c r="D1" s="309" t="s">
        <v>24</v>
      </c>
      <c r="E1" s="310"/>
      <c r="F1" s="310"/>
      <c r="G1" s="310"/>
      <c r="H1" s="310"/>
      <c r="I1"/>
      <c r="J1"/>
      <c r="K1" s="310"/>
    </row>
    <row r="2" spans="1:11">
      <c r="A2"/>
      <c r="B2"/>
      <c r="C2" s="311" t="s">
        <v>9</v>
      </c>
      <c r="D2" s="312" t="s">
        <v>25</v>
      </c>
      <c r="E2" s="310"/>
      <c r="F2" s="310"/>
      <c r="G2" s="310"/>
      <c r="H2"/>
      <c r="I2"/>
      <c r="J2"/>
      <c r="K2" s="310"/>
    </row>
    <row r="3" spans="1:11" ht="13.8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</row>
    <row r="4" spans="1:11" ht="13.8">
      <c r="A4"/>
      <c r="B4"/>
      <c r="C4" s="259" t="s">
        <v>5</v>
      </c>
      <c r="D4" s="310"/>
      <c r="E4" s="310"/>
      <c r="F4" s="310"/>
      <c r="G4" s="310"/>
      <c r="H4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8" t="s">
        <v>359</v>
      </c>
      <c r="D6" s="858"/>
      <c r="E6" s="858"/>
      <c r="F6" s="858"/>
      <c r="G6" s="858"/>
      <c r="H6" s="858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9" t="s">
        <v>331</v>
      </c>
      <c r="D9" s="859"/>
      <c r="E9" s="859"/>
      <c r="F9" s="860" t="s">
        <v>332</v>
      </c>
      <c r="G9" s="860"/>
      <c r="H9" s="318">
        <v>607991</v>
      </c>
      <c r="I9" s="319"/>
      <c r="J9" s="55"/>
      <c r="K9"/>
    </row>
    <row r="10" spans="1:11">
      <c r="A10" s="55"/>
      <c r="B10" s="317"/>
      <c r="C10" s="859"/>
      <c r="D10" s="859"/>
      <c r="E10" s="859"/>
      <c r="F10" s="860" t="s">
        <v>333</v>
      </c>
      <c r="G10" s="860"/>
      <c r="H10" s="318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'HC-Nov'!I56</f>
        <v>5894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'HC-Nov'!I59</f>
        <v>320</v>
      </c>
      <c r="I13" s="319"/>
      <c r="J13" s="55"/>
      <c r="K13" s="261"/>
    </row>
    <row r="14" spans="1:11" ht="13.5" customHeight="1">
      <c r="A14" s="55"/>
      <c r="B14" s="317"/>
      <c r="C14" s="374" t="s">
        <v>360</v>
      </c>
      <c r="D14" s="326"/>
      <c r="E14" s="326"/>
      <c r="F14" s="327"/>
      <c r="G14" s="328"/>
      <c r="H14" s="325">
        <f>'HC-Nov'!I61</f>
        <v>368</v>
      </c>
      <c r="I14" s="319"/>
      <c r="J14" s="55"/>
      <c r="K14" s="261"/>
    </row>
    <row r="15" spans="1:11" ht="15.6">
      <c r="A15" s="55"/>
      <c r="B15" s="317"/>
      <c r="C15" s="330"/>
      <c r="D15" s="331"/>
      <c r="E15" s="331"/>
      <c r="F15" s="320"/>
      <c r="G15" s="320"/>
      <c r="H15" s="332">
        <f>SUM(H12:H14)</f>
        <v>6582</v>
      </c>
      <c r="I15" s="319"/>
      <c r="J15" s="55"/>
    </row>
    <row r="16" spans="1:11" ht="5.25" customHeight="1">
      <c r="A16" s="55"/>
      <c r="B16" s="333"/>
      <c r="C16" s="334"/>
      <c r="D16" s="334"/>
      <c r="E16" s="334"/>
      <c r="F16" s="334"/>
      <c r="G16" s="334"/>
      <c r="H16" s="334"/>
      <c r="I16" s="335"/>
      <c r="J16" s="55"/>
    </row>
    <row r="17" spans="1:10">
      <c r="A17" s="55"/>
      <c r="B17" s="207"/>
      <c r="C17" s="207"/>
      <c r="D17" s="207"/>
      <c r="E17" s="207"/>
      <c r="F17" s="207"/>
      <c r="G17" s="207"/>
      <c r="H17" s="207"/>
      <c r="I17" s="207"/>
      <c r="J17" s="55"/>
    </row>
    <row r="18" spans="1:10">
      <c r="A18" s="55"/>
      <c r="B18" s="55"/>
      <c r="C18" s="55"/>
      <c r="D18" s="55"/>
      <c r="E18" s="55"/>
      <c r="F18" s="55"/>
      <c r="G18" s="55"/>
      <c r="H18" s="55"/>
      <c r="I18" s="55"/>
      <c r="J18" s="55"/>
    </row>
    <row r="19" spans="1:10" ht="3" customHeight="1">
      <c r="A19" s="55"/>
      <c r="B19" s="314"/>
      <c r="C19" s="315"/>
      <c r="D19" s="315"/>
      <c r="E19" s="315"/>
      <c r="F19" s="315"/>
      <c r="G19" s="315"/>
      <c r="H19" s="315"/>
      <c r="I19" s="316"/>
      <c r="J19" s="55"/>
    </row>
    <row r="20" spans="1:10" ht="13.5" customHeight="1">
      <c r="A20" s="55"/>
      <c r="B20" s="317"/>
      <c r="C20" s="859" t="s">
        <v>361</v>
      </c>
      <c r="D20" s="859"/>
      <c r="E20" s="859"/>
      <c r="F20" s="860" t="s">
        <v>332</v>
      </c>
      <c r="G20" s="860"/>
      <c r="H20" s="318">
        <v>607975</v>
      </c>
      <c r="I20" s="319"/>
      <c r="J20" s="55"/>
    </row>
    <row r="21" spans="1:10">
      <c r="A21" s="55"/>
      <c r="B21" s="317"/>
      <c r="C21" s="859"/>
      <c r="D21" s="859"/>
      <c r="E21" s="859"/>
      <c r="F21" s="860" t="s">
        <v>333</v>
      </c>
      <c r="G21" s="860"/>
      <c r="H21" s="318">
        <v>1124668</v>
      </c>
      <c r="I21" s="319"/>
      <c r="J21" s="55"/>
    </row>
    <row r="22" spans="1:10" ht="15.6">
      <c r="A22" s="55"/>
      <c r="B22" s="317"/>
      <c r="C22" s="320"/>
      <c r="D22" s="320"/>
      <c r="E22" s="320"/>
      <c r="F22" s="320"/>
      <c r="G22" s="320"/>
      <c r="H22" s="320"/>
      <c r="I22" s="319"/>
      <c r="J22" s="55"/>
    </row>
    <row r="23" spans="1:10" ht="13.5" customHeight="1">
      <c r="A23" s="55"/>
      <c r="B23" s="317"/>
      <c r="C23" s="321" t="s">
        <v>82</v>
      </c>
      <c r="D23" s="322"/>
      <c r="E23" s="322"/>
      <c r="F23" s="323"/>
      <c r="G23" s="324">
        <v>4</v>
      </c>
      <c r="H23" s="325">
        <f>'HC-Nov'!I58</f>
        <v>1300</v>
      </c>
      <c r="I23" s="319"/>
      <c r="J23" s="55"/>
    </row>
    <row r="24" spans="1:10" ht="13.5" customHeight="1">
      <c r="A24" s="55"/>
      <c r="B24" s="317"/>
      <c r="C24" s="321" t="s">
        <v>362</v>
      </c>
      <c r="D24" s="322"/>
      <c r="E24" s="322"/>
      <c r="F24" s="323"/>
      <c r="G24" s="324">
        <v>4</v>
      </c>
      <c r="H24" s="325">
        <f>'HC-Nov'!I57</f>
        <v>1000</v>
      </c>
      <c r="I24" s="319"/>
      <c r="J24" s="55"/>
    </row>
    <row r="25" spans="1:10" ht="15.6">
      <c r="A25" s="55"/>
      <c r="B25" s="317"/>
      <c r="C25" s="330"/>
      <c r="D25" s="331"/>
      <c r="E25" s="331"/>
      <c r="F25" s="320"/>
      <c r="G25" s="320"/>
      <c r="H25" s="332">
        <f>SUM(H23:H24)</f>
        <v>2300</v>
      </c>
      <c r="I25" s="319"/>
      <c r="J25" s="55"/>
    </row>
    <row r="26" spans="1:10" ht="3" customHeight="1">
      <c r="A26" s="55"/>
      <c r="B26" s="333"/>
      <c r="C26" s="334"/>
      <c r="D26" s="334"/>
      <c r="E26" s="334"/>
      <c r="F26" s="334"/>
      <c r="G26" s="334"/>
      <c r="H26" s="334"/>
      <c r="I26" s="335"/>
      <c r="J26" s="55"/>
    </row>
    <row r="27" spans="1:10">
      <c r="A27" s="55"/>
      <c r="B27" s="207"/>
      <c r="C27" s="207"/>
      <c r="D27" s="207"/>
      <c r="E27" s="207"/>
      <c r="F27" s="207"/>
      <c r="G27" s="207"/>
      <c r="H27" s="207"/>
      <c r="I27" s="207"/>
      <c r="J27" s="55"/>
    </row>
    <row r="28" spans="1:10">
      <c r="A28" s="55"/>
      <c r="B28" s="55"/>
      <c r="C28" s="55"/>
      <c r="D28" s="55"/>
      <c r="E28" s="55"/>
      <c r="F28" s="55"/>
      <c r="G28" s="55"/>
      <c r="H28" s="55"/>
      <c r="I28" s="55"/>
      <c r="J28" s="55"/>
    </row>
    <row r="29" spans="1:10" ht="3" customHeight="1">
      <c r="A29" s="55"/>
      <c r="B29" s="314"/>
      <c r="C29" s="315"/>
      <c r="D29" s="315"/>
      <c r="E29" s="315"/>
      <c r="F29" s="315"/>
      <c r="G29" s="315"/>
      <c r="H29" s="315"/>
      <c r="I29" s="316"/>
      <c r="J29" s="55"/>
    </row>
    <row r="30" spans="1:10" ht="13.5" customHeight="1">
      <c r="A30" s="55"/>
      <c r="B30" s="317"/>
      <c r="C30" s="859" t="s">
        <v>363</v>
      </c>
      <c r="D30" s="859"/>
      <c r="E30" s="859"/>
      <c r="F30" s="869" t="s">
        <v>333</v>
      </c>
      <c r="G30" s="869"/>
      <c r="H30" s="869">
        <v>2675459567</v>
      </c>
      <c r="I30" s="319"/>
      <c r="J30" s="55"/>
    </row>
    <row r="31" spans="1:10" ht="12.75" customHeight="1">
      <c r="A31" s="55"/>
      <c r="B31" s="317"/>
      <c r="C31" s="859"/>
      <c r="D31" s="859"/>
      <c r="E31" s="859"/>
      <c r="F31" s="869"/>
      <c r="G31" s="869"/>
      <c r="H31" s="869"/>
      <c r="I31" s="319"/>
      <c r="J31" s="55"/>
    </row>
    <row r="32" spans="1:10" ht="15.6">
      <c r="A32" s="55"/>
      <c r="B32" s="317"/>
      <c r="C32" s="320"/>
      <c r="D32" s="320"/>
      <c r="E32" s="320"/>
      <c r="F32" s="320"/>
      <c r="G32" s="320"/>
      <c r="H32" s="320"/>
      <c r="I32" s="319"/>
      <c r="J32" s="55"/>
    </row>
    <row r="33" spans="1:10" ht="13.5" customHeight="1">
      <c r="A33" s="55"/>
      <c r="B33" s="317"/>
      <c r="C33" s="321" t="s">
        <v>336</v>
      </c>
      <c r="D33" s="322"/>
      <c r="E33" s="322"/>
      <c r="F33" s="323"/>
      <c r="G33" s="329">
        <v>4</v>
      </c>
      <c r="H33" s="325">
        <f>'HC-Nov'!I60</f>
        <v>1000</v>
      </c>
      <c r="I33" s="319"/>
      <c r="J33" s="55"/>
    </row>
    <row r="34" spans="1:10" ht="13.5" customHeight="1">
      <c r="A34" s="55"/>
      <c r="B34" s="317"/>
      <c r="C34" s="320"/>
      <c r="D34" s="382"/>
      <c r="E34" s="382"/>
      <c r="F34" s="320"/>
      <c r="G34" s="383"/>
      <c r="H34" s="384"/>
      <c r="I34" s="319"/>
      <c r="J34" s="55"/>
    </row>
    <row r="35" spans="1:10" ht="15.6">
      <c r="A35" s="55"/>
      <c r="B35" s="317"/>
      <c r="C35" s="330"/>
      <c r="D35" s="331"/>
      <c r="E35" s="331"/>
      <c r="F35" s="320"/>
      <c r="G35" s="320"/>
      <c r="H35" s="332">
        <f>SUM(H33:H34)</f>
        <v>1000</v>
      </c>
      <c r="I35" s="319"/>
      <c r="J35" s="55"/>
    </row>
    <row r="36" spans="1:10" ht="3" customHeight="1">
      <c r="A36" s="55"/>
      <c r="B36" s="333"/>
      <c r="C36" s="334"/>
      <c r="D36" s="334"/>
      <c r="E36" s="334"/>
      <c r="F36" s="334"/>
      <c r="G36" s="334"/>
      <c r="H36" s="334"/>
      <c r="I36" s="335"/>
      <c r="J36" s="55"/>
    </row>
    <row r="37" spans="1:10">
      <c r="A37" s="55"/>
      <c r="B37" s="207"/>
      <c r="C37" s="207"/>
      <c r="D37" s="207"/>
      <c r="E37" s="207"/>
      <c r="F37" s="207"/>
      <c r="G37" s="207"/>
      <c r="H37" s="207"/>
      <c r="I37" s="207"/>
      <c r="J37" s="55"/>
    </row>
    <row r="38" spans="1:10">
      <c r="A38" s="55"/>
      <c r="B38" s="55"/>
      <c r="C38" s="55"/>
      <c r="D38" s="55"/>
      <c r="E38" s="55"/>
      <c r="F38" s="55"/>
      <c r="G38" s="55"/>
      <c r="H38" s="55"/>
      <c r="I38" s="55"/>
      <c r="J38" s="55"/>
    </row>
    <row r="39" spans="1:10" ht="25.2">
      <c r="A39" s="55"/>
      <c r="B39" s="55"/>
      <c r="C39" s="385" t="s">
        <v>364</v>
      </c>
      <c r="D39" s="386"/>
      <c r="E39" s="386"/>
      <c r="F39" s="387"/>
      <c r="G39" s="388">
        <v>4</v>
      </c>
      <c r="H39" s="389">
        <f>SUM(H15+H25+H35)</f>
        <v>9882</v>
      </c>
      <c r="I39" s="55"/>
      <c r="J39" s="55"/>
    </row>
    <row r="40" spans="1:10" ht="3" customHeight="1">
      <c r="A40" s="55"/>
      <c r="B40" s="55"/>
      <c r="C40" s="278"/>
      <c r="D40" s="278"/>
      <c r="E40" s="278"/>
      <c r="F40" s="278"/>
      <c r="G40" s="278"/>
      <c r="H40" s="278"/>
      <c r="I40" s="55"/>
      <c r="J40" s="55"/>
    </row>
    <row r="41" spans="1:10" ht="22.8">
      <c r="A41" s="55"/>
      <c r="B41" s="861" t="s">
        <v>337</v>
      </c>
      <c r="C41" s="861"/>
      <c r="D41" s="861"/>
      <c r="E41" s="861"/>
      <c r="F41" s="861"/>
      <c r="G41" s="861"/>
      <c r="H41" s="861"/>
      <c r="I41" s="55"/>
      <c r="J41" s="55"/>
    </row>
    <row r="42" spans="1:10">
      <c r="A42" s="55"/>
      <c r="B42" s="337"/>
      <c r="C42" s="337"/>
      <c r="D42" s="337"/>
      <c r="E42" s="336"/>
      <c r="F42" s="337"/>
      <c r="G42" s="337"/>
      <c r="H42" s="337"/>
      <c r="I42" s="55"/>
      <c r="J42" s="55"/>
    </row>
    <row r="43" spans="1:10">
      <c r="A43" s="55"/>
      <c r="B43" s="338" t="s">
        <v>338</v>
      </c>
      <c r="C43" s="338"/>
      <c r="D43" s="339">
        <f>'HC-Nov'!D104</f>
        <v>3578.5</v>
      </c>
      <c r="E43" s="336"/>
      <c r="F43" s="376" t="s">
        <v>339</v>
      </c>
      <c r="G43" s="338"/>
      <c r="H43" s="339">
        <v>5000</v>
      </c>
      <c r="I43" s="55"/>
      <c r="J43" s="55"/>
    </row>
    <row r="44" spans="1:10">
      <c r="A44" s="55"/>
      <c r="B44" s="338" t="s">
        <v>340</v>
      </c>
      <c r="C44" s="338"/>
      <c r="D44" s="340">
        <f>'IM-Nov'!H20</f>
        <v>0</v>
      </c>
      <c r="E44" s="336"/>
      <c r="F44" s="377" t="s">
        <v>341</v>
      </c>
      <c r="G44" s="341"/>
      <c r="H44" s="342">
        <f>'HC-Nov'!P57</f>
        <v>5894</v>
      </c>
      <c r="I44" s="55"/>
      <c r="J44" s="55"/>
    </row>
    <row r="45" spans="1:10">
      <c r="A45" s="55"/>
      <c r="B45" s="390" t="s">
        <v>342</v>
      </c>
      <c r="C45" s="390"/>
      <c r="D45" s="391">
        <f>SUM(D43+D44)</f>
        <v>3578.5</v>
      </c>
      <c r="E45" s="336"/>
      <c r="F45" s="392" t="s">
        <v>343</v>
      </c>
      <c r="G45" s="393"/>
      <c r="H45" s="394">
        <f>SUM(H43-H44)</f>
        <v>-894</v>
      </c>
      <c r="I45" s="55"/>
      <c r="J45" s="55"/>
    </row>
    <row r="46" spans="1:10">
      <c r="A46" s="55"/>
      <c r="B46" s="336"/>
      <c r="C46" s="336"/>
      <c r="D46" s="336"/>
      <c r="E46" s="336"/>
      <c r="F46" s="379"/>
      <c r="G46" s="336"/>
      <c r="H46" s="336"/>
      <c r="I46" s="55"/>
      <c r="J46" s="55"/>
    </row>
    <row r="47" spans="1:10">
      <c r="A47" s="55"/>
      <c r="B47" s="380" t="str">
        <f>'IM-Nov'!B26:F26</f>
        <v>Resolucion para Fondo del Circuito - Mes de Nov</v>
      </c>
      <c r="C47" s="347"/>
      <c r="D47" s="291">
        <f>'IM-Nov'!H26</f>
        <v>1000</v>
      </c>
      <c r="E47" s="348"/>
      <c r="F47" s="376" t="s">
        <v>344</v>
      </c>
      <c r="G47" s="338"/>
      <c r="H47" s="339">
        <v>600</v>
      </c>
      <c r="I47" s="55"/>
      <c r="J47" s="55"/>
    </row>
    <row r="48" spans="1:10">
      <c r="A48" s="55"/>
      <c r="B48" s="380" t="str">
        <f>'IM-Nov'!B27:F27</f>
        <v>Viaje para Asamblea</v>
      </c>
      <c r="C48" s="347"/>
      <c r="D48" s="291">
        <f>'IM-Nov'!H27</f>
        <v>368</v>
      </c>
      <c r="E48" s="348"/>
      <c r="F48" s="377" t="s">
        <v>345</v>
      </c>
      <c r="G48" s="341"/>
      <c r="H48" s="342">
        <f>'HC-Nov'!Q57</f>
        <v>1000</v>
      </c>
      <c r="I48" s="55"/>
      <c r="J48" s="55"/>
    </row>
    <row r="49" spans="1:10">
      <c r="A49" s="55"/>
      <c r="B49" s="380" t="str">
        <f>'IM-Nov'!B28:F28</f>
        <v>Mantenimiento</v>
      </c>
      <c r="C49" s="347"/>
      <c r="D49" s="291">
        <f>'IM-Nov'!H28</f>
        <v>9000</v>
      </c>
      <c r="E49" s="348"/>
      <c r="F49" s="392" t="s">
        <v>343</v>
      </c>
      <c r="G49" s="393"/>
      <c r="H49" s="394">
        <f>SUM(H47-H48)</f>
        <v>-400</v>
      </c>
      <c r="I49" s="55"/>
      <c r="J49" s="55"/>
    </row>
    <row r="50" spans="1:10">
      <c r="A50" s="55"/>
      <c r="B50" s="380" t="str">
        <f>'IM-Nov'!B29:F29</f>
        <v>Gastos Varios (Ver Hoja cuenta, conceptos "G")</v>
      </c>
      <c r="C50" s="347"/>
      <c r="D50" s="291">
        <f>'IM-Nov'!H29</f>
        <v>1898</v>
      </c>
      <c r="E50" s="348"/>
      <c r="F50" s="349"/>
      <c r="G50" s="349"/>
      <c r="H50" s="350"/>
      <c r="I50" s="55"/>
      <c r="J50" s="55"/>
    </row>
    <row r="51" spans="1:10">
      <c r="A51" s="55"/>
      <c r="B51" s="380" t="str">
        <f>'IM-Nov'!B31:F31</f>
        <v>Resolucion OM</v>
      </c>
      <c r="C51" s="351"/>
      <c r="D51" s="291">
        <f>'IM-Nov'!H31</f>
        <v>1000</v>
      </c>
      <c r="E51" s="352"/>
      <c r="F51" s="351"/>
      <c r="G51" s="351"/>
      <c r="H51" s="353"/>
      <c r="I51" s="55"/>
      <c r="J51" s="55"/>
    </row>
    <row r="52" spans="1:10">
      <c r="A52" s="55"/>
      <c r="B52" s="380" t="str">
        <f>'IM-Nov'!B32:F32</f>
        <v>Total recibido</v>
      </c>
      <c r="C52" s="351"/>
      <c r="D52" s="354">
        <f>'IM-Nov'!H32</f>
        <v>0</v>
      </c>
      <c r="E52" s="336"/>
      <c r="F52" s="351"/>
      <c r="G52" s="351"/>
      <c r="H52" s="355">
        <f>D53+H43+H47</f>
        <v>18866</v>
      </c>
      <c r="I52" s="55"/>
      <c r="J52" s="55"/>
    </row>
    <row r="53" spans="1:10">
      <c r="A53" s="55"/>
      <c r="B53" s="395" t="s">
        <v>342</v>
      </c>
      <c r="C53" s="395"/>
      <c r="D53" s="396">
        <f>SUM(D47:D52)</f>
        <v>13266</v>
      </c>
      <c r="E53" s="336"/>
      <c r="F53" s="341"/>
      <c r="G53" s="341"/>
      <c r="H53" s="358">
        <f>D45+H44+H48</f>
        <v>10472.5</v>
      </c>
      <c r="I53" s="55"/>
      <c r="J53" s="55"/>
    </row>
    <row r="54" spans="1:10">
      <c r="A54" s="55"/>
      <c r="B54" s="336"/>
      <c r="C54" s="336"/>
      <c r="D54" s="336"/>
      <c r="E54" s="336"/>
      <c r="F54" s="336"/>
      <c r="G54" s="336"/>
      <c r="H54" s="359">
        <v>151.54</v>
      </c>
      <c r="I54" s="55"/>
      <c r="J54" s="55"/>
    </row>
    <row r="55" spans="1:10">
      <c r="A55" s="55"/>
      <c r="B55" s="393" t="s">
        <v>343</v>
      </c>
      <c r="C55" s="393"/>
      <c r="D55" s="394">
        <f>SUM(D45-D53)</f>
        <v>-9687.5</v>
      </c>
      <c r="E55" s="336"/>
      <c r="F55" s="360"/>
      <c r="G55" s="360"/>
      <c r="H55" s="361">
        <f>H45+H49+H54</f>
        <v>-1142.46</v>
      </c>
      <c r="I55" s="55"/>
      <c r="J55" s="55"/>
    </row>
    <row r="56" spans="1:10">
      <c r="A56" s="55"/>
      <c r="B56" s="55"/>
      <c r="C56" s="55"/>
      <c r="D56" s="397"/>
      <c r="E56" s="55"/>
      <c r="F56" s="55"/>
      <c r="G56" s="55"/>
      <c r="H56" s="362">
        <f>H52-H53</f>
        <v>8393.5</v>
      </c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</sheetData>
  <mergeCells count="11">
    <mergeCell ref="C30:E31"/>
    <mergeCell ref="F30:G31"/>
    <mergeCell ref="H30:H31"/>
    <mergeCell ref="B41:H41"/>
    <mergeCell ref="C6:H6"/>
    <mergeCell ref="C9:E10"/>
    <mergeCell ref="F9:G9"/>
    <mergeCell ref="F10:G10"/>
    <mergeCell ref="C20:E21"/>
    <mergeCell ref="F20:G20"/>
    <mergeCell ref="F21:G21"/>
  </mergeCells>
  <hyperlinks>
    <hyperlink ref="C1" location="I!F.B2" display="Informe Financiero"/>
    <hyperlink ref="D1" location="'HC-Nov'!U3" display="HC - Nov"/>
    <hyperlink ref="C2" location="Listado!B3" display="Listado"/>
    <hyperlink ref="D2" location="'IM-Nov'!J5" display="IM - Nov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A160"/>
  <sheetViews>
    <sheetView topLeftCell="B1" zoomScaleNormal="100" zoomScalePageLayoutView="85" workbookViewId="0">
      <pane ySplit="6" topLeftCell="A20" activePane="bottomLeft" state="frozen"/>
      <selection pane="bottomLeft" activeCell="I39" sqref="I39"/>
    </sheetView>
  </sheetViews>
  <sheetFormatPr baseColWidth="10" defaultColWidth="9.109375" defaultRowHeight="13.2"/>
  <cols>
    <col min="1" max="1" width="3.33203125" style="1" customWidth="1"/>
    <col min="2" max="2" width="11.44140625" style="71" bestFit="1" customWidth="1"/>
    <col min="3" max="4" width="9.109375" style="1"/>
    <col min="5" max="5" width="12.33203125" style="1" customWidth="1"/>
    <col min="6" max="6" width="9.109375" style="1"/>
    <col min="7" max="7" width="12.33203125" style="1" customWidth="1"/>
    <col min="8" max="8" width="11.44140625" style="71" customWidth="1"/>
    <col min="9" max="9" width="10" style="71" bestFit="1" customWidth="1"/>
    <col min="10" max="10" width="9.88671875" style="71" bestFit="1" customWidth="1"/>
    <col min="11" max="14" width="9.109375" style="71"/>
    <col min="15" max="15" width="1.6640625" style="1" customWidth="1"/>
    <col min="16" max="19" width="9.109375" style="1"/>
    <col min="20" max="20" width="0" style="1" hidden="1"/>
    <col min="21" max="1015" width="9.109375" style="1"/>
  </cols>
  <sheetData>
    <row r="1" spans="1:22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3.8">
      <c r="A2"/>
      <c r="B2" s="788" t="s">
        <v>8</v>
      </c>
      <c r="C2" s="788"/>
      <c r="D2" s="788"/>
      <c r="E2" s="158"/>
      <c r="F2" s="803"/>
      <c r="G2" s="803"/>
      <c r="H2" s="159"/>
      <c r="I2" s="638" t="s">
        <v>18</v>
      </c>
      <c r="J2" s="638" t="s">
        <v>21</v>
      </c>
      <c r="K2" s="638" t="s">
        <v>24</v>
      </c>
      <c r="L2" s="641" t="s">
        <v>27</v>
      </c>
      <c r="M2" s="638" t="s">
        <v>30</v>
      </c>
      <c r="N2" s="638" t="s">
        <v>34</v>
      </c>
      <c r="O2"/>
      <c r="P2"/>
      <c r="Q2"/>
      <c r="R2"/>
      <c r="S2"/>
      <c r="T2"/>
      <c r="U2"/>
      <c r="V2"/>
    </row>
    <row r="3" spans="1:22" ht="13.8">
      <c r="A3"/>
      <c r="B3" s="775" t="s">
        <v>9</v>
      </c>
      <c r="C3" s="775"/>
      <c r="D3" s="775"/>
      <c r="E3" s="158"/>
      <c r="F3" s="161"/>
      <c r="G3" s="161"/>
      <c r="H3" s="159"/>
      <c r="I3" s="638" t="s">
        <v>37</v>
      </c>
      <c r="J3" s="638" t="s">
        <v>40</v>
      </c>
      <c r="K3" s="638" t="s">
        <v>43</v>
      </c>
      <c r="L3" s="638" t="s">
        <v>46</v>
      </c>
      <c r="M3" s="638" t="s">
        <v>50</v>
      </c>
      <c r="N3" s="638" t="s">
        <v>53</v>
      </c>
      <c r="O3"/>
      <c r="P3"/>
      <c r="Q3"/>
      <c r="R3"/>
      <c r="S3"/>
      <c r="T3"/>
      <c r="U3"/>
      <c r="V3"/>
    </row>
    <row r="4" spans="1:22" ht="13.8">
      <c r="A4"/>
      <c r="B4" s="776" t="s">
        <v>10</v>
      </c>
      <c r="C4" s="776"/>
      <c r="D4" s="776"/>
      <c r="E4" s="162"/>
      <c r="F4" s="801"/>
      <c r="G4" s="801"/>
      <c r="H4" s="163"/>
      <c r="I4" s="639" t="s">
        <v>19</v>
      </c>
      <c r="J4" s="639" t="s">
        <v>22</v>
      </c>
      <c r="K4" s="639" t="s">
        <v>25</v>
      </c>
      <c r="L4" s="639" t="s">
        <v>28</v>
      </c>
      <c r="M4" s="639" t="s">
        <v>31</v>
      </c>
      <c r="N4" s="639" t="s">
        <v>35</v>
      </c>
      <c r="O4"/>
      <c r="P4"/>
      <c r="Q4"/>
      <c r="R4"/>
      <c r="S4"/>
      <c r="T4"/>
      <c r="U4"/>
      <c r="V4"/>
    </row>
    <row r="5" spans="1:22" ht="15.6">
      <c r="A5"/>
      <c r="B5" s="802" t="s">
        <v>5</v>
      </c>
      <c r="C5" s="802"/>
      <c r="D5" s="802"/>
      <c r="E5" s="162"/>
      <c r="F5" s="161"/>
      <c r="G5" s="161"/>
      <c r="H5" s="163"/>
      <c r="I5" s="639" t="s">
        <v>38</v>
      </c>
      <c r="J5" s="639" t="s">
        <v>41</v>
      </c>
      <c r="K5" s="639" t="s">
        <v>44</v>
      </c>
      <c r="L5" s="639" t="s">
        <v>47</v>
      </c>
      <c r="M5" s="639" t="s">
        <v>51</v>
      </c>
      <c r="N5" s="639" t="s">
        <v>54</v>
      </c>
      <c r="O5"/>
      <c r="P5"/>
      <c r="Q5"/>
      <c r="R5"/>
      <c r="S5"/>
      <c r="T5"/>
      <c r="U5"/>
      <c r="V5"/>
    </row>
    <row r="6" spans="1:22" ht="6.75" customHeight="1">
      <c r="A6"/>
      <c r="B6" s="164"/>
      <c r="C6" s="164"/>
      <c r="D6" s="164"/>
      <c r="E6" s="162"/>
      <c r="F6" s="161"/>
      <c r="G6" s="161"/>
      <c r="H6" s="163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ht="26.25" customHeight="1">
      <c r="A8" s="55"/>
      <c r="B8" s="794" t="s">
        <v>253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794"/>
      <c r="O8" s="55"/>
      <c r="P8"/>
      <c r="Q8"/>
      <c r="R8"/>
      <c r="S8" s="131"/>
      <c r="T8" s="165">
        <v>1</v>
      </c>
      <c r="U8"/>
      <c r="V8"/>
    </row>
    <row r="9" spans="1:22" ht="13.5" customHeight="1">
      <c r="A9" s="55"/>
      <c r="B9" s="130"/>
      <c r="C9" s="166"/>
      <c r="D9" s="166"/>
      <c r="E9" s="166"/>
      <c r="F9" s="166"/>
      <c r="G9" s="166"/>
      <c r="H9" s="130"/>
      <c r="I9" s="130"/>
      <c r="J9" s="130"/>
      <c r="K9" s="130"/>
      <c r="L9" s="130"/>
      <c r="M9" s="130"/>
      <c r="N9" s="130"/>
      <c r="O9" s="55"/>
      <c r="P9" s="167"/>
      <c r="Q9" s="131"/>
      <c r="R9" s="131"/>
      <c r="S9" s="131"/>
      <c r="T9" s="165">
        <v>2</v>
      </c>
      <c r="U9"/>
      <c r="V9"/>
    </row>
    <row r="10" spans="1:22" ht="15.6">
      <c r="A10" s="55"/>
      <c r="B10" s="795" t="str">
        <f>Menu!C13</f>
        <v>Jardines Cancun</v>
      </c>
      <c r="C10" s="795"/>
      <c r="D10" s="795"/>
      <c r="E10" s="795"/>
      <c r="F10" s="795"/>
      <c r="G10" s="795" t="str">
        <f>Menu!F13</f>
        <v>Cancun</v>
      </c>
      <c r="H10" s="795"/>
      <c r="I10" s="795"/>
      <c r="J10" s="795" t="str">
        <f>Menu!I13</f>
        <v>Quintana Roo</v>
      </c>
      <c r="K10" s="795"/>
      <c r="L10" s="795" t="s">
        <v>75</v>
      </c>
      <c r="M10" s="795"/>
      <c r="N10" s="642">
        <v>2018</v>
      </c>
      <c r="O10" s="55"/>
      <c r="P10" s="52"/>
      <c r="Q10"/>
      <c r="R10" s="52"/>
      <c r="S10" s="52"/>
      <c r="T10" s="52"/>
      <c r="U10" s="52"/>
      <c r="V10"/>
    </row>
    <row r="11" spans="1:22">
      <c r="A11" s="55"/>
      <c r="B11" s="796" t="s">
        <v>254</v>
      </c>
      <c r="C11" s="796"/>
      <c r="D11" s="796"/>
      <c r="E11" s="796"/>
      <c r="F11" s="796"/>
      <c r="G11" s="797" t="s">
        <v>255</v>
      </c>
      <c r="H11" s="797"/>
      <c r="I11" s="797"/>
      <c r="J11" s="796" t="s">
        <v>256</v>
      </c>
      <c r="K11" s="796"/>
      <c r="L11" s="797" t="s">
        <v>257</v>
      </c>
      <c r="M11" s="797"/>
      <c r="N11" s="640" t="s">
        <v>258</v>
      </c>
      <c r="O11" s="55"/>
      <c r="P11" s="52"/>
      <c r="Q11" s="52"/>
      <c r="R11" s="52"/>
      <c r="S11" s="52"/>
      <c r="T11" s="52"/>
      <c r="U11" s="52"/>
      <c r="V11"/>
    </row>
    <row r="12" spans="1:22" ht="13.5" customHeight="1">
      <c r="A12" s="55"/>
      <c r="B12" s="130"/>
      <c r="C12" s="55"/>
      <c r="D12" s="55"/>
      <c r="E12" s="55"/>
      <c r="F12" s="55"/>
      <c r="G12" s="55"/>
      <c r="H12" s="130"/>
      <c r="I12" s="130"/>
      <c r="J12" s="130"/>
      <c r="K12" s="130"/>
      <c r="L12" s="130"/>
      <c r="M12" s="130"/>
      <c r="N12" s="130"/>
      <c r="O12" s="55"/>
      <c r="P12" s="172"/>
      <c r="Q12" s="172"/>
      <c r="R12" s="173"/>
      <c r="S12" s="52"/>
      <c r="T12" s="52"/>
      <c r="U12" s="52"/>
      <c r="V12"/>
    </row>
    <row r="13" spans="1:22" ht="13.5" customHeight="1">
      <c r="A13" s="55"/>
      <c r="B13" s="791" t="s">
        <v>259</v>
      </c>
      <c r="C13" s="792" t="s">
        <v>260</v>
      </c>
      <c r="D13" s="792"/>
      <c r="E13" s="792"/>
      <c r="F13" s="792"/>
      <c r="G13" s="792"/>
      <c r="H13" s="792" t="s">
        <v>261</v>
      </c>
      <c r="I13" s="792" t="s">
        <v>365</v>
      </c>
      <c r="J13" s="792"/>
      <c r="K13" s="792" t="s">
        <v>366</v>
      </c>
      <c r="L13" s="792"/>
      <c r="M13" s="793" t="s">
        <v>367</v>
      </c>
      <c r="N13" s="793"/>
      <c r="O13" s="55"/>
      <c r="P13" s="174"/>
      <c r="Q13" s="174"/>
      <c r="R13" s="172"/>
      <c r="S13" s="52"/>
      <c r="T13" s="52"/>
      <c r="U13" s="52"/>
      <c r="V13"/>
    </row>
    <row r="14" spans="1:22">
      <c r="A14" s="55"/>
      <c r="B14" s="870"/>
      <c r="C14" s="792"/>
      <c r="D14" s="792"/>
      <c r="E14" s="792"/>
      <c r="F14" s="792"/>
      <c r="G14" s="792"/>
      <c r="H14" s="792"/>
      <c r="I14" s="643" t="s">
        <v>265</v>
      </c>
      <c r="J14" s="643" t="s">
        <v>266</v>
      </c>
      <c r="K14" s="643" t="s">
        <v>265</v>
      </c>
      <c r="L14" s="643" t="s">
        <v>266</v>
      </c>
      <c r="M14" s="643" t="s">
        <v>265</v>
      </c>
      <c r="N14" s="644" t="s">
        <v>266</v>
      </c>
      <c r="O14" s="56"/>
      <c r="P14" s="52"/>
      <c r="Q14" s="175"/>
      <c r="R14" s="52"/>
      <c r="S14" s="52"/>
      <c r="T14" s="52"/>
      <c r="U14" s="52"/>
      <c r="V14"/>
    </row>
    <row r="15" spans="1:22" ht="15.75" customHeight="1">
      <c r="A15" s="55"/>
      <c r="B15" s="648">
        <v>43435</v>
      </c>
      <c r="C15" s="799"/>
      <c r="D15" s="799"/>
      <c r="E15" s="799"/>
      <c r="F15" s="799"/>
      <c r="G15" s="799"/>
      <c r="H15" s="177" t="s">
        <v>176</v>
      </c>
      <c r="I15" s="178">
        <v>210</v>
      </c>
      <c r="J15" s="178"/>
      <c r="K15" s="178"/>
      <c r="L15" s="178"/>
      <c r="M15" s="178"/>
      <c r="N15" s="363"/>
      <c r="O15" s="55"/>
      <c r="P15" s="180" t="e">
        <f>VLOOKUP(C15,Listado!C11:I321,7,0)</f>
        <v>#N/A</v>
      </c>
      <c r="Q15" s="181" t="s">
        <v>77</v>
      </c>
      <c r="R15" s="182"/>
      <c r="S15" s="182"/>
      <c r="T15" s="182"/>
      <c r="U15" s="182"/>
      <c r="V15" s="182"/>
    </row>
    <row r="16" spans="1:22" ht="15.75" customHeight="1">
      <c r="A16" s="55"/>
      <c r="B16" s="648">
        <v>43435</v>
      </c>
      <c r="C16" s="799"/>
      <c r="D16" s="799"/>
      <c r="E16" s="799"/>
      <c r="F16" s="799"/>
      <c r="G16" s="799"/>
      <c r="H16" s="177" t="s">
        <v>172</v>
      </c>
      <c r="I16" s="178">
        <v>1387.5</v>
      </c>
      <c r="J16" s="178"/>
      <c r="K16" s="178"/>
      <c r="L16" s="178"/>
      <c r="M16" s="178"/>
      <c r="N16" s="178"/>
      <c r="O16" s="179"/>
      <c r="P16" s="180" t="e">
        <f>VLOOKUP(C16,Listado!C11:I321,7,0)</f>
        <v>#N/A</v>
      </c>
      <c r="Q16" s="181" t="s">
        <v>79</v>
      </c>
      <c r="R16" s="182"/>
      <c r="S16" s="182"/>
      <c r="T16" s="182"/>
      <c r="U16" s="52"/>
      <c r="V16"/>
    </row>
    <row r="17" spans="1:22" ht="15.75" customHeight="1">
      <c r="A17" s="55"/>
      <c r="B17" s="648">
        <v>43440</v>
      </c>
      <c r="C17" s="799"/>
      <c r="D17" s="799"/>
      <c r="E17" s="799"/>
      <c r="F17" s="799"/>
      <c r="G17" s="799"/>
      <c r="H17" s="177" t="s">
        <v>176</v>
      </c>
      <c r="I17" s="178">
        <v>320</v>
      </c>
      <c r="J17" s="178"/>
      <c r="K17" s="178"/>
      <c r="L17" s="178"/>
      <c r="M17" s="178"/>
      <c r="N17" s="178"/>
      <c r="O17" s="179"/>
      <c r="P17" s="180" t="e">
        <f>VLOOKUP(C17,Listado!C11:I321,7,0)</f>
        <v>#N/A</v>
      </c>
      <c r="Q17" s="181" t="s">
        <v>70</v>
      </c>
      <c r="R17" s="182"/>
      <c r="S17" s="182"/>
      <c r="T17" s="182"/>
      <c r="U17" s="52"/>
      <c r="V17"/>
    </row>
    <row r="18" spans="1:22" ht="15.75" customHeight="1">
      <c r="A18" s="55"/>
      <c r="B18" s="648">
        <v>43440</v>
      </c>
      <c r="C18" s="799"/>
      <c r="D18" s="799"/>
      <c r="E18" s="799"/>
      <c r="F18" s="799"/>
      <c r="G18" s="799"/>
      <c r="H18" s="177" t="s">
        <v>172</v>
      </c>
      <c r="I18" s="178">
        <v>1485</v>
      </c>
      <c r="J18" s="178"/>
      <c r="K18" s="178"/>
      <c r="L18" s="178"/>
      <c r="M18" s="178"/>
      <c r="N18" s="178"/>
      <c r="O18" s="179"/>
      <c r="P18" s="180" t="e">
        <f>VLOOKUP(C18,Listado!C11:I321,7,0)</f>
        <v>#N/A</v>
      </c>
      <c r="Q18" s="181" t="s">
        <v>72</v>
      </c>
      <c r="R18" s="182"/>
      <c r="S18" s="182"/>
      <c r="T18" s="182"/>
      <c r="U18" s="52"/>
      <c r="V18"/>
    </row>
    <row r="19" spans="1:22" ht="15.75" customHeight="1">
      <c r="A19" s="55"/>
      <c r="B19" s="648">
        <v>43442</v>
      </c>
      <c r="C19" s="799"/>
      <c r="D19" s="799"/>
      <c r="E19" s="799"/>
      <c r="F19" s="799"/>
      <c r="G19" s="799"/>
      <c r="H19" s="177" t="s">
        <v>176</v>
      </c>
      <c r="I19" s="178">
        <v>288</v>
      </c>
      <c r="J19" s="178"/>
      <c r="K19" s="178"/>
      <c r="L19" s="178"/>
      <c r="M19" s="178"/>
      <c r="N19" s="178"/>
      <c r="O19" s="179"/>
      <c r="P19" s="180" t="e">
        <f>VLOOKUP(C19,Listado!C11:I321,7,0)</f>
        <v>#N/A</v>
      </c>
      <c r="Q19" s="181" t="s">
        <v>74</v>
      </c>
      <c r="R19" s="182"/>
      <c r="S19" s="182"/>
      <c r="T19" s="182"/>
      <c r="U19" s="52"/>
      <c r="V19"/>
    </row>
    <row r="20" spans="1:22" ht="15.75" customHeight="1">
      <c r="A20" s="55"/>
      <c r="B20" s="648">
        <v>43442</v>
      </c>
      <c r="C20" s="799"/>
      <c r="D20" s="799"/>
      <c r="E20" s="799"/>
      <c r="F20" s="799"/>
      <c r="G20" s="799"/>
      <c r="H20" s="177" t="s">
        <v>172</v>
      </c>
      <c r="I20" s="178">
        <v>921</v>
      </c>
      <c r="J20" s="178"/>
      <c r="K20" s="178"/>
      <c r="L20" s="178"/>
      <c r="M20" s="178"/>
      <c r="N20" s="178"/>
      <c r="O20" s="179"/>
      <c r="P20" s="180" t="e">
        <f>VLOOKUP(C20,Listado!C11:I321,7,0)</f>
        <v>#N/A</v>
      </c>
      <c r="Q20" s="181" t="s">
        <v>76</v>
      </c>
      <c r="R20" s="182"/>
      <c r="S20" s="182"/>
      <c r="T20" s="182"/>
      <c r="U20" s="52"/>
      <c r="V20"/>
    </row>
    <row r="21" spans="1:22" ht="15.75" customHeight="1">
      <c r="A21" s="55"/>
      <c r="B21" s="648">
        <v>43447</v>
      </c>
      <c r="C21" s="799"/>
      <c r="D21" s="799"/>
      <c r="E21" s="799"/>
      <c r="F21" s="799"/>
      <c r="G21" s="799"/>
      <c r="H21" s="177" t="s">
        <v>176</v>
      </c>
      <c r="I21" s="178">
        <v>1512</v>
      </c>
      <c r="J21" s="178"/>
      <c r="K21" s="178"/>
      <c r="L21" s="178"/>
      <c r="M21" s="178"/>
      <c r="N21" s="178"/>
      <c r="O21" s="179"/>
      <c r="P21" s="180" t="e">
        <f>VLOOKUP(C21,Listado!C11:I321,7,0)</f>
        <v>#N/A</v>
      </c>
      <c r="Q21" s="181" t="s">
        <v>78</v>
      </c>
      <c r="R21" s="182"/>
      <c r="S21" s="182"/>
      <c r="T21" s="182"/>
      <c r="U21" s="52"/>
      <c r="V21"/>
    </row>
    <row r="22" spans="1:22" ht="15.75" customHeight="1">
      <c r="A22" s="55"/>
      <c r="B22" s="648">
        <v>43447</v>
      </c>
      <c r="C22" s="799"/>
      <c r="D22" s="799"/>
      <c r="E22" s="799"/>
      <c r="F22" s="799"/>
      <c r="G22" s="799"/>
      <c r="H22" s="177" t="s">
        <v>172</v>
      </c>
      <c r="I22" s="178">
        <v>2173.5</v>
      </c>
      <c r="J22" s="178"/>
      <c r="K22" s="178"/>
      <c r="L22" s="178"/>
      <c r="M22" s="178"/>
      <c r="N22" s="178"/>
      <c r="O22" s="179"/>
      <c r="P22" s="180" t="e">
        <f>VLOOKUP(C22,Listado!C11:I321,7,0)</f>
        <v>#N/A</v>
      </c>
      <c r="Q22" s="181" t="s">
        <v>80</v>
      </c>
      <c r="R22" s="182"/>
      <c r="S22" s="182"/>
      <c r="T22" s="182"/>
      <c r="U22" s="52"/>
      <c r="V22"/>
    </row>
    <row r="23" spans="1:22" ht="15.75" customHeight="1">
      <c r="A23" s="55"/>
      <c r="B23" s="648">
        <v>43449</v>
      </c>
      <c r="C23" s="799"/>
      <c r="D23" s="799"/>
      <c r="E23" s="799"/>
      <c r="F23" s="799"/>
      <c r="G23" s="799"/>
      <c r="H23" s="177" t="s">
        <v>176</v>
      </c>
      <c r="I23" s="178">
        <v>474</v>
      </c>
      <c r="J23" s="178"/>
      <c r="K23" s="178"/>
      <c r="L23" s="178"/>
      <c r="M23" s="178"/>
      <c r="N23" s="178"/>
      <c r="O23" s="179"/>
      <c r="P23" s="180" t="e">
        <f>VLOOKUP(C23,Listado!C11:I321,7,0)</f>
        <v>#N/A</v>
      </c>
      <c r="Q23" s="181" t="s">
        <v>68</v>
      </c>
      <c r="R23" s="182"/>
      <c r="S23" s="182"/>
      <c r="T23" s="182"/>
      <c r="U23" s="52"/>
      <c r="V23"/>
    </row>
    <row r="24" spans="1:22" ht="15.75" customHeight="1">
      <c r="A24" s="55"/>
      <c r="B24" s="648">
        <v>43449</v>
      </c>
      <c r="C24" s="799"/>
      <c r="D24" s="799"/>
      <c r="E24" s="799"/>
      <c r="F24" s="799"/>
      <c r="G24" s="799"/>
      <c r="H24" s="177" t="s">
        <v>172</v>
      </c>
      <c r="I24" s="178">
        <v>2139</v>
      </c>
      <c r="J24" s="178"/>
      <c r="K24" s="178"/>
      <c r="L24" s="178"/>
      <c r="M24" s="178"/>
      <c r="N24" s="178"/>
      <c r="O24" s="179"/>
      <c r="P24" s="180" t="e">
        <f>VLOOKUP(C24,Listado!C11:I321,7,0)</f>
        <v>#N/A</v>
      </c>
      <c r="Q24" s="181" t="s">
        <v>71</v>
      </c>
      <c r="R24" s="182"/>
      <c r="S24" s="182"/>
      <c r="T24" s="182"/>
      <c r="U24" s="52"/>
      <c r="V24"/>
    </row>
    <row r="25" spans="1:22" ht="15.75" customHeight="1">
      <c r="A25" s="55"/>
      <c r="B25" s="648">
        <v>43454</v>
      </c>
      <c r="C25" s="799"/>
      <c r="D25" s="799"/>
      <c r="E25" s="799"/>
      <c r="F25" s="799"/>
      <c r="G25" s="799"/>
      <c r="H25" s="177" t="s">
        <v>176</v>
      </c>
      <c r="I25" s="178">
        <v>2385</v>
      </c>
      <c r="J25" s="178"/>
      <c r="K25" s="178"/>
      <c r="L25" s="178"/>
      <c r="M25" s="178"/>
      <c r="N25" s="178"/>
      <c r="O25" s="179"/>
      <c r="P25" s="180" t="e">
        <f>VLOOKUP(C25,Listado!C11:I321,7,0)</f>
        <v>#N/A</v>
      </c>
      <c r="Q25" s="181" t="s">
        <v>73</v>
      </c>
      <c r="R25" s="182"/>
      <c r="S25" s="182"/>
      <c r="T25" s="182"/>
      <c r="U25" s="52"/>
      <c r="V25"/>
    </row>
    <row r="26" spans="1:22" ht="15.75" customHeight="1">
      <c r="A26" s="55"/>
      <c r="B26" s="648">
        <v>43454</v>
      </c>
      <c r="C26" s="799"/>
      <c r="D26" s="799"/>
      <c r="E26" s="799"/>
      <c r="F26" s="799"/>
      <c r="G26" s="799"/>
      <c r="H26" s="177" t="s">
        <v>172</v>
      </c>
      <c r="I26" s="178">
        <v>650</v>
      </c>
      <c r="J26" s="178"/>
      <c r="K26" s="178"/>
      <c r="L26" s="178"/>
      <c r="M26" s="178"/>
      <c r="N26" s="178"/>
      <c r="O26" s="179"/>
      <c r="P26" s="180" t="e">
        <f>VLOOKUP(C26,Listado!C11:I321,7,0)</f>
        <v>#N/A</v>
      </c>
      <c r="Q26" s="181" t="s">
        <v>75</v>
      </c>
      <c r="R26" s="182"/>
      <c r="S26" s="182"/>
      <c r="T26" s="182"/>
      <c r="U26" s="52"/>
      <c r="V26"/>
    </row>
    <row r="27" spans="1:22" ht="15.75" customHeight="1">
      <c r="A27" s="55"/>
      <c r="B27" s="648">
        <v>43456</v>
      </c>
      <c r="C27" s="799"/>
      <c r="D27" s="799"/>
      <c r="E27" s="799"/>
      <c r="F27" s="799"/>
      <c r="G27" s="799"/>
      <c r="H27" s="177" t="s">
        <v>176</v>
      </c>
      <c r="I27" s="178">
        <v>244</v>
      </c>
      <c r="J27" s="178"/>
      <c r="K27" s="178"/>
      <c r="L27" s="178"/>
      <c r="M27" s="178"/>
      <c r="N27" s="178"/>
      <c r="O27" s="179"/>
      <c r="P27" s="180" t="e">
        <f>VLOOKUP(C27,Listado!C11:I321,7,0)</f>
        <v>#N/A</v>
      </c>
      <c r="Q27" s="183"/>
      <c r="R27" s="182"/>
      <c r="S27" s="182"/>
      <c r="T27" s="182"/>
      <c r="U27" s="52"/>
      <c r="V27"/>
    </row>
    <row r="28" spans="1:22" ht="15.75" customHeight="1">
      <c r="A28" s="55"/>
      <c r="B28" s="648">
        <v>43456</v>
      </c>
      <c r="C28" s="799"/>
      <c r="D28" s="799"/>
      <c r="E28" s="799"/>
      <c r="F28" s="799"/>
      <c r="G28" s="799"/>
      <c r="H28" s="177" t="s">
        <v>172</v>
      </c>
      <c r="I28" s="178">
        <v>809</v>
      </c>
      <c r="J28" s="178"/>
      <c r="K28" s="178"/>
      <c r="L28" s="178"/>
      <c r="M28" s="178"/>
      <c r="N28" s="178"/>
      <c r="O28" s="179"/>
      <c r="P28" s="180" t="e">
        <f>VLOOKUP(C28,Listado!C11:I321,7,0)</f>
        <v>#N/A</v>
      </c>
      <c r="Q28" s="183"/>
      <c r="R28" s="182"/>
      <c r="S28" s="182"/>
      <c r="T28" s="182"/>
      <c r="U28" s="52"/>
      <c r="V28"/>
    </row>
    <row r="29" spans="1:22" ht="15.75" customHeight="1">
      <c r="A29" s="55"/>
      <c r="B29" s="648">
        <v>372179</v>
      </c>
      <c r="C29" s="799"/>
      <c r="D29" s="799"/>
      <c r="E29" s="799"/>
      <c r="F29" s="799"/>
      <c r="G29" s="799"/>
      <c r="H29" s="177" t="s">
        <v>193</v>
      </c>
      <c r="I29" s="178"/>
      <c r="J29" s="178">
        <v>400</v>
      </c>
      <c r="K29" s="178"/>
      <c r="L29" s="178"/>
      <c r="M29" s="178"/>
      <c r="N29" s="178"/>
      <c r="O29" s="179"/>
      <c r="P29" s="180" t="e">
        <f>VLOOKUP(C29,Listado!C11:I321,7,0)</f>
        <v>#N/A</v>
      </c>
      <c r="Q29" s="183"/>
      <c r="R29" s="182"/>
      <c r="S29" s="182"/>
      <c r="T29" s="182"/>
      <c r="U29" s="52"/>
      <c r="V29"/>
    </row>
    <row r="30" spans="1:22" ht="15.75" customHeight="1">
      <c r="A30" s="55"/>
      <c r="B30" s="648">
        <v>372179</v>
      </c>
      <c r="C30" s="799"/>
      <c r="D30" s="799"/>
      <c r="E30" s="799"/>
      <c r="F30" s="799"/>
      <c r="G30" s="799"/>
      <c r="H30" s="177" t="s">
        <v>176</v>
      </c>
      <c r="I30" s="178">
        <v>300</v>
      </c>
      <c r="J30" s="178"/>
      <c r="K30" s="178"/>
      <c r="L30" s="178"/>
      <c r="M30" s="178"/>
      <c r="N30" s="178"/>
      <c r="O30" s="179"/>
      <c r="P30" s="180" t="e">
        <f>VLOOKUP(C30,Listado!C11:I321,7,0)</f>
        <v>#N/A</v>
      </c>
      <c r="Q30" s="183"/>
      <c r="R30" s="182"/>
      <c r="S30" s="182"/>
      <c r="T30" s="182"/>
      <c r="U30" s="52"/>
      <c r="V30"/>
    </row>
    <row r="31" spans="1:22" ht="15.75" customHeight="1">
      <c r="A31" s="55"/>
      <c r="B31" s="648">
        <v>372179</v>
      </c>
      <c r="C31" s="799"/>
      <c r="D31" s="799"/>
      <c r="E31" s="799"/>
      <c r="F31" s="799"/>
      <c r="G31" s="799"/>
      <c r="H31" s="177" t="s">
        <v>172</v>
      </c>
      <c r="I31" s="178">
        <v>1575</v>
      </c>
      <c r="J31" s="178"/>
      <c r="K31" s="178"/>
      <c r="L31" s="178"/>
      <c r="M31" s="178"/>
      <c r="N31" s="178"/>
      <c r="O31" s="179"/>
      <c r="P31" s="180" t="e">
        <f>VLOOKUP(C33,Listado!C11:I321,7,0)</f>
        <v>#N/A</v>
      </c>
      <c r="Q31" s="183"/>
      <c r="R31" s="182"/>
      <c r="S31" s="182"/>
      <c r="T31" s="182"/>
      <c r="U31" s="52"/>
      <c r="V31"/>
    </row>
    <row r="32" spans="1:22" ht="15.75" customHeight="1">
      <c r="A32" s="55"/>
      <c r="B32" s="648">
        <v>372181</v>
      </c>
      <c r="C32" s="799"/>
      <c r="D32" s="799"/>
      <c r="E32" s="799"/>
      <c r="F32" s="799"/>
      <c r="G32" s="799"/>
      <c r="H32" s="177" t="s">
        <v>176</v>
      </c>
      <c r="I32" s="178">
        <v>170</v>
      </c>
      <c r="J32" s="178"/>
      <c r="K32" s="178"/>
      <c r="L32" s="178"/>
      <c r="M32" s="178"/>
      <c r="N32" s="178"/>
      <c r="O32" s="179"/>
      <c r="P32" s="180" t="e">
        <f>VLOOKUP(C34,Listado!C11:I321,7,0)</f>
        <v>#N/A</v>
      </c>
      <c r="Q32" s="183"/>
      <c r="R32" s="182"/>
      <c r="S32" s="182"/>
      <c r="T32" s="182"/>
      <c r="U32" s="52"/>
      <c r="V32"/>
    </row>
    <row r="33" spans="1:22" ht="15.75" customHeight="1">
      <c r="A33" s="55"/>
      <c r="B33" s="648">
        <v>372181</v>
      </c>
      <c r="C33" s="799"/>
      <c r="D33" s="799"/>
      <c r="E33" s="799"/>
      <c r="F33" s="799"/>
      <c r="G33" s="799"/>
      <c r="H33" s="177" t="s">
        <v>172</v>
      </c>
      <c r="I33" s="178">
        <v>582</v>
      </c>
      <c r="J33" s="178"/>
      <c r="K33" s="178"/>
      <c r="L33" s="178"/>
      <c r="M33" s="178"/>
      <c r="N33" s="178"/>
      <c r="O33" s="179"/>
      <c r="P33" s="180" t="e">
        <f>VLOOKUP(#REF!,Listado!C11:I321,7,0)</f>
        <v>#REF!</v>
      </c>
      <c r="Q33" s="183"/>
      <c r="R33" s="182"/>
      <c r="S33" s="182"/>
      <c r="T33" s="182"/>
      <c r="U33" s="52"/>
      <c r="V33"/>
    </row>
    <row r="34" spans="1:22" ht="15.75" customHeight="1">
      <c r="A34" s="55"/>
      <c r="B34" s="648"/>
      <c r="C34" s="799"/>
      <c r="D34" s="799"/>
      <c r="E34" s="799"/>
      <c r="F34" s="799"/>
      <c r="G34" s="799"/>
      <c r="H34" s="177"/>
      <c r="I34" s="178"/>
      <c r="J34" s="178"/>
      <c r="K34" s="178"/>
      <c r="L34" s="178"/>
      <c r="M34" s="178"/>
      <c r="N34" s="178">
        <v>6000</v>
      </c>
      <c r="O34" s="179"/>
      <c r="P34" s="180" t="e">
        <f>VLOOKUP(#REF!,Listado!C11:I321,7,0)</f>
        <v>#REF!</v>
      </c>
      <c r="Q34" s="183"/>
      <c r="R34" s="182"/>
      <c r="S34" s="182"/>
      <c r="T34" s="182"/>
      <c r="U34" s="52"/>
      <c r="V34"/>
    </row>
    <row r="35" spans="1:22" ht="15.75" customHeight="1">
      <c r="A35" s="55"/>
      <c r="B35" s="648"/>
      <c r="C35" s="184"/>
      <c r="D35" s="185"/>
      <c r="E35" s="185"/>
      <c r="F35" s="185"/>
      <c r="G35" s="186"/>
      <c r="H35" s="177" t="s">
        <v>172</v>
      </c>
      <c r="I35" s="178">
        <v>6000</v>
      </c>
      <c r="J35" s="178"/>
      <c r="K35" s="178"/>
      <c r="L35" s="178"/>
      <c r="M35" s="178"/>
      <c r="N35" s="178"/>
      <c r="O35" s="179"/>
      <c r="P35" s="180" t="e">
        <f>VLOOKUP(C35,Listado!C11:I321,7,0)</f>
        <v>#N/A</v>
      </c>
      <c r="Q35" s="183"/>
      <c r="R35" s="182"/>
      <c r="S35" s="182"/>
      <c r="T35" s="182"/>
      <c r="U35" s="52"/>
      <c r="V35"/>
    </row>
    <row r="36" spans="1:22" ht="15.75" customHeight="1">
      <c r="A36" s="55"/>
      <c r="B36" s="648"/>
      <c r="C36" s="184"/>
      <c r="D36" s="185"/>
      <c r="E36" s="185"/>
      <c r="F36" s="185"/>
      <c r="G36" s="186"/>
      <c r="H36" s="177" t="s">
        <v>144</v>
      </c>
      <c r="I36" s="178"/>
      <c r="J36" s="178">
        <v>3000</v>
      </c>
      <c r="K36" s="178"/>
      <c r="L36" s="178"/>
      <c r="M36" s="178"/>
      <c r="N36" s="178"/>
      <c r="O36" s="179"/>
      <c r="P36" s="180" t="e">
        <f>VLOOKUP(C36,Listado!C11:I321,7,0)</f>
        <v>#N/A</v>
      </c>
      <c r="Q36" s="183"/>
      <c r="R36" s="182"/>
      <c r="S36" s="182"/>
      <c r="T36" s="182"/>
      <c r="U36" s="52"/>
      <c r="V36"/>
    </row>
    <row r="37" spans="1:22" ht="15.75" customHeight="1">
      <c r="A37" s="55"/>
      <c r="B37" s="648"/>
      <c r="C37" s="184"/>
      <c r="D37" s="185"/>
      <c r="E37" s="185"/>
      <c r="F37" s="185"/>
      <c r="G37" s="186"/>
      <c r="H37" s="177" t="s">
        <v>144</v>
      </c>
      <c r="I37" s="178"/>
      <c r="J37" s="178">
        <v>3000</v>
      </c>
      <c r="K37" s="178"/>
      <c r="L37" s="178"/>
      <c r="M37" s="178"/>
      <c r="N37" s="178"/>
      <c r="O37" s="179"/>
      <c r="P37" s="180" t="e">
        <f>VLOOKUP(C37,Listado!C11:I321,7,0)</f>
        <v>#N/A</v>
      </c>
      <c r="Q37" s="183"/>
      <c r="R37" s="182"/>
      <c r="S37" s="182"/>
      <c r="T37" s="182"/>
      <c r="U37" s="52"/>
      <c r="V37"/>
    </row>
    <row r="38" spans="1:22" ht="15.75" customHeight="1">
      <c r="A38" s="55"/>
      <c r="B38" s="648"/>
      <c r="C38" s="184"/>
      <c r="D38" s="185"/>
      <c r="E38" s="185"/>
      <c r="F38" s="185"/>
      <c r="G38" s="186"/>
      <c r="H38" s="177" t="s">
        <v>144</v>
      </c>
      <c r="I38" s="178"/>
      <c r="J38" s="178">
        <v>3000</v>
      </c>
      <c r="K38" s="178"/>
      <c r="L38" s="178"/>
      <c r="M38" s="178"/>
      <c r="N38" s="178"/>
      <c r="O38" s="179"/>
      <c r="P38" s="180" t="e">
        <f>VLOOKUP(C38,Listado!C11:I321,7,0)</f>
        <v>#N/A</v>
      </c>
      <c r="Q38" s="183"/>
      <c r="R38" s="182"/>
      <c r="S38" s="182"/>
      <c r="T38" s="182"/>
      <c r="U38" s="52"/>
      <c r="V38"/>
    </row>
    <row r="39" spans="1:22" ht="15.75" customHeight="1">
      <c r="A39" s="55"/>
      <c r="B39" s="648"/>
      <c r="C39" s="184"/>
      <c r="D39" s="185"/>
      <c r="E39" s="185"/>
      <c r="F39" s="185"/>
      <c r="G39" s="186"/>
      <c r="H39" s="177"/>
      <c r="I39" s="178"/>
      <c r="J39" s="178"/>
      <c r="K39" s="178"/>
      <c r="L39" s="178"/>
      <c r="M39" s="178"/>
      <c r="N39" s="178"/>
      <c r="O39" s="179"/>
      <c r="P39" s="180" t="e">
        <f>VLOOKUP(C39,Listado!C11:I321,7,0)</f>
        <v>#N/A</v>
      </c>
      <c r="Q39" s="183"/>
      <c r="R39" s="182"/>
      <c r="S39" s="182"/>
      <c r="T39" s="182"/>
      <c r="U39" s="52"/>
      <c r="V39"/>
    </row>
    <row r="40" spans="1:22" ht="15.75" customHeight="1">
      <c r="A40" s="55"/>
      <c r="B40" s="648"/>
      <c r="C40" s="800"/>
      <c r="D40" s="800"/>
      <c r="E40" s="800"/>
      <c r="F40" s="800"/>
      <c r="G40" s="800"/>
      <c r="H40" s="177"/>
      <c r="I40" s="178"/>
      <c r="J40" s="178"/>
      <c r="K40" s="178"/>
      <c r="L40" s="178"/>
      <c r="M40" s="178"/>
      <c r="N40" s="178"/>
      <c r="O40" s="179"/>
      <c r="P40" s="180" t="e">
        <f>VLOOKUP(C40,Listado!C11:I321,7,0)</f>
        <v>#N/A</v>
      </c>
      <c r="Q40" s="183"/>
      <c r="R40" s="182"/>
      <c r="S40" s="182"/>
      <c r="T40" s="182"/>
      <c r="U40" s="52"/>
      <c r="V40"/>
    </row>
    <row r="41" spans="1:22" ht="15.75" customHeight="1">
      <c r="A41" s="55"/>
      <c r="B41" s="648"/>
      <c r="C41" s="800"/>
      <c r="D41" s="800"/>
      <c r="E41" s="800"/>
      <c r="F41" s="800"/>
      <c r="G41" s="800"/>
      <c r="H41" s="670"/>
      <c r="I41" s="178"/>
      <c r="J41" s="178"/>
      <c r="K41" s="178"/>
      <c r="L41" s="178"/>
      <c r="M41" s="178"/>
      <c r="N41" s="178"/>
      <c r="O41" s="179"/>
      <c r="P41" s="180" t="e">
        <f>VLOOKUP(C41,Listado!C11:I321,7,0)</f>
        <v>#N/A</v>
      </c>
      <c r="Q41" s="183"/>
      <c r="R41" s="182"/>
      <c r="S41" s="182"/>
      <c r="T41" s="182"/>
      <c r="U41" s="52"/>
      <c r="V41"/>
    </row>
    <row r="42" spans="1:22" ht="15.75" customHeight="1">
      <c r="A42" s="55"/>
      <c r="B42" s="648"/>
      <c r="C42" s="800"/>
      <c r="D42" s="800"/>
      <c r="E42" s="800"/>
      <c r="F42" s="800"/>
      <c r="G42" s="800"/>
      <c r="H42" s="187" t="e">
        <f t="shared" ref="H42:H52" si="0">P42</f>
        <v>#N/A</v>
      </c>
      <c r="I42" s="178"/>
      <c r="J42" s="178"/>
      <c r="K42" s="178"/>
      <c r="L42" s="178"/>
      <c r="M42" s="178"/>
      <c r="N42" s="178"/>
      <c r="O42" s="179"/>
      <c r="P42" s="180" t="e">
        <f>VLOOKUP(C42,Listado!C11:I321,7,0)</f>
        <v>#N/A</v>
      </c>
      <c r="Q42" s="183"/>
      <c r="R42" s="182"/>
      <c r="S42" s="182"/>
      <c r="T42" s="182"/>
      <c r="U42" s="52"/>
      <c r="V42"/>
    </row>
    <row r="43" spans="1:22" ht="15.75" customHeight="1">
      <c r="A43" s="55"/>
      <c r="B43" s="648"/>
      <c r="C43" s="800"/>
      <c r="D43" s="800"/>
      <c r="E43" s="800"/>
      <c r="F43" s="800"/>
      <c r="G43" s="800"/>
      <c r="H43" s="187" t="e">
        <f t="shared" si="0"/>
        <v>#N/A</v>
      </c>
      <c r="I43" s="178"/>
      <c r="J43" s="178"/>
      <c r="K43" s="178"/>
      <c r="L43" s="178"/>
      <c r="M43" s="178"/>
      <c r="N43" s="178"/>
      <c r="O43" s="179"/>
      <c r="P43" s="180" t="e">
        <f>VLOOKUP(C43,Listado!C11:I321,7,0)</f>
        <v>#N/A</v>
      </c>
      <c r="Q43" s="183"/>
      <c r="R43" s="182"/>
      <c r="S43" s="182"/>
      <c r="T43" s="182"/>
      <c r="U43" s="52"/>
      <c r="V43"/>
    </row>
    <row r="44" spans="1:22" ht="15.75" customHeight="1">
      <c r="A44" s="55"/>
      <c r="B44" s="648"/>
      <c r="C44" s="800"/>
      <c r="D44" s="800"/>
      <c r="E44" s="800"/>
      <c r="F44" s="800"/>
      <c r="G44" s="800"/>
      <c r="H44" s="187" t="e">
        <f t="shared" si="0"/>
        <v>#N/A</v>
      </c>
      <c r="I44" s="178"/>
      <c r="J44" s="178"/>
      <c r="K44" s="178"/>
      <c r="L44" s="178"/>
      <c r="M44" s="178"/>
      <c r="N44" s="178"/>
      <c r="O44" s="179"/>
      <c r="P44" s="180" t="e">
        <f>VLOOKUP(C44,Listado!C11:I321,7,0)</f>
        <v>#N/A</v>
      </c>
      <c r="Q44" s="183"/>
      <c r="R44" s="182"/>
      <c r="S44" s="182"/>
      <c r="T44" s="182"/>
      <c r="U44" s="52"/>
      <c r="V44"/>
    </row>
    <row r="45" spans="1:22" ht="15.75" customHeight="1">
      <c r="A45" s="55"/>
      <c r="B45" s="648"/>
      <c r="C45" s="800"/>
      <c r="D45" s="800"/>
      <c r="E45" s="800"/>
      <c r="F45" s="800"/>
      <c r="G45" s="800"/>
      <c r="H45" s="187" t="e">
        <f t="shared" si="0"/>
        <v>#N/A</v>
      </c>
      <c r="I45" s="178"/>
      <c r="J45" s="178"/>
      <c r="K45" s="178"/>
      <c r="L45" s="178"/>
      <c r="M45" s="178"/>
      <c r="N45" s="178"/>
      <c r="O45" s="179"/>
      <c r="P45" s="180" t="e">
        <f>VLOOKUP(C45,Listado!C11:I321,7,0)</f>
        <v>#N/A</v>
      </c>
      <c r="Q45" s="183"/>
      <c r="R45" s="182"/>
      <c r="S45" s="182"/>
      <c r="T45" s="182"/>
      <c r="U45" s="52"/>
      <c r="V45"/>
    </row>
    <row r="46" spans="1:22" ht="15.75" customHeight="1">
      <c r="A46" s="55"/>
      <c r="B46" s="648"/>
      <c r="C46" s="800"/>
      <c r="D46" s="800"/>
      <c r="E46" s="800"/>
      <c r="F46" s="800"/>
      <c r="G46" s="800"/>
      <c r="H46" s="187" t="e">
        <f t="shared" si="0"/>
        <v>#N/A</v>
      </c>
      <c r="I46" s="178"/>
      <c r="J46" s="178"/>
      <c r="K46" s="178"/>
      <c r="L46" s="178"/>
      <c r="M46" s="178"/>
      <c r="N46" s="178"/>
      <c r="O46" s="179"/>
      <c r="P46" s="180" t="e">
        <f>VLOOKUP(C46,Listado!C11:I321,7,0)</f>
        <v>#N/A</v>
      </c>
      <c r="Q46" s="183"/>
      <c r="R46" s="182"/>
      <c r="S46" s="182"/>
      <c r="T46" s="182"/>
      <c r="U46" s="52"/>
      <c r="V46"/>
    </row>
    <row r="47" spans="1:22" ht="15.75" customHeight="1">
      <c r="A47" s="55"/>
      <c r="B47" s="648"/>
      <c r="C47" s="800"/>
      <c r="D47" s="800"/>
      <c r="E47" s="800"/>
      <c r="F47" s="800"/>
      <c r="G47" s="800"/>
      <c r="H47" s="187" t="e">
        <f t="shared" si="0"/>
        <v>#N/A</v>
      </c>
      <c r="I47" s="178"/>
      <c r="J47" s="178"/>
      <c r="K47" s="178"/>
      <c r="L47" s="178"/>
      <c r="M47" s="178"/>
      <c r="N47" s="178"/>
      <c r="O47" s="179"/>
      <c r="P47" s="180" t="e">
        <f>VLOOKUP(C47,Listado!C11:I321,7,0)</f>
        <v>#N/A</v>
      </c>
      <c r="Q47" s="183"/>
      <c r="R47" s="182"/>
      <c r="S47" s="182"/>
      <c r="T47" s="182"/>
      <c r="U47" s="52"/>
      <c r="V47"/>
    </row>
    <row r="48" spans="1:22" ht="15.75" customHeight="1">
      <c r="A48" s="55"/>
      <c r="B48" s="648"/>
      <c r="C48" s="800"/>
      <c r="D48" s="800"/>
      <c r="E48" s="800"/>
      <c r="F48" s="800"/>
      <c r="G48" s="800"/>
      <c r="H48" s="187" t="e">
        <f t="shared" si="0"/>
        <v>#N/A</v>
      </c>
      <c r="I48" s="178"/>
      <c r="J48" s="178"/>
      <c r="K48" s="178"/>
      <c r="L48" s="178"/>
      <c r="M48" s="178"/>
      <c r="N48" s="178"/>
      <c r="O48" s="179"/>
      <c r="P48" s="180" t="e">
        <f>VLOOKUP(C48,Listado!C11:I321,7,0)</f>
        <v>#N/A</v>
      </c>
      <c r="Q48" s="183"/>
      <c r="R48" s="182"/>
      <c r="S48" s="182"/>
      <c r="T48" s="182"/>
      <c r="U48" s="52"/>
      <c r="V48"/>
    </row>
    <row r="49" spans="1:22" ht="15.75" customHeight="1">
      <c r="A49" s="55"/>
      <c r="B49" s="648"/>
      <c r="C49" s="800"/>
      <c r="D49" s="800"/>
      <c r="E49" s="800"/>
      <c r="F49" s="800"/>
      <c r="G49" s="800"/>
      <c r="H49" s="187" t="e">
        <f t="shared" si="0"/>
        <v>#N/A</v>
      </c>
      <c r="I49" s="178"/>
      <c r="J49" s="178"/>
      <c r="K49" s="178"/>
      <c r="L49" s="178"/>
      <c r="M49" s="178"/>
      <c r="N49" s="178"/>
      <c r="O49" s="179"/>
      <c r="P49" s="180" t="e">
        <f>VLOOKUP(C49,Listado!C11:I321,7,0)</f>
        <v>#N/A</v>
      </c>
      <c r="Q49" s="183"/>
      <c r="R49" s="182"/>
      <c r="S49" s="182"/>
      <c r="T49" s="182"/>
      <c r="U49" s="52"/>
      <c r="V49"/>
    </row>
    <row r="50" spans="1:22" ht="15.75" customHeight="1">
      <c r="A50" s="55"/>
      <c r="B50" s="648"/>
      <c r="C50" s="800"/>
      <c r="D50" s="800"/>
      <c r="E50" s="800"/>
      <c r="F50" s="800"/>
      <c r="G50" s="800"/>
      <c r="H50" s="187" t="e">
        <f t="shared" si="0"/>
        <v>#N/A</v>
      </c>
      <c r="I50" s="178"/>
      <c r="J50" s="178"/>
      <c r="K50" s="178"/>
      <c r="L50" s="178"/>
      <c r="M50" s="178"/>
      <c r="N50" s="178"/>
      <c r="O50" s="179"/>
      <c r="P50" s="180" t="e">
        <f>VLOOKUP(C50,Listado!C11:I321,7,0)</f>
        <v>#N/A</v>
      </c>
      <c r="Q50" s="183"/>
      <c r="R50" s="182"/>
      <c r="S50" s="182"/>
      <c r="T50" s="182"/>
      <c r="U50" s="52"/>
      <c r="V50"/>
    </row>
    <row r="51" spans="1:22" ht="15.75" customHeight="1">
      <c r="A51" s="55"/>
      <c r="B51" s="648"/>
      <c r="C51" s="800"/>
      <c r="D51" s="800"/>
      <c r="E51" s="800"/>
      <c r="F51" s="800"/>
      <c r="G51" s="800"/>
      <c r="H51" s="187" t="e">
        <f t="shared" si="0"/>
        <v>#N/A</v>
      </c>
      <c r="I51" s="178"/>
      <c r="J51" s="178"/>
      <c r="K51" s="178"/>
      <c r="L51" s="178"/>
      <c r="M51" s="178"/>
      <c r="N51" s="178"/>
      <c r="O51" s="179"/>
      <c r="P51" s="180" t="e">
        <f>VLOOKUP(C51,Listado!C11:I321,7,0)</f>
        <v>#N/A</v>
      </c>
      <c r="Q51" s="183"/>
      <c r="R51" s="182"/>
      <c r="S51" s="182"/>
      <c r="T51" s="182"/>
      <c r="U51" s="52"/>
      <c r="V51"/>
    </row>
    <row r="52" spans="1:22" ht="15.75" customHeight="1">
      <c r="A52" s="55"/>
      <c r="B52" s="648"/>
      <c r="C52" s="800"/>
      <c r="D52" s="800"/>
      <c r="E52" s="800"/>
      <c r="F52" s="800"/>
      <c r="G52" s="800"/>
      <c r="H52" s="187" t="e">
        <f t="shared" si="0"/>
        <v>#N/A</v>
      </c>
      <c r="I52" s="178"/>
      <c r="J52" s="178"/>
      <c r="K52" s="178"/>
      <c r="L52" s="178"/>
      <c r="M52" s="178"/>
      <c r="N52" s="178"/>
      <c r="O52" s="179"/>
      <c r="P52" s="180" t="e">
        <f>VLOOKUP(C52,Listado!C11:I321,7,0)</f>
        <v>#N/A</v>
      </c>
      <c r="Q52" s="188">
        <v>5000</v>
      </c>
      <c r="R52" s="188">
        <v>600</v>
      </c>
      <c r="S52" s="182"/>
      <c r="T52" s="182"/>
      <c r="U52" s="269"/>
      <c r="V52" s="269"/>
    </row>
    <row r="53" spans="1:22" ht="15.75" customHeight="1">
      <c r="A53" s="55"/>
      <c r="B53" s="648"/>
      <c r="C53" s="804" t="s">
        <v>104</v>
      </c>
      <c r="D53" s="804"/>
      <c r="E53" s="804"/>
      <c r="F53" s="804"/>
      <c r="G53" s="804"/>
      <c r="H53" s="190"/>
      <c r="I53" s="191"/>
      <c r="J53" s="191">
        <v>5903</v>
      </c>
      <c r="K53" s="191"/>
      <c r="L53" s="191"/>
      <c r="M53" s="198"/>
      <c r="N53" s="202"/>
      <c r="O53" s="179"/>
      <c r="P53" s="180">
        <f>VLOOKUP(C53,Listado!C11:I321,7,0)</f>
        <v>0</v>
      </c>
      <c r="Q53" s="194">
        <v>0</v>
      </c>
      <c r="R53" s="194">
        <v>0</v>
      </c>
      <c r="S53" s="194">
        <f>SUM(N56+N57)</f>
        <v>0</v>
      </c>
      <c r="T53" s="195"/>
      <c r="U53" s="194">
        <v>0</v>
      </c>
      <c r="V53" s="194">
        <v>0</v>
      </c>
    </row>
    <row r="54" spans="1:22" ht="15.75" customHeight="1">
      <c r="A54" s="55"/>
      <c r="B54" s="648"/>
      <c r="C54" s="804" t="s">
        <v>267</v>
      </c>
      <c r="D54" s="804"/>
      <c r="E54" s="804"/>
      <c r="F54" s="804"/>
      <c r="G54" s="804"/>
      <c r="H54" s="190"/>
      <c r="I54" s="196"/>
      <c r="J54" s="197">
        <v>1000</v>
      </c>
      <c r="K54" s="196"/>
      <c r="L54" s="196"/>
      <c r="M54" s="198"/>
      <c r="N54" s="196"/>
      <c r="O54" s="179"/>
      <c r="P54" s="180" t="e">
        <f>VLOOKUP(C54,Listado!C11:I321,7,0)</f>
        <v>#N/A</v>
      </c>
      <c r="Q54" s="199">
        <f>SUMIF('HC-Dic'!H15:H52,"OM",'HC-Dic'!I15:I52)+N53</f>
        <v>5903</v>
      </c>
      <c r="R54" s="199">
        <v>1000</v>
      </c>
      <c r="S54" s="194">
        <v>1300</v>
      </c>
      <c r="T54" s="195"/>
      <c r="U54" s="194">
        <v>328</v>
      </c>
      <c r="V54" s="194">
        <v>1000</v>
      </c>
    </row>
    <row r="55" spans="1:22" ht="15.75" customHeight="1">
      <c r="A55" s="55"/>
      <c r="B55" s="648"/>
      <c r="C55" s="804" t="s">
        <v>129</v>
      </c>
      <c r="D55" s="804"/>
      <c r="E55" s="804"/>
      <c r="F55" s="804"/>
      <c r="G55" s="804"/>
      <c r="H55" s="201" t="str">
        <f>P55</f>
        <v>RFSR</v>
      </c>
      <c r="I55" s="196"/>
      <c r="J55" s="197">
        <v>1300</v>
      </c>
      <c r="K55" s="196"/>
      <c r="L55" s="196"/>
      <c r="M55" s="196"/>
      <c r="N55" s="202">
        <v>0</v>
      </c>
      <c r="O55" s="179"/>
      <c r="P55" s="180" t="str">
        <f>VLOOKUP(C55,Listado!C11:I321,7,0)</f>
        <v>RFSR</v>
      </c>
      <c r="Q55" s="194">
        <f>SUM(Q52-Q54)</f>
        <v>-903</v>
      </c>
      <c r="R55" s="194">
        <f>R52-R54</f>
        <v>-400</v>
      </c>
      <c r="S55" s="182"/>
      <c r="T55" s="182"/>
      <c r="U55" s="52"/>
      <c r="V55" s="269"/>
    </row>
    <row r="56" spans="1:22" ht="15.75" customHeight="1">
      <c r="A56" s="55"/>
      <c r="B56" s="648"/>
      <c r="C56" s="804" t="s">
        <v>382</v>
      </c>
      <c r="D56" s="804"/>
      <c r="E56" s="804"/>
      <c r="F56" s="804"/>
      <c r="G56" s="804"/>
      <c r="H56" s="201" t="e">
        <f>P56</f>
        <v>#N/A</v>
      </c>
      <c r="I56" s="203"/>
      <c r="J56" s="197">
        <v>328</v>
      </c>
      <c r="K56" s="203"/>
      <c r="L56" s="203"/>
      <c r="M56" s="203"/>
      <c r="N56" s="202"/>
      <c r="O56" s="179"/>
      <c r="P56" s="180" t="e">
        <f>VLOOKUP(C56,Listado!C11:I321,7,0)</f>
        <v>#N/A</v>
      </c>
      <c r="Q56" s="183"/>
      <c r="R56" s="182"/>
      <c r="S56" s="182"/>
      <c r="T56" s="182"/>
      <c r="U56" s="52"/>
    </row>
    <row r="57" spans="1:22" ht="15.75" customHeight="1">
      <c r="A57" s="55"/>
      <c r="B57" s="667"/>
      <c r="C57" s="804" t="s">
        <v>168</v>
      </c>
      <c r="D57" s="804"/>
      <c r="E57" s="804"/>
      <c r="F57" s="804"/>
      <c r="G57" s="804"/>
      <c r="H57" s="201" t="str">
        <f>P57</f>
        <v>RFC</v>
      </c>
      <c r="I57" s="203"/>
      <c r="J57" s="197">
        <v>1000</v>
      </c>
      <c r="K57" s="203"/>
      <c r="L57" s="203"/>
      <c r="M57" s="203"/>
      <c r="N57" s="204"/>
      <c r="O57" s="179"/>
      <c r="P57" s="180" t="str">
        <f>VLOOKUP(C57,Listado!C11:I321,7,0)</f>
        <v>RFC</v>
      </c>
      <c r="Q57" s="183"/>
      <c r="R57" s="182"/>
      <c r="S57" s="182"/>
      <c r="T57" s="182"/>
      <c r="U57" s="52"/>
    </row>
    <row r="58" spans="1:22" ht="15.75" customHeight="1">
      <c r="A58" s="55"/>
      <c r="B58" s="665"/>
      <c r="C58" s="804" t="s">
        <v>482</v>
      </c>
      <c r="D58" s="804"/>
      <c r="E58" s="804"/>
      <c r="F58" s="804"/>
      <c r="G58" s="804"/>
      <c r="H58" s="201" t="e">
        <f>P58</f>
        <v>#N/A</v>
      </c>
      <c r="I58" s="203"/>
      <c r="J58" s="197">
        <v>3680</v>
      </c>
      <c r="K58" s="203"/>
      <c r="L58" s="203"/>
      <c r="M58" s="203"/>
      <c r="N58" s="203"/>
      <c r="O58" s="179"/>
      <c r="P58" s="180" t="e">
        <f>VLOOKUP(C58,Listado!C11:I321,7,0)</f>
        <v>#N/A</v>
      </c>
      <c r="Q58" s="183"/>
      <c r="R58" s="182"/>
      <c r="S58" s="182"/>
      <c r="T58" s="182"/>
      <c r="U58" s="52"/>
    </row>
    <row r="59" spans="1:22" ht="15.75" customHeight="1">
      <c r="A59" s="55"/>
      <c r="B59" s="189"/>
      <c r="C59" s="804"/>
      <c r="D59" s="804"/>
      <c r="E59" s="804"/>
      <c r="F59" s="804"/>
      <c r="G59" s="804"/>
      <c r="H59" s="201" t="e">
        <f>P59</f>
        <v>#N/A</v>
      </c>
      <c r="I59" s="203"/>
      <c r="J59" s="203"/>
      <c r="K59" s="203"/>
      <c r="L59" s="203"/>
      <c r="M59" s="203"/>
      <c r="N59" s="205"/>
      <c r="O59" s="179"/>
      <c r="P59" s="180" t="e">
        <f>VLOOKUP(C59,Listado!C11:I321,7,0)</f>
        <v>#N/A</v>
      </c>
      <c r="Q59" s="183"/>
      <c r="R59" s="182"/>
      <c r="S59" s="182"/>
      <c r="T59" s="182"/>
      <c r="U59" s="52"/>
    </row>
    <row r="60" spans="1:22" ht="13.5" customHeight="1">
      <c r="A60" s="55"/>
      <c r="B60" s="806" t="s">
        <v>268</v>
      </c>
      <c r="C60" s="806"/>
      <c r="D60" s="806"/>
      <c r="E60" s="806"/>
      <c r="F60" s="806"/>
      <c r="G60" s="806"/>
      <c r="H60" s="806"/>
      <c r="I60" s="805">
        <f>SUM(I15:I52)</f>
        <v>23625</v>
      </c>
      <c r="J60" s="805">
        <f>SUM(J15:J58)</f>
        <v>22611</v>
      </c>
      <c r="K60" s="805">
        <f>SUM(K15:K52)</f>
        <v>0</v>
      </c>
      <c r="L60" s="805">
        <f>SUM(L15:L52)</f>
        <v>0</v>
      </c>
      <c r="M60" s="805">
        <f>SUM(M15:M52)</f>
        <v>0</v>
      </c>
      <c r="N60" s="805">
        <f>SUM(N15:N52)</f>
        <v>6000</v>
      </c>
      <c r="O60" s="56"/>
      <c r="P60" s="183"/>
      <c r="Q60" s="183"/>
      <c r="R60" s="182"/>
      <c r="S60" s="182"/>
      <c r="T60" s="52"/>
      <c r="U60" s="52"/>
    </row>
    <row r="61" spans="1:22" ht="13.5" customHeight="1">
      <c r="A61" s="55"/>
      <c r="B61" s="806"/>
      <c r="C61" s="806"/>
      <c r="D61" s="806"/>
      <c r="E61" s="806"/>
      <c r="F61" s="806"/>
      <c r="G61" s="806"/>
      <c r="H61" s="806"/>
      <c r="I61" s="805"/>
      <c r="J61" s="805"/>
      <c r="K61" s="805"/>
      <c r="L61" s="805"/>
      <c r="M61" s="805"/>
      <c r="N61" s="805"/>
      <c r="O61" s="56"/>
      <c r="P61" s="183"/>
      <c r="Q61" s="183"/>
      <c r="R61" s="182"/>
      <c r="S61" s="182"/>
      <c r="T61" s="52"/>
      <c r="U61" s="52"/>
    </row>
    <row r="62" spans="1:22">
      <c r="A62" s="55"/>
      <c r="B62" s="206"/>
      <c r="C62" s="207"/>
      <c r="D62" s="207"/>
      <c r="E62" s="207"/>
      <c r="F62" s="207"/>
      <c r="G62" s="207"/>
      <c r="H62" s="206"/>
      <c r="I62" s="206"/>
      <c r="J62" s="206"/>
      <c r="K62" s="206"/>
      <c r="L62" s="206"/>
      <c r="M62" s="206"/>
      <c r="N62" s="206"/>
      <c r="O62" s="56"/>
      <c r="P62" s="183"/>
      <c r="Q62" s="183"/>
      <c r="R62" s="182"/>
      <c r="S62" s="182"/>
      <c r="T62" s="52"/>
      <c r="U62" s="52"/>
    </row>
    <row r="63" spans="1:22" ht="12.75" customHeight="1">
      <c r="A63" s="55"/>
      <c r="B63" s="807" t="s">
        <v>269</v>
      </c>
      <c r="C63" s="807"/>
      <c r="D63" s="208"/>
      <c r="E63" s="208"/>
      <c r="F63" s="208"/>
      <c r="G63" s="208"/>
      <c r="H63" s="206"/>
      <c r="I63" s="206"/>
      <c r="J63" s="206"/>
      <c r="K63" s="206"/>
      <c r="L63" s="206"/>
      <c r="M63" s="808" t="s">
        <v>270</v>
      </c>
      <c r="N63" s="808"/>
      <c r="O63" s="56"/>
      <c r="P63" s="183"/>
      <c r="Q63" s="183"/>
      <c r="R63" s="182"/>
      <c r="S63" s="182"/>
      <c r="T63" s="52"/>
      <c r="U63" s="52"/>
    </row>
    <row r="64" spans="1:22" ht="12.75" customHeight="1">
      <c r="A64" s="55"/>
      <c r="B64" s="208"/>
      <c r="C64" s="208"/>
      <c r="D64" s="208"/>
      <c r="E64" s="208"/>
      <c r="F64" s="208"/>
      <c r="G64" s="208"/>
      <c r="H64" s="206"/>
      <c r="I64" s="206"/>
      <c r="J64" s="206"/>
      <c r="K64" s="206"/>
      <c r="L64" s="206"/>
      <c r="M64" s="209"/>
      <c r="N64" s="209"/>
      <c r="O64" s="56"/>
      <c r="P64" s="183"/>
      <c r="Q64" s="183"/>
      <c r="R64" s="182"/>
      <c r="S64" s="182"/>
      <c r="T64" s="52"/>
      <c r="U64" s="52"/>
    </row>
    <row r="65" spans="1:21" ht="26.25" customHeight="1">
      <c r="A65" s="55"/>
      <c r="B65" s="794" t="s">
        <v>253</v>
      </c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56"/>
      <c r="P65" s="183"/>
      <c r="Q65" s="183"/>
      <c r="R65" s="182"/>
      <c r="S65" s="182" t="str">
        <f>IF(C65="Pago Mensual sobre el uso del Salon","G",IF(C65="Redondeo para Comp. la Obra Mundial","RED",IF(C65="Redondeo para Comp. Fondo de Salones del Reino","FSR",IF(C65="","",IF(C65="","",IF(C65="","",IF(C65="","",IF(C65="",""))))))))</f>
        <v/>
      </c>
      <c r="T65" s="52"/>
      <c r="U65" s="52"/>
    </row>
    <row r="66" spans="1:21" ht="15" customHeight="1">
      <c r="A66" s="55"/>
      <c r="B66" s="206"/>
      <c r="C66" s="207"/>
      <c r="D66" s="207"/>
      <c r="E66" s="207"/>
      <c r="F66" s="207"/>
      <c r="G66" s="207"/>
      <c r="H66" s="207"/>
      <c r="I66" s="206"/>
      <c r="J66" s="206"/>
      <c r="K66" s="206"/>
      <c r="L66" s="206"/>
      <c r="M66" s="206"/>
      <c r="N66" s="206"/>
      <c r="O66" s="56"/>
      <c r="P66" s="183"/>
      <c r="Q66" s="183"/>
      <c r="R66" s="182"/>
      <c r="S66" s="182" t="str">
        <f>IF(C66="Pago Mensual sobre el uso del Salon","G",IF(C66="Redondeo para Comp. la Obra Mundial","RED",IF(C66="Redondeo para Comp. Fondo de Salones del Reino","FSR",IF(C66="","",IF(C66="","",IF(C66="","",IF(C66="","",IF(C66="",""))))))))</f>
        <v/>
      </c>
      <c r="T66" s="52"/>
      <c r="U66" s="52"/>
    </row>
    <row r="67" spans="1:21" ht="15" customHeight="1">
      <c r="A67" s="55"/>
      <c r="B67" s="791" t="s">
        <v>259</v>
      </c>
      <c r="C67" s="792" t="s">
        <v>260</v>
      </c>
      <c r="D67" s="792"/>
      <c r="E67" s="792"/>
      <c r="F67" s="792"/>
      <c r="G67" s="792"/>
      <c r="H67" s="792" t="s">
        <v>261</v>
      </c>
      <c r="I67" s="792" t="str">
        <f>I13</f>
        <v>CONGREGACION:</v>
      </c>
      <c r="J67" s="792"/>
      <c r="K67" s="792" t="str">
        <f>K13</f>
        <v>CONSTRUCCION SALON:</v>
      </c>
      <c r="L67" s="792"/>
      <c r="M67" s="792" t="str">
        <f>M13</f>
        <v>REPARACION SALON:</v>
      </c>
      <c r="N67" s="792"/>
      <c r="O67" s="56"/>
      <c r="P67" s="183"/>
      <c r="Q67" s="183"/>
      <c r="R67" s="182"/>
      <c r="S67" s="182"/>
      <c r="T67" s="52"/>
      <c r="U67" s="52"/>
    </row>
    <row r="68" spans="1:21" ht="15" customHeight="1">
      <c r="A68" s="55"/>
      <c r="B68" s="791"/>
      <c r="C68" s="792"/>
      <c r="D68" s="792"/>
      <c r="E68" s="792"/>
      <c r="F68" s="792"/>
      <c r="G68" s="792"/>
      <c r="H68" s="792"/>
      <c r="I68" s="643" t="s">
        <v>265</v>
      </c>
      <c r="J68" s="643" t="s">
        <v>266</v>
      </c>
      <c r="K68" s="643" t="s">
        <v>265</v>
      </c>
      <c r="L68" s="643" t="s">
        <v>266</v>
      </c>
      <c r="M68" s="643" t="s">
        <v>265</v>
      </c>
      <c r="N68" s="644" t="s">
        <v>266</v>
      </c>
      <c r="O68" s="56"/>
      <c r="P68" s="183"/>
      <c r="Q68" s="183"/>
      <c r="R68" s="182"/>
      <c r="S68" s="182" t="str">
        <f>IF(C68="Pago Mensual sobre el uso del Salon","G",IF(C68="Redondeo para Comp. la Obra Mundial","RED",IF(C68="Redondeo para Comp. Fondo de Salones del Reino","FSR",IF(C68="","",IF(C68="","",IF(C68="","",IF(C68="","",IF(C68="",""))))))))</f>
        <v/>
      </c>
      <c r="T68" s="52"/>
      <c r="U68" s="52"/>
    </row>
    <row r="69" spans="1:21" ht="15" customHeight="1">
      <c r="A69" s="55"/>
      <c r="B69" s="210"/>
      <c r="C69" s="809" t="s">
        <v>271</v>
      </c>
      <c r="D69" s="809"/>
      <c r="E69" s="809"/>
      <c r="F69" s="809"/>
      <c r="G69" s="809"/>
      <c r="H69" s="211"/>
      <c r="I69" s="212">
        <f t="shared" ref="I69:N69" si="1">I60</f>
        <v>23625</v>
      </c>
      <c r="J69" s="212">
        <f t="shared" si="1"/>
        <v>22611</v>
      </c>
      <c r="K69" s="212">
        <f t="shared" si="1"/>
        <v>0</v>
      </c>
      <c r="L69" s="212">
        <f t="shared" si="1"/>
        <v>0</v>
      </c>
      <c r="M69" s="212">
        <f t="shared" si="1"/>
        <v>0</v>
      </c>
      <c r="N69" s="212">
        <f t="shared" si="1"/>
        <v>6000</v>
      </c>
      <c r="O69" s="56"/>
      <c r="P69" s="183"/>
      <c r="Q69" s="183"/>
      <c r="R69" s="182"/>
      <c r="S69" s="182"/>
      <c r="T69" s="52"/>
      <c r="U69" s="52"/>
    </row>
    <row r="70" spans="1:21" ht="15" customHeight="1">
      <c r="A70" s="55"/>
      <c r="B70" s="176"/>
      <c r="C70" s="800"/>
      <c r="D70" s="800"/>
      <c r="E70" s="800"/>
      <c r="F70" s="800"/>
      <c r="G70" s="800"/>
      <c r="H70" s="213" t="e">
        <f t="shared" ref="H70:H91" si="2">P70</f>
        <v>#N/A</v>
      </c>
      <c r="I70" s="214"/>
      <c r="J70" s="216"/>
      <c r="K70" s="215"/>
      <c r="L70" s="215"/>
      <c r="M70" s="215"/>
      <c r="N70" s="215"/>
      <c r="O70" s="56"/>
      <c r="P70" s="183" t="e">
        <f>VLOOKUP(C70,Listado!C11:I321,7,0)</f>
        <v>#N/A</v>
      </c>
      <c r="Q70" s="183"/>
      <c r="R70" s="182"/>
      <c r="S70" s="182"/>
      <c r="T70" s="182"/>
      <c r="U70" s="52"/>
    </row>
    <row r="71" spans="1:21" ht="15" customHeight="1">
      <c r="A71" s="55"/>
      <c r="B71" s="176"/>
      <c r="C71" s="800"/>
      <c r="D71" s="800"/>
      <c r="E71" s="800"/>
      <c r="F71" s="800"/>
      <c r="G71" s="800"/>
      <c r="H71" s="213" t="e">
        <f t="shared" si="2"/>
        <v>#N/A</v>
      </c>
      <c r="I71" s="214"/>
      <c r="J71" s="216"/>
      <c r="K71" s="215"/>
      <c r="L71" s="215"/>
      <c r="M71" s="215"/>
      <c r="N71" s="215"/>
      <c r="O71" s="56"/>
      <c r="P71" s="183" t="e">
        <f>VLOOKUP(C71,Listado!C11:I321,7,0)</f>
        <v>#N/A</v>
      </c>
      <c r="Q71" s="183"/>
      <c r="R71" s="182"/>
      <c r="S71" s="182"/>
      <c r="T71" s="182"/>
      <c r="U71" s="52"/>
    </row>
    <row r="72" spans="1:21" ht="15" customHeight="1">
      <c r="A72" s="55"/>
      <c r="B72" s="176"/>
      <c r="C72" s="800"/>
      <c r="D72" s="800"/>
      <c r="E72" s="800"/>
      <c r="F72" s="800"/>
      <c r="G72" s="800"/>
      <c r="H72" s="213" t="e">
        <f t="shared" si="2"/>
        <v>#N/A</v>
      </c>
      <c r="I72" s="217"/>
      <c r="J72" s="215"/>
      <c r="K72" s="215"/>
      <c r="L72" s="215"/>
      <c r="M72" s="215"/>
      <c r="N72" s="215"/>
      <c r="O72" s="56"/>
      <c r="P72" s="183" t="e">
        <f>VLOOKUP(C72,Listado!C11:I321,7,0)</f>
        <v>#N/A</v>
      </c>
      <c r="Q72" s="183"/>
      <c r="R72" s="182"/>
      <c r="S72" s="182"/>
      <c r="T72" s="182"/>
      <c r="U72" s="52"/>
    </row>
    <row r="73" spans="1:21" ht="15.75" customHeight="1">
      <c r="A73" s="55"/>
      <c r="B73" s="176"/>
      <c r="C73" s="800"/>
      <c r="D73" s="800"/>
      <c r="E73" s="800"/>
      <c r="F73" s="800"/>
      <c r="G73" s="800"/>
      <c r="H73" s="213" t="e">
        <f t="shared" si="2"/>
        <v>#N/A</v>
      </c>
      <c r="I73" s="217"/>
      <c r="J73" s="215"/>
      <c r="K73" s="215"/>
      <c r="L73" s="215"/>
      <c r="M73" s="215"/>
      <c r="N73" s="215"/>
      <c r="O73" s="56"/>
      <c r="P73" s="183" t="e">
        <f>VLOOKUP(C73,Listado!C11:I321,7,0)</f>
        <v>#N/A</v>
      </c>
      <c r="Q73" s="183"/>
      <c r="R73" s="182"/>
      <c r="S73" s="182"/>
      <c r="T73" s="182"/>
      <c r="U73" s="52"/>
    </row>
    <row r="74" spans="1:21" ht="15.75" customHeight="1">
      <c r="A74" s="55"/>
      <c r="B74" s="176"/>
      <c r="C74" s="800"/>
      <c r="D74" s="800"/>
      <c r="E74" s="800"/>
      <c r="F74" s="800"/>
      <c r="G74" s="800"/>
      <c r="H74" s="213" t="e">
        <f t="shared" si="2"/>
        <v>#N/A</v>
      </c>
      <c r="I74" s="215"/>
      <c r="J74" s="215"/>
      <c r="K74" s="215"/>
      <c r="L74" s="215"/>
      <c r="M74" s="215"/>
      <c r="N74" s="215"/>
      <c r="O74" s="56"/>
      <c r="P74" s="183" t="e">
        <f>VLOOKUP(C74,Listado!C11:I321,7,0)</f>
        <v>#N/A</v>
      </c>
      <c r="Q74" s="183"/>
      <c r="R74" s="182"/>
      <c r="S74" s="182"/>
      <c r="T74" s="182"/>
      <c r="U74" s="52"/>
    </row>
    <row r="75" spans="1:21" ht="15.75" customHeight="1">
      <c r="A75" s="55"/>
      <c r="B75" s="176"/>
      <c r="C75" s="800"/>
      <c r="D75" s="800"/>
      <c r="E75" s="800"/>
      <c r="F75" s="800"/>
      <c r="G75" s="800"/>
      <c r="H75" s="213" t="e">
        <f t="shared" si="2"/>
        <v>#N/A</v>
      </c>
      <c r="I75" s="215"/>
      <c r="J75" s="215"/>
      <c r="K75" s="215"/>
      <c r="L75" s="215"/>
      <c r="M75" s="215"/>
      <c r="N75" s="215"/>
      <c r="O75" s="56"/>
      <c r="P75" s="183" t="e">
        <f>VLOOKUP(C75,Listado!C11:I321,7,0)</f>
        <v>#N/A</v>
      </c>
      <c r="Q75" s="183"/>
      <c r="R75" s="182"/>
      <c r="S75" s="182"/>
      <c r="T75" s="182"/>
      <c r="U75" s="52"/>
    </row>
    <row r="76" spans="1:21" ht="15.75" customHeight="1">
      <c r="A76" s="55"/>
      <c r="B76" s="176"/>
      <c r="C76" s="800"/>
      <c r="D76" s="800"/>
      <c r="E76" s="800"/>
      <c r="F76" s="800"/>
      <c r="G76" s="800"/>
      <c r="H76" s="213" t="e">
        <f t="shared" si="2"/>
        <v>#N/A</v>
      </c>
      <c r="I76" s="215"/>
      <c r="J76" s="215"/>
      <c r="K76" s="215"/>
      <c r="L76" s="215"/>
      <c r="M76" s="215"/>
      <c r="N76" s="215"/>
      <c r="O76" s="56"/>
      <c r="P76" s="183" t="e">
        <f>VLOOKUP(C76,Listado!C11:I321,7,0)</f>
        <v>#N/A</v>
      </c>
      <c r="Q76" s="183"/>
      <c r="R76" s="182"/>
      <c r="S76" s="182"/>
      <c r="T76" s="182"/>
      <c r="U76" s="52"/>
    </row>
    <row r="77" spans="1:21" ht="15.75" customHeight="1">
      <c r="A77" s="55"/>
      <c r="B77" s="176"/>
      <c r="C77" s="800"/>
      <c r="D77" s="800"/>
      <c r="E77" s="800"/>
      <c r="F77" s="800"/>
      <c r="G77" s="800"/>
      <c r="H77" s="213" t="e">
        <f t="shared" si="2"/>
        <v>#N/A</v>
      </c>
      <c r="I77" s="215"/>
      <c r="J77" s="215"/>
      <c r="K77" s="215"/>
      <c r="L77" s="215"/>
      <c r="M77" s="215"/>
      <c r="N77" s="215"/>
      <c r="O77" s="56"/>
      <c r="P77" s="183" t="e">
        <f>VLOOKUP(C77,Listado!C11:I321,7,0)</f>
        <v>#N/A</v>
      </c>
      <c r="Q77" s="183"/>
      <c r="R77" s="182"/>
      <c r="S77" s="182"/>
      <c r="T77" s="182"/>
      <c r="U77" s="52"/>
    </row>
    <row r="78" spans="1:21" ht="15.75" customHeight="1">
      <c r="A78" s="55"/>
      <c r="B78" s="176"/>
      <c r="C78" s="800"/>
      <c r="D78" s="800"/>
      <c r="E78" s="800"/>
      <c r="F78" s="800"/>
      <c r="G78" s="800"/>
      <c r="H78" s="213" t="e">
        <f t="shared" si="2"/>
        <v>#N/A</v>
      </c>
      <c r="I78" s="215"/>
      <c r="J78" s="215"/>
      <c r="K78" s="215"/>
      <c r="L78" s="215"/>
      <c r="M78" s="215"/>
      <c r="N78" s="215"/>
      <c r="O78" s="56"/>
      <c r="P78" s="183" t="e">
        <f>VLOOKUP(C78,Listado!C11:I321,7,0)</f>
        <v>#N/A</v>
      </c>
      <c r="Q78" s="183"/>
      <c r="R78" s="182"/>
      <c r="S78" s="182"/>
      <c r="T78" s="182"/>
      <c r="U78" s="52"/>
    </row>
    <row r="79" spans="1:21" ht="15.75" customHeight="1">
      <c r="A79" s="55"/>
      <c r="B79" s="176"/>
      <c r="C79" s="800"/>
      <c r="D79" s="800"/>
      <c r="E79" s="800"/>
      <c r="F79" s="800"/>
      <c r="G79" s="800"/>
      <c r="H79" s="213" t="e">
        <f t="shared" si="2"/>
        <v>#N/A</v>
      </c>
      <c r="I79" s="215"/>
      <c r="J79" s="215"/>
      <c r="K79" s="215"/>
      <c r="L79" s="215"/>
      <c r="M79" s="215"/>
      <c r="N79" s="215"/>
      <c r="O79" s="56"/>
      <c r="P79" s="183" t="e">
        <f>VLOOKUP(C79,Listado!C11:I321,7,0)</f>
        <v>#N/A</v>
      </c>
      <c r="Q79" s="183"/>
      <c r="R79" s="182"/>
      <c r="S79" s="182"/>
      <c r="T79" s="182"/>
      <c r="U79" s="52"/>
    </row>
    <row r="80" spans="1:21" ht="15.75" customHeight="1">
      <c r="A80" s="55"/>
      <c r="B80" s="176"/>
      <c r="C80" s="800"/>
      <c r="D80" s="800"/>
      <c r="E80" s="800"/>
      <c r="F80" s="800"/>
      <c r="G80" s="800"/>
      <c r="H80" s="213" t="e">
        <f t="shared" si="2"/>
        <v>#N/A</v>
      </c>
      <c r="I80" s="215"/>
      <c r="J80" s="215"/>
      <c r="K80" s="215"/>
      <c r="L80" s="215"/>
      <c r="M80" s="215"/>
      <c r="N80" s="215"/>
      <c r="O80" s="56"/>
      <c r="P80" s="183" t="e">
        <f>VLOOKUP(C80,Listado!C11:I321,7,0)</f>
        <v>#N/A</v>
      </c>
      <c r="Q80" s="183"/>
      <c r="R80" s="182"/>
      <c r="S80" s="182"/>
      <c r="T80" s="182"/>
      <c r="U80" s="52"/>
    </row>
    <row r="81" spans="1:21" ht="15.75" customHeight="1">
      <c r="A81" s="55"/>
      <c r="B81" s="176"/>
      <c r="C81" s="800"/>
      <c r="D81" s="800"/>
      <c r="E81" s="800"/>
      <c r="F81" s="800"/>
      <c r="G81" s="800"/>
      <c r="H81" s="213" t="e">
        <f t="shared" si="2"/>
        <v>#N/A</v>
      </c>
      <c r="I81" s="215"/>
      <c r="J81" s="215"/>
      <c r="K81" s="215"/>
      <c r="L81" s="215"/>
      <c r="M81" s="215"/>
      <c r="N81" s="215"/>
      <c r="O81" s="56"/>
      <c r="P81" s="183" t="e">
        <f>VLOOKUP(C81,Listado!C11:I321,7,0)</f>
        <v>#N/A</v>
      </c>
      <c r="Q81" s="183"/>
      <c r="R81" s="182"/>
      <c r="S81" s="182"/>
      <c r="T81" s="182"/>
      <c r="U81" s="52"/>
    </row>
    <row r="82" spans="1:21" ht="15.75" customHeight="1">
      <c r="A82" s="55"/>
      <c r="B82" s="176"/>
      <c r="C82" s="800"/>
      <c r="D82" s="800"/>
      <c r="E82" s="800"/>
      <c r="F82" s="800"/>
      <c r="G82" s="800"/>
      <c r="H82" s="213" t="e">
        <f t="shared" si="2"/>
        <v>#N/A</v>
      </c>
      <c r="I82" s="215"/>
      <c r="J82" s="215"/>
      <c r="K82" s="215"/>
      <c r="L82" s="215"/>
      <c r="M82" s="215"/>
      <c r="N82" s="215"/>
      <c r="O82" s="56"/>
      <c r="P82" s="183" t="e">
        <f>VLOOKUP(C82,Listado!C11:I321,7,0)</f>
        <v>#N/A</v>
      </c>
      <c r="Q82" s="183"/>
      <c r="R82" s="182"/>
      <c r="S82" s="182"/>
      <c r="T82" s="182"/>
      <c r="U82" s="52"/>
    </row>
    <row r="83" spans="1:21" ht="15.75" customHeight="1">
      <c r="A83" s="55"/>
      <c r="B83" s="176"/>
      <c r="C83" s="800"/>
      <c r="D83" s="800"/>
      <c r="E83" s="800"/>
      <c r="F83" s="800"/>
      <c r="G83" s="800"/>
      <c r="H83" s="213" t="e">
        <f t="shared" si="2"/>
        <v>#N/A</v>
      </c>
      <c r="I83" s="215"/>
      <c r="J83" s="215"/>
      <c r="K83" s="215"/>
      <c r="L83" s="215"/>
      <c r="M83" s="215"/>
      <c r="N83" s="215"/>
      <c r="O83" s="56"/>
      <c r="P83" s="183" t="e">
        <f>VLOOKUP(C83,Listado!C11:I321,7,0)</f>
        <v>#N/A</v>
      </c>
      <c r="Q83" s="183"/>
      <c r="R83" s="182"/>
      <c r="S83" s="182"/>
      <c r="T83" s="182"/>
      <c r="U83" s="52"/>
    </row>
    <row r="84" spans="1:21" ht="15.75" customHeight="1">
      <c r="A84" s="55"/>
      <c r="B84" s="176"/>
      <c r="C84" s="800"/>
      <c r="D84" s="800"/>
      <c r="E84" s="800"/>
      <c r="F84" s="800"/>
      <c r="G84" s="800"/>
      <c r="H84" s="213" t="e">
        <f t="shared" si="2"/>
        <v>#N/A</v>
      </c>
      <c r="I84" s="215"/>
      <c r="J84" s="215"/>
      <c r="K84" s="215"/>
      <c r="L84" s="215"/>
      <c r="M84" s="215"/>
      <c r="N84" s="215"/>
      <c r="O84" s="56"/>
      <c r="P84" s="183" t="e">
        <f>VLOOKUP(C84,Listado!C11:I321,7,0)</f>
        <v>#N/A</v>
      </c>
      <c r="Q84" s="183"/>
      <c r="R84" s="182"/>
      <c r="S84" s="182"/>
      <c r="T84" s="182"/>
      <c r="U84" s="52"/>
    </row>
    <row r="85" spans="1:21" ht="15.75" customHeight="1">
      <c r="A85" s="55"/>
      <c r="B85" s="176"/>
      <c r="C85" s="800"/>
      <c r="D85" s="800"/>
      <c r="E85" s="800"/>
      <c r="F85" s="800"/>
      <c r="G85" s="800"/>
      <c r="H85" s="213" t="e">
        <f t="shared" si="2"/>
        <v>#N/A</v>
      </c>
      <c r="I85" s="215"/>
      <c r="J85" s="215"/>
      <c r="K85" s="215"/>
      <c r="L85" s="215"/>
      <c r="M85" s="215"/>
      <c r="N85" s="215"/>
      <c r="O85" s="56"/>
      <c r="P85" s="183" t="e">
        <f>VLOOKUP(C85,Listado!C11:I321,7,0)</f>
        <v>#N/A</v>
      </c>
      <c r="Q85" s="183"/>
      <c r="R85" s="182"/>
      <c r="S85" s="182"/>
      <c r="T85" s="182"/>
      <c r="U85" s="52"/>
    </row>
    <row r="86" spans="1:21" ht="15.75" customHeight="1">
      <c r="A86" s="55"/>
      <c r="B86" s="176"/>
      <c r="C86" s="800"/>
      <c r="D86" s="800"/>
      <c r="E86" s="800"/>
      <c r="F86" s="800"/>
      <c r="G86" s="800"/>
      <c r="H86" s="213" t="e">
        <f t="shared" si="2"/>
        <v>#N/A</v>
      </c>
      <c r="I86" s="215"/>
      <c r="J86" s="215"/>
      <c r="K86" s="215"/>
      <c r="L86" s="215"/>
      <c r="M86" s="215"/>
      <c r="N86" s="215"/>
      <c r="O86" s="56"/>
      <c r="P86" s="183" t="e">
        <f>VLOOKUP(C86,Listado!C11:I321,7,0)</f>
        <v>#N/A</v>
      </c>
      <c r="Q86" s="183"/>
      <c r="R86" s="182"/>
      <c r="S86" s="182"/>
      <c r="T86" s="182"/>
      <c r="U86" s="52"/>
    </row>
    <row r="87" spans="1:21" ht="15.75" customHeight="1">
      <c r="A87" s="55"/>
      <c r="B87" s="176"/>
      <c r="C87" s="800"/>
      <c r="D87" s="800"/>
      <c r="E87" s="800"/>
      <c r="F87" s="800"/>
      <c r="G87" s="800"/>
      <c r="H87" s="213" t="e">
        <f t="shared" si="2"/>
        <v>#N/A</v>
      </c>
      <c r="I87" s="215"/>
      <c r="J87" s="215"/>
      <c r="K87" s="215"/>
      <c r="L87" s="215"/>
      <c r="M87" s="215"/>
      <c r="N87" s="215"/>
      <c r="O87" s="56"/>
      <c r="P87" s="183" t="e">
        <f>VLOOKUP(C87,Listado!C11:I321,7,0)</f>
        <v>#N/A</v>
      </c>
      <c r="Q87" s="183"/>
      <c r="R87" s="182"/>
      <c r="S87" s="182"/>
      <c r="T87" s="182"/>
      <c r="U87" s="52"/>
    </row>
    <row r="88" spans="1:21" ht="15.75" customHeight="1">
      <c r="A88" s="55"/>
      <c r="B88" s="176"/>
      <c r="C88" s="800"/>
      <c r="D88" s="800"/>
      <c r="E88" s="800"/>
      <c r="F88" s="800"/>
      <c r="G88" s="800"/>
      <c r="H88" s="213" t="e">
        <f t="shared" si="2"/>
        <v>#N/A</v>
      </c>
      <c r="I88" s="215"/>
      <c r="J88" s="215"/>
      <c r="K88" s="215"/>
      <c r="L88" s="215"/>
      <c r="M88" s="215"/>
      <c r="N88" s="215"/>
      <c r="O88" s="56"/>
      <c r="P88" s="183" t="e">
        <f>VLOOKUP(C88,Listado!C11:I321,7,0)</f>
        <v>#N/A</v>
      </c>
      <c r="Q88" s="183"/>
      <c r="R88" s="182"/>
      <c r="S88" s="182"/>
      <c r="T88" s="182"/>
      <c r="U88" s="52"/>
    </row>
    <row r="89" spans="1:21" ht="15.75" customHeight="1">
      <c r="A89" s="55"/>
      <c r="B89" s="176"/>
      <c r="C89" s="800"/>
      <c r="D89" s="800"/>
      <c r="E89" s="800"/>
      <c r="F89" s="800"/>
      <c r="G89" s="800"/>
      <c r="H89" s="213" t="e">
        <f t="shared" si="2"/>
        <v>#N/A</v>
      </c>
      <c r="I89" s="215"/>
      <c r="J89" s="215"/>
      <c r="K89" s="215"/>
      <c r="L89" s="215"/>
      <c r="M89" s="215"/>
      <c r="N89" s="215"/>
      <c r="O89" s="56"/>
      <c r="P89" s="183" t="e">
        <f>VLOOKUP(C89,Listado!C11:I321,7,0)</f>
        <v>#N/A</v>
      </c>
      <c r="Q89" s="183"/>
      <c r="R89" s="182"/>
      <c r="S89" s="182"/>
      <c r="T89" s="182"/>
      <c r="U89" s="52"/>
    </row>
    <row r="90" spans="1:21" ht="15.75" customHeight="1">
      <c r="A90" s="55"/>
      <c r="B90" s="176"/>
      <c r="C90" s="800"/>
      <c r="D90" s="800"/>
      <c r="E90" s="800"/>
      <c r="F90" s="800"/>
      <c r="G90" s="800"/>
      <c r="H90" s="213" t="e">
        <f t="shared" si="2"/>
        <v>#N/A</v>
      </c>
      <c r="I90" s="215"/>
      <c r="J90" s="215"/>
      <c r="K90" s="215"/>
      <c r="L90" s="215"/>
      <c r="M90" s="215"/>
      <c r="N90" s="215"/>
      <c r="O90" s="56"/>
      <c r="P90" s="183" t="e">
        <f>VLOOKUP(C90,Listado!C11:I321,7,0)</f>
        <v>#N/A</v>
      </c>
      <c r="Q90" s="183"/>
      <c r="R90" s="182"/>
      <c r="S90" s="182"/>
      <c r="T90" s="182"/>
      <c r="U90" s="52"/>
    </row>
    <row r="91" spans="1:21" ht="15.75" customHeight="1">
      <c r="A91" s="55"/>
      <c r="B91" s="176"/>
      <c r="C91" s="800"/>
      <c r="D91" s="800"/>
      <c r="E91" s="800"/>
      <c r="F91" s="800"/>
      <c r="G91" s="800"/>
      <c r="H91" s="213" t="e">
        <f t="shared" si="2"/>
        <v>#N/A</v>
      </c>
      <c r="I91" s="215"/>
      <c r="J91" s="215"/>
      <c r="K91" s="215"/>
      <c r="L91" s="215"/>
      <c r="M91" s="215"/>
      <c r="N91" s="215"/>
      <c r="O91" s="56"/>
      <c r="P91" s="183" t="e">
        <f>VLOOKUP(C91,Listado!C11:I321,7,0)</f>
        <v>#N/A</v>
      </c>
      <c r="Q91" s="183"/>
      <c r="R91" s="182"/>
      <c r="S91" s="182"/>
      <c r="T91" s="182"/>
      <c r="U91" s="52"/>
    </row>
    <row r="92" spans="1:21" ht="12.75" customHeight="1">
      <c r="A92" s="55"/>
      <c r="B92" s="810" t="s">
        <v>268</v>
      </c>
      <c r="C92" s="810"/>
      <c r="D92" s="810"/>
      <c r="E92" s="810"/>
      <c r="F92" s="810"/>
      <c r="G92" s="810"/>
      <c r="H92" s="810"/>
      <c r="I92" s="811">
        <f t="shared" ref="I92:N92" si="3">SUM(I69:I91)</f>
        <v>23625</v>
      </c>
      <c r="J92" s="811">
        <f t="shared" si="3"/>
        <v>22611</v>
      </c>
      <c r="K92" s="811">
        <f t="shared" si="3"/>
        <v>0</v>
      </c>
      <c r="L92" s="811">
        <f t="shared" si="3"/>
        <v>0</v>
      </c>
      <c r="M92" s="811">
        <f t="shared" si="3"/>
        <v>0</v>
      </c>
      <c r="N92" s="811">
        <f t="shared" si="3"/>
        <v>6000</v>
      </c>
      <c r="O92" s="55"/>
      <c r="P92" s="52"/>
      <c r="Q92" s="52"/>
      <c r="R92" s="52"/>
      <c r="S92" s="52"/>
      <c r="T92" s="52"/>
      <c r="U92" s="52"/>
    </row>
    <row r="93" spans="1:21" ht="13.5" customHeight="1">
      <c r="A93" s="55"/>
      <c r="B93" s="810"/>
      <c r="C93" s="810"/>
      <c r="D93" s="810"/>
      <c r="E93" s="810"/>
      <c r="F93" s="810"/>
      <c r="G93" s="810"/>
      <c r="H93" s="810"/>
      <c r="I93" s="811"/>
      <c r="J93" s="811"/>
      <c r="K93" s="811"/>
      <c r="L93" s="811"/>
      <c r="M93" s="811"/>
      <c r="N93" s="811"/>
      <c r="O93" s="55"/>
      <c r="P93" s="52"/>
      <c r="Q93" s="52"/>
      <c r="R93" s="52"/>
      <c r="S93" s="52"/>
      <c r="T93" s="52"/>
      <c r="U93" s="52"/>
    </row>
    <row r="94" spans="1:21">
      <c r="A94" s="55"/>
      <c r="B94" s="130"/>
      <c r="C94" s="55"/>
      <c r="D94" s="55"/>
      <c r="E94" s="55"/>
      <c r="F94" s="55"/>
      <c r="G94" s="55"/>
      <c r="H94" s="55"/>
      <c r="I94" s="130"/>
      <c r="J94" s="130"/>
      <c r="K94" s="130"/>
      <c r="L94" s="130"/>
      <c r="M94" s="130"/>
      <c r="N94" s="130"/>
      <c r="O94" s="55"/>
      <c r="P94" s="52"/>
      <c r="Q94" s="52"/>
      <c r="R94" s="52"/>
      <c r="S94" s="52"/>
      <c r="T94" s="52"/>
      <c r="U94" s="52"/>
    </row>
    <row r="95" spans="1:21" ht="3.75" customHeight="1">
      <c r="A95" s="55"/>
      <c r="B95" s="218"/>
      <c r="C95" s="219"/>
      <c r="D95" s="219"/>
      <c r="E95" s="219"/>
      <c r="F95" s="219"/>
      <c r="G95" s="219"/>
      <c r="H95" s="219"/>
      <c r="I95" s="553"/>
      <c r="J95" s="218"/>
      <c r="K95" s="221"/>
      <c r="L95" s="221"/>
      <c r="M95" s="221"/>
      <c r="N95" s="220"/>
      <c r="O95" s="55"/>
      <c r="P95" s="52"/>
      <c r="Q95" s="52"/>
      <c r="R95" s="52"/>
      <c r="S95" s="52"/>
      <c r="T95" s="52"/>
      <c r="U95" s="52"/>
    </row>
    <row r="96" spans="1:21" ht="15" customHeight="1">
      <c r="A96" s="55"/>
      <c r="B96" s="524" t="s">
        <v>272</v>
      </c>
      <c r="C96" s="533"/>
      <c r="D96" s="533"/>
      <c r="E96" s="533"/>
      <c r="F96" s="533"/>
      <c r="G96" s="533"/>
      <c r="H96" s="533"/>
      <c r="I96" s="519"/>
      <c r="J96" s="815" t="s">
        <v>273</v>
      </c>
      <c r="K96" s="815"/>
      <c r="L96" s="815"/>
      <c r="M96" s="815"/>
      <c r="N96" s="815"/>
      <c r="O96" s="55"/>
      <c r="P96" s="52"/>
      <c r="Q96" s="52"/>
      <c r="R96" s="52"/>
      <c r="S96" s="52"/>
      <c r="T96" s="52"/>
      <c r="U96" s="52"/>
    </row>
    <row r="97" spans="1:21" ht="15" customHeight="1">
      <c r="A97" s="55"/>
      <c r="B97" s="223"/>
      <c r="C97" s="207"/>
      <c r="D97" s="207"/>
      <c r="E97" s="207"/>
      <c r="F97" s="207"/>
      <c r="G97" s="207"/>
      <c r="H97" s="207"/>
      <c r="I97" s="553"/>
      <c r="J97" s="815" t="s">
        <v>274</v>
      </c>
      <c r="K97" s="815"/>
      <c r="L97" s="815"/>
      <c r="M97" s="815"/>
      <c r="N97" s="815"/>
      <c r="O97" s="55"/>
      <c r="P97" s="52"/>
      <c r="Q97" s="52"/>
      <c r="R97" s="52"/>
      <c r="S97" s="52"/>
      <c r="T97" s="52"/>
      <c r="U97" s="52"/>
    </row>
    <row r="98" spans="1:21" ht="13.8">
      <c r="A98" s="55"/>
      <c r="B98" s="664" t="s">
        <v>275</v>
      </c>
      <c r="C98" s="580"/>
      <c r="D98" s="580"/>
      <c r="E98" s="580"/>
      <c r="F98" s="866">
        <v>43465</v>
      </c>
      <c r="G98" s="866"/>
      <c r="H98" s="538"/>
      <c r="I98" s="530"/>
      <c r="J98" s="223"/>
      <c r="K98" s="206"/>
      <c r="L98" s="206"/>
      <c r="M98" s="206"/>
      <c r="N98" s="224"/>
      <c r="O98" s="55"/>
      <c r="P98" s="52"/>
      <c r="Q98" s="52"/>
      <c r="R98" s="52"/>
      <c r="S98" s="52"/>
      <c r="T98" s="52"/>
      <c r="U98" s="52"/>
    </row>
    <row r="99" spans="1:21">
      <c r="A99" s="55"/>
      <c r="B99" s="227"/>
      <c r="C99" s="228"/>
      <c r="D99" s="228"/>
      <c r="E99" s="228"/>
      <c r="F99" s="228"/>
      <c r="G99" s="228"/>
      <c r="H99" s="228"/>
      <c r="I99" s="554"/>
      <c r="J99" s="223"/>
      <c r="K99" s="206"/>
      <c r="L99" s="206"/>
      <c r="M99" s="206"/>
      <c r="N99" s="224"/>
      <c r="O99" s="55"/>
      <c r="P99" s="52"/>
      <c r="Q99" s="52"/>
      <c r="R99" s="52"/>
      <c r="S99" s="52"/>
      <c r="T99" s="52"/>
      <c r="U99" s="52"/>
    </row>
    <row r="100" spans="1:21">
      <c r="A100" s="55"/>
      <c r="B100" s="240" t="str">
        <f>I13</f>
        <v>CONGREGACION:</v>
      </c>
      <c r="C100" s="241"/>
      <c r="D100" s="241"/>
      <c r="E100" s="228"/>
      <c r="F100" s="228"/>
      <c r="G100" s="228"/>
      <c r="H100" s="228"/>
      <c r="I100" s="554"/>
      <c r="J100" s="223"/>
      <c r="K100" s="206"/>
      <c r="L100" s="206"/>
      <c r="M100" s="206"/>
      <c r="N100" s="224"/>
      <c r="O100" s="55"/>
      <c r="P100" s="52"/>
      <c r="Q100" s="52"/>
      <c r="R100" s="52"/>
      <c r="S100" s="52"/>
      <c r="T100" s="52"/>
      <c r="U100" s="52"/>
    </row>
    <row r="101" spans="1:21">
      <c r="A101" s="55"/>
      <c r="B101" s="232" t="s">
        <v>277</v>
      </c>
      <c r="C101" s="231"/>
      <c r="D101" s="228"/>
      <c r="E101" s="526">
        <f>'HC-Nov'!F107</f>
        <v>2422.5</v>
      </c>
      <c r="F101" s="231"/>
      <c r="G101" s="228"/>
      <c r="H101" s="228"/>
      <c r="I101" s="554"/>
      <c r="J101" s="820" t="s">
        <v>278</v>
      </c>
      <c r="K101" s="820"/>
      <c r="L101" s="206"/>
      <c r="M101" s="206"/>
      <c r="N101" s="224"/>
      <c r="O101" s="55"/>
      <c r="P101" s="52"/>
      <c r="Q101" s="52"/>
      <c r="R101" s="52"/>
      <c r="S101" s="52"/>
      <c r="T101" s="52"/>
      <c r="U101" s="52"/>
    </row>
    <row r="102" spans="1:21">
      <c r="A102" s="55"/>
      <c r="B102" s="232"/>
      <c r="C102" s="231" t="s">
        <v>279</v>
      </c>
      <c r="D102" s="231"/>
      <c r="E102" s="581">
        <f>I92</f>
        <v>23625</v>
      </c>
      <c r="F102" s="231" t="s">
        <v>280</v>
      </c>
      <c r="G102" s="228"/>
      <c r="H102" s="645"/>
      <c r="I102" s="554"/>
      <c r="J102" s="813"/>
      <c r="K102" s="813"/>
      <c r="L102" s="813"/>
      <c r="M102" s="235"/>
      <c r="N102" s="224"/>
      <c r="O102" s="55"/>
      <c r="P102" s="52"/>
      <c r="Q102" s="52"/>
      <c r="R102" s="52"/>
      <c r="S102" s="52"/>
      <c r="T102" s="52"/>
      <c r="U102" s="52"/>
    </row>
    <row r="103" spans="1:21">
      <c r="A103" s="55"/>
      <c r="B103" s="223"/>
      <c r="C103" s="231" t="s">
        <v>282</v>
      </c>
      <c r="D103" s="640"/>
      <c r="E103" s="581">
        <f>J92</f>
        <v>22611</v>
      </c>
      <c r="F103" s="231" t="s">
        <v>283</v>
      </c>
      <c r="G103" s="228"/>
      <c r="H103" s="645"/>
      <c r="I103" s="554"/>
      <c r="J103" s="813"/>
      <c r="K103" s="813"/>
      <c r="L103" s="813"/>
      <c r="M103" s="235"/>
      <c r="N103" s="224"/>
      <c r="O103" s="55"/>
      <c r="P103" s="52"/>
      <c r="Q103" s="52"/>
      <c r="R103" s="52"/>
      <c r="S103" s="52"/>
      <c r="T103" s="52"/>
      <c r="U103" s="52"/>
    </row>
    <row r="104" spans="1:21">
      <c r="A104" s="55"/>
      <c r="B104" s="232"/>
      <c r="C104" s="231" t="s">
        <v>284</v>
      </c>
      <c r="D104" s="231"/>
      <c r="E104" s="228"/>
      <c r="F104" s="228"/>
      <c r="G104" s="526">
        <f>+E101+E102-E103</f>
        <v>3436.5</v>
      </c>
      <c r="H104" s="541"/>
      <c r="I104" s="531"/>
      <c r="J104" s="813"/>
      <c r="K104" s="813"/>
      <c r="L104" s="813"/>
      <c r="M104" s="235"/>
      <c r="N104" s="224"/>
      <c r="O104" s="55"/>
      <c r="P104" s="52"/>
      <c r="Q104" s="52"/>
      <c r="R104" s="52"/>
      <c r="S104" s="52"/>
      <c r="T104" s="52"/>
      <c r="U104" s="52"/>
    </row>
    <row r="105" spans="1:21">
      <c r="A105" s="55"/>
      <c r="B105" s="232" t="s">
        <v>285</v>
      </c>
      <c r="C105" s="231"/>
      <c r="D105" s="231"/>
      <c r="E105" s="231"/>
      <c r="F105" s="231"/>
      <c r="G105" s="231"/>
      <c r="H105" s="522"/>
      <c r="I105" s="520"/>
      <c r="J105" s="813"/>
      <c r="K105" s="813"/>
      <c r="L105" s="813"/>
      <c r="M105" s="235"/>
      <c r="N105" s="224"/>
      <c r="O105" s="55"/>
      <c r="P105" s="52"/>
      <c r="Q105" s="52"/>
      <c r="R105" s="52"/>
      <c r="S105" s="52"/>
      <c r="T105" s="52"/>
      <c r="U105" s="52"/>
    </row>
    <row r="106" spans="1:21">
      <c r="A106" s="55"/>
      <c r="B106" s="527" t="s">
        <v>286</v>
      </c>
      <c r="C106" s="532"/>
      <c r="D106" s="532"/>
      <c r="E106" s="532"/>
      <c r="F106" s="532"/>
      <c r="G106" s="532"/>
      <c r="H106" s="529"/>
      <c r="I106" s="521"/>
      <c r="J106" s="813"/>
      <c r="K106" s="813"/>
      <c r="L106" s="813"/>
      <c r="M106" s="235"/>
      <c r="N106" s="224"/>
      <c r="O106" s="55"/>
      <c r="P106" s="52"/>
      <c r="Q106" s="52"/>
      <c r="R106" s="52"/>
      <c r="S106" s="52"/>
      <c r="T106" s="52"/>
      <c r="U106" s="52"/>
    </row>
    <row r="107" spans="1:21">
      <c r="A107" s="55"/>
      <c r="B107" s="227"/>
      <c r="C107" s="228"/>
      <c r="D107" s="228"/>
      <c r="E107" s="228"/>
      <c r="F107" s="228"/>
      <c r="G107" s="228"/>
      <c r="H107" s="539"/>
      <c r="I107" s="554"/>
      <c r="J107" s="813"/>
      <c r="K107" s="813"/>
      <c r="L107" s="813"/>
      <c r="M107" s="235"/>
      <c r="N107" s="224"/>
      <c r="O107" s="55"/>
      <c r="P107" s="52"/>
      <c r="Q107" s="52"/>
      <c r="R107" s="52"/>
      <c r="S107" s="52"/>
      <c r="T107" s="52"/>
      <c r="U107" s="52"/>
    </row>
    <row r="108" spans="1:21">
      <c r="A108" s="55"/>
      <c r="B108" s="240" t="str">
        <f>K13</f>
        <v>CONSTRUCCION SALON:</v>
      </c>
      <c r="C108" s="241"/>
      <c r="D108" s="241"/>
      <c r="E108" s="241"/>
      <c r="F108" s="228"/>
      <c r="G108" s="228"/>
      <c r="H108" s="539"/>
      <c r="I108" s="554"/>
      <c r="J108" s="813"/>
      <c r="K108" s="813"/>
      <c r="L108" s="813"/>
      <c r="M108" s="235"/>
      <c r="N108" s="224"/>
      <c r="O108" s="55"/>
      <c r="P108" s="52"/>
      <c r="Q108" s="52"/>
      <c r="R108" s="52"/>
      <c r="S108" s="52"/>
      <c r="T108" s="52"/>
      <c r="U108" s="52"/>
    </row>
    <row r="109" spans="1:21">
      <c r="A109" s="55"/>
      <c r="B109" s="232" t="s">
        <v>277</v>
      </c>
      <c r="C109" s="231"/>
      <c r="D109" s="228"/>
      <c r="E109" s="526">
        <f>'HC-Nov'!F115</f>
        <v>0</v>
      </c>
      <c r="F109" s="231"/>
      <c r="G109" s="228"/>
      <c r="H109" s="539"/>
      <c r="I109" s="554"/>
      <c r="J109" s="813"/>
      <c r="K109" s="813"/>
      <c r="L109" s="813"/>
      <c r="M109" s="235"/>
      <c r="N109" s="224"/>
      <c r="O109" s="55"/>
      <c r="P109" s="52"/>
      <c r="Q109" s="52"/>
      <c r="R109" s="52"/>
      <c r="S109" s="52"/>
      <c r="T109" s="52"/>
      <c r="U109" s="52"/>
    </row>
    <row r="110" spans="1:21">
      <c r="A110" s="55"/>
      <c r="B110" s="232"/>
      <c r="C110" s="231" t="s">
        <v>279</v>
      </c>
      <c r="D110" s="231"/>
      <c r="E110" s="581">
        <f>K92</f>
        <v>0</v>
      </c>
      <c r="F110" s="231" t="s">
        <v>280</v>
      </c>
      <c r="G110" s="228"/>
      <c r="H110" s="540"/>
      <c r="I110" s="554"/>
      <c r="J110" s="813"/>
      <c r="K110" s="813"/>
      <c r="L110" s="813"/>
      <c r="M110" s="235"/>
      <c r="N110" s="224"/>
      <c r="O110" s="55"/>
      <c r="P110" s="52"/>
      <c r="Q110" s="52"/>
      <c r="R110" s="52"/>
      <c r="S110" s="52"/>
      <c r="T110" s="52"/>
      <c r="U110" s="52"/>
    </row>
    <row r="111" spans="1:21">
      <c r="A111" s="55"/>
      <c r="B111" s="223"/>
      <c r="C111" s="231" t="s">
        <v>282</v>
      </c>
      <c r="D111" s="640"/>
      <c r="E111" s="582">
        <f>L92</f>
        <v>0</v>
      </c>
      <c r="F111" s="231" t="s">
        <v>283</v>
      </c>
      <c r="G111" s="228"/>
      <c r="H111" s="540"/>
      <c r="I111" s="554"/>
      <c r="J111" s="830"/>
      <c r="K111" s="830"/>
      <c r="L111" s="830"/>
      <c r="M111" s="238"/>
      <c r="N111" s="224"/>
      <c r="O111" s="55"/>
      <c r="P111" s="52"/>
      <c r="Q111" s="52"/>
      <c r="R111" s="52"/>
      <c r="S111" s="52"/>
      <c r="T111" s="52"/>
      <c r="U111" s="52"/>
    </row>
    <row r="112" spans="1:21">
      <c r="A112" s="55"/>
      <c r="B112" s="232"/>
      <c r="C112" s="231" t="s">
        <v>284</v>
      </c>
      <c r="D112" s="231"/>
      <c r="E112" s="228"/>
      <c r="F112" s="228"/>
      <c r="G112" s="526">
        <f>+E109+E110-E111</f>
        <v>0</v>
      </c>
      <c r="H112" s="541"/>
      <c r="I112" s="531"/>
      <c r="J112" s="223"/>
      <c r="K112" s="206"/>
      <c r="L112" s="206"/>
      <c r="M112" s="206"/>
      <c r="N112" s="224"/>
      <c r="O112" s="55"/>
      <c r="P112" s="52"/>
      <c r="Q112" s="52"/>
      <c r="R112" s="52"/>
      <c r="S112" s="52"/>
      <c r="T112" s="52"/>
      <c r="U112" s="52"/>
    </row>
    <row r="113" spans="1:21">
      <c r="A113" s="55"/>
      <c r="B113" s="232" t="s">
        <v>288</v>
      </c>
      <c r="C113" s="231"/>
      <c r="D113" s="231"/>
      <c r="E113" s="231"/>
      <c r="F113" s="231"/>
      <c r="G113" s="231"/>
      <c r="H113" s="522"/>
      <c r="I113" s="520"/>
      <c r="J113" s="223"/>
      <c r="K113" s="206"/>
      <c r="L113" s="646"/>
      <c r="M113" s="206"/>
      <c r="N113" s="650"/>
      <c r="O113" s="55"/>
      <c r="P113" s="52"/>
      <c r="Q113" s="52"/>
      <c r="R113" s="52"/>
      <c r="S113" s="52"/>
      <c r="T113" s="52"/>
      <c r="U113" s="52"/>
    </row>
    <row r="114" spans="1:21">
      <c r="A114" s="55"/>
      <c r="B114" s="527" t="s">
        <v>290</v>
      </c>
      <c r="C114" s="532"/>
      <c r="D114" s="532"/>
      <c r="E114" s="532"/>
      <c r="F114" s="532"/>
      <c r="G114" s="532"/>
      <c r="H114" s="529"/>
      <c r="I114" s="521"/>
      <c r="J114" s="223"/>
      <c r="K114" s="206"/>
      <c r="L114" s="206"/>
      <c r="M114" s="206"/>
      <c r="N114" s="224"/>
      <c r="O114" s="55"/>
      <c r="P114" s="52"/>
      <c r="Q114" s="52"/>
      <c r="R114" s="52"/>
      <c r="S114" s="52"/>
      <c r="T114" s="52"/>
      <c r="U114" s="52"/>
    </row>
    <row r="115" spans="1:21">
      <c r="A115" s="55"/>
      <c r="B115" s="527" t="s">
        <v>291</v>
      </c>
      <c r="C115" s="532"/>
      <c r="D115" s="532"/>
      <c r="E115" s="532"/>
      <c r="F115" s="532"/>
      <c r="G115" s="532"/>
      <c r="H115" s="529"/>
      <c r="I115" s="521"/>
      <c r="J115" s="223"/>
      <c r="K115" s="206"/>
      <c r="L115" s="206"/>
      <c r="M115" s="206"/>
      <c r="N115" s="224"/>
      <c r="O115" s="55"/>
      <c r="P115" s="52"/>
      <c r="Q115" s="52"/>
      <c r="R115" s="52"/>
      <c r="S115" s="52"/>
      <c r="T115" s="52"/>
      <c r="U115" s="52"/>
    </row>
    <row r="116" spans="1:21">
      <c r="A116" s="55"/>
      <c r="B116" s="227"/>
      <c r="C116" s="228"/>
      <c r="D116" s="228"/>
      <c r="E116" s="228"/>
      <c r="F116" s="228"/>
      <c r="G116" s="228"/>
      <c r="H116" s="539"/>
      <c r="I116" s="554"/>
      <c r="J116" s="223"/>
      <c r="K116" s="206"/>
      <c r="L116" s="206"/>
      <c r="M116" s="206"/>
      <c r="N116" s="224"/>
      <c r="O116" s="55"/>
      <c r="P116" s="52"/>
      <c r="Q116" s="52"/>
      <c r="R116" s="52"/>
      <c r="S116" s="52"/>
      <c r="T116" s="52"/>
      <c r="U116" s="52"/>
    </row>
    <row r="117" spans="1:21">
      <c r="A117" s="55"/>
      <c r="B117" s="647" t="str">
        <f>M13</f>
        <v>REPARACION SALON:</v>
      </c>
      <c r="C117" s="241"/>
      <c r="D117" s="241"/>
      <c r="E117" s="228"/>
      <c r="F117" s="228"/>
      <c r="G117" s="228"/>
      <c r="H117" s="539"/>
      <c r="I117" s="554"/>
      <c r="J117" s="820" t="s">
        <v>293</v>
      </c>
      <c r="K117" s="820"/>
      <c r="L117" s="820"/>
      <c r="M117" s="206"/>
      <c r="N117" s="224"/>
      <c r="O117" s="55"/>
      <c r="P117" s="52"/>
      <c r="Q117" s="52"/>
      <c r="R117" s="52"/>
      <c r="S117" s="52"/>
      <c r="T117" s="52"/>
      <c r="U117" s="52"/>
    </row>
    <row r="118" spans="1:21">
      <c r="A118" s="55"/>
      <c r="B118" s="232" t="s">
        <v>277</v>
      </c>
      <c r="C118" s="231"/>
      <c r="D118" s="228"/>
      <c r="E118" s="526">
        <f>'HC-Nov'!F124</f>
        <v>9000</v>
      </c>
      <c r="F118" s="231"/>
      <c r="G118" s="228"/>
      <c r="H118" s="539"/>
      <c r="I118" s="554"/>
      <c r="J118" s="223"/>
      <c r="K118" s="206"/>
      <c r="L118" s="206"/>
      <c r="M118" s="206"/>
      <c r="N118" s="224"/>
      <c r="O118" s="55"/>
      <c r="P118" s="52"/>
      <c r="Q118" s="52"/>
      <c r="R118" s="52"/>
      <c r="S118" s="52"/>
      <c r="T118" s="52"/>
      <c r="U118" s="52"/>
    </row>
    <row r="119" spans="1:21">
      <c r="A119" s="55"/>
      <c r="B119" s="232"/>
      <c r="C119" s="231" t="s">
        <v>279</v>
      </c>
      <c r="D119" s="231"/>
      <c r="E119" s="582">
        <f>M92</f>
        <v>0</v>
      </c>
      <c r="F119" s="231" t="s">
        <v>280</v>
      </c>
      <c r="G119" s="228"/>
      <c r="H119" s="540"/>
      <c r="I119" s="554"/>
      <c r="J119" s="813"/>
      <c r="K119" s="813"/>
      <c r="L119" s="813"/>
      <c r="M119" s="235"/>
      <c r="N119" s="224"/>
      <c r="O119" s="55"/>
      <c r="P119" s="52"/>
      <c r="Q119" s="52"/>
      <c r="R119" s="52"/>
      <c r="S119" s="52"/>
      <c r="T119" s="52"/>
      <c r="U119" s="52"/>
    </row>
    <row r="120" spans="1:21">
      <c r="A120" s="55"/>
      <c r="B120" s="223"/>
      <c r="C120" s="231" t="s">
        <v>282</v>
      </c>
      <c r="D120" s="640"/>
      <c r="E120" s="582">
        <f>N92</f>
        <v>6000</v>
      </c>
      <c r="F120" s="231" t="s">
        <v>283</v>
      </c>
      <c r="G120" s="228"/>
      <c r="H120" s="540"/>
      <c r="I120" s="554"/>
      <c r="J120" s="813"/>
      <c r="K120" s="813"/>
      <c r="L120" s="813"/>
      <c r="M120" s="235"/>
      <c r="N120" s="224"/>
      <c r="O120" s="55"/>
      <c r="P120" s="52"/>
      <c r="Q120" s="52"/>
      <c r="R120" s="52"/>
      <c r="S120" s="52"/>
      <c r="T120" s="52"/>
      <c r="U120" s="52"/>
    </row>
    <row r="121" spans="1:21">
      <c r="A121" s="55"/>
      <c r="B121" s="232"/>
      <c r="C121" s="231" t="s">
        <v>284</v>
      </c>
      <c r="D121" s="231"/>
      <c r="E121" s="228"/>
      <c r="F121" s="228"/>
      <c r="G121" s="526">
        <f>+E118+E119-E120</f>
        <v>3000</v>
      </c>
      <c r="H121" s="541"/>
      <c r="I121" s="531"/>
      <c r="J121" s="813"/>
      <c r="K121" s="813"/>
      <c r="L121" s="813"/>
      <c r="M121" s="235"/>
      <c r="N121" s="224"/>
      <c r="O121" s="55"/>
      <c r="P121" s="52"/>
      <c r="Q121" s="52"/>
      <c r="R121" s="52"/>
      <c r="S121" s="52"/>
      <c r="T121" s="52"/>
      <c r="U121" s="52"/>
    </row>
    <row r="122" spans="1:21">
      <c r="A122" s="55"/>
      <c r="B122" s="227"/>
      <c r="C122" s="228"/>
      <c r="D122" s="228"/>
      <c r="E122" s="228"/>
      <c r="F122" s="228"/>
      <c r="G122" s="228"/>
      <c r="H122" s="228"/>
      <c r="I122" s="554"/>
      <c r="J122" s="813"/>
      <c r="K122" s="813"/>
      <c r="L122" s="813"/>
      <c r="M122" s="235"/>
      <c r="N122" s="224"/>
      <c r="O122" s="55"/>
      <c r="P122" s="52"/>
      <c r="Q122" s="52"/>
      <c r="R122" s="52"/>
      <c r="S122" s="52"/>
      <c r="T122" s="52"/>
      <c r="U122" s="52"/>
    </row>
    <row r="123" spans="1:21">
      <c r="A123" s="55"/>
      <c r="B123" s="227"/>
      <c r="C123" s="228"/>
      <c r="D123" s="228"/>
      <c r="E123" s="228"/>
      <c r="F123" s="228"/>
      <c r="G123" s="228"/>
      <c r="H123" s="228"/>
      <c r="I123" s="554"/>
      <c r="J123" s="813"/>
      <c r="K123" s="813"/>
      <c r="L123" s="813"/>
      <c r="M123" s="235"/>
      <c r="N123" s="224"/>
      <c r="O123" s="55"/>
      <c r="P123" s="52"/>
      <c r="Q123" s="52"/>
      <c r="R123" s="52"/>
      <c r="S123" s="52"/>
      <c r="T123" s="52"/>
      <c r="U123" s="52"/>
    </row>
    <row r="124" spans="1:21">
      <c r="A124" s="55"/>
      <c r="B124" s="240" t="s">
        <v>294</v>
      </c>
      <c r="C124" s="241"/>
      <c r="D124" s="241"/>
      <c r="E124" s="241"/>
      <c r="F124" s="241"/>
      <c r="G124" s="241"/>
      <c r="H124" s="552">
        <f>G104+G112+G121</f>
        <v>6436.5</v>
      </c>
      <c r="I124" s="531"/>
      <c r="J124" s="813"/>
      <c r="K124" s="813"/>
      <c r="L124" s="813"/>
      <c r="M124" s="235"/>
      <c r="N124" s="224"/>
      <c r="O124" s="55"/>
      <c r="P124" s="52"/>
      <c r="Q124" s="52"/>
      <c r="R124" s="52"/>
      <c r="S124" s="52"/>
      <c r="T124" s="52"/>
      <c r="U124" s="52"/>
    </row>
    <row r="125" spans="1:21">
      <c r="A125" s="55"/>
      <c r="B125" s="227"/>
      <c r="C125" s="228"/>
      <c r="D125" s="228"/>
      <c r="E125" s="228"/>
      <c r="F125" s="228"/>
      <c r="G125" s="228"/>
      <c r="H125" s="228"/>
      <c r="I125" s="554"/>
      <c r="J125" s="813"/>
      <c r="K125" s="813"/>
      <c r="L125" s="813"/>
      <c r="M125" s="235"/>
      <c r="N125" s="224"/>
      <c r="O125" s="55"/>
      <c r="P125" s="52"/>
      <c r="Q125" s="52"/>
      <c r="R125" s="52"/>
      <c r="S125" s="52"/>
      <c r="T125" s="52"/>
      <c r="U125" s="52"/>
    </row>
    <row r="126" spans="1:21">
      <c r="A126" s="55"/>
      <c r="B126" s="232" t="s">
        <v>295</v>
      </c>
      <c r="C126" s="231"/>
      <c r="D126" s="231"/>
      <c r="E126" s="231"/>
      <c r="F126" s="231"/>
      <c r="G126" s="231"/>
      <c r="H126" s="231"/>
      <c r="I126" s="520"/>
      <c r="J126" s="223"/>
      <c r="K126" s="206"/>
      <c r="L126" s="206"/>
      <c r="M126" s="206"/>
      <c r="N126" s="224"/>
      <c r="O126" s="55"/>
      <c r="P126" s="52"/>
      <c r="Q126" s="52"/>
      <c r="R126" s="52"/>
      <c r="S126" s="52"/>
      <c r="T126" s="52"/>
      <c r="U126" s="52"/>
    </row>
    <row r="127" spans="1:21">
      <c r="A127" s="55"/>
      <c r="B127" s="232" t="s">
        <v>296</v>
      </c>
      <c r="C127" s="231"/>
      <c r="D127" s="231"/>
      <c r="E127" s="231"/>
      <c r="F127" s="231"/>
      <c r="G127" s="231"/>
      <c r="H127" s="231"/>
      <c r="I127" s="520"/>
      <c r="J127" s="223"/>
      <c r="K127" s="206"/>
      <c r="L127" s="646"/>
      <c r="M127" s="206"/>
      <c r="N127" s="650"/>
      <c r="O127" s="55"/>
      <c r="P127" s="52"/>
      <c r="Q127" s="52"/>
      <c r="R127" s="52"/>
      <c r="S127" s="52"/>
      <c r="T127" s="52"/>
      <c r="U127" s="52"/>
    </row>
    <row r="128" spans="1:21">
      <c r="A128" s="55"/>
      <c r="B128" s="232" t="s">
        <v>297</v>
      </c>
      <c r="C128" s="231"/>
      <c r="D128" s="231"/>
      <c r="E128" s="231"/>
      <c r="F128" s="231"/>
      <c r="G128" s="231"/>
      <c r="H128" s="231"/>
      <c r="I128" s="520"/>
      <c r="J128" s="223"/>
      <c r="K128" s="206"/>
      <c r="L128" s="206"/>
      <c r="M128" s="206"/>
      <c r="N128" s="224"/>
      <c r="O128" s="55"/>
      <c r="P128" s="52"/>
      <c r="Q128" s="52"/>
      <c r="R128" s="52"/>
      <c r="S128" s="52"/>
      <c r="T128" s="52"/>
      <c r="U128" s="52"/>
    </row>
    <row r="129" spans="1:21" ht="6" customHeight="1">
      <c r="A129" s="55"/>
      <c r="B129" s="242"/>
      <c r="C129" s="243"/>
      <c r="D129" s="243"/>
      <c r="E129" s="243"/>
      <c r="F129" s="243"/>
      <c r="G129" s="243"/>
      <c r="H129" s="243"/>
      <c r="I129" s="554"/>
      <c r="J129" s="245"/>
      <c r="K129" s="246"/>
      <c r="L129" s="246"/>
      <c r="M129" s="246"/>
      <c r="N129" s="505"/>
      <c r="O129" s="55"/>
      <c r="P129" s="52"/>
      <c r="Q129" s="52"/>
      <c r="R129" s="52"/>
      <c r="S129" s="52"/>
      <c r="T129" s="52"/>
      <c r="U129" s="52"/>
    </row>
    <row r="130" spans="1:21">
      <c r="A130" s="55"/>
      <c r="B130" s="206"/>
      <c r="C130" s="207"/>
      <c r="D130" s="207"/>
      <c r="E130" s="207"/>
      <c r="F130" s="207"/>
      <c r="G130" s="207"/>
      <c r="H130" s="207"/>
      <c r="I130" s="206"/>
      <c r="J130" s="206"/>
      <c r="K130" s="206"/>
      <c r="L130" s="206"/>
      <c r="M130" s="206"/>
      <c r="N130" s="206"/>
      <c r="O130" s="55"/>
      <c r="P130" s="52"/>
      <c r="Q130" s="52"/>
      <c r="R130" s="52"/>
      <c r="S130" s="52"/>
      <c r="T130" s="52"/>
      <c r="U130" s="52"/>
    </row>
    <row r="131" spans="1:21">
      <c r="A131" s="55"/>
      <c r="B131" s="248"/>
      <c r="C131" s="249"/>
      <c r="D131" s="249"/>
      <c r="E131" s="249"/>
      <c r="F131" s="249"/>
      <c r="G131" s="249"/>
      <c r="H131" s="250"/>
      <c r="I131" s="251"/>
      <c r="J131" s="248"/>
      <c r="K131" s="248"/>
      <c r="L131" s="248"/>
      <c r="M131" s="248"/>
      <c r="N131" s="248"/>
      <c r="O131" s="252"/>
      <c r="P131" s="183"/>
      <c r="Q131" s="183"/>
      <c r="R131" s="182"/>
      <c r="S131" s="182"/>
      <c r="T131" s="52"/>
      <c r="U131" s="52"/>
    </row>
    <row r="132" spans="1:21">
      <c r="A132" s="55"/>
      <c r="B132" s="248"/>
      <c r="C132" s="249"/>
      <c r="D132" s="249"/>
      <c r="E132" s="249"/>
      <c r="F132" s="249"/>
      <c r="G132" s="249"/>
      <c r="H132" s="250"/>
      <c r="I132" s="251"/>
      <c r="J132" s="248"/>
      <c r="K132" s="248"/>
      <c r="L132" s="248"/>
      <c r="M132" s="248"/>
      <c r="N132" s="248"/>
      <c r="O132" s="252"/>
      <c r="P132" s="183"/>
      <c r="Q132" s="183"/>
      <c r="R132" s="182"/>
      <c r="S132" s="182"/>
      <c r="T132" s="52"/>
      <c r="U132" s="52"/>
    </row>
    <row r="133" spans="1:21">
      <c r="B133" s="831" t="e">
        <f>#REF!+1</f>
        <v>#REF!</v>
      </c>
      <c r="C133" s="831"/>
      <c r="D133" s="256"/>
      <c r="E133" s="256"/>
      <c r="F133" s="254"/>
      <c r="G133" s="82"/>
      <c r="H133" s="82"/>
      <c r="L133" s="255"/>
      <c r="P133" s="183"/>
      <c r="Q133" s="183"/>
      <c r="R133" s="182"/>
      <c r="S133" s="182"/>
      <c r="T133" s="52"/>
      <c r="U133" s="52"/>
    </row>
    <row r="134" spans="1:21">
      <c r="B134" s="831" t="e">
        <f t="shared" ref="B134:B160" si="4">B133+1</f>
        <v>#REF!</v>
      </c>
      <c r="C134" s="831"/>
      <c r="D134" s="256"/>
      <c r="E134" s="256"/>
      <c r="F134" s="254"/>
      <c r="G134" s="82"/>
      <c r="H134" s="82"/>
      <c r="L134" s="255"/>
      <c r="P134" s="183"/>
      <c r="Q134" s="183"/>
      <c r="R134" s="182"/>
      <c r="S134" s="182"/>
      <c r="T134" s="52"/>
      <c r="U134" s="52"/>
    </row>
    <row r="135" spans="1:21">
      <c r="B135" s="831" t="e">
        <f t="shared" si="4"/>
        <v>#REF!</v>
      </c>
      <c r="C135" s="831"/>
      <c r="D135" s="256"/>
      <c r="E135" s="256"/>
      <c r="F135" s="254"/>
      <c r="G135" s="82"/>
      <c r="H135" s="82"/>
      <c r="L135" s="255"/>
      <c r="P135" s="183"/>
      <c r="Q135" s="183"/>
      <c r="R135" s="182"/>
      <c r="S135" s="182"/>
      <c r="T135" s="52"/>
      <c r="U135" s="52"/>
    </row>
    <row r="136" spans="1:21">
      <c r="B136" s="831" t="e">
        <f t="shared" si="4"/>
        <v>#REF!</v>
      </c>
      <c r="C136" s="831"/>
      <c r="D136" s="256"/>
      <c r="E136" s="256"/>
      <c r="F136" s="254"/>
      <c r="G136" s="82"/>
      <c r="H136" s="82"/>
      <c r="L136" s="255"/>
      <c r="P136" s="183"/>
      <c r="Q136" s="183"/>
      <c r="R136" s="182"/>
      <c r="S136" s="182"/>
      <c r="T136" s="52"/>
      <c r="U136" s="52"/>
    </row>
    <row r="137" spans="1:21">
      <c r="B137" s="831" t="e">
        <f t="shared" si="4"/>
        <v>#REF!</v>
      </c>
      <c r="C137" s="831"/>
      <c r="D137" s="256"/>
      <c r="E137" s="256"/>
      <c r="F137" s="254"/>
      <c r="G137" s="82"/>
      <c r="H137" s="82"/>
      <c r="L137" s="255"/>
      <c r="P137" s="183"/>
      <c r="Q137" s="183"/>
      <c r="R137" s="182"/>
      <c r="S137" s="182"/>
      <c r="T137" s="52"/>
      <c r="U137" s="52"/>
    </row>
    <row r="138" spans="1:21">
      <c r="B138" s="831" t="e">
        <f t="shared" si="4"/>
        <v>#REF!</v>
      </c>
      <c r="C138" s="831"/>
      <c r="D138" s="256"/>
      <c r="E138" s="256"/>
      <c r="F138" s="254"/>
      <c r="G138" s="82"/>
      <c r="H138" s="82"/>
      <c r="L138" s="255"/>
      <c r="P138" s="183"/>
      <c r="Q138" s="183"/>
      <c r="R138" s="182"/>
      <c r="S138" s="182"/>
      <c r="T138" s="52"/>
      <c r="U138" s="52"/>
    </row>
    <row r="139" spans="1:21">
      <c r="B139" s="831" t="e">
        <f t="shared" si="4"/>
        <v>#REF!</v>
      </c>
      <c r="C139" s="831"/>
      <c r="D139" s="256"/>
      <c r="E139" s="256"/>
      <c r="F139" s="254"/>
      <c r="G139" s="82"/>
      <c r="H139" s="82"/>
      <c r="L139" s="255"/>
      <c r="P139" s="183"/>
      <c r="Q139" s="183"/>
      <c r="R139" s="182"/>
      <c r="S139" s="182"/>
      <c r="T139" s="52"/>
      <c r="U139" s="52"/>
    </row>
    <row r="140" spans="1:21">
      <c r="B140" s="831" t="e">
        <f t="shared" si="4"/>
        <v>#REF!</v>
      </c>
      <c r="C140" s="831"/>
      <c r="D140" s="256"/>
      <c r="E140" s="256"/>
      <c r="F140" s="254"/>
      <c r="G140" s="82"/>
      <c r="H140" s="82"/>
      <c r="L140" s="255"/>
      <c r="P140" s="183"/>
      <c r="Q140" s="183"/>
      <c r="R140" s="182"/>
      <c r="S140" s="182"/>
      <c r="T140" s="52"/>
      <c r="U140" s="52"/>
    </row>
    <row r="141" spans="1:21">
      <c r="B141" s="831" t="e">
        <f t="shared" si="4"/>
        <v>#REF!</v>
      </c>
      <c r="C141" s="831"/>
      <c r="D141" s="256"/>
      <c r="E141" s="256"/>
      <c r="F141" s="254"/>
      <c r="G141" s="82"/>
      <c r="H141" s="82"/>
      <c r="L141" s="255"/>
      <c r="P141" s="183"/>
      <c r="Q141" s="183"/>
      <c r="R141" s="182"/>
      <c r="S141" s="182"/>
      <c r="T141" s="52"/>
      <c r="U141" s="52"/>
    </row>
    <row r="142" spans="1:21">
      <c r="B142" s="831" t="e">
        <f t="shared" si="4"/>
        <v>#REF!</v>
      </c>
      <c r="C142" s="831"/>
      <c r="D142" s="256"/>
      <c r="E142" s="256"/>
      <c r="F142" s="254"/>
      <c r="G142" s="82"/>
      <c r="H142" s="82"/>
      <c r="L142" s="255"/>
      <c r="P142" s="183"/>
      <c r="Q142" s="183"/>
      <c r="R142" s="182"/>
      <c r="S142" s="182"/>
      <c r="T142" s="52"/>
      <c r="U142" s="52"/>
    </row>
    <row r="143" spans="1:21">
      <c r="B143" s="831" t="e">
        <f t="shared" si="4"/>
        <v>#REF!</v>
      </c>
      <c r="C143" s="831"/>
      <c r="D143" s="256"/>
      <c r="E143" s="256"/>
      <c r="F143" s="254"/>
      <c r="G143" s="82"/>
      <c r="H143" s="82"/>
      <c r="L143" s="255"/>
      <c r="P143" s="183"/>
      <c r="Q143" s="183"/>
      <c r="R143" s="182"/>
      <c r="S143" s="182"/>
      <c r="T143" s="52"/>
      <c r="U143" s="52"/>
    </row>
    <row r="144" spans="1:21">
      <c r="B144" s="831" t="e">
        <f t="shared" si="4"/>
        <v>#REF!</v>
      </c>
      <c r="C144" s="831"/>
      <c r="D144" s="256"/>
      <c r="E144" s="256"/>
      <c r="F144" s="254"/>
      <c r="G144" s="82"/>
      <c r="H144" s="82"/>
      <c r="L144" s="255"/>
      <c r="P144" s="183"/>
      <c r="Q144" s="183"/>
      <c r="R144" s="182"/>
      <c r="S144" s="182"/>
      <c r="T144" s="52"/>
      <c r="U144" s="52"/>
    </row>
    <row r="145" spans="2:21">
      <c r="B145" s="831" t="e">
        <f t="shared" si="4"/>
        <v>#REF!</v>
      </c>
      <c r="C145" s="831"/>
      <c r="D145" s="256"/>
      <c r="E145" s="256"/>
      <c r="F145" s="254"/>
      <c r="G145" s="82"/>
      <c r="H145" s="82"/>
      <c r="L145" s="255"/>
      <c r="P145" s="183"/>
      <c r="Q145" s="183"/>
      <c r="R145" s="182"/>
      <c r="S145" s="182"/>
      <c r="T145" s="52"/>
      <c r="U145" s="52"/>
    </row>
    <row r="146" spans="2:21">
      <c r="B146" s="831" t="e">
        <f t="shared" si="4"/>
        <v>#REF!</v>
      </c>
      <c r="C146" s="831"/>
      <c r="D146" s="256"/>
      <c r="E146" s="256"/>
      <c r="F146" s="254"/>
      <c r="G146" s="82"/>
      <c r="H146" s="82"/>
      <c r="L146" s="255"/>
      <c r="P146" s="183"/>
      <c r="Q146" s="183"/>
      <c r="R146" s="182"/>
      <c r="S146" s="182"/>
      <c r="T146" s="52"/>
      <c r="U146" s="52"/>
    </row>
    <row r="147" spans="2:21">
      <c r="B147" s="831" t="e">
        <f t="shared" si="4"/>
        <v>#REF!</v>
      </c>
      <c r="C147" s="831"/>
      <c r="D147" s="256"/>
      <c r="E147" s="256"/>
      <c r="F147" s="254"/>
      <c r="G147" s="82"/>
      <c r="H147" s="82"/>
      <c r="L147" s="255"/>
      <c r="P147" s="183"/>
      <c r="Q147" s="183"/>
      <c r="R147" s="182"/>
      <c r="S147" s="182"/>
      <c r="T147" s="52"/>
      <c r="U147" s="52"/>
    </row>
    <row r="148" spans="2:21">
      <c r="B148" s="831" t="e">
        <f t="shared" si="4"/>
        <v>#REF!</v>
      </c>
      <c r="C148" s="831"/>
      <c r="D148" s="256"/>
      <c r="E148" s="256"/>
      <c r="F148" s="254"/>
      <c r="G148" s="82"/>
      <c r="H148" s="82"/>
      <c r="L148" s="255"/>
      <c r="P148" s="183"/>
      <c r="Q148" s="183"/>
      <c r="R148" s="182"/>
      <c r="S148" s="182"/>
      <c r="T148" s="52"/>
      <c r="U148" s="52"/>
    </row>
    <row r="149" spans="2:21">
      <c r="B149" s="831" t="e">
        <f t="shared" si="4"/>
        <v>#REF!</v>
      </c>
      <c r="C149" s="831"/>
      <c r="D149" s="256"/>
      <c r="E149" s="256"/>
      <c r="F149" s="254"/>
      <c r="G149" s="82"/>
      <c r="H149" s="82"/>
      <c r="L149" s="255"/>
      <c r="P149" s="183"/>
      <c r="Q149" s="183"/>
      <c r="R149" s="182"/>
      <c r="S149" s="182"/>
      <c r="T149" s="52"/>
      <c r="U149" s="52"/>
    </row>
    <row r="150" spans="2:21">
      <c r="B150" s="831" t="e">
        <f t="shared" si="4"/>
        <v>#REF!</v>
      </c>
      <c r="C150" s="831"/>
      <c r="D150" s="256"/>
      <c r="E150" s="256"/>
      <c r="F150" s="254"/>
      <c r="G150" s="82"/>
      <c r="H150" s="82"/>
      <c r="L150" s="255"/>
      <c r="P150" s="183"/>
      <c r="Q150" s="183"/>
      <c r="R150" s="182"/>
      <c r="S150" s="182"/>
      <c r="T150" s="52"/>
      <c r="U150" s="52"/>
    </row>
    <row r="151" spans="2:21">
      <c r="B151" s="831" t="e">
        <f t="shared" si="4"/>
        <v>#REF!</v>
      </c>
      <c r="C151" s="831"/>
      <c r="D151" s="256"/>
      <c r="E151" s="256"/>
      <c r="F151" s="254"/>
      <c r="G151" s="82"/>
      <c r="H151" s="82"/>
      <c r="L151" s="255"/>
      <c r="P151" s="183"/>
      <c r="Q151" s="183"/>
      <c r="R151" s="182"/>
      <c r="S151" s="182"/>
      <c r="T151" s="52"/>
      <c r="U151" s="52"/>
    </row>
    <row r="152" spans="2:21">
      <c r="B152" s="831" t="e">
        <f t="shared" si="4"/>
        <v>#REF!</v>
      </c>
      <c r="C152" s="831"/>
      <c r="D152" s="256"/>
      <c r="E152" s="256"/>
      <c r="F152" s="254"/>
      <c r="G152" s="82"/>
      <c r="H152" s="82"/>
      <c r="L152" s="255"/>
      <c r="P152" s="183"/>
      <c r="Q152" s="183"/>
      <c r="R152" s="182"/>
      <c r="S152" s="182"/>
      <c r="T152" s="52"/>
      <c r="U152" s="52"/>
    </row>
    <row r="153" spans="2:21">
      <c r="B153" s="831" t="e">
        <f t="shared" si="4"/>
        <v>#REF!</v>
      </c>
      <c r="C153" s="831"/>
      <c r="D153" s="256"/>
      <c r="E153" s="256"/>
      <c r="F153" s="254"/>
      <c r="G153" s="82"/>
      <c r="H153" s="82"/>
      <c r="L153" s="255"/>
      <c r="P153" s="183"/>
      <c r="Q153" s="183"/>
      <c r="R153" s="182"/>
      <c r="S153" s="182"/>
      <c r="T153" s="52"/>
      <c r="U153" s="52"/>
    </row>
    <row r="154" spans="2:21">
      <c r="B154" s="831" t="e">
        <f t="shared" si="4"/>
        <v>#REF!</v>
      </c>
      <c r="C154" s="831"/>
      <c r="D154" s="256"/>
      <c r="E154" s="256"/>
      <c r="F154" s="258"/>
      <c r="G154" s="82"/>
      <c r="H154" s="82"/>
      <c r="L154" s="255"/>
      <c r="P154" s="183"/>
      <c r="Q154" s="183"/>
      <c r="R154" s="182"/>
      <c r="S154" s="182"/>
      <c r="T154" s="52"/>
      <c r="U154" s="52"/>
    </row>
    <row r="155" spans="2:21">
      <c r="B155" s="831" t="e">
        <f t="shared" si="4"/>
        <v>#REF!</v>
      </c>
      <c r="C155" s="831"/>
      <c r="D155" s="256"/>
      <c r="E155" s="256"/>
      <c r="F155" s="258"/>
      <c r="G155" s="82"/>
      <c r="H155" s="82"/>
      <c r="L155" s="255"/>
      <c r="P155" s="183"/>
      <c r="Q155" s="183"/>
      <c r="R155" s="182"/>
      <c r="S155" s="182"/>
      <c r="T155" s="52"/>
      <c r="U155" s="52"/>
    </row>
    <row r="156" spans="2:21">
      <c r="B156" s="831" t="e">
        <f t="shared" si="4"/>
        <v>#REF!</v>
      </c>
      <c r="C156" s="831"/>
      <c r="D156" s="52"/>
      <c r="E156" s="52"/>
      <c r="F156" s="131"/>
      <c r="L156" s="255"/>
      <c r="P156" s="183"/>
      <c r="Q156" s="183"/>
      <c r="R156" s="182"/>
      <c r="S156" s="182"/>
      <c r="T156" s="52"/>
      <c r="U156" s="52"/>
    </row>
    <row r="157" spans="2:21">
      <c r="B157" s="831" t="e">
        <f t="shared" si="4"/>
        <v>#REF!</v>
      </c>
      <c r="C157" s="831"/>
      <c r="D157" s="52"/>
      <c r="E157" s="52"/>
      <c r="F157" s="131"/>
      <c r="L157" s="255"/>
      <c r="P157" s="183"/>
      <c r="Q157" s="183"/>
      <c r="R157" s="182"/>
      <c r="S157" s="182"/>
      <c r="T157" s="52"/>
      <c r="U157" s="52"/>
    </row>
    <row r="158" spans="2:21">
      <c r="B158" s="831" t="e">
        <f t="shared" si="4"/>
        <v>#REF!</v>
      </c>
      <c r="C158" s="831"/>
      <c r="D158" s="52"/>
      <c r="E158" s="52"/>
      <c r="F158" s="131"/>
      <c r="P158" s="183"/>
      <c r="Q158" s="183"/>
      <c r="R158" s="182"/>
      <c r="S158" s="182"/>
      <c r="T158" s="52"/>
      <c r="U158" s="52"/>
    </row>
    <row r="159" spans="2:21">
      <c r="B159" s="831" t="e">
        <f t="shared" si="4"/>
        <v>#REF!</v>
      </c>
      <c r="C159" s="831"/>
      <c r="D159" s="52"/>
      <c r="E159" s="52"/>
      <c r="F159" s="131"/>
      <c r="P159" s="183"/>
      <c r="Q159" s="183"/>
      <c r="R159" s="182"/>
      <c r="S159" s="182"/>
      <c r="T159" s="52"/>
      <c r="U159" s="52"/>
    </row>
    <row r="160" spans="2:21">
      <c r="B160" s="831" t="e">
        <f t="shared" si="4"/>
        <v>#REF!</v>
      </c>
      <c r="C160" s="831"/>
      <c r="D160" s="131"/>
      <c r="E160" s="131"/>
      <c r="F160" s="131"/>
      <c r="P160" s="183"/>
      <c r="Q160" s="183"/>
      <c r="R160" s="182"/>
      <c r="S160" s="182"/>
      <c r="T160" s="52"/>
      <c r="U160" s="52"/>
    </row>
  </sheetData>
  <mergeCells count="157">
    <mergeCell ref="B144:C144"/>
    <mergeCell ref="B145:C145"/>
    <mergeCell ref="B146:C146"/>
    <mergeCell ref="B147:C147"/>
    <mergeCell ref="B148:C148"/>
    <mergeCell ref="B149:C149"/>
    <mergeCell ref="B150:C150"/>
    <mergeCell ref="B160:C16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J119:L119"/>
    <mergeCell ref="J120:L120"/>
    <mergeCell ref="J121:L121"/>
    <mergeCell ref="J122:L122"/>
    <mergeCell ref="J123:L123"/>
    <mergeCell ref="J124:L124"/>
    <mergeCell ref="J125:L125"/>
    <mergeCell ref="B133:C133"/>
    <mergeCell ref="B134:C134"/>
    <mergeCell ref="J104:L104"/>
    <mergeCell ref="J105:L105"/>
    <mergeCell ref="J106:L106"/>
    <mergeCell ref="J107:L107"/>
    <mergeCell ref="J108:L108"/>
    <mergeCell ref="J109:L109"/>
    <mergeCell ref="J110:L110"/>
    <mergeCell ref="J111:L111"/>
    <mergeCell ref="J117:L117"/>
    <mergeCell ref="L92:L93"/>
    <mergeCell ref="M92:M93"/>
    <mergeCell ref="N92:N93"/>
    <mergeCell ref="J96:N96"/>
    <mergeCell ref="J97:N97"/>
    <mergeCell ref="J101:K101"/>
    <mergeCell ref="F98:G98"/>
    <mergeCell ref="J102:L102"/>
    <mergeCell ref="J103:L103"/>
    <mergeCell ref="C87:G87"/>
    <mergeCell ref="C88:G88"/>
    <mergeCell ref="C89:G89"/>
    <mergeCell ref="C90:G90"/>
    <mergeCell ref="C91:G91"/>
    <mergeCell ref="B92:H93"/>
    <mergeCell ref="I92:I93"/>
    <mergeCell ref="J92:J93"/>
    <mergeCell ref="K92:K93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M60:M61"/>
    <mergeCell ref="N60:N61"/>
    <mergeCell ref="B63:C63"/>
    <mergeCell ref="M63:N63"/>
    <mergeCell ref="B65:N65"/>
    <mergeCell ref="B67:B68"/>
    <mergeCell ref="C67:G68"/>
    <mergeCell ref="H67:H68"/>
    <mergeCell ref="I67:J67"/>
    <mergeCell ref="K67:L67"/>
    <mergeCell ref="M67:N67"/>
    <mergeCell ref="C56:G56"/>
    <mergeCell ref="C57:G57"/>
    <mergeCell ref="C58:G58"/>
    <mergeCell ref="C59:G59"/>
    <mergeCell ref="B60:H61"/>
    <mergeCell ref="I60:I61"/>
    <mergeCell ref="J60:J61"/>
    <mergeCell ref="K60:K61"/>
    <mergeCell ref="L60:L61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33:G33"/>
    <mergeCell ref="C34:G34"/>
    <mergeCell ref="C40:G40"/>
    <mergeCell ref="C41:G41"/>
    <mergeCell ref="C42:G42"/>
    <mergeCell ref="C43:G43"/>
    <mergeCell ref="C44:G44"/>
    <mergeCell ref="C45:G45"/>
    <mergeCell ref="C46:G46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B11:F11"/>
    <mergeCell ref="G11:I11"/>
    <mergeCell ref="J11:K11"/>
    <mergeCell ref="L11:M11"/>
    <mergeCell ref="B13:B14"/>
    <mergeCell ref="C13:G14"/>
    <mergeCell ref="H13:H14"/>
    <mergeCell ref="I13:J13"/>
    <mergeCell ref="K13:L13"/>
    <mergeCell ref="M13:N13"/>
    <mergeCell ref="B2:D2"/>
    <mergeCell ref="F2:G2"/>
    <mergeCell ref="B3:D3"/>
    <mergeCell ref="B4:D4"/>
    <mergeCell ref="F4:G4"/>
    <mergeCell ref="B5:D5"/>
    <mergeCell ref="B8:N8"/>
    <mergeCell ref="B10:F10"/>
    <mergeCell ref="G10:I10"/>
    <mergeCell ref="J10:K10"/>
    <mergeCell ref="L10:M10"/>
  </mergeCells>
  <dataValidations count="7">
    <dataValidation type="list" allowBlank="1" showInputMessage="1" showErrorMessage="1" sqref="R13">
      <formula1>$T$8:$T$9</formula1>
      <formula2>0</formula2>
    </dataValidation>
    <dataValidation type="list" allowBlank="1" showInputMessage="1" showErrorMessage="1" sqref="J57">
      <formula1>$V$53:$V$54</formula1>
      <formula2>0</formula2>
    </dataValidation>
    <dataValidation type="list" allowBlank="1" showInputMessage="1" showErrorMessage="1" sqref="J56">
      <formula1>$U$53:$U$54</formula1>
      <formula2>0</formula2>
    </dataValidation>
    <dataValidation type="list" allowBlank="1" showInputMessage="1" showErrorMessage="1" sqref="J55">
      <formula1>$S$53:$S$54</formula1>
      <formula2>0</formula2>
    </dataValidation>
    <dataValidation type="list" allowBlank="1" showInputMessage="1" showErrorMessage="1" sqref="J54">
      <formula1>$R$53:$R$54</formula1>
      <formula2>0</formula2>
    </dataValidation>
    <dataValidation type="list" allowBlank="1" showInputMessage="1" showErrorMessage="1" sqref="J53">
      <formula1>$Q$53:$Q$54</formula1>
      <formula2>0</formula2>
    </dataValidation>
    <dataValidation type="list" allowBlank="1" showInputMessage="1" showErrorMessage="1" sqref="B70:B91 B58:B59">
      <formula1>$B$133:$B$160</formula1>
      <formula2>0</formula2>
    </dataValidation>
  </dataValidations>
  <hyperlinks>
    <hyperlink ref="B2" location="I!F.B2" display="Informe Financiero"/>
    <hyperlink ref="I2" location="'HC-Sep'!Q3" display="HC - Sep"/>
    <hyperlink ref="J2" location="'HC-Oct'!S3" display="HC - Oct"/>
    <hyperlink ref="K2" location="'HC-Nov'!U3" display="HC - Nov"/>
    <hyperlink ref="M2" location="'HC-Ene'!M2" display="HC - Ene"/>
    <hyperlink ref="N2" location="'HC-Feb'!O2" display="HC - Feb"/>
    <hyperlink ref="B3" location="Listado!B3" display="Listado"/>
    <hyperlink ref="I3" location="'HC-Mar'!Q2" display="HC - Mar"/>
    <hyperlink ref="J3" location="'HC-Abr'!S2" display="HC - Abr"/>
    <hyperlink ref="K3" location="'HC-May'!U2" display="HC - May"/>
    <hyperlink ref="L3" location="'HC-Jun'!W2" display="HC - Jun"/>
    <hyperlink ref="M3" location="'HC-Jul'!M3" display="HC - Jul"/>
    <hyperlink ref="N3" location="'HC-Ago'!O3" display="HC - Ago"/>
    <hyperlink ref="B4" location="C!M.B4" display="C.M"/>
    <hyperlink ref="I4" location="'IM-Sep'!F5" display="IM - Sep"/>
    <hyperlink ref="J4" location="'IM-Oct'!H5" display="IM - Oct"/>
    <hyperlink ref="K4" location="'IM-Nov'!J5" display="IM - Nov"/>
    <hyperlink ref="L4" location="'IM-Dic'!L5" display="IM - Dic"/>
    <hyperlink ref="M4" location="'IM-Ene'!D4" display="IM - Ene"/>
    <hyperlink ref="N4" location="'IM-Feb'!E4" display="IM - Feb"/>
    <hyperlink ref="B5" location="Menu!K13" display="Menu"/>
    <hyperlink ref="I5" location="'IM-Mar'!F4" display="IM - Mar"/>
    <hyperlink ref="J5" location="'IM-Abr'!H4" display="IM - Abr"/>
    <hyperlink ref="K5" location="'IM-May'!J4" display="IM - May"/>
    <hyperlink ref="L5" location="'IM-Jun'!L4" display="IM - Jun"/>
    <hyperlink ref="M5" location="'IM-Jul'!D5" display="IM - Jul"/>
    <hyperlink ref="N5" location="'IM-Ago'!E5" display="IM - Ago"/>
  </hyperlinks>
  <pageMargins left="0.25" right="0.25" top="0.75" bottom="0.75" header="0.3" footer="0.3"/>
  <pageSetup scale="76" firstPageNumber="0" fitToHeight="0" orientation="portrait" r:id="rId1"/>
  <rowBreaks count="1" manualBreakCount="1">
    <brk id="64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AMK74"/>
  <sheetViews>
    <sheetView view="pageBreakPreview" zoomScale="60" zoomScaleNormal="61" workbookViewId="0">
      <pane ySplit="6" topLeftCell="A7" activePane="bottomLeft" state="frozen"/>
      <selection pane="bottomLeft" activeCell="B13" sqref="B13:M13"/>
    </sheetView>
  </sheetViews>
  <sheetFormatPr baseColWidth="10" defaultColWidth="9.109375" defaultRowHeight="13.2"/>
  <cols>
    <col min="1" max="7" width="9.109375" style="1"/>
    <col min="8" max="8" width="11" style="1" bestFit="1" customWidth="1"/>
    <col min="9" max="12" width="9.109375" style="1"/>
    <col min="13" max="13" width="15.109375" style="1" bestFit="1" customWidth="1"/>
    <col min="14" max="14" width="9.109375" style="1"/>
    <col min="15" max="15" width="11" style="1" bestFit="1" customWidth="1"/>
    <col min="16" max="16" width="12.109375" style="1" bestFit="1" customWidth="1"/>
    <col min="17" max="17" width="11" style="1" bestFit="1" customWidth="1"/>
    <col min="18" max="19" width="9.21875" style="1" bestFit="1" customWidth="1"/>
    <col min="20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8" t="s">
        <v>8</v>
      </c>
      <c r="C2" s="788"/>
      <c r="D2" s="53" t="s">
        <v>30</v>
      </c>
      <c r="E2" s="53" t="s">
        <v>34</v>
      </c>
      <c r="F2" s="750" t="s">
        <v>37</v>
      </c>
      <c r="G2" s="750"/>
      <c r="H2" s="750" t="s">
        <v>40</v>
      </c>
      <c r="I2" s="750"/>
      <c r="J2" s="750" t="s">
        <v>43</v>
      </c>
      <c r="K2" s="750"/>
      <c r="L2" s="750" t="s">
        <v>46</v>
      </c>
      <c r="M2" s="750"/>
      <c r="N2"/>
      <c r="O2"/>
      <c r="P2"/>
      <c r="Q2"/>
      <c r="R2"/>
      <c r="S2"/>
    </row>
    <row r="3" spans="1:19" ht="13.8">
      <c r="A3"/>
      <c r="B3" s="775" t="s">
        <v>9</v>
      </c>
      <c r="C3" s="775"/>
      <c r="D3" s="53" t="s">
        <v>50</v>
      </c>
      <c r="E3" s="53" t="s">
        <v>53</v>
      </c>
      <c r="F3" s="750" t="s">
        <v>18</v>
      </c>
      <c r="G3" s="750"/>
      <c r="H3" s="750" t="s">
        <v>21</v>
      </c>
      <c r="I3" s="750"/>
      <c r="J3" s="750" t="s">
        <v>24</v>
      </c>
      <c r="K3" s="750"/>
      <c r="L3" s="750" t="s">
        <v>27</v>
      </c>
      <c r="M3" s="750"/>
      <c r="N3"/>
      <c r="O3"/>
      <c r="P3"/>
      <c r="Q3"/>
      <c r="R3"/>
      <c r="S3"/>
    </row>
    <row r="4" spans="1:19" ht="13.8">
      <c r="A4"/>
      <c r="B4" s="776" t="s">
        <v>10</v>
      </c>
      <c r="C4" s="776"/>
      <c r="D4" s="54" t="s">
        <v>31</v>
      </c>
      <c r="E4" s="54" t="s">
        <v>35</v>
      </c>
      <c r="F4" s="751" t="s">
        <v>38</v>
      </c>
      <c r="G4" s="751"/>
      <c r="H4" s="751" t="s">
        <v>41</v>
      </c>
      <c r="I4" s="751"/>
      <c r="J4" s="751" t="s">
        <v>44</v>
      </c>
      <c r="K4" s="751"/>
      <c r="L4" s="751" t="s">
        <v>47</v>
      </c>
      <c r="M4" s="751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751" t="s">
        <v>19</v>
      </c>
      <c r="G5" s="751"/>
      <c r="H5" s="751" t="s">
        <v>22</v>
      </c>
      <c r="I5" s="751"/>
      <c r="J5" s="751" t="s">
        <v>25</v>
      </c>
      <c r="K5" s="751"/>
      <c r="L5" s="834" t="s">
        <v>28</v>
      </c>
      <c r="M5" s="834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4" t="s">
        <v>298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5" t="str">
        <f>'HC-Mar'!B10</f>
        <v>Jardines Cancun</v>
      </c>
      <c r="D10" s="835"/>
      <c r="E10" s="835"/>
      <c r="F10" s="835"/>
      <c r="G10" s="835"/>
      <c r="H10" s="263" t="s">
        <v>300</v>
      </c>
      <c r="I10" s="836" t="str">
        <f>'HC-Dic'!L10</f>
        <v>Diciembre</v>
      </c>
      <c r="J10" s="836"/>
      <c r="K10" s="264"/>
      <c r="L10" s="837">
        <v>2017</v>
      </c>
      <c r="M10" s="837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38" t="s">
        <v>301</v>
      </c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8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39"/>
      <c r="H15" s="839"/>
      <c r="I15" s="839"/>
      <c r="J15" s="839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71" t="s">
        <v>302</v>
      </c>
      <c r="C16" s="871"/>
      <c r="D16" s="871"/>
      <c r="E16" s="871"/>
      <c r="F16" s="871"/>
      <c r="G16" s="839"/>
      <c r="H16" s="839"/>
      <c r="I16" s="839"/>
      <c r="J16" s="839"/>
      <c r="K16" s="266" t="s">
        <v>303</v>
      </c>
      <c r="L16" s="267"/>
      <c r="M16" s="268">
        <f>'HC-Dic'!E101</f>
        <v>2422.5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39"/>
      <c r="H17" s="839"/>
      <c r="I17" s="839"/>
      <c r="J17" s="839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39"/>
      <c r="H18" s="839"/>
      <c r="I18" s="839"/>
      <c r="J18" s="839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1" t="s">
        <v>304</v>
      </c>
      <c r="C19" s="841"/>
      <c r="D19" s="841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2" t="s">
        <v>171</v>
      </c>
      <c r="C20" s="842"/>
      <c r="D20" s="842"/>
      <c r="E20" s="842"/>
      <c r="F20" s="842"/>
      <c r="G20" s="272"/>
      <c r="H20" s="273">
        <f>SUMIF('HC-Dic'!H15:H52,"C",'HC-Dic'!I15:I52)</f>
        <v>17722</v>
      </c>
      <c r="I20" s="274"/>
      <c r="J20" s="275"/>
      <c r="K20" s="275"/>
      <c r="L20" s="55"/>
      <c r="M20" s="55"/>
      <c r="N20" s="55"/>
      <c r="O20" s="276">
        <f>H48</f>
        <v>5903</v>
      </c>
      <c r="P20" s="277" t="s">
        <v>305</v>
      </c>
      <c r="Q20" s="277" t="s">
        <v>306</v>
      </c>
      <c r="R20" s="843" t="s">
        <v>184</v>
      </c>
      <c r="S20" s="843"/>
    </row>
    <row r="21" spans="1:19">
      <c r="A21" s="55"/>
      <c r="B21" s="844" t="s">
        <v>183</v>
      </c>
      <c r="C21" s="844"/>
      <c r="D21" s="844"/>
      <c r="E21" s="844"/>
      <c r="F21" s="844"/>
      <c r="G21" s="278"/>
      <c r="H21" s="273">
        <f>SUMIF('HC-Dic'!H15:H52,"AA",'HC-Dic'!I15:I52)</f>
        <v>0</v>
      </c>
      <c r="I21" s="274"/>
      <c r="J21" s="275"/>
      <c r="K21" s="275"/>
      <c r="L21" s="55"/>
      <c r="M21" s="55"/>
      <c r="N21" s="55"/>
      <c r="O21" s="276"/>
      <c r="P21" s="276">
        <f>I.F!I10</f>
        <v>5000</v>
      </c>
      <c r="Q21" s="276">
        <v>0</v>
      </c>
      <c r="R21" s="279" t="s">
        <v>32</v>
      </c>
      <c r="S21" s="276">
        <f>'IM-Nov'!M67</f>
        <v>0</v>
      </c>
    </row>
    <row r="22" spans="1:19">
      <c r="A22" s="55"/>
      <c r="B22" s="844" t="s">
        <v>33</v>
      </c>
      <c r="C22" s="844"/>
      <c r="D22" s="844"/>
      <c r="E22" s="844"/>
      <c r="F22" s="844"/>
      <c r="G22" s="278"/>
      <c r="H22" s="273">
        <f>SUMIF('HC-Dic'!H15:H52,"F",'HC-Dic'!I15:I52)</f>
        <v>0</v>
      </c>
      <c r="I22" s="274"/>
      <c r="J22" s="275"/>
      <c r="K22" s="275"/>
      <c r="L22" s="55"/>
      <c r="M22" s="55"/>
      <c r="N22" s="55"/>
      <c r="O22" s="276">
        <f>SUM(O20+O21)</f>
        <v>5903</v>
      </c>
      <c r="P22" s="276">
        <f>H48</f>
        <v>5903</v>
      </c>
      <c r="Q22" s="276">
        <f>H26</f>
        <v>1300</v>
      </c>
      <c r="R22" s="279" t="s">
        <v>36</v>
      </c>
      <c r="S22" s="280">
        <f>H21</f>
        <v>0</v>
      </c>
    </row>
    <row r="23" spans="1:19" ht="15.6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5">
        <f>SUM(H20)</f>
        <v>17722</v>
      </c>
      <c r="K23" s="845"/>
      <c r="L23" s="282" t="s">
        <v>308</v>
      </c>
      <c r="M23" s="55"/>
      <c r="N23" s="55"/>
      <c r="O23" s="280"/>
      <c r="P23" s="276">
        <f>SUM(P21+P22)</f>
        <v>10903</v>
      </c>
      <c r="Q23" s="276">
        <f>SUM(Q21+Q22)</f>
        <v>1300</v>
      </c>
      <c r="R23" s="279" t="s">
        <v>249</v>
      </c>
      <c r="S23" s="276">
        <f>SUM(S21+S22)</f>
        <v>0</v>
      </c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1" t="s">
        <v>309</v>
      </c>
      <c r="C25" s="841"/>
      <c r="D25" s="841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 t="s">
        <v>33</v>
      </c>
      <c r="S25" s="279"/>
    </row>
    <row r="26" spans="1:19">
      <c r="A26" s="55"/>
      <c r="B26" s="846" t="s">
        <v>129</v>
      </c>
      <c r="C26" s="846"/>
      <c r="D26" s="846"/>
      <c r="E26" s="846"/>
      <c r="F26" s="846"/>
      <c r="G26" s="234"/>
      <c r="H26" s="285">
        <f>'HC-Dic'!J55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'IM-Nov'!M68</f>
        <v>0</v>
      </c>
      <c r="S26" s="279"/>
    </row>
    <row r="27" spans="1:19">
      <c r="A27" s="55"/>
      <c r="B27" s="846" t="s">
        <v>142</v>
      </c>
      <c r="C27" s="846"/>
      <c r="D27" s="846"/>
      <c r="E27" s="846"/>
      <c r="F27" s="846"/>
      <c r="G27" s="55"/>
      <c r="H27" s="285">
        <f>'HC-Dic'!J56</f>
        <v>328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H22</f>
        <v>0</v>
      </c>
      <c r="S27" s="279"/>
    </row>
    <row r="28" spans="1:19">
      <c r="A28" s="55"/>
      <c r="B28" s="846" t="s">
        <v>155</v>
      </c>
      <c r="C28" s="846"/>
      <c r="D28" s="846"/>
      <c r="E28" s="846"/>
      <c r="F28" s="846"/>
      <c r="G28" s="55"/>
      <c r="H28" s="285">
        <f>SUMIF('HC-Dic'!H15:H52,"MT",'HC-Dic'!J15:J52)</f>
        <v>9000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>
        <f>SUM(R26+R27)</f>
        <v>0</v>
      </c>
      <c r="S28" s="279"/>
    </row>
    <row r="29" spans="1:19">
      <c r="A29" s="55"/>
      <c r="B29" s="846" t="s">
        <v>168</v>
      </c>
      <c r="C29" s="846"/>
      <c r="D29" s="846"/>
      <c r="E29" s="846"/>
      <c r="F29" s="846"/>
      <c r="G29" s="55"/>
      <c r="H29" s="285">
        <f>'HC-Dic'!J57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72" t="s">
        <v>368</v>
      </c>
      <c r="C30" s="872"/>
      <c r="D30" s="872"/>
      <c r="E30" s="872"/>
      <c r="F30" s="872"/>
      <c r="G30" s="55"/>
      <c r="H30" s="285">
        <f>SUMIF('HC-Dic'!H15:H52,"G",'HC-Dic'!J15:J52)</f>
        <v>400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872" t="s">
        <v>267</v>
      </c>
      <c r="C31" s="872"/>
      <c r="D31" s="872"/>
      <c r="E31" s="872"/>
      <c r="F31" s="872"/>
      <c r="G31" s="55"/>
      <c r="H31" s="290">
        <f>'HC-Dic'!J54</f>
        <v>1000</v>
      </c>
      <c r="I31" s="275"/>
      <c r="J31" s="275"/>
      <c r="K31" s="275"/>
      <c r="L31" s="55"/>
      <c r="M31" s="55"/>
      <c r="N31" s="55"/>
      <c r="O31" s="269"/>
      <c r="P31" s="269"/>
    </row>
    <row r="32" spans="1:19" ht="15.6">
      <c r="A32" s="55"/>
      <c r="B32" s="170" t="s">
        <v>307</v>
      </c>
      <c r="C32" s="55"/>
      <c r="D32" s="55"/>
      <c r="E32" s="55"/>
      <c r="F32" s="55"/>
      <c r="G32" s="55"/>
      <c r="H32" s="275"/>
      <c r="I32" s="234"/>
      <c r="J32" s="847">
        <f>SUM(H26:H31)</f>
        <v>13028</v>
      </c>
      <c r="K32" s="847"/>
      <c r="L32" s="292" t="s">
        <v>311</v>
      </c>
      <c r="M32" s="55"/>
      <c r="N32" s="55"/>
      <c r="O32" s="269"/>
      <c r="P32" s="269"/>
    </row>
    <row r="33" spans="1:14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</row>
    <row r="34" spans="1:14" ht="15.6">
      <c r="A34" s="55"/>
      <c r="B34" s="848" t="s">
        <v>312</v>
      </c>
      <c r="C34" s="848"/>
      <c r="D34" s="848"/>
      <c r="E34" s="848"/>
      <c r="F34" s="848"/>
      <c r="G34" s="848"/>
      <c r="H34" s="848"/>
      <c r="I34" s="55"/>
      <c r="J34" s="55"/>
      <c r="K34" s="55"/>
      <c r="L34" s="267"/>
      <c r="M34" s="291">
        <f>(J23-J32)</f>
        <v>4694</v>
      </c>
      <c r="N34" s="55"/>
    </row>
    <row r="35" spans="1:14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4" ht="15.6">
      <c r="A36" s="55"/>
      <c r="B36" s="848" t="s">
        <v>313</v>
      </c>
      <c r="C36" s="848"/>
      <c r="D36" s="848"/>
      <c r="E36" s="848"/>
      <c r="F36" s="848"/>
      <c r="G36" s="848"/>
      <c r="H36" s="848"/>
      <c r="I36" s="55"/>
      <c r="J36" s="55"/>
      <c r="K36" s="55"/>
      <c r="L36" s="267"/>
      <c r="M36" s="268">
        <f>(M16+M34)</f>
        <v>7116.5</v>
      </c>
      <c r="N36" s="55"/>
    </row>
    <row r="37" spans="1:14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4" ht="15.6">
      <c r="A38" s="55"/>
      <c r="B38" s="849" t="s">
        <v>314</v>
      </c>
      <c r="C38" s="849"/>
      <c r="D38" s="849"/>
      <c r="E38" s="849"/>
      <c r="F38" s="849"/>
      <c r="G38" s="849"/>
      <c r="H38" s="849"/>
      <c r="I38" s="849"/>
      <c r="J38" s="849"/>
      <c r="K38" s="849"/>
      <c r="L38" s="849"/>
      <c r="M38" s="849"/>
      <c r="N38" s="55"/>
    </row>
    <row r="39" spans="1:14">
      <c r="A39" s="55"/>
      <c r="B39" s="247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55"/>
    </row>
    <row r="40" spans="1:14">
      <c r="A40" s="55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55"/>
    </row>
    <row r="41" spans="1:14" ht="15">
      <c r="A41" s="55"/>
      <c r="B41" s="838" t="s">
        <v>315</v>
      </c>
      <c r="C41" s="838"/>
      <c r="D41" s="838"/>
      <c r="E41" s="838"/>
      <c r="F41" s="838"/>
      <c r="G41" s="838"/>
      <c r="H41" s="838"/>
      <c r="I41" s="838"/>
      <c r="J41" s="838"/>
      <c r="K41" s="838"/>
      <c r="L41" s="838"/>
      <c r="M41" s="838"/>
      <c r="N41" s="55"/>
    </row>
    <row r="42" spans="1:14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</row>
    <row r="43" spans="1:14" ht="15.6">
      <c r="A43" s="55"/>
      <c r="B43" s="848" t="s">
        <v>316</v>
      </c>
      <c r="C43" s="848"/>
      <c r="D43" s="848"/>
      <c r="E43" s="848"/>
      <c r="F43" s="848"/>
      <c r="G43" s="293"/>
      <c r="H43" s="293"/>
      <c r="I43" s="234"/>
      <c r="J43" s="850">
        <f>M16</f>
        <v>2422.5</v>
      </c>
      <c r="K43" s="850"/>
      <c r="L43" s="55"/>
      <c r="M43" s="55"/>
      <c r="N43" s="55"/>
    </row>
    <row r="44" spans="1:14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4" ht="15">
      <c r="A45" s="55"/>
      <c r="B45" s="841" t="s">
        <v>317</v>
      </c>
      <c r="C45" s="841"/>
      <c r="D45" s="841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4" ht="15.6">
      <c r="A46" s="55"/>
      <c r="B46" s="851" t="s">
        <v>318</v>
      </c>
      <c r="C46" s="851"/>
      <c r="D46" s="851"/>
      <c r="E46" s="851"/>
      <c r="F46" s="851"/>
      <c r="G46" s="234"/>
      <c r="H46" s="294">
        <f>J23</f>
        <v>17722</v>
      </c>
      <c r="I46" s="55"/>
      <c r="J46" s="55"/>
      <c r="K46" s="55"/>
      <c r="L46" s="55"/>
      <c r="M46" s="55"/>
      <c r="N46" s="55"/>
    </row>
    <row r="47" spans="1:14" ht="15.6">
      <c r="A47" s="55"/>
      <c r="B47" s="851" t="s">
        <v>319</v>
      </c>
      <c r="C47" s="851"/>
      <c r="D47" s="851"/>
      <c r="E47" s="851"/>
      <c r="F47" s="851"/>
      <c r="G47" s="55"/>
      <c r="H47" s="55"/>
      <c r="I47" s="55"/>
      <c r="J47" s="55"/>
      <c r="K47" s="55"/>
      <c r="L47" s="55"/>
      <c r="M47" s="55"/>
      <c r="N47" s="55"/>
    </row>
    <row r="48" spans="1:14" ht="15.6">
      <c r="A48" s="55"/>
      <c r="B48" s="851" t="s">
        <v>320</v>
      </c>
      <c r="C48" s="851"/>
      <c r="D48" s="851"/>
      <c r="E48" s="851"/>
      <c r="F48" s="851"/>
      <c r="G48" s="55"/>
      <c r="H48" s="295">
        <f>'HC-Dic'!J53</f>
        <v>5903</v>
      </c>
      <c r="I48" s="55"/>
      <c r="J48" s="55"/>
      <c r="K48" s="55"/>
      <c r="L48" s="55"/>
      <c r="M48" s="55"/>
      <c r="N48" s="55"/>
    </row>
    <row r="49" spans="1:14" ht="15.6">
      <c r="A49" s="55"/>
      <c r="B49" s="851"/>
      <c r="C49" s="851"/>
      <c r="D49" s="851"/>
      <c r="E49" s="851"/>
      <c r="F49" s="851"/>
      <c r="G49" s="55"/>
      <c r="H49" s="295"/>
      <c r="I49" s="55"/>
      <c r="J49" s="55"/>
      <c r="K49" s="55"/>
      <c r="L49" s="55"/>
      <c r="M49" s="55"/>
      <c r="N49" s="55"/>
    </row>
    <row r="50" spans="1:14">
      <c r="A50" s="55"/>
      <c r="B50" s="852"/>
      <c r="C50" s="852"/>
      <c r="D50" s="852"/>
      <c r="E50" s="852"/>
      <c r="F50" s="852"/>
      <c r="G50" s="55"/>
      <c r="H50" s="296"/>
      <c r="I50" s="55"/>
      <c r="J50" s="55"/>
      <c r="K50" s="55"/>
      <c r="L50" s="55"/>
      <c r="M50" s="55"/>
      <c r="N50" s="55"/>
    </row>
    <row r="51" spans="1:14" ht="15.6">
      <c r="A51" s="55"/>
      <c r="B51" s="170" t="s">
        <v>307</v>
      </c>
      <c r="C51" s="55"/>
      <c r="D51" s="55"/>
      <c r="E51" s="55"/>
      <c r="F51" s="55"/>
      <c r="G51" s="55"/>
      <c r="H51" s="55"/>
      <c r="I51" s="234"/>
      <c r="J51" s="853">
        <f>SUM(H46:H50)</f>
        <v>23625</v>
      </c>
      <c r="K51" s="853"/>
      <c r="L51" s="170" t="s">
        <v>280</v>
      </c>
      <c r="M51" s="55"/>
      <c r="N51" s="55"/>
    </row>
    <row r="52" spans="1:14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</row>
    <row r="53" spans="1:14" ht="15">
      <c r="A53" s="55"/>
      <c r="B53" s="841" t="s">
        <v>321</v>
      </c>
      <c r="C53" s="841"/>
      <c r="D53" s="841"/>
      <c r="E53" s="55"/>
      <c r="F53" s="55"/>
      <c r="G53" s="55"/>
      <c r="H53" s="55"/>
      <c r="I53" s="55"/>
      <c r="J53" s="55"/>
      <c r="K53" s="55"/>
      <c r="L53" s="55"/>
      <c r="M53" s="207"/>
      <c r="N53" s="55"/>
    </row>
    <row r="54" spans="1:14" ht="15.6">
      <c r="A54" s="55"/>
      <c r="B54" s="854" t="s">
        <v>322</v>
      </c>
      <c r="C54" s="854"/>
      <c r="D54" s="854"/>
      <c r="E54" s="854"/>
      <c r="F54" s="854"/>
      <c r="G54" s="234"/>
      <c r="H54" s="291">
        <f>J32</f>
        <v>13028</v>
      </c>
      <c r="I54" s="55"/>
      <c r="J54" s="55"/>
      <c r="K54" s="55"/>
      <c r="L54" s="55"/>
      <c r="M54" s="207"/>
      <c r="N54" s="55"/>
    </row>
    <row r="55" spans="1:14" ht="15.6">
      <c r="A55" s="55"/>
      <c r="B55" s="854" t="s">
        <v>323</v>
      </c>
      <c r="C55" s="854"/>
      <c r="D55" s="854"/>
      <c r="E55" s="854"/>
      <c r="F55" s="854"/>
      <c r="G55" s="55"/>
      <c r="H55" s="55"/>
      <c r="I55" s="55"/>
      <c r="J55" s="55"/>
      <c r="K55" s="55"/>
      <c r="L55" s="55"/>
      <c r="M55" s="297"/>
      <c r="N55" s="55"/>
    </row>
    <row r="56" spans="1:14" ht="15.6">
      <c r="A56" s="55"/>
      <c r="B56" s="854" t="s">
        <v>320</v>
      </c>
      <c r="C56" s="854"/>
      <c r="D56" s="854"/>
      <c r="E56" s="854"/>
      <c r="F56" s="854"/>
      <c r="G56" s="55"/>
      <c r="H56" s="285">
        <f>H48</f>
        <v>5903</v>
      </c>
      <c r="I56" s="55"/>
      <c r="J56" s="55"/>
      <c r="K56" s="55"/>
      <c r="L56" s="55"/>
      <c r="M56" s="298"/>
      <c r="N56" s="55"/>
    </row>
    <row r="57" spans="1:14" ht="15.6">
      <c r="A57" s="55"/>
      <c r="B57" s="854"/>
      <c r="C57" s="854"/>
      <c r="D57" s="854"/>
      <c r="E57" s="854"/>
      <c r="F57" s="854"/>
      <c r="G57" s="55"/>
      <c r="H57" s="285"/>
      <c r="I57" s="55"/>
      <c r="J57" s="55"/>
      <c r="K57" s="55"/>
      <c r="L57" s="55"/>
      <c r="M57" s="298"/>
      <c r="N57" s="55"/>
    </row>
    <row r="58" spans="1:14">
      <c r="A58" s="55"/>
      <c r="B58" s="852"/>
      <c r="C58" s="852"/>
      <c r="D58" s="852"/>
      <c r="E58" s="852"/>
      <c r="F58" s="852"/>
      <c r="G58" s="55"/>
      <c r="H58" s="296"/>
      <c r="I58" s="55"/>
      <c r="J58" s="55"/>
      <c r="K58" s="55"/>
      <c r="L58" s="55"/>
      <c r="M58" s="298"/>
      <c r="N58" s="55"/>
    </row>
    <row r="59" spans="1:14" ht="15.6">
      <c r="A59" s="55"/>
      <c r="B59" s="170" t="s">
        <v>307</v>
      </c>
      <c r="C59" s="55"/>
      <c r="D59" s="55"/>
      <c r="E59" s="55"/>
      <c r="F59" s="55"/>
      <c r="G59" s="55"/>
      <c r="H59" s="55"/>
      <c r="I59" s="234"/>
      <c r="J59" s="847">
        <f>SUM(H54:H58)</f>
        <v>18931</v>
      </c>
      <c r="K59" s="847"/>
      <c r="L59" s="299" t="s">
        <v>324</v>
      </c>
      <c r="M59" s="298"/>
      <c r="N59" s="55"/>
    </row>
    <row r="60" spans="1:14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298"/>
      <c r="N60" s="55"/>
    </row>
    <row r="61" spans="1:14" ht="15.6">
      <c r="A61" s="55"/>
      <c r="B61" s="848" t="s">
        <v>325</v>
      </c>
      <c r="C61" s="848"/>
      <c r="D61" s="848"/>
      <c r="E61" s="848"/>
      <c r="F61" s="848"/>
      <c r="G61" s="848"/>
      <c r="H61" s="848"/>
      <c r="I61" s="234"/>
      <c r="J61" s="850">
        <f>+J43+J51-J59</f>
        <v>7116.5</v>
      </c>
      <c r="K61" s="850"/>
      <c r="L61" s="300" t="s">
        <v>326</v>
      </c>
      <c r="M61" s="301"/>
      <c r="N61" s="55"/>
    </row>
    <row r="62" spans="1:14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302"/>
      <c r="N62" s="55"/>
    </row>
    <row r="63" spans="1:14">
      <c r="A63" s="55"/>
      <c r="B63" s="247"/>
      <c r="C63" s="247"/>
      <c r="D63" s="247"/>
      <c r="E63" s="247"/>
      <c r="F63" s="247"/>
      <c r="G63" s="247"/>
      <c r="H63" s="247"/>
      <c r="I63" s="247"/>
      <c r="J63" s="247"/>
      <c r="K63" s="247"/>
      <c r="L63" s="247"/>
      <c r="M63" s="247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</row>
    <row r="65" spans="1:14" ht="15">
      <c r="A65" s="55"/>
      <c r="B65" s="838" t="s">
        <v>327</v>
      </c>
      <c r="C65" s="838"/>
      <c r="D65" s="838"/>
      <c r="E65" s="838"/>
      <c r="F65" s="838"/>
      <c r="G65" s="838"/>
      <c r="H65" s="838"/>
      <c r="I65" s="838"/>
      <c r="J65" s="838"/>
      <c r="K65" s="838"/>
      <c r="L65" s="838"/>
      <c r="M65" s="838"/>
      <c r="N65" s="55"/>
    </row>
    <row r="66" spans="1:14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</row>
    <row r="67" spans="1:14">
      <c r="A67" s="55"/>
      <c r="B67" s="855" t="s">
        <v>183</v>
      </c>
      <c r="C67" s="855"/>
      <c r="D67" s="855"/>
      <c r="E67" s="855"/>
      <c r="F67" s="855"/>
      <c r="G67" s="303"/>
      <c r="H67" s="303"/>
      <c r="I67" s="303"/>
      <c r="J67" s="303"/>
      <c r="K67" s="303"/>
      <c r="L67" s="304" t="s">
        <v>281</v>
      </c>
      <c r="M67" s="305">
        <f>'HC-Dic'!G112</f>
        <v>0</v>
      </c>
      <c r="N67" s="55"/>
    </row>
    <row r="68" spans="1:14">
      <c r="A68" s="55"/>
      <c r="B68" s="855" t="s">
        <v>33</v>
      </c>
      <c r="C68" s="855"/>
      <c r="D68" s="855"/>
      <c r="E68" s="855"/>
      <c r="F68" s="855"/>
      <c r="G68" s="303"/>
      <c r="H68" s="303"/>
      <c r="I68" s="303"/>
      <c r="J68" s="303"/>
      <c r="K68" s="303"/>
      <c r="L68" s="304" t="s">
        <v>281</v>
      </c>
      <c r="M68" s="305">
        <f>'HC-Dic'!G121</f>
        <v>3000</v>
      </c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 ht="18">
      <c r="A71" s="55"/>
      <c r="B71" s="55"/>
      <c r="C71" s="55"/>
      <c r="D71" s="55"/>
      <c r="E71" s="856" t="s">
        <v>328</v>
      </c>
      <c r="F71" s="856"/>
      <c r="G71" s="856"/>
      <c r="H71" s="857" t="s">
        <v>369</v>
      </c>
      <c r="I71" s="857"/>
      <c r="J71" s="857"/>
      <c r="K71" s="857"/>
      <c r="L71" s="857"/>
      <c r="M71" s="857"/>
      <c r="N71" s="55"/>
    </row>
    <row r="72" spans="1:14" ht="6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306" t="s">
        <v>329</v>
      </c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7" t="s">
        <v>270</v>
      </c>
      <c r="N73" s="55"/>
    </row>
    <row r="74" spans="1:1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</sheetData>
  <mergeCells count="67">
    <mergeCell ref="B65:M65"/>
    <mergeCell ref="B67:F67"/>
    <mergeCell ref="B68:F68"/>
    <mergeCell ref="E71:G71"/>
    <mergeCell ref="H71:M71"/>
    <mergeCell ref="B56:F56"/>
    <mergeCell ref="B57:F57"/>
    <mergeCell ref="B58:F58"/>
    <mergeCell ref="J59:K59"/>
    <mergeCell ref="B61:H61"/>
    <mergeCell ref="J61:K61"/>
    <mergeCell ref="B50:F50"/>
    <mergeCell ref="J51:K51"/>
    <mergeCell ref="B53:D53"/>
    <mergeCell ref="B54:F54"/>
    <mergeCell ref="B55:F55"/>
    <mergeCell ref="B45:D45"/>
    <mergeCell ref="B46:F46"/>
    <mergeCell ref="B47:F47"/>
    <mergeCell ref="B48:F48"/>
    <mergeCell ref="B49:F49"/>
    <mergeCell ref="B36:H36"/>
    <mergeCell ref="B38:M38"/>
    <mergeCell ref="B41:M41"/>
    <mergeCell ref="B43:F43"/>
    <mergeCell ref="J43:K43"/>
    <mergeCell ref="B29:F29"/>
    <mergeCell ref="B30:F30"/>
    <mergeCell ref="B31:F31"/>
    <mergeCell ref="J32:K32"/>
    <mergeCell ref="B34:H34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Dic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</hyperlinks>
  <pageMargins left="0.118055555555556" right="0.118055555555556" top="7.8472222222222193E-2" bottom="7.8472222222222193E-2" header="0.51180555555555496" footer="0.51180555555555496"/>
  <pageSetup paperSize="9" scale="77" firstPageNumber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78"/>
  <sheetViews>
    <sheetView workbookViewId="0">
      <selection activeCell="I17" sqref="I17"/>
    </sheetView>
  </sheetViews>
  <sheetFormatPr baseColWidth="10" defaultColWidth="9.109375" defaultRowHeight="13.2"/>
  <cols>
    <col min="1" max="1025" width="9.109375" style="1"/>
  </cols>
  <sheetData>
    <row r="1" spans="1:11">
      <c r="A1"/>
      <c r="B1"/>
      <c r="C1" s="308" t="s">
        <v>8</v>
      </c>
      <c r="D1" s="309" t="s">
        <v>27</v>
      </c>
      <c r="E1" s="310"/>
      <c r="F1" s="310"/>
      <c r="G1" s="310"/>
      <c r="H1" s="310"/>
      <c r="I1"/>
      <c r="J1"/>
      <c r="K1" s="310"/>
    </row>
    <row r="2" spans="1:11">
      <c r="A2"/>
      <c r="B2"/>
      <c r="C2" s="311" t="s">
        <v>9</v>
      </c>
      <c r="D2" s="312" t="s">
        <v>28</v>
      </c>
      <c r="E2" s="310"/>
      <c r="F2" s="310"/>
      <c r="G2" s="310"/>
      <c r="H2" s="310"/>
      <c r="I2"/>
      <c r="J2"/>
      <c r="K2"/>
    </row>
    <row r="3" spans="1:11" ht="13.8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</row>
    <row r="4" spans="1:11" ht="13.8">
      <c r="A4"/>
      <c r="B4"/>
      <c r="C4" s="259" t="s">
        <v>5</v>
      </c>
      <c r="D4" s="310"/>
      <c r="E4" s="310"/>
      <c r="F4" s="310"/>
      <c r="G4" s="310"/>
      <c r="H4" s="310"/>
      <c r="I4"/>
      <c r="J4"/>
      <c r="K4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8" t="s">
        <v>370</v>
      </c>
      <c r="D6" s="858"/>
      <c r="E6" s="858"/>
      <c r="F6" s="858"/>
      <c r="G6" s="858"/>
      <c r="H6" s="858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9" t="s">
        <v>331</v>
      </c>
      <c r="D9" s="859"/>
      <c r="E9" s="859"/>
      <c r="F9" s="860" t="s">
        <v>332</v>
      </c>
      <c r="G9" s="860"/>
      <c r="H9" s="399">
        <v>607991</v>
      </c>
      <c r="I9" s="319"/>
      <c r="J9" s="55"/>
      <c r="K9"/>
    </row>
    <row r="10" spans="1:11">
      <c r="A10" s="55"/>
      <c r="B10" s="317"/>
      <c r="C10" s="859"/>
      <c r="D10" s="859"/>
      <c r="E10" s="859"/>
      <c r="F10" s="860" t="s">
        <v>333</v>
      </c>
      <c r="G10" s="860"/>
      <c r="H10" s="399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'HC-Dic'!J53</f>
        <v>5903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'HC-Dic'!J56</f>
        <v>328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6231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59" t="s">
        <v>361</v>
      </c>
      <c r="D19" s="859"/>
      <c r="E19" s="859"/>
      <c r="F19" s="860" t="s">
        <v>332</v>
      </c>
      <c r="G19" s="860"/>
      <c r="H19" s="399">
        <v>607975</v>
      </c>
      <c r="I19" s="319"/>
      <c r="J19" s="55"/>
    </row>
    <row r="20" spans="1:10">
      <c r="A20" s="55"/>
      <c r="B20" s="317"/>
      <c r="C20" s="859"/>
      <c r="D20" s="859"/>
      <c r="E20" s="859"/>
      <c r="F20" s="860" t="s">
        <v>333</v>
      </c>
      <c r="G20" s="860"/>
      <c r="H20" s="399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'HC-Dic'!J55</f>
        <v>1300</v>
      </c>
      <c r="I22" s="319"/>
      <c r="J22" s="55"/>
    </row>
    <row r="23" spans="1:10" ht="13.5" customHeight="1">
      <c r="A23" s="55"/>
      <c r="B23" s="317"/>
      <c r="C23" s="321" t="s">
        <v>371</v>
      </c>
      <c r="D23" s="322"/>
      <c r="E23" s="322"/>
      <c r="F23" s="323"/>
      <c r="G23" s="324">
        <v>4</v>
      </c>
      <c r="H23" s="325">
        <f>'HC-Dic'!J54</f>
        <v>1000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2300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59" t="s">
        <v>363</v>
      </c>
      <c r="D29" s="859"/>
      <c r="E29" s="859"/>
      <c r="F29" s="869" t="s">
        <v>333</v>
      </c>
      <c r="G29" s="869"/>
      <c r="H29" s="873">
        <v>2675459567</v>
      </c>
      <c r="I29" s="319"/>
      <c r="J29" s="55"/>
    </row>
    <row r="30" spans="1:10" ht="12.75" customHeight="1">
      <c r="A30" s="55"/>
      <c r="B30" s="317"/>
      <c r="C30" s="859"/>
      <c r="D30" s="859"/>
      <c r="E30" s="859"/>
      <c r="F30" s="869"/>
      <c r="G30" s="869"/>
      <c r="H30" s="873"/>
      <c r="I30" s="319"/>
      <c r="J30" s="55"/>
    </row>
    <row r="31" spans="1:10" ht="15.6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'HC-Dic'!J57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400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9531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2.8">
      <c r="A40" s="55"/>
      <c r="B40" s="861" t="s">
        <v>337</v>
      </c>
      <c r="C40" s="861"/>
      <c r="D40" s="861"/>
      <c r="E40" s="861"/>
      <c r="F40" s="861"/>
      <c r="G40" s="861"/>
      <c r="H40" s="861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'HC-Dic'!E101</f>
        <v>2422.5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'IM-Dic'!H20</f>
        <v>17722</v>
      </c>
      <c r="E43" s="336"/>
      <c r="F43" s="377" t="s">
        <v>341</v>
      </c>
      <c r="G43" s="341"/>
      <c r="H43" s="342">
        <f>'HC-Dic'!Q54</f>
        <v>5903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20144.5</v>
      </c>
      <c r="E44" s="336"/>
      <c r="F44" s="392" t="s">
        <v>343</v>
      </c>
      <c r="G44" s="393"/>
      <c r="H44" s="394">
        <f>SUM(H42-H43)</f>
        <v>-903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'IM-Dic'!B26:F26</f>
        <v>Resolucion para Fondo de Salones del Reino - Dic</v>
      </c>
      <c r="C46" s="347"/>
      <c r="D46" s="291">
        <f>'IM-Dic'!H26</f>
        <v>1300</v>
      </c>
      <c r="E46" s="348"/>
      <c r="F46" s="376" t="s">
        <v>344</v>
      </c>
      <c r="G46" s="338"/>
      <c r="H46" s="339"/>
      <c r="I46" s="55"/>
      <c r="J46" s="55"/>
    </row>
    <row r="47" spans="1:10">
      <c r="A47" s="55"/>
      <c r="B47" s="380" t="str">
        <f>'IM-Dic'!B27:F27</f>
        <v>PASR - Mes de Dic</v>
      </c>
      <c r="C47" s="347"/>
      <c r="D47" s="291">
        <f>'IM-Dic'!H27</f>
        <v>328</v>
      </c>
      <c r="E47" s="348"/>
      <c r="F47" s="377" t="s">
        <v>345</v>
      </c>
      <c r="G47" s="341"/>
      <c r="H47" s="342">
        <f>'HC-Dic'!R54</f>
        <v>1000</v>
      </c>
      <c r="I47" s="55"/>
      <c r="J47" s="55"/>
    </row>
    <row r="48" spans="1:10">
      <c r="A48" s="55"/>
      <c r="B48" s="380" t="str">
        <f>'IM-Dic'!B28:F28</f>
        <v>Contribucion Mensual para el Mantto del Salon - Dic</v>
      </c>
      <c r="C48" s="347"/>
      <c r="D48" s="291">
        <f>'IM-Dic'!H28</f>
        <v>9000</v>
      </c>
      <c r="E48" s="348"/>
      <c r="F48" s="392" t="s">
        <v>343</v>
      </c>
      <c r="G48" s="393"/>
      <c r="H48" s="394">
        <f>SUM(H46-H47)</f>
        <v>-1000</v>
      </c>
      <c r="I48" s="55"/>
      <c r="J48" s="55"/>
    </row>
    <row r="49" spans="1:10">
      <c r="A49" s="55"/>
      <c r="B49" s="380" t="str">
        <f>'IM-Dic'!B29:F29</f>
        <v>Resolucion para Fondo del Circuito - Mes de Dic</v>
      </c>
      <c r="C49" s="347"/>
      <c r="D49" s="291">
        <f>'IM-Dic'!H29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'IM-Dic'!B30:F30</f>
        <v>Otros Gastos de la Congregacion</v>
      </c>
      <c r="C50" s="351"/>
      <c r="D50" s="291">
        <f>'IM-Dic'!H30</f>
        <v>400</v>
      </c>
      <c r="E50" s="352"/>
      <c r="F50" s="351"/>
      <c r="G50" s="351"/>
      <c r="H50" s="353"/>
      <c r="I50" s="55"/>
      <c r="J50" s="55"/>
    </row>
    <row r="51" spans="1:10">
      <c r="A51" s="55"/>
      <c r="B51" s="380" t="str">
        <f>'IM-Dic'!B31:F31</f>
        <v>Resolucion OM</v>
      </c>
      <c r="C51" s="351"/>
      <c r="D51" s="354">
        <f>'IM-Dic'!H31</f>
        <v>1000</v>
      </c>
      <c r="E51" s="336"/>
      <c r="F51" s="351"/>
      <c r="G51" s="351"/>
      <c r="H51" s="355">
        <f>D52+H42+H46</f>
        <v>18028</v>
      </c>
      <c r="I51" s="55"/>
      <c r="J51" s="55"/>
    </row>
    <row r="52" spans="1:10">
      <c r="A52" s="55"/>
      <c r="B52" s="395" t="s">
        <v>342</v>
      </c>
      <c r="C52" s="395"/>
      <c r="D52" s="396">
        <f>SUM(D46:D51)</f>
        <v>13028</v>
      </c>
      <c r="E52" s="336"/>
      <c r="F52" s="341"/>
      <c r="G52" s="341"/>
      <c r="H52" s="358">
        <f>D44+H43+H47</f>
        <v>27047.5</v>
      </c>
      <c r="I52" s="55"/>
      <c r="J52" s="55"/>
    </row>
    <row r="53" spans="1:10">
      <c r="A53" s="55"/>
      <c r="B53" s="336"/>
      <c r="C53" s="336"/>
      <c r="D53" s="336"/>
      <c r="E53" s="336"/>
      <c r="F53" s="336"/>
      <c r="G53" s="336"/>
      <c r="H53" s="359">
        <f>D54</f>
        <v>7116.5</v>
      </c>
      <c r="I53" s="55"/>
      <c r="J53" s="55"/>
    </row>
    <row r="54" spans="1:10">
      <c r="A54" s="55"/>
      <c r="B54" s="393" t="s">
        <v>343</v>
      </c>
      <c r="C54" s="393"/>
      <c r="D54" s="394">
        <f>SUM(D44-D52)</f>
        <v>7116.5</v>
      </c>
      <c r="E54" s="336"/>
      <c r="F54" s="360"/>
      <c r="G54" s="360"/>
      <c r="H54" s="361">
        <f>H44+H48+H53</f>
        <v>5213.5</v>
      </c>
      <c r="I54" s="55"/>
      <c r="J54" s="55"/>
    </row>
    <row r="55" spans="1:10">
      <c r="A55" s="55"/>
      <c r="B55" s="55"/>
      <c r="C55" s="55"/>
      <c r="D55" s="397"/>
      <c r="E55" s="55"/>
      <c r="F55" s="55"/>
      <c r="G55" s="55"/>
      <c r="H55" s="362">
        <f>H51-H52</f>
        <v>-9019.5</v>
      </c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Dic'!W3" display="HC - Dic"/>
    <hyperlink ref="C2" location="Listado!B3" display="Listado"/>
    <hyperlink ref="D2" location="'IM-Dic'!L5" display="IM - Dic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A162"/>
  <sheetViews>
    <sheetView tabSelected="1" zoomScaleNormal="85" zoomScalePageLayoutView="85" workbookViewId="0">
      <pane ySplit="6" topLeftCell="A109" activePane="bottomLeft" state="frozen"/>
      <selection pane="bottomLeft" activeCell="J115" sqref="J115"/>
    </sheetView>
  </sheetViews>
  <sheetFormatPr baseColWidth="10" defaultColWidth="9.109375" defaultRowHeight="13.2"/>
  <cols>
    <col min="1" max="1" width="9.109375" style="1"/>
    <col min="2" max="2" width="11.44140625" style="71" bestFit="1" customWidth="1"/>
    <col min="3" max="3" width="10.88671875" style="1" customWidth="1"/>
    <col min="4" max="4" width="11.44140625" style="1" bestFit="1" customWidth="1"/>
    <col min="5" max="6" width="9.109375" style="1"/>
    <col min="7" max="7" width="11.33203125" style="1" customWidth="1"/>
    <col min="8" max="8" width="9.109375" style="71"/>
    <col min="9" max="9" width="9.88671875" style="71" customWidth="1"/>
    <col min="10" max="10" width="10.44140625" style="71" bestFit="1" customWidth="1"/>
    <col min="11" max="14" width="9.109375" style="71"/>
    <col min="15" max="19" width="9.109375" style="1"/>
    <col min="20" max="20" width="0" style="1" hidden="1"/>
    <col min="21" max="1015" width="9.109375" style="1"/>
  </cols>
  <sheetData>
    <row r="1" spans="1:22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3.8">
      <c r="A2"/>
      <c r="B2" s="788" t="s">
        <v>8</v>
      </c>
      <c r="C2" s="788"/>
      <c r="D2" s="158"/>
      <c r="E2" s="803">
        <v>41275</v>
      </c>
      <c r="F2" s="803"/>
      <c r="G2" s="803"/>
      <c r="H2" s="159"/>
      <c r="I2" s="651" t="s">
        <v>18</v>
      </c>
      <c r="J2" s="651" t="s">
        <v>21</v>
      </c>
      <c r="K2" s="651" t="s">
        <v>24</v>
      </c>
      <c r="L2" s="651" t="s">
        <v>27</v>
      </c>
      <c r="M2" s="656" t="s">
        <v>30</v>
      </c>
      <c r="N2" s="651" t="s">
        <v>34</v>
      </c>
      <c r="O2"/>
      <c r="P2"/>
      <c r="Q2"/>
      <c r="R2"/>
      <c r="S2"/>
      <c r="T2"/>
      <c r="U2"/>
      <c r="V2"/>
    </row>
    <row r="3" spans="1:22" ht="13.8">
      <c r="A3"/>
      <c r="B3" s="775" t="s">
        <v>9</v>
      </c>
      <c r="C3" s="775"/>
      <c r="D3" s="158"/>
      <c r="E3" s="161"/>
      <c r="F3" s="161"/>
      <c r="G3" s="161"/>
      <c r="H3" s="159"/>
      <c r="I3" s="651" t="s">
        <v>37</v>
      </c>
      <c r="J3" s="651" t="s">
        <v>40</v>
      </c>
      <c r="K3" s="651" t="s">
        <v>43</v>
      </c>
      <c r="L3" s="651" t="s">
        <v>46</v>
      </c>
      <c r="M3" s="651" t="s">
        <v>50</v>
      </c>
      <c r="N3" s="651" t="s">
        <v>53</v>
      </c>
      <c r="O3"/>
      <c r="P3"/>
      <c r="Q3"/>
      <c r="R3"/>
      <c r="S3"/>
      <c r="T3"/>
      <c r="U3"/>
      <c r="V3"/>
    </row>
    <row r="4" spans="1:22" ht="13.8">
      <c r="A4"/>
      <c r="B4" s="776" t="s">
        <v>10</v>
      </c>
      <c r="C4" s="776"/>
      <c r="D4" s="162"/>
      <c r="E4" s="801" t="s">
        <v>252</v>
      </c>
      <c r="F4" s="801"/>
      <c r="G4" s="801"/>
      <c r="H4" s="163"/>
      <c r="I4" s="652" t="s">
        <v>19</v>
      </c>
      <c r="J4" s="652" t="s">
        <v>22</v>
      </c>
      <c r="K4" s="652" t="s">
        <v>25</v>
      </c>
      <c r="L4" s="652" t="s">
        <v>28</v>
      </c>
      <c r="M4" s="652" t="s">
        <v>31</v>
      </c>
      <c r="N4" s="652" t="s">
        <v>35</v>
      </c>
      <c r="O4"/>
      <c r="P4"/>
      <c r="Q4"/>
      <c r="R4"/>
      <c r="S4"/>
      <c r="T4"/>
      <c r="U4"/>
      <c r="V4"/>
    </row>
    <row r="5" spans="1:22" ht="15.6">
      <c r="A5"/>
      <c r="B5" s="802" t="s">
        <v>5</v>
      </c>
      <c r="C5" s="802"/>
      <c r="D5" s="162"/>
      <c r="E5" s="161"/>
      <c r="F5" s="161"/>
      <c r="G5" s="161"/>
      <c r="H5" s="163"/>
      <c r="I5" s="652" t="s">
        <v>38</v>
      </c>
      <c r="J5" s="652" t="s">
        <v>41</v>
      </c>
      <c r="K5" s="652" t="s">
        <v>44</v>
      </c>
      <c r="L5" s="652" t="s">
        <v>47</v>
      </c>
      <c r="M5" s="652" t="s">
        <v>51</v>
      </c>
      <c r="N5" s="652" t="s">
        <v>54</v>
      </c>
      <c r="O5"/>
      <c r="P5"/>
      <c r="Q5"/>
      <c r="R5"/>
      <c r="S5"/>
      <c r="T5"/>
      <c r="U5"/>
      <c r="V5"/>
    </row>
    <row r="6" spans="1:22" ht="6.75" customHeight="1">
      <c r="A6"/>
      <c r="B6" s="164"/>
      <c r="C6" s="164"/>
      <c r="D6" s="162"/>
      <c r="E6" s="161"/>
      <c r="F6" s="161"/>
      <c r="G6" s="161"/>
      <c r="H6" s="163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ht="26.25" customHeight="1">
      <c r="A8" s="55"/>
      <c r="B8" s="794" t="s">
        <v>253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794"/>
      <c r="O8" s="55"/>
      <c r="P8"/>
      <c r="Q8"/>
      <c r="R8"/>
      <c r="S8" s="131"/>
      <c r="T8" s="165">
        <v>1</v>
      </c>
      <c r="U8"/>
      <c r="V8"/>
    </row>
    <row r="9" spans="1:22" ht="13.5" customHeight="1">
      <c r="A9" s="55"/>
      <c r="B9" s="130"/>
      <c r="C9" s="166"/>
      <c r="D9" s="166"/>
      <c r="E9" s="166"/>
      <c r="F9" s="166"/>
      <c r="G9" s="166"/>
      <c r="H9" s="130"/>
      <c r="I9" s="130"/>
      <c r="J9" s="130"/>
      <c r="K9" s="130"/>
      <c r="L9" s="130"/>
      <c r="M9" s="130"/>
      <c r="N9" s="130"/>
      <c r="O9" s="55"/>
      <c r="P9" s="167"/>
      <c r="Q9" s="131"/>
      <c r="R9" s="131"/>
      <c r="S9" s="131"/>
      <c r="T9" s="165">
        <v>2</v>
      </c>
      <c r="U9"/>
      <c r="V9"/>
    </row>
    <row r="10" spans="1:22" ht="15.6">
      <c r="A10" s="55"/>
      <c r="B10" s="795" t="str">
        <f>Menu!C13</f>
        <v>Jardines Cancun</v>
      </c>
      <c r="C10" s="795"/>
      <c r="D10" s="795"/>
      <c r="E10" s="795"/>
      <c r="F10" s="795"/>
      <c r="G10" s="795" t="str">
        <f>Menu!F13</f>
        <v>Cancun</v>
      </c>
      <c r="H10" s="795"/>
      <c r="I10" s="795"/>
      <c r="J10" s="795" t="str">
        <f>Menu!I13</f>
        <v>Quintana Roo</v>
      </c>
      <c r="K10" s="795"/>
      <c r="L10" s="795" t="s">
        <v>77</v>
      </c>
      <c r="M10" s="795"/>
      <c r="N10" s="655">
        <v>2019</v>
      </c>
      <c r="O10" s="55"/>
      <c r="P10" s="52"/>
      <c r="Q10"/>
      <c r="R10" s="52"/>
      <c r="S10" s="52"/>
      <c r="T10" s="52"/>
      <c r="U10" s="52"/>
      <c r="V10"/>
    </row>
    <row r="11" spans="1:22">
      <c r="A11" s="55"/>
      <c r="B11" s="796" t="s">
        <v>254</v>
      </c>
      <c r="C11" s="796"/>
      <c r="D11" s="796"/>
      <c r="E11" s="796"/>
      <c r="F11" s="796"/>
      <c r="G11" s="797" t="s">
        <v>255</v>
      </c>
      <c r="H11" s="797"/>
      <c r="I11" s="797"/>
      <c r="J11" s="796" t="s">
        <v>256</v>
      </c>
      <c r="K11" s="796"/>
      <c r="L11" s="797" t="s">
        <v>257</v>
      </c>
      <c r="M11" s="797"/>
      <c r="N11" s="654" t="s">
        <v>258</v>
      </c>
      <c r="O11" s="55"/>
      <c r="P11" s="52"/>
      <c r="Q11" s="52"/>
      <c r="R11" s="52"/>
      <c r="S11" s="52"/>
      <c r="T11" s="52"/>
      <c r="U11" s="52"/>
      <c r="V11"/>
    </row>
    <row r="12" spans="1:22" ht="13.5" customHeight="1">
      <c r="A12" s="55"/>
      <c r="B12" s="130"/>
      <c r="C12" s="55"/>
      <c r="D12" s="55"/>
      <c r="E12" s="55"/>
      <c r="F12" s="55"/>
      <c r="G12" s="55"/>
      <c r="H12" s="130"/>
      <c r="I12" s="130"/>
      <c r="J12" s="130"/>
      <c r="K12" s="130"/>
      <c r="L12" s="130"/>
      <c r="M12" s="130"/>
      <c r="N12" s="130"/>
      <c r="O12" s="55"/>
      <c r="P12" s="172"/>
      <c r="Q12" s="172"/>
      <c r="R12" s="173"/>
      <c r="S12" s="52"/>
      <c r="T12" s="52"/>
      <c r="U12" s="52"/>
      <c r="V12"/>
    </row>
    <row r="13" spans="1:22" ht="13.5" customHeight="1">
      <c r="A13" s="55"/>
      <c r="B13" s="791" t="s">
        <v>259</v>
      </c>
      <c r="C13" s="874" t="s">
        <v>260</v>
      </c>
      <c r="D13" s="874"/>
      <c r="E13" s="874"/>
      <c r="F13" s="874"/>
      <c r="G13" s="874"/>
      <c r="H13" s="792" t="s">
        <v>261</v>
      </c>
      <c r="I13" s="792" t="s">
        <v>262</v>
      </c>
      <c r="J13" s="792"/>
      <c r="K13" s="792" t="s">
        <v>372</v>
      </c>
      <c r="L13" s="792"/>
      <c r="M13" s="793" t="s">
        <v>353</v>
      </c>
      <c r="N13" s="793"/>
      <c r="O13" s="55"/>
      <c r="P13" s="174"/>
      <c r="Q13" s="174"/>
      <c r="R13" s="172"/>
      <c r="S13" s="52"/>
      <c r="T13" s="52"/>
      <c r="U13" s="52"/>
      <c r="V13"/>
    </row>
    <row r="14" spans="1:22">
      <c r="A14" s="55"/>
      <c r="B14" s="791"/>
      <c r="C14" s="874"/>
      <c r="D14" s="874"/>
      <c r="E14" s="874"/>
      <c r="F14" s="874"/>
      <c r="G14" s="874"/>
      <c r="H14" s="792"/>
      <c r="I14" s="659" t="s">
        <v>265</v>
      </c>
      <c r="J14" s="659" t="s">
        <v>266</v>
      </c>
      <c r="K14" s="659" t="s">
        <v>265</v>
      </c>
      <c r="L14" s="659" t="s">
        <v>266</v>
      </c>
      <c r="M14" s="659" t="s">
        <v>265</v>
      </c>
      <c r="N14" s="660" t="s">
        <v>266</v>
      </c>
      <c r="O14" s="56"/>
      <c r="P14" s="52"/>
      <c r="Q14" s="175"/>
      <c r="R14" s="52"/>
      <c r="S14" s="52"/>
      <c r="T14" s="52"/>
      <c r="U14" s="52"/>
      <c r="V14"/>
    </row>
    <row r="15" spans="1:22" ht="15.75" customHeight="1">
      <c r="A15" s="55"/>
      <c r="B15" s="648">
        <v>43468</v>
      </c>
      <c r="C15" s="799"/>
      <c r="D15" s="799"/>
      <c r="E15" s="799"/>
      <c r="F15" s="799"/>
      <c r="G15" s="799"/>
      <c r="H15" s="401" t="s">
        <v>176</v>
      </c>
      <c r="I15" s="178">
        <v>500</v>
      </c>
      <c r="J15" s="178"/>
      <c r="K15" s="178"/>
      <c r="L15" s="178"/>
      <c r="M15" s="178"/>
      <c r="N15" s="363"/>
      <c r="O15" s="55"/>
      <c r="P15" s="180" t="e">
        <f>VLOOKUP(C15,Listado!C11:I321,7,0)</f>
        <v>#N/A</v>
      </c>
      <c r="Q15" s="181" t="s">
        <v>77</v>
      </c>
      <c r="R15" s="182"/>
      <c r="S15" s="182"/>
      <c r="T15" s="182"/>
      <c r="U15" s="182"/>
      <c r="V15" s="182"/>
    </row>
    <row r="16" spans="1:22" ht="15.75" customHeight="1">
      <c r="A16" s="55"/>
      <c r="B16" s="648"/>
      <c r="C16" s="799"/>
      <c r="D16" s="799"/>
      <c r="E16" s="799"/>
      <c r="F16" s="799"/>
      <c r="G16" s="799"/>
      <c r="H16" s="177" t="s">
        <v>172</v>
      </c>
      <c r="I16" s="178">
        <v>3260</v>
      </c>
      <c r="J16" s="178"/>
      <c r="K16" s="178"/>
      <c r="L16" s="178"/>
      <c r="M16" s="178"/>
      <c r="N16" s="178"/>
      <c r="O16" s="179"/>
      <c r="P16" s="180" t="e">
        <f>VLOOKUP(C16,Listado!C11:I321,7,0)</f>
        <v>#N/A</v>
      </c>
      <c r="Q16" s="181" t="s">
        <v>79</v>
      </c>
      <c r="R16" s="182"/>
      <c r="S16" s="182"/>
      <c r="T16" s="182"/>
      <c r="U16" s="52"/>
      <c r="V16"/>
    </row>
    <row r="17" spans="1:22" ht="15.75" customHeight="1">
      <c r="A17" s="55"/>
      <c r="B17" s="648">
        <v>43470</v>
      </c>
      <c r="C17" s="799"/>
      <c r="D17" s="799"/>
      <c r="E17" s="799"/>
      <c r="F17" s="799"/>
      <c r="G17" s="799"/>
      <c r="H17" s="401" t="s">
        <v>176</v>
      </c>
      <c r="I17" s="178">
        <v>585</v>
      </c>
      <c r="J17" s="178"/>
      <c r="K17" s="178"/>
      <c r="L17" s="178"/>
      <c r="M17" s="178"/>
      <c r="N17" s="178"/>
      <c r="O17" s="179"/>
      <c r="P17" s="180" t="e">
        <f>VLOOKUP(C17,Listado!C11:I321,7,0)</f>
        <v>#N/A</v>
      </c>
      <c r="Q17" s="181" t="s">
        <v>70</v>
      </c>
      <c r="R17" s="182"/>
      <c r="S17" s="182"/>
      <c r="T17" s="182"/>
      <c r="U17" s="52"/>
      <c r="V17"/>
    </row>
    <row r="18" spans="1:22" ht="15.75" customHeight="1">
      <c r="A18" s="55"/>
      <c r="B18" s="648"/>
      <c r="C18" s="799"/>
      <c r="D18" s="799"/>
      <c r="E18" s="799"/>
      <c r="F18" s="799"/>
      <c r="G18" s="799"/>
      <c r="H18" s="177" t="s">
        <v>172</v>
      </c>
      <c r="I18" s="178">
        <v>1335</v>
      </c>
      <c r="J18" s="178"/>
      <c r="K18" s="178"/>
      <c r="L18" s="178"/>
      <c r="M18" s="178"/>
      <c r="N18" s="178"/>
      <c r="O18" s="179"/>
      <c r="P18" s="180" t="e">
        <f>VLOOKUP(C18,Listado!C11:I321,7,0)</f>
        <v>#N/A</v>
      </c>
      <c r="Q18" s="181" t="s">
        <v>72</v>
      </c>
      <c r="R18" s="182"/>
      <c r="S18" s="182"/>
      <c r="T18" s="182"/>
      <c r="U18" s="52"/>
      <c r="V18"/>
    </row>
    <row r="19" spans="1:22" ht="15.75" customHeight="1">
      <c r="A19" s="55"/>
      <c r="B19" s="648">
        <v>43482</v>
      </c>
      <c r="C19" s="799"/>
      <c r="D19" s="799"/>
      <c r="E19" s="799"/>
      <c r="F19" s="799"/>
      <c r="G19" s="799"/>
      <c r="H19" s="401" t="s">
        <v>176</v>
      </c>
      <c r="I19" s="178">
        <v>1242</v>
      </c>
      <c r="J19" s="178"/>
      <c r="K19" s="178"/>
      <c r="L19" s="178"/>
      <c r="M19" s="178"/>
      <c r="N19" s="178"/>
      <c r="O19" s="179"/>
      <c r="P19" s="180" t="e">
        <f>VLOOKUP(C19,Listado!C11:I321,7,0)</f>
        <v>#N/A</v>
      </c>
      <c r="Q19" s="181" t="s">
        <v>74</v>
      </c>
      <c r="R19" s="182"/>
      <c r="S19" s="182"/>
      <c r="T19" s="182"/>
      <c r="U19" s="52"/>
      <c r="V19"/>
    </row>
    <row r="20" spans="1:22" ht="15.75" customHeight="1">
      <c r="A20" s="55"/>
      <c r="B20" s="648"/>
      <c r="C20" s="799"/>
      <c r="D20" s="799"/>
      <c r="E20" s="799"/>
      <c r="F20" s="799"/>
      <c r="G20" s="799"/>
      <c r="H20" s="177" t="s">
        <v>172</v>
      </c>
      <c r="I20" s="178">
        <v>1702</v>
      </c>
      <c r="J20" s="178"/>
      <c r="K20" s="178"/>
      <c r="L20" s="178"/>
      <c r="M20" s="178"/>
      <c r="N20" s="178"/>
      <c r="O20" s="179"/>
      <c r="P20" s="180" t="e">
        <f>VLOOKUP(C20,Listado!C11:I321,7,0)</f>
        <v>#N/A</v>
      </c>
      <c r="Q20" s="181" t="s">
        <v>76</v>
      </c>
      <c r="R20" s="182"/>
      <c r="S20" s="182"/>
      <c r="T20" s="182"/>
      <c r="U20" s="52"/>
      <c r="V20"/>
    </row>
    <row r="21" spans="1:22" ht="15.75" customHeight="1">
      <c r="A21" s="55"/>
      <c r="B21" s="648">
        <v>43484</v>
      </c>
      <c r="C21" s="799"/>
      <c r="D21" s="799"/>
      <c r="E21" s="799"/>
      <c r="F21" s="799"/>
      <c r="G21" s="799"/>
      <c r="H21" s="401" t="s">
        <v>176</v>
      </c>
      <c r="I21" s="178">
        <v>537.5</v>
      </c>
      <c r="J21" s="178"/>
      <c r="K21" s="178"/>
      <c r="L21" s="178"/>
      <c r="M21" s="178"/>
      <c r="N21" s="178"/>
      <c r="O21" s="179"/>
      <c r="P21" s="180" t="e">
        <f>VLOOKUP(C21,Listado!C11:I321,7,0)</f>
        <v>#N/A</v>
      </c>
      <c r="Q21" s="181" t="s">
        <v>78</v>
      </c>
      <c r="R21" s="182"/>
      <c r="S21" s="182"/>
      <c r="T21" s="182"/>
      <c r="U21" s="52"/>
      <c r="V21"/>
    </row>
    <row r="22" spans="1:22" ht="15.75" customHeight="1">
      <c r="A22" s="55"/>
      <c r="B22" s="648"/>
      <c r="C22" s="799"/>
      <c r="D22" s="799"/>
      <c r="E22" s="799"/>
      <c r="F22" s="799"/>
      <c r="G22" s="799"/>
      <c r="H22" s="177" t="s">
        <v>172</v>
      </c>
      <c r="I22" s="178">
        <v>1517.5</v>
      </c>
      <c r="J22" s="178"/>
      <c r="K22" s="178"/>
      <c r="L22" s="178"/>
      <c r="M22" s="178"/>
      <c r="N22" s="178"/>
      <c r="O22" s="179"/>
      <c r="P22" s="180" t="e">
        <f>VLOOKUP(C22,Listado!C11:I321,7,0)</f>
        <v>#N/A</v>
      </c>
      <c r="Q22" s="181" t="s">
        <v>80</v>
      </c>
      <c r="R22" s="182"/>
      <c r="S22" s="182"/>
      <c r="T22" s="182"/>
      <c r="U22" s="52"/>
      <c r="V22"/>
    </row>
    <row r="23" spans="1:22" ht="15.75" customHeight="1">
      <c r="A23" s="55"/>
      <c r="B23" s="648">
        <v>43489</v>
      </c>
      <c r="C23" s="799"/>
      <c r="D23" s="799"/>
      <c r="E23" s="799"/>
      <c r="F23" s="799"/>
      <c r="G23" s="799"/>
      <c r="H23" s="401" t="s">
        <v>176</v>
      </c>
      <c r="I23" s="178"/>
      <c r="J23" s="178"/>
      <c r="K23" s="178"/>
      <c r="L23" s="178"/>
      <c r="M23" s="178"/>
      <c r="N23" s="178"/>
      <c r="O23" s="179"/>
      <c r="P23" s="180" t="e">
        <f>VLOOKUP(C23,Listado!C11:I321,7,0)</f>
        <v>#N/A</v>
      </c>
      <c r="Q23" s="181" t="s">
        <v>68</v>
      </c>
      <c r="R23" s="182"/>
      <c r="S23" s="182"/>
      <c r="T23" s="182"/>
      <c r="U23" s="52"/>
      <c r="V23"/>
    </row>
    <row r="24" spans="1:22" ht="15.75" customHeight="1">
      <c r="A24" s="55"/>
      <c r="B24" s="648"/>
      <c r="C24" s="799"/>
      <c r="D24" s="799"/>
      <c r="E24" s="799"/>
      <c r="F24" s="799"/>
      <c r="G24" s="799"/>
      <c r="H24" s="177" t="s">
        <v>172</v>
      </c>
      <c r="I24" s="178">
        <v>740</v>
      </c>
      <c r="J24" s="178"/>
      <c r="K24" s="178"/>
      <c r="L24" s="178"/>
      <c r="M24" s="178"/>
      <c r="N24" s="178"/>
      <c r="O24" s="179"/>
      <c r="P24" s="180" t="e">
        <f>VLOOKUP(C24,Listado!C11:I321,7,0)</f>
        <v>#N/A</v>
      </c>
      <c r="Q24" s="181" t="s">
        <v>71</v>
      </c>
      <c r="R24" s="182"/>
      <c r="S24" s="182"/>
      <c r="T24" s="182"/>
      <c r="U24" s="52"/>
      <c r="V24"/>
    </row>
    <row r="25" spans="1:22" ht="15.75" customHeight="1">
      <c r="A25" s="55"/>
      <c r="B25" s="648">
        <v>43491</v>
      </c>
      <c r="C25" s="799"/>
      <c r="D25" s="799"/>
      <c r="E25" s="799"/>
      <c r="F25" s="799"/>
      <c r="G25" s="799"/>
      <c r="H25" s="401" t="s">
        <v>176</v>
      </c>
      <c r="I25" s="178">
        <v>355.5</v>
      </c>
      <c r="J25" s="178"/>
      <c r="K25" s="178"/>
      <c r="L25" s="178"/>
      <c r="M25" s="178"/>
      <c r="N25" s="178"/>
      <c r="O25" s="179"/>
      <c r="P25" s="180" t="e">
        <f>VLOOKUP(C25,Listado!C11:I321,7,0)</f>
        <v>#N/A</v>
      </c>
      <c r="Q25" s="181" t="s">
        <v>73</v>
      </c>
      <c r="R25" s="182"/>
      <c r="S25" s="182"/>
      <c r="T25" s="182"/>
      <c r="U25" s="52"/>
      <c r="V25"/>
    </row>
    <row r="26" spans="1:22" ht="15.75" customHeight="1">
      <c r="A26" s="55"/>
      <c r="B26" s="648"/>
      <c r="C26" s="799"/>
      <c r="D26" s="799"/>
      <c r="E26" s="799"/>
      <c r="F26" s="799"/>
      <c r="G26" s="799"/>
      <c r="H26" s="177" t="s">
        <v>172</v>
      </c>
      <c r="I26" s="178">
        <v>618</v>
      </c>
      <c r="J26" s="178"/>
      <c r="K26" s="178"/>
      <c r="L26" s="178"/>
      <c r="M26" s="178"/>
      <c r="N26" s="178"/>
      <c r="O26" s="179"/>
      <c r="P26" s="180" t="e">
        <f>VLOOKUP(C26,Listado!C11:I321,7,0)</f>
        <v>#N/A</v>
      </c>
      <c r="Q26" s="181" t="s">
        <v>75</v>
      </c>
      <c r="R26" s="182"/>
      <c r="S26" s="182"/>
      <c r="T26" s="182"/>
      <c r="U26" s="52"/>
      <c r="V26"/>
    </row>
    <row r="27" spans="1:22" ht="15.75" customHeight="1">
      <c r="A27" s="55"/>
      <c r="B27" s="648">
        <v>43496</v>
      </c>
      <c r="C27" s="799"/>
      <c r="D27" s="799"/>
      <c r="E27" s="799"/>
      <c r="F27" s="799"/>
      <c r="G27" s="799"/>
      <c r="H27" s="401" t="s">
        <v>176</v>
      </c>
      <c r="I27" s="178">
        <v>420</v>
      </c>
      <c r="J27" s="178"/>
      <c r="K27" s="178"/>
      <c r="L27" s="178"/>
      <c r="M27" s="178"/>
      <c r="N27" s="178"/>
      <c r="O27" s="179"/>
      <c r="P27" s="180" t="e">
        <f>VLOOKUP(C27,Listado!C11:I321,7,0)</f>
        <v>#N/A</v>
      </c>
      <c r="Q27" s="183"/>
      <c r="R27" s="182"/>
      <c r="S27" s="182"/>
      <c r="T27" s="182"/>
      <c r="U27" s="52"/>
      <c r="V27"/>
    </row>
    <row r="28" spans="1:22" ht="15.75" customHeight="1">
      <c r="A28" s="55"/>
      <c r="B28" s="648"/>
      <c r="C28" s="799"/>
      <c r="D28" s="799"/>
      <c r="E28" s="799"/>
      <c r="F28" s="799"/>
      <c r="G28" s="799"/>
      <c r="H28" s="177" t="s">
        <v>172</v>
      </c>
      <c r="I28" s="178">
        <v>700</v>
      </c>
      <c r="J28" s="178"/>
      <c r="K28" s="178"/>
      <c r="L28" s="178"/>
      <c r="M28" s="178"/>
      <c r="N28" s="178"/>
      <c r="O28" s="179"/>
      <c r="P28" s="180" t="e">
        <f>VLOOKUP(C28,Listado!C11:I321,7,0)</f>
        <v>#N/A</v>
      </c>
      <c r="Q28" s="183"/>
      <c r="R28" s="182"/>
      <c r="S28" s="182"/>
      <c r="T28" s="182"/>
      <c r="U28" s="52"/>
      <c r="V28"/>
    </row>
    <row r="29" spans="1:22" ht="15.75" customHeight="1">
      <c r="A29" s="55"/>
      <c r="B29" s="648"/>
      <c r="C29" s="799"/>
      <c r="D29" s="799"/>
      <c r="E29" s="799"/>
      <c r="F29" s="799"/>
      <c r="G29" s="799"/>
      <c r="H29" s="401" t="s">
        <v>144</v>
      </c>
      <c r="I29" s="178"/>
      <c r="J29" s="178">
        <v>3000</v>
      </c>
      <c r="K29" s="178"/>
      <c r="L29" s="178"/>
      <c r="M29" s="178"/>
      <c r="N29" s="178"/>
      <c r="O29" s="179"/>
      <c r="P29" s="180" t="e">
        <f>VLOOKUP(C29,Listado!C11:I321,7,0)</f>
        <v>#N/A</v>
      </c>
      <c r="Q29" s="183"/>
      <c r="R29" s="182"/>
      <c r="S29" s="182"/>
      <c r="T29" s="182"/>
      <c r="U29" s="52"/>
      <c r="V29"/>
    </row>
    <row r="30" spans="1:22" ht="15.75" customHeight="1">
      <c r="A30" s="55"/>
      <c r="B30" s="648"/>
      <c r="C30" s="799"/>
      <c r="D30" s="799"/>
      <c r="E30" s="799"/>
      <c r="F30" s="799"/>
      <c r="G30" s="799"/>
      <c r="H30" s="177"/>
      <c r="I30" s="178"/>
      <c r="J30" s="178"/>
      <c r="K30" s="178"/>
      <c r="L30" s="178"/>
      <c r="M30" s="178"/>
      <c r="N30" s="178"/>
      <c r="O30" s="179"/>
      <c r="P30" s="180" t="e">
        <f>VLOOKUP(C30,Listado!C11:I321,7,0)</f>
        <v>#N/A</v>
      </c>
      <c r="Q30" s="183"/>
      <c r="R30" s="182"/>
      <c r="S30" s="182"/>
      <c r="T30" s="182"/>
      <c r="U30" s="52"/>
      <c r="V30"/>
    </row>
    <row r="31" spans="1:22" ht="15.75" customHeight="1">
      <c r="A31" s="55"/>
      <c r="B31" s="648"/>
      <c r="C31" s="184"/>
      <c r="D31" s="185"/>
      <c r="E31" s="185"/>
      <c r="F31" s="185"/>
      <c r="G31" s="186"/>
      <c r="H31" s="177"/>
      <c r="I31" s="178"/>
      <c r="J31" s="178"/>
      <c r="K31" s="178"/>
      <c r="L31" s="178"/>
      <c r="M31" s="178"/>
      <c r="N31" s="178"/>
      <c r="O31" s="179"/>
      <c r="P31" s="180" t="e">
        <f>VLOOKUP(C31,Listado!C11:I321,7,0)</f>
        <v>#N/A</v>
      </c>
      <c r="Q31" s="183"/>
      <c r="R31" s="182"/>
      <c r="S31" s="182"/>
      <c r="T31" s="182"/>
      <c r="U31" s="52"/>
      <c r="V31"/>
    </row>
    <row r="32" spans="1:22" ht="15.75" customHeight="1">
      <c r="A32" s="55"/>
      <c r="B32" s="648"/>
      <c r="C32" s="184"/>
      <c r="D32" s="185"/>
      <c r="E32" s="185"/>
      <c r="F32" s="185"/>
      <c r="G32" s="186"/>
      <c r="H32" s="177"/>
      <c r="I32" s="178"/>
      <c r="J32" s="178"/>
      <c r="K32" s="178"/>
      <c r="L32" s="178"/>
      <c r="M32" s="178"/>
      <c r="N32" s="178"/>
      <c r="O32" s="179"/>
      <c r="P32" s="180" t="e">
        <f>VLOOKUP(C32,Listado!C11:I321,7,0)</f>
        <v>#N/A</v>
      </c>
      <c r="Q32" s="183"/>
      <c r="R32" s="182"/>
      <c r="S32" s="182"/>
      <c r="T32" s="182"/>
      <c r="U32" s="52"/>
      <c r="V32"/>
    </row>
    <row r="33" spans="1:22" ht="15.75" customHeight="1">
      <c r="A33" s="55"/>
      <c r="B33" s="648"/>
      <c r="C33" s="184"/>
      <c r="D33" s="185"/>
      <c r="E33" s="185"/>
      <c r="F33" s="185"/>
      <c r="G33" s="186"/>
      <c r="H33" s="177"/>
      <c r="I33" s="178"/>
      <c r="J33" s="178"/>
      <c r="K33" s="178"/>
      <c r="L33" s="178"/>
      <c r="M33" s="178"/>
      <c r="N33" s="178"/>
      <c r="O33" s="179"/>
      <c r="P33" s="180" t="e">
        <f>VLOOKUP(C33,Listado!C11:I321,7,0)</f>
        <v>#N/A</v>
      </c>
      <c r="Q33" s="183"/>
      <c r="R33" s="182"/>
      <c r="S33" s="182"/>
      <c r="T33" s="182"/>
      <c r="U33" s="52"/>
      <c r="V33"/>
    </row>
    <row r="34" spans="1:22" ht="15.75" customHeight="1">
      <c r="A34" s="55"/>
      <c r="B34" s="648"/>
      <c r="C34" s="184"/>
      <c r="D34" s="185"/>
      <c r="E34" s="185"/>
      <c r="F34" s="185"/>
      <c r="G34" s="186"/>
      <c r="H34" s="177"/>
      <c r="I34" s="178"/>
      <c r="J34" s="178"/>
      <c r="K34" s="178"/>
      <c r="L34" s="178"/>
      <c r="M34" s="178"/>
      <c r="N34" s="178"/>
      <c r="O34" s="179"/>
      <c r="P34" s="180" t="e">
        <f>VLOOKUP(C34,Listado!C11:I321,7,0)</f>
        <v>#N/A</v>
      </c>
      <c r="Q34" s="183"/>
      <c r="R34" s="182"/>
      <c r="S34" s="182"/>
      <c r="T34" s="182"/>
      <c r="U34" s="52"/>
      <c r="V34"/>
    </row>
    <row r="35" spans="1:22" ht="15.75" customHeight="1">
      <c r="A35" s="55"/>
      <c r="B35" s="648"/>
      <c r="C35" s="184"/>
      <c r="D35" s="185"/>
      <c r="E35" s="185"/>
      <c r="F35" s="185"/>
      <c r="G35" s="186"/>
      <c r="H35" s="177"/>
      <c r="I35" s="178"/>
      <c r="J35" s="178"/>
      <c r="K35" s="178"/>
      <c r="L35" s="178"/>
      <c r="M35" s="178"/>
      <c r="N35" s="178"/>
      <c r="O35" s="179"/>
      <c r="P35" s="180" t="e">
        <f>VLOOKUP(C35,Listado!C11:I321,7,0)</f>
        <v>#N/A</v>
      </c>
      <c r="Q35" s="183"/>
      <c r="R35" s="182"/>
      <c r="S35" s="182"/>
      <c r="T35" s="182"/>
      <c r="U35" s="52"/>
      <c r="V35"/>
    </row>
    <row r="36" spans="1:22" ht="15.75" customHeight="1">
      <c r="A36" s="55"/>
      <c r="B36" s="648"/>
      <c r="C36" s="184"/>
      <c r="D36" s="185"/>
      <c r="E36" s="185"/>
      <c r="F36" s="185"/>
      <c r="G36" s="186"/>
      <c r="H36" s="177"/>
      <c r="I36" s="178"/>
      <c r="J36" s="178"/>
      <c r="K36" s="178"/>
      <c r="L36" s="178"/>
      <c r="M36" s="178"/>
      <c r="N36" s="178"/>
      <c r="O36" s="179"/>
      <c r="P36" s="180" t="e">
        <f>VLOOKUP(C36,Listado!C11:I321,7,0)</f>
        <v>#N/A</v>
      </c>
      <c r="Q36" s="183"/>
      <c r="R36" s="182"/>
      <c r="S36" s="182"/>
      <c r="T36" s="182"/>
      <c r="U36" s="52"/>
      <c r="V36"/>
    </row>
    <row r="37" spans="1:22" ht="15.75" customHeight="1">
      <c r="A37" s="55"/>
      <c r="B37" s="648"/>
      <c r="C37" s="184"/>
      <c r="D37" s="185"/>
      <c r="E37" s="185"/>
      <c r="F37" s="185"/>
      <c r="G37" s="186"/>
      <c r="H37" s="177"/>
      <c r="I37" s="178"/>
      <c r="J37" s="178"/>
      <c r="K37" s="178"/>
      <c r="L37" s="178"/>
      <c r="M37" s="178"/>
      <c r="N37" s="178"/>
      <c r="O37" s="179"/>
      <c r="P37" s="180" t="e">
        <f>VLOOKUP(C37,Listado!C11:I321,7,0)</f>
        <v>#N/A</v>
      </c>
      <c r="Q37" s="183"/>
      <c r="R37" s="182"/>
      <c r="S37" s="182"/>
      <c r="T37" s="182"/>
      <c r="U37" s="52"/>
      <c r="V37"/>
    </row>
    <row r="38" spans="1:22" ht="15.75" customHeight="1">
      <c r="A38" s="55"/>
      <c r="B38" s="648"/>
      <c r="C38" s="799"/>
      <c r="D38" s="799"/>
      <c r="E38" s="799"/>
      <c r="F38" s="799"/>
      <c r="G38" s="799"/>
      <c r="H38" s="177"/>
      <c r="I38" s="178"/>
      <c r="J38" s="178"/>
      <c r="K38" s="178"/>
      <c r="L38" s="178"/>
      <c r="M38" s="178"/>
      <c r="N38" s="178"/>
      <c r="O38" s="179"/>
      <c r="P38" s="180" t="e">
        <f>VLOOKUP(C38,Listado!C11:I321,7,0)</f>
        <v>#N/A</v>
      </c>
      <c r="Q38" s="183"/>
      <c r="R38" s="182"/>
      <c r="S38" s="182"/>
      <c r="T38" s="182"/>
      <c r="U38" s="52"/>
      <c r="V38"/>
    </row>
    <row r="39" spans="1:22" ht="15.75" customHeight="1">
      <c r="A39" s="55"/>
      <c r="B39" s="668"/>
      <c r="C39" s="184"/>
      <c r="D39" s="185"/>
      <c r="E39" s="185"/>
      <c r="F39" s="185"/>
      <c r="G39" s="186"/>
      <c r="H39" s="177"/>
      <c r="I39" s="178"/>
      <c r="J39" s="178"/>
      <c r="K39" s="178"/>
      <c r="L39" s="178"/>
      <c r="M39" s="178"/>
      <c r="N39" s="178"/>
      <c r="O39" s="179"/>
      <c r="P39" s="180" t="e">
        <f>VLOOKUP(C39,Listado!C11:I321,7,0)</f>
        <v>#N/A</v>
      </c>
      <c r="Q39" s="183"/>
      <c r="R39" s="182"/>
      <c r="S39" s="182"/>
      <c r="T39" s="182"/>
      <c r="U39" s="52"/>
      <c r="V39"/>
    </row>
    <row r="40" spans="1:22" ht="15.75" customHeight="1">
      <c r="A40" s="55"/>
      <c r="B40" s="668"/>
      <c r="C40" s="799"/>
      <c r="D40" s="799"/>
      <c r="E40" s="799"/>
      <c r="F40" s="799"/>
      <c r="G40" s="799"/>
      <c r="H40" s="177"/>
      <c r="I40" s="178"/>
      <c r="J40" s="178"/>
      <c r="K40" s="178"/>
      <c r="L40" s="178"/>
      <c r="M40" s="178"/>
      <c r="N40" s="178"/>
      <c r="O40" s="179"/>
      <c r="P40" s="180" t="e">
        <f>VLOOKUP(C40,Listado!C11:I321,7,0)</f>
        <v>#N/A</v>
      </c>
      <c r="Q40" s="183"/>
      <c r="R40" s="182"/>
      <c r="S40" s="182"/>
      <c r="T40" s="182"/>
      <c r="U40" s="52"/>
      <c r="V40"/>
    </row>
    <row r="41" spans="1:22" ht="15.75" customHeight="1">
      <c r="A41" s="55"/>
      <c r="B41" s="668"/>
      <c r="C41" s="799"/>
      <c r="D41" s="799"/>
      <c r="E41" s="799"/>
      <c r="F41" s="799"/>
      <c r="G41" s="799"/>
      <c r="H41" s="177"/>
      <c r="I41" s="178"/>
      <c r="J41" s="178"/>
      <c r="K41" s="178"/>
      <c r="L41" s="178"/>
      <c r="M41" s="178"/>
      <c r="N41" s="178"/>
      <c r="O41" s="179"/>
      <c r="P41" s="180" t="e">
        <f>VLOOKUP(C41,Listado!C11:I321,7,0)</f>
        <v>#N/A</v>
      </c>
      <c r="Q41" s="183"/>
      <c r="R41" s="182"/>
      <c r="S41" s="182"/>
      <c r="T41" s="182"/>
      <c r="U41" s="52"/>
      <c r="V41"/>
    </row>
    <row r="42" spans="1:22" ht="15.75" customHeight="1">
      <c r="A42" s="55"/>
      <c r="B42" s="668"/>
      <c r="C42" s="799"/>
      <c r="D42" s="799"/>
      <c r="E42" s="799"/>
      <c r="F42" s="799"/>
      <c r="G42" s="799"/>
      <c r="H42" s="177"/>
      <c r="I42" s="178"/>
      <c r="J42" s="178"/>
      <c r="K42" s="178"/>
      <c r="L42" s="178"/>
      <c r="M42" s="178"/>
      <c r="N42" s="178"/>
      <c r="O42" s="179"/>
      <c r="P42" s="180" t="e">
        <f>VLOOKUP(C42,Listado!C11:I321,7,0)</f>
        <v>#N/A</v>
      </c>
      <c r="Q42" s="183"/>
      <c r="R42" s="182"/>
      <c r="S42" s="182"/>
      <c r="T42" s="182"/>
      <c r="U42" s="52"/>
      <c r="V42"/>
    </row>
    <row r="43" spans="1:22" ht="15.75" customHeight="1">
      <c r="A43" s="55"/>
      <c r="B43" s="668"/>
      <c r="C43" s="120"/>
      <c r="D43" s="365"/>
      <c r="E43" s="365"/>
      <c r="F43" s="365"/>
      <c r="G43" s="366"/>
      <c r="H43" s="177"/>
      <c r="I43" s="178"/>
      <c r="J43" s="178"/>
      <c r="K43" s="178"/>
      <c r="L43" s="178"/>
      <c r="M43" s="178"/>
      <c r="N43" s="178"/>
      <c r="O43" s="179"/>
      <c r="P43" s="180" t="e">
        <f>VLOOKUP(C43,Listado!C11:I321,7,0)</f>
        <v>#N/A</v>
      </c>
      <c r="Q43" s="183"/>
      <c r="R43" s="182"/>
      <c r="S43" s="182"/>
      <c r="T43" s="182"/>
      <c r="U43" s="52"/>
      <c r="V43"/>
    </row>
    <row r="44" spans="1:22" ht="15.75" customHeight="1">
      <c r="A44" s="55"/>
      <c r="B44" s="668"/>
      <c r="C44" s="799"/>
      <c r="D44" s="799"/>
      <c r="E44" s="799"/>
      <c r="F44" s="799"/>
      <c r="G44" s="799"/>
      <c r="H44" s="177"/>
      <c r="I44" s="178"/>
      <c r="J44" s="178"/>
      <c r="K44" s="178"/>
      <c r="L44" s="178"/>
      <c r="M44" s="178"/>
      <c r="N44" s="178"/>
      <c r="O44" s="179"/>
      <c r="P44" s="180" t="e">
        <f>VLOOKUP(C44,Listado!C11:I321,7,0)</f>
        <v>#N/A</v>
      </c>
      <c r="Q44" s="183"/>
      <c r="R44" s="182"/>
      <c r="S44" s="182"/>
      <c r="T44" s="182"/>
      <c r="U44" s="52"/>
      <c r="V44"/>
    </row>
    <row r="45" spans="1:22" ht="15.75" customHeight="1">
      <c r="A45" s="55"/>
      <c r="B45" s="668"/>
      <c r="C45" s="799"/>
      <c r="D45" s="799"/>
      <c r="E45" s="799"/>
      <c r="F45" s="799"/>
      <c r="G45" s="799"/>
      <c r="H45" s="398"/>
      <c r="I45" s="178"/>
      <c r="J45" s="178"/>
      <c r="K45" s="178"/>
      <c r="L45" s="178"/>
      <c r="M45" s="178"/>
      <c r="N45" s="178"/>
      <c r="O45" s="179"/>
      <c r="P45" s="180" t="e">
        <f>VLOOKUP(C45,Listado!C11:I321,7,0)</f>
        <v>#N/A</v>
      </c>
      <c r="Q45" s="183"/>
      <c r="R45" s="182"/>
      <c r="S45" s="182"/>
      <c r="T45" s="182"/>
      <c r="U45" s="52"/>
      <c r="V45"/>
    </row>
    <row r="46" spans="1:22" ht="15.75" customHeight="1">
      <c r="A46" s="55"/>
      <c r="B46" s="668"/>
      <c r="C46" s="799"/>
      <c r="D46" s="799"/>
      <c r="E46" s="799"/>
      <c r="F46" s="799"/>
      <c r="G46" s="799"/>
      <c r="H46" s="398"/>
      <c r="I46" s="178"/>
      <c r="J46" s="178"/>
      <c r="K46" s="178"/>
      <c r="L46" s="178"/>
      <c r="M46" s="178"/>
      <c r="N46" s="178"/>
      <c r="O46" s="179"/>
      <c r="P46" s="180" t="e">
        <f>VLOOKUP(C46,Listado!C11:I321,7,0)</f>
        <v>#N/A</v>
      </c>
      <c r="Q46" s="183"/>
      <c r="R46" s="182"/>
      <c r="S46" s="182"/>
      <c r="T46" s="182"/>
      <c r="U46" s="52"/>
      <c r="V46"/>
    </row>
    <row r="47" spans="1:22" ht="15.75" customHeight="1">
      <c r="A47" s="55"/>
      <c r="B47" s="668"/>
      <c r="C47" s="799"/>
      <c r="D47" s="799"/>
      <c r="E47" s="799"/>
      <c r="F47" s="799"/>
      <c r="G47" s="799"/>
      <c r="H47" s="398"/>
      <c r="I47" s="178"/>
      <c r="J47" s="178"/>
      <c r="K47" s="178"/>
      <c r="L47" s="178"/>
      <c r="M47" s="178"/>
      <c r="N47" s="178"/>
      <c r="O47" s="179"/>
      <c r="P47" s="180" t="e">
        <f>VLOOKUP(C47,Listado!C11:I321,7,0)</f>
        <v>#N/A</v>
      </c>
      <c r="Q47" s="183"/>
      <c r="R47" s="182"/>
      <c r="S47" s="182"/>
      <c r="T47" s="182"/>
      <c r="U47" s="52"/>
      <c r="V47"/>
    </row>
    <row r="48" spans="1:22" ht="15.75" customHeight="1">
      <c r="A48" s="55"/>
      <c r="B48" s="668"/>
      <c r="C48" s="799"/>
      <c r="D48" s="799"/>
      <c r="E48" s="799"/>
      <c r="F48" s="799"/>
      <c r="G48" s="799"/>
      <c r="H48" s="398"/>
      <c r="I48" s="178"/>
      <c r="J48" s="178"/>
      <c r="K48" s="178"/>
      <c r="L48" s="178"/>
      <c r="M48" s="178"/>
      <c r="N48" s="178"/>
      <c r="O48" s="179"/>
      <c r="P48" s="180" t="e">
        <f>VLOOKUP(C48,Listado!C11:I321,7,0)</f>
        <v>#N/A</v>
      </c>
      <c r="Q48" s="183"/>
      <c r="R48" s="182"/>
      <c r="S48" s="182"/>
      <c r="T48" s="182"/>
      <c r="U48" s="52"/>
      <c r="V48"/>
    </row>
    <row r="49" spans="1:22" ht="15.75" customHeight="1">
      <c r="A49" s="55"/>
      <c r="B49" s="668"/>
      <c r="C49" s="799"/>
      <c r="D49" s="799"/>
      <c r="E49" s="799"/>
      <c r="F49" s="799"/>
      <c r="G49" s="799"/>
      <c r="H49" s="398"/>
      <c r="I49" s="178"/>
      <c r="J49" s="178"/>
      <c r="K49" s="178"/>
      <c r="L49" s="178"/>
      <c r="M49" s="178"/>
      <c r="N49" s="178"/>
      <c r="O49" s="179"/>
      <c r="P49" s="180" t="e">
        <f>VLOOKUP(C49,Listado!C11:I321,7,0)</f>
        <v>#N/A</v>
      </c>
      <c r="Q49" s="183"/>
      <c r="R49" s="182"/>
      <c r="S49" s="182"/>
      <c r="T49" s="182"/>
      <c r="U49" s="52"/>
      <c r="V49"/>
    </row>
    <row r="50" spans="1:22" ht="15.75" customHeight="1">
      <c r="A50" s="55"/>
      <c r="B50" s="668"/>
      <c r="C50" s="799"/>
      <c r="D50" s="799"/>
      <c r="E50" s="799"/>
      <c r="F50" s="799"/>
      <c r="G50" s="799"/>
      <c r="H50" s="398"/>
      <c r="I50" s="178"/>
      <c r="J50" s="178"/>
      <c r="K50" s="178"/>
      <c r="L50" s="178"/>
      <c r="M50" s="178"/>
      <c r="N50" s="178"/>
      <c r="O50" s="179"/>
      <c r="P50" s="180" t="e">
        <f>VLOOKUP(C50,Listado!C11:I321,7,0)</f>
        <v>#N/A</v>
      </c>
      <c r="Q50" s="183"/>
      <c r="R50" s="182"/>
      <c r="S50" s="182"/>
      <c r="T50" s="182"/>
      <c r="U50" s="52"/>
      <c r="V50"/>
    </row>
    <row r="51" spans="1:22" ht="15.75" customHeight="1">
      <c r="A51" s="55"/>
      <c r="B51" s="668"/>
      <c r="C51" s="799"/>
      <c r="D51" s="799"/>
      <c r="E51" s="799"/>
      <c r="F51" s="799"/>
      <c r="G51" s="799"/>
      <c r="H51" s="398"/>
      <c r="I51" s="178"/>
      <c r="J51" s="178"/>
      <c r="K51" s="178"/>
      <c r="L51" s="178"/>
      <c r="M51" s="178"/>
      <c r="N51" s="178"/>
      <c r="O51" s="179"/>
      <c r="P51" s="180" t="e">
        <f>VLOOKUP(C51,Listado!C11:I321,7,0)</f>
        <v>#N/A</v>
      </c>
      <c r="Q51" s="183"/>
      <c r="R51" s="182"/>
      <c r="S51" s="182"/>
      <c r="T51" s="182"/>
      <c r="U51" s="52"/>
      <c r="V51"/>
    </row>
    <row r="52" spans="1:22" ht="15.75" customHeight="1">
      <c r="A52" s="55"/>
      <c r="B52" s="668"/>
      <c r="C52" s="799"/>
      <c r="D52" s="799"/>
      <c r="E52" s="799"/>
      <c r="F52" s="799"/>
      <c r="G52" s="799"/>
      <c r="H52" s="398"/>
      <c r="I52" s="178"/>
      <c r="J52" s="178"/>
      <c r="K52" s="178"/>
      <c r="L52" s="178"/>
      <c r="M52" s="178"/>
      <c r="N52" s="178"/>
      <c r="O52" s="179"/>
      <c r="P52" s="180" t="e">
        <f>VLOOKUP(C52,Listado!C11:I321,7,0)</f>
        <v>#N/A</v>
      </c>
      <c r="Q52" s="183"/>
      <c r="R52" s="182"/>
      <c r="S52" s="182"/>
      <c r="T52" s="182"/>
      <c r="U52" s="52"/>
      <c r="V52"/>
    </row>
    <row r="53" spans="1:22" ht="15.75" customHeight="1">
      <c r="A53" s="55"/>
      <c r="B53" s="668"/>
      <c r="C53" s="799"/>
      <c r="D53" s="799"/>
      <c r="E53" s="799"/>
      <c r="F53" s="799"/>
      <c r="G53" s="799"/>
      <c r="H53" s="398"/>
      <c r="I53" s="178"/>
      <c r="J53" s="178"/>
      <c r="K53" s="178"/>
      <c r="L53" s="178"/>
      <c r="M53" s="178"/>
      <c r="N53" s="178"/>
      <c r="O53" s="179"/>
      <c r="P53" s="180" t="e">
        <f>VLOOKUP(C53,Listado!C11:I321,7,0)</f>
        <v>#N/A</v>
      </c>
      <c r="Q53" s="183"/>
      <c r="R53" s="182"/>
      <c r="S53" s="182"/>
      <c r="T53" s="182"/>
      <c r="U53" s="52"/>
      <c r="V53"/>
    </row>
    <row r="54" spans="1:22" ht="15.75" customHeight="1">
      <c r="A54" s="55"/>
      <c r="B54" s="668"/>
      <c r="C54" s="799"/>
      <c r="D54" s="799"/>
      <c r="E54" s="799"/>
      <c r="F54" s="799"/>
      <c r="G54" s="799"/>
      <c r="H54" s="398"/>
      <c r="I54" s="178"/>
      <c r="J54" s="178"/>
      <c r="K54" s="178"/>
      <c r="L54" s="178"/>
      <c r="M54" s="178"/>
      <c r="N54" s="178"/>
      <c r="O54" s="179"/>
      <c r="P54" s="180" t="e">
        <f>VLOOKUP(C54,Listado!C11:I321,7,0)</f>
        <v>#N/A</v>
      </c>
      <c r="Q54" s="183"/>
      <c r="R54" s="182"/>
      <c r="S54" s="182"/>
      <c r="T54" s="182"/>
      <c r="U54" s="52"/>
      <c r="V54"/>
    </row>
    <row r="55" spans="1:22" ht="15.75" customHeight="1">
      <c r="A55" s="55"/>
      <c r="B55" s="668"/>
      <c r="C55" s="799"/>
      <c r="D55" s="799"/>
      <c r="E55" s="799"/>
      <c r="F55" s="799"/>
      <c r="G55" s="799"/>
      <c r="H55" s="398"/>
      <c r="I55" s="178"/>
      <c r="J55" s="178"/>
      <c r="K55" s="178"/>
      <c r="L55" s="178"/>
      <c r="M55" s="178"/>
      <c r="N55" s="178"/>
      <c r="O55" s="179"/>
      <c r="P55" s="180" t="e">
        <f>VLOOKUP(C55,Listado!C11:I321,7,0)</f>
        <v>#N/A</v>
      </c>
      <c r="Q55" s="183"/>
      <c r="R55" s="182"/>
      <c r="S55" s="182"/>
      <c r="T55" s="182"/>
      <c r="U55" s="52"/>
      <c r="V55"/>
    </row>
    <row r="56" spans="1:22" ht="15.75" customHeight="1">
      <c r="A56" s="55"/>
      <c r="B56" s="668"/>
      <c r="C56" s="799"/>
      <c r="D56" s="799"/>
      <c r="E56" s="799"/>
      <c r="F56" s="799"/>
      <c r="G56" s="799"/>
      <c r="H56" s="398"/>
      <c r="I56" s="178"/>
      <c r="J56" s="178"/>
      <c r="K56" s="178"/>
      <c r="L56" s="178"/>
      <c r="M56" s="178"/>
      <c r="N56" s="178"/>
      <c r="O56" s="179"/>
      <c r="P56" s="180" t="e">
        <f>VLOOKUP(C56,Listado!C11:I321,7,0)</f>
        <v>#N/A</v>
      </c>
      <c r="Q56" s="188">
        <v>5000</v>
      </c>
      <c r="R56" s="188">
        <v>600</v>
      </c>
      <c r="S56" s="182"/>
      <c r="T56" s="182"/>
      <c r="U56" s="269"/>
      <c r="V56" s="269"/>
    </row>
    <row r="57" spans="1:22" ht="15.75" customHeight="1">
      <c r="A57" s="55"/>
      <c r="B57" s="189"/>
      <c r="C57" s="875" t="s">
        <v>93</v>
      </c>
      <c r="D57" s="875"/>
      <c r="E57" s="875"/>
      <c r="F57" s="875"/>
      <c r="G57" s="875"/>
      <c r="H57" s="201"/>
      <c r="I57" s="191"/>
      <c r="J57" s="191">
        <v>3640</v>
      </c>
      <c r="K57" s="191"/>
      <c r="L57" s="191"/>
      <c r="M57" s="198"/>
      <c r="N57" s="202"/>
      <c r="O57" s="179"/>
      <c r="P57" s="180">
        <f>VLOOKUP(C57,Listado!C11:I321,7,0)</f>
        <v>0</v>
      </c>
      <c r="Q57" s="194">
        <v>0</v>
      </c>
      <c r="R57" s="194">
        <v>0</v>
      </c>
      <c r="S57" s="194">
        <f>SUM(N60+N61)</f>
        <v>0</v>
      </c>
      <c r="T57" s="195"/>
      <c r="U57" s="194">
        <v>0</v>
      </c>
      <c r="V57" s="194">
        <v>0</v>
      </c>
    </row>
    <row r="58" spans="1:22" ht="15.75" customHeight="1">
      <c r="A58" s="55"/>
      <c r="B58" s="189"/>
      <c r="C58" s="875" t="s">
        <v>267</v>
      </c>
      <c r="D58" s="875"/>
      <c r="E58" s="875"/>
      <c r="F58" s="875"/>
      <c r="G58" s="875"/>
      <c r="H58" s="201"/>
      <c r="I58" s="196"/>
      <c r="J58" s="197">
        <v>1000</v>
      </c>
      <c r="K58" s="196"/>
      <c r="L58" s="196"/>
      <c r="M58" s="198"/>
      <c r="N58" s="196"/>
      <c r="O58" s="179"/>
      <c r="P58" s="180" t="e">
        <f>VLOOKUP(C58,Listado!C11:I321,7,0)</f>
        <v>#N/A</v>
      </c>
      <c r="Q58" s="199">
        <f>SUMIF('HC-Ene'!H15:H56,"OM",'HC-Ene'!I15:I56)+N57</f>
        <v>3640</v>
      </c>
      <c r="R58" s="199">
        <v>1000</v>
      </c>
      <c r="S58" s="194">
        <v>1300</v>
      </c>
      <c r="T58" s="195"/>
      <c r="U58" s="194">
        <v>322</v>
      </c>
      <c r="V58" s="194">
        <v>1000</v>
      </c>
    </row>
    <row r="59" spans="1:22" ht="15.75" customHeight="1">
      <c r="A59" s="55"/>
      <c r="B59" s="189"/>
      <c r="C59" s="875" t="s">
        <v>117</v>
      </c>
      <c r="D59" s="875"/>
      <c r="E59" s="875"/>
      <c r="F59" s="875"/>
      <c r="G59" s="875"/>
      <c r="H59" s="201" t="str">
        <f>P59</f>
        <v>RFSR</v>
      </c>
      <c r="I59" s="196"/>
      <c r="J59" s="197">
        <v>1300</v>
      </c>
      <c r="K59" s="196"/>
      <c r="L59" s="196"/>
      <c r="M59" s="196"/>
      <c r="N59" s="202">
        <v>0</v>
      </c>
      <c r="O59" s="179"/>
      <c r="P59" s="180" t="str">
        <f>VLOOKUP(C59,Listado!C11:I321,7,0)</f>
        <v>RFSR</v>
      </c>
      <c r="Q59" s="194">
        <f>SUM(Q56-Q58)</f>
        <v>1360</v>
      </c>
      <c r="R59" s="194">
        <v>0</v>
      </c>
      <c r="S59" s="182"/>
      <c r="T59" s="182"/>
      <c r="U59" s="52"/>
      <c r="V59" s="269"/>
    </row>
    <row r="60" spans="1:22" ht="15.75" customHeight="1">
      <c r="A60" s="55"/>
      <c r="B60" s="189"/>
      <c r="C60" s="875" t="s">
        <v>382</v>
      </c>
      <c r="D60" s="875"/>
      <c r="E60" s="875"/>
      <c r="F60" s="875"/>
      <c r="G60" s="875"/>
      <c r="H60" s="201" t="e">
        <f>P60</f>
        <v>#N/A</v>
      </c>
      <c r="I60" s="203"/>
      <c r="J60" s="197">
        <v>322</v>
      </c>
      <c r="K60" s="203"/>
      <c r="L60" s="203"/>
      <c r="M60" s="203"/>
      <c r="N60" s="202"/>
      <c r="O60" s="179"/>
      <c r="P60" s="180" t="e">
        <f>VLOOKUP(C60,Listado!C11:I321,7,0)</f>
        <v>#N/A</v>
      </c>
      <c r="Q60" s="183"/>
      <c r="R60" s="182"/>
      <c r="S60" s="182"/>
      <c r="T60" s="182"/>
      <c r="U60" s="52"/>
    </row>
    <row r="61" spans="1:22" ht="15.75" customHeight="1">
      <c r="A61" s="55"/>
      <c r="B61" s="189"/>
      <c r="C61" s="875" t="s">
        <v>156</v>
      </c>
      <c r="D61" s="875"/>
      <c r="E61" s="875"/>
      <c r="F61" s="875"/>
      <c r="G61" s="875"/>
      <c r="H61" s="201" t="str">
        <f>P61</f>
        <v>RFC</v>
      </c>
      <c r="I61" s="203"/>
      <c r="J61" s="197">
        <v>1000</v>
      </c>
      <c r="K61" s="203"/>
      <c r="L61" s="203"/>
      <c r="M61" s="203"/>
      <c r="N61" s="204"/>
      <c r="O61" s="179"/>
      <c r="P61" s="180" t="str">
        <f>VLOOKUP(C61,Listado!C11:I321,7,0)</f>
        <v>RFC</v>
      </c>
      <c r="Q61" s="183"/>
      <c r="R61" s="182"/>
      <c r="S61" s="182"/>
      <c r="T61" s="182"/>
      <c r="U61" s="52"/>
    </row>
    <row r="62" spans="1:22" ht="15.75" customHeight="1">
      <c r="A62" s="55"/>
      <c r="B62" s="189"/>
      <c r="C62" s="875"/>
      <c r="D62" s="875"/>
      <c r="E62" s="875"/>
      <c r="F62" s="875"/>
      <c r="G62" s="875"/>
      <c r="H62" s="201" t="e">
        <f>P62</f>
        <v>#N/A</v>
      </c>
      <c r="I62" s="203"/>
      <c r="J62" s="197"/>
      <c r="K62" s="203"/>
      <c r="L62" s="203"/>
      <c r="M62" s="203"/>
      <c r="N62" s="203"/>
      <c r="O62" s="179"/>
      <c r="P62" s="180" t="e">
        <f>VLOOKUP(C62,Listado!C11:I321,7,0)</f>
        <v>#N/A</v>
      </c>
      <c r="Q62" s="183"/>
      <c r="R62" s="182"/>
      <c r="S62" s="182"/>
      <c r="T62" s="182"/>
      <c r="U62" s="52"/>
    </row>
    <row r="63" spans="1:22" ht="15.75" customHeight="1">
      <c r="A63" s="55"/>
      <c r="B63" s="189"/>
      <c r="C63" s="402"/>
      <c r="D63" s="403"/>
      <c r="E63" s="403"/>
      <c r="F63" s="403"/>
      <c r="G63" s="404"/>
      <c r="H63" s="201" t="e">
        <f>P63</f>
        <v>#N/A</v>
      </c>
      <c r="I63" s="203"/>
      <c r="J63" s="203"/>
      <c r="K63" s="203"/>
      <c r="L63" s="203"/>
      <c r="M63" s="203"/>
      <c r="N63" s="405"/>
      <c r="O63" s="179"/>
      <c r="P63" s="180" t="e">
        <f>VLOOKUP(C63,Listado!C11:I321,7,0)</f>
        <v>#N/A</v>
      </c>
      <c r="Q63" s="183"/>
      <c r="R63" s="182"/>
      <c r="S63" s="182"/>
      <c r="T63" s="182"/>
      <c r="U63" s="52"/>
    </row>
    <row r="64" spans="1:22" ht="13.5" customHeight="1">
      <c r="A64" s="55"/>
      <c r="B64" s="806" t="s">
        <v>268</v>
      </c>
      <c r="C64" s="806"/>
      <c r="D64" s="806"/>
      <c r="E64" s="806"/>
      <c r="F64" s="806"/>
      <c r="G64" s="806"/>
      <c r="H64" s="806"/>
      <c r="I64" s="805">
        <f>SUM(I15:I61)</f>
        <v>13512.5</v>
      </c>
      <c r="J64" s="805">
        <f>SUM(J15:J61)</f>
        <v>10262</v>
      </c>
      <c r="K64" s="805">
        <f>SUM(K15:K56)</f>
        <v>0</v>
      </c>
      <c r="L64" s="805">
        <f>SUM(L15:L56)</f>
        <v>0</v>
      </c>
      <c r="M64" s="805">
        <f>SUM(M15:M56)</f>
        <v>0</v>
      </c>
      <c r="N64" s="805">
        <f>SUM(N15:N56)</f>
        <v>0</v>
      </c>
      <c r="O64" s="56"/>
      <c r="P64" s="183"/>
      <c r="Q64" s="183"/>
      <c r="R64" s="182"/>
      <c r="S64" s="182"/>
      <c r="T64" s="52"/>
      <c r="U64" s="52"/>
    </row>
    <row r="65" spans="1:21" ht="13.5" customHeight="1">
      <c r="A65" s="55"/>
      <c r="B65" s="806"/>
      <c r="C65" s="806"/>
      <c r="D65" s="806"/>
      <c r="E65" s="806"/>
      <c r="F65" s="806"/>
      <c r="G65" s="806"/>
      <c r="H65" s="806"/>
      <c r="I65" s="805"/>
      <c r="J65" s="805"/>
      <c r="K65" s="805"/>
      <c r="L65" s="805"/>
      <c r="M65" s="805"/>
      <c r="N65" s="805"/>
      <c r="O65" s="56"/>
      <c r="P65" s="183"/>
      <c r="Q65" s="183"/>
      <c r="R65" s="182"/>
      <c r="S65" s="182"/>
      <c r="T65" s="52"/>
      <c r="U65" s="52"/>
    </row>
    <row r="66" spans="1:21">
      <c r="A66" s="55"/>
      <c r="B66" s="206"/>
      <c r="C66" s="207"/>
      <c r="D66" s="207"/>
      <c r="E66" s="207"/>
      <c r="F66" s="207"/>
      <c r="G66" s="207"/>
      <c r="H66" s="206"/>
      <c r="I66" s="206"/>
      <c r="J66" s="206"/>
      <c r="K66" s="206"/>
      <c r="L66" s="206"/>
      <c r="M66" s="206"/>
      <c r="N66" s="206"/>
      <c r="O66" s="56"/>
      <c r="P66" s="183"/>
      <c r="Q66" s="183"/>
      <c r="R66" s="182"/>
      <c r="S66" s="182"/>
      <c r="T66" s="52"/>
      <c r="U66" s="52"/>
    </row>
    <row r="67" spans="1:21" ht="12.75" customHeight="1">
      <c r="A67" s="55"/>
      <c r="B67" s="807" t="s">
        <v>269</v>
      </c>
      <c r="C67" s="807"/>
      <c r="D67" s="208"/>
      <c r="E67" s="208"/>
      <c r="F67" s="208"/>
      <c r="G67" s="208"/>
      <c r="H67" s="206"/>
      <c r="I67" s="206"/>
      <c r="J67" s="206"/>
      <c r="K67" s="206"/>
      <c r="L67" s="206"/>
      <c r="M67" s="808" t="s">
        <v>270</v>
      </c>
      <c r="N67" s="808"/>
      <c r="O67" s="56"/>
      <c r="P67" s="183"/>
      <c r="Q67" s="183"/>
      <c r="R67" s="182"/>
      <c r="S67" s="182"/>
      <c r="T67" s="52"/>
      <c r="U67" s="52"/>
    </row>
    <row r="68" spans="1:21" ht="26.25" customHeight="1">
      <c r="A68" s="55"/>
      <c r="B68" s="794" t="s">
        <v>253</v>
      </c>
      <c r="C68" s="794"/>
      <c r="D68" s="794"/>
      <c r="E68" s="794"/>
      <c r="F68" s="794"/>
      <c r="G68" s="794"/>
      <c r="H68" s="794"/>
      <c r="I68" s="794"/>
      <c r="J68" s="794"/>
      <c r="K68" s="794"/>
      <c r="L68" s="794"/>
      <c r="M68" s="794"/>
      <c r="N68" s="794"/>
      <c r="O68" s="56"/>
      <c r="P68" s="183"/>
      <c r="Q68" s="183"/>
      <c r="R68" s="182"/>
      <c r="S68" s="182" t="str">
        <f>IF(C68="Pago Mensual sobre el uso del Salon","G",IF(C68="Redondeo para Comp. la Obra Mundial","RED",IF(C68="Redondeo para Comp. Fondo de Salones del Reino","FSR",IF(C68="","",IF(C68="","",IF(C68="","",IF(C68="","",IF(C68="",""))))))))</f>
        <v/>
      </c>
      <c r="T68" s="52"/>
      <c r="U68" s="52"/>
    </row>
    <row r="69" spans="1:21" ht="15" customHeight="1">
      <c r="A69" s="55"/>
      <c r="B69" s="206"/>
      <c r="C69" s="207"/>
      <c r="D69" s="207"/>
      <c r="E69" s="207"/>
      <c r="F69" s="207"/>
      <c r="G69" s="207"/>
      <c r="H69" s="207"/>
      <c r="I69" s="206"/>
      <c r="J69" s="206"/>
      <c r="K69" s="206"/>
      <c r="L69" s="206"/>
      <c r="M69" s="206"/>
      <c r="N69" s="206"/>
      <c r="O69" s="56"/>
      <c r="P69" s="183"/>
      <c r="Q69" s="183"/>
      <c r="R69" s="182"/>
      <c r="S69" s="182" t="str">
        <f>IF(C69="Pago Mensual sobre el uso del Salon","G",IF(C69="Redondeo para Comp. la Obra Mundial","RED",IF(C69="Redondeo para Comp. Fondo de Salones del Reino","FSR",IF(C69="","",IF(C69="","",IF(C69="","",IF(C69="","",IF(C69="",""))))))))</f>
        <v/>
      </c>
      <c r="T69" s="52"/>
      <c r="U69" s="52"/>
    </row>
    <row r="70" spans="1:21" ht="15" customHeight="1">
      <c r="A70" s="55"/>
      <c r="B70" s="791" t="s">
        <v>259</v>
      </c>
      <c r="C70" s="792" t="s">
        <v>260</v>
      </c>
      <c r="D70" s="792"/>
      <c r="E70" s="792"/>
      <c r="F70" s="792"/>
      <c r="G70" s="792"/>
      <c r="H70" s="792" t="s">
        <v>261</v>
      </c>
      <c r="I70" s="792" t="str">
        <f>I13</f>
        <v>CONGREGACION</v>
      </c>
      <c r="J70" s="792"/>
      <c r="K70" s="792" t="str">
        <f>K13</f>
        <v>PROYECTO CONST. SALON</v>
      </c>
      <c r="L70" s="792"/>
      <c r="M70" s="793" t="str">
        <f>M13</f>
        <v>FONDO</v>
      </c>
      <c r="N70" s="793"/>
      <c r="O70" s="56"/>
      <c r="P70" s="183"/>
      <c r="Q70" s="183"/>
      <c r="R70" s="182"/>
      <c r="S70" s="182"/>
      <c r="T70" s="52"/>
      <c r="U70" s="52"/>
    </row>
    <row r="71" spans="1:21" ht="15" customHeight="1">
      <c r="A71" s="55"/>
      <c r="B71" s="791"/>
      <c r="C71" s="792"/>
      <c r="D71" s="792"/>
      <c r="E71" s="792"/>
      <c r="F71" s="792"/>
      <c r="G71" s="792"/>
      <c r="H71" s="792"/>
      <c r="I71" s="659" t="s">
        <v>265</v>
      </c>
      <c r="J71" s="659" t="s">
        <v>266</v>
      </c>
      <c r="K71" s="659" t="s">
        <v>265</v>
      </c>
      <c r="L71" s="659" t="s">
        <v>266</v>
      </c>
      <c r="M71" s="659" t="s">
        <v>265</v>
      </c>
      <c r="N71" s="660" t="s">
        <v>266</v>
      </c>
      <c r="O71" s="56"/>
      <c r="P71" s="183"/>
      <c r="Q71" s="183"/>
      <c r="R71" s="182"/>
      <c r="S71" s="182" t="str">
        <f>IF(C71="Pago Mensual sobre el uso del Salon","G",IF(C71="Redondeo para Comp. la Obra Mundial","RED",IF(C71="Redondeo para Comp. Fondo de Salones del Reino","FSR",IF(C71="","",IF(C71="","",IF(C71="","",IF(C71="","",IF(C71="",""))))))))</f>
        <v/>
      </c>
      <c r="T71" s="52"/>
      <c r="U71" s="52"/>
    </row>
    <row r="72" spans="1:21" ht="15" customHeight="1">
      <c r="A72" s="55"/>
      <c r="B72" s="210"/>
      <c r="C72" s="809" t="s">
        <v>271</v>
      </c>
      <c r="D72" s="809"/>
      <c r="E72" s="809"/>
      <c r="F72" s="809"/>
      <c r="G72" s="809"/>
      <c r="H72" s="211"/>
      <c r="I72" s="212">
        <f t="shared" ref="I72:N72" si="0">I64</f>
        <v>13512.5</v>
      </c>
      <c r="J72" s="212">
        <f t="shared" si="0"/>
        <v>10262</v>
      </c>
      <c r="K72" s="212">
        <f t="shared" si="0"/>
        <v>0</v>
      </c>
      <c r="L72" s="212">
        <f t="shared" si="0"/>
        <v>0</v>
      </c>
      <c r="M72" s="212">
        <f t="shared" si="0"/>
        <v>0</v>
      </c>
      <c r="N72" s="212">
        <f t="shared" si="0"/>
        <v>0</v>
      </c>
      <c r="O72" s="56"/>
      <c r="P72" s="183"/>
      <c r="Q72" s="183"/>
      <c r="R72" s="182"/>
      <c r="S72" s="182"/>
      <c r="T72" s="52"/>
      <c r="U72" s="52"/>
    </row>
    <row r="73" spans="1:21" ht="15" customHeight="1">
      <c r="A73" s="55"/>
      <c r="B73" s="176"/>
      <c r="C73" s="799"/>
      <c r="D73" s="799"/>
      <c r="E73" s="799"/>
      <c r="F73" s="799"/>
      <c r="G73" s="799"/>
      <c r="H73" s="213" t="e">
        <f t="shared" ref="H73:H94" si="1">P73</f>
        <v>#N/A</v>
      </c>
      <c r="I73" s="214"/>
      <c r="J73" s="216"/>
      <c r="K73" s="215"/>
      <c r="L73" s="215"/>
      <c r="M73" s="215"/>
      <c r="N73" s="215"/>
      <c r="O73" s="56"/>
      <c r="P73" s="183" t="e">
        <f>VLOOKUP(C73,Listado!C11:I321,7,0)</f>
        <v>#N/A</v>
      </c>
      <c r="Q73" s="183"/>
      <c r="R73" s="182"/>
      <c r="S73" s="182"/>
      <c r="T73" s="182"/>
      <c r="U73" s="52"/>
    </row>
    <row r="74" spans="1:21" ht="15" customHeight="1">
      <c r="A74" s="55"/>
      <c r="B74" s="176"/>
      <c r="C74" s="799"/>
      <c r="D74" s="799"/>
      <c r="E74" s="799"/>
      <c r="F74" s="799"/>
      <c r="G74" s="799"/>
      <c r="H74" s="213" t="e">
        <f t="shared" si="1"/>
        <v>#N/A</v>
      </c>
      <c r="I74" s="214"/>
      <c r="J74" s="216"/>
      <c r="K74" s="215"/>
      <c r="L74" s="215"/>
      <c r="M74" s="215"/>
      <c r="N74" s="215"/>
      <c r="O74" s="56"/>
      <c r="P74" s="183" t="e">
        <f>VLOOKUP(C74,Listado!C11:I321,7,0)</f>
        <v>#N/A</v>
      </c>
      <c r="Q74" s="183"/>
      <c r="R74" s="182"/>
      <c r="S74" s="182"/>
      <c r="T74" s="182"/>
      <c r="U74" s="52"/>
    </row>
    <row r="75" spans="1:21" ht="15" customHeight="1">
      <c r="A75" s="55"/>
      <c r="B75" s="176"/>
      <c r="C75" s="799"/>
      <c r="D75" s="799"/>
      <c r="E75" s="799"/>
      <c r="F75" s="799"/>
      <c r="G75" s="799"/>
      <c r="H75" s="213" t="e">
        <f t="shared" si="1"/>
        <v>#N/A</v>
      </c>
      <c r="I75" s="217"/>
      <c r="J75" s="215"/>
      <c r="K75" s="215"/>
      <c r="L75" s="215"/>
      <c r="M75" s="215"/>
      <c r="N75" s="215"/>
      <c r="O75" s="56"/>
      <c r="P75" s="183" t="e">
        <f>VLOOKUP(C75,Listado!C11:I321,7,0)</f>
        <v>#N/A</v>
      </c>
      <c r="Q75" s="183"/>
      <c r="R75" s="182"/>
      <c r="S75" s="182"/>
      <c r="T75" s="182"/>
      <c r="U75" s="52"/>
    </row>
    <row r="76" spans="1:21" ht="15.75" customHeight="1">
      <c r="A76" s="55"/>
      <c r="B76" s="176"/>
      <c r="C76" s="799"/>
      <c r="D76" s="799"/>
      <c r="E76" s="799"/>
      <c r="F76" s="799"/>
      <c r="G76" s="799"/>
      <c r="H76" s="213" t="e">
        <f t="shared" si="1"/>
        <v>#N/A</v>
      </c>
      <c r="I76" s="217"/>
      <c r="J76" s="215"/>
      <c r="K76" s="215"/>
      <c r="L76" s="215"/>
      <c r="M76" s="215"/>
      <c r="N76" s="215"/>
      <c r="O76" s="56"/>
      <c r="P76" s="183" t="e">
        <f>VLOOKUP(C76,Listado!C11:I321,7,0)</f>
        <v>#N/A</v>
      </c>
      <c r="Q76" s="183"/>
      <c r="R76" s="182"/>
      <c r="S76" s="182"/>
      <c r="T76" s="182"/>
      <c r="U76" s="52"/>
    </row>
    <row r="77" spans="1:21" ht="15.75" customHeight="1">
      <c r="A77" s="55"/>
      <c r="B77" s="176"/>
      <c r="C77" s="799"/>
      <c r="D77" s="799"/>
      <c r="E77" s="799"/>
      <c r="F77" s="799"/>
      <c r="G77" s="799"/>
      <c r="H77" s="213" t="e">
        <f t="shared" si="1"/>
        <v>#N/A</v>
      </c>
      <c r="I77" s="215"/>
      <c r="J77" s="215"/>
      <c r="K77" s="215"/>
      <c r="L77" s="215"/>
      <c r="M77" s="215"/>
      <c r="N77" s="215"/>
      <c r="O77" s="56"/>
      <c r="P77" s="183" t="e">
        <f>VLOOKUP(C77,Listado!C11:I321,7,0)</f>
        <v>#N/A</v>
      </c>
      <c r="Q77" s="183"/>
      <c r="R77" s="182"/>
      <c r="S77" s="182"/>
      <c r="T77" s="182"/>
      <c r="U77" s="52"/>
    </row>
    <row r="78" spans="1:21" ht="15.75" customHeight="1">
      <c r="A78" s="55"/>
      <c r="B78" s="176"/>
      <c r="C78" s="799"/>
      <c r="D78" s="799"/>
      <c r="E78" s="799"/>
      <c r="F78" s="799"/>
      <c r="G78" s="799"/>
      <c r="H78" s="213" t="e">
        <f t="shared" si="1"/>
        <v>#N/A</v>
      </c>
      <c r="I78" s="215"/>
      <c r="J78" s="215"/>
      <c r="K78" s="215"/>
      <c r="L78" s="215"/>
      <c r="M78" s="215"/>
      <c r="N78" s="215"/>
      <c r="O78" s="56"/>
      <c r="P78" s="183" t="e">
        <f>VLOOKUP(C78,Listado!C11:I321,7,0)</f>
        <v>#N/A</v>
      </c>
      <c r="Q78" s="183"/>
      <c r="R78" s="182"/>
      <c r="S78" s="182"/>
      <c r="T78" s="182"/>
      <c r="U78" s="52"/>
    </row>
    <row r="79" spans="1:21" ht="15.75" customHeight="1">
      <c r="A79" s="55"/>
      <c r="B79" s="176"/>
      <c r="C79" s="799"/>
      <c r="D79" s="799"/>
      <c r="E79" s="799"/>
      <c r="F79" s="799"/>
      <c r="G79" s="799"/>
      <c r="H79" s="213" t="e">
        <f t="shared" si="1"/>
        <v>#N/A</v>
      </c>
      <c r="I79" s="215"/>
      <c r="J79" s="215"/>
      <c r="K79" s="215"/>
      <c r="L79" s="215"/>
      <c r="M79" s="215"/>
      <c r="N79" s="215"/>
      <c r="O79" s="56"/>
      <c r="P79" s="183" t="e">
        <f>VLOOKUP(C79,Listado!C11:I321,7,0)</f>
        <v>#N/A</v>
      </c>
      <c r="Q79" s="183"/>
      <c r="R79" s="182"/>
      <c r="S79" s="182"/>
      <c r="T79" s="182"/>
      <c r="U79" s="52"/>
    </row>
    <row r="80" spans="1:21" ht="15.75" customHeight="1">
      <c r="A80" s="55"/>
      <c r="B80" s="176"/>
      <c r="C80" s="799"/>
      <c r="D80" s="799"/>
      <c r="E80" s="799"/>
      <c r="F80" s="799"/>
      <c r="G80" s="799"/>
      <c r="H80" s="213" t="e">
        <f t="shared" si="1"/>
        <v>#N/A</v>
      </c>
      <c r="I80" s="215"/>
      <c r="J80" s="215"/>
      <c r="K80" s="215"/>
      <c r="L80" s="215"/>
      <c r="M80" s="215"/>
      <c r="N80" s="215"/>
      <c r="O80" s="56"/>
      <c r="P80" s="183" t="e">
        <f>VLOOKUP(C80,Listado!C11:I321,7,0)</f>
        <v>#N/A</v>
      </c>
      <c r="Q80" s="183"/>
      <c r="R80" s="182"/>
      <c r="S80" s="182"/>
      <c r="T80" s="182"/>
      <c r="U80" s="52"/>
    </row>
    <row r="81" spans="1:21" ht="15.75" customHeight="1">
      <c r="A81" s="55"/>
      <c r="B81" s="176"/>
      <c r="C81" s="799"/>
      <c r="D81" s="799"/>
      <c r="E81" s="799"/>
      <c r="F81" s="799"/>
      <c r="G81" s="799"/>
      <c r="H81" s="213" t="e">
        <f t="shared" si="1"/>
        <v>#N/A</v>
      </c>
      <c r="I81" s="215"/>
      <c r="J81" s="215"/>
      <c r="K81" s="215"/>
      <c r="L81" s="215"/>
      <c r="M81" s="215"/>
      <c r="N81" s="215"/>
      <c r="O81" s="56"/>
      <c r="P81" s="183" t="e">
        <f>VLOOKUP(C81,Listado!C11:I321,7,0)</f>
        <v>#N/A</v>
      </c>
      <c r="Q81" s="183"/>
      <c r="R81" s="182"/>
      <c r="S81" s="182"/>
      <c r="T81" s="182"/>
      <c r="U81" s="52"/>
    </row>
    <row r="82" spans="1:21" ht="15.75" customHeight="1">
      <c r="A82" s="55"/>
      <c r="B82" s="176"/>
      <c r="C82" s="799"/>
      <c r="D82" s="799"/>
      <c r="E82" s="799"/>
      <c r="F82" s="799"/>
      <c r="G82" s="799"/>
      <c r="H82" s="213" t="e">
        <f t="shared" si="1"/>
        <v>#N/A</v>
      </c>
      <c r="I82" s="215"/>
      <c r="J82" s="215"/>
      <c r="K82" s="215"/>
      <c r="L82" s="215"/>
      <c r="M82" s="215"/>
      <c r="N82" s="215"/>
      <c r="O82" s="56"/>
      <c r="P82" s="183" t="e">
        <f>VLOOKUP(C82,Listado!C11:I321,7,0)</f>
        <v>#N/A</v>
      </c>
      <c r="Q82" s="183"/>
      <c r="R82" s="182"/>
      <c r="S82" s="182"/>
      <c r="T82" s="182"/>
      <c r="U82" s="52"/>
    </row>
    <row r="83" spans="1:21" ht="15.75" customHeight="1">
      <c r="A83" s="55"/>
      <c r="B83" s="176"/>
      <c r="C83" s="799"/>
      <c r="D83" s="799"/>
      <c r="E83" s="799"/>
      <c r="F83" s="799"/>
      <c r="G83" s="799"/>
      <c r="H83" s="213" t="e">
        <f t="shared" si="1"/>
        <v>#N/A</v>
      </c>
      <c r="I83" s="215"/>
      <c r="J83" s="215"/>
      <c r="K83" s="215"/>
      <c r="L83" s="215"/>
      <c r="M83" s="215"/>
      <c r="N83" s="215"/>
      <c r="O83" s="56"/>
      <c r="P83" s="183" t="e">
        <f>VLOOKUP(C83,Listado!C11:I321,7,0)</f>
        <v>#N/A</v>
      </c>
      <c r="Q83" s="183"/>
      <c r="R83" s="182"/>
      <c r="S83" s="182"/>
      <c r="T83" s="182"/>
      <c r="U83" s="52"/>
    </row>
    <row r="84" spans="1:21" ht="15.75" customHeight="1">
      <c r="A84" s="55"/>
      <c r="B84" s="176"/>
      <c r="C84" s="799"/>
      <c r="D84" s="799"/>
      <c r="E84" s="799"/>
      <c r="F84" s="799"/>
      <c r="G84" s="799"/>
      <c r="H84" s="213" t="e">
        <f t="shared" si="1"/>
        <v>#N/A</v>
      </c>
      <c r="I84" s="215"/>
      <c r="J84" s="215"/>
      <c r="K84" s="215"/>
      <c r="L84" s="215"/>
      <c r="M84" s="215"/>
      <c r="N84" s="215"/>
      <c r="O84" s="56"/>
      <c r="P84" s="183" t="e">
        <f>VLOOKUP(C84,Listado!C11:I321,7,0)</f>
        <v>#N/A</v>
      </c>
      <c r="Q84" s="183"/>
      <c r="R84" s="182"/>
      <c r="S84" s="182"/>
      <c r="T84" s="182"/>
      <c r="U84" s="52"/>
    </row>
    <row r="85" spans="1:21" ht="15.75" customHeight="1">
      <c r="A85" s="55"/>
      <c r="B85" s="176"/>
      <c r="C85" s="799"/>
      <c r="D85" s="799"/>
      <c r="E85" s="799"/>
      <c r="F85" s="799"/>
      <c r="G85" s="799"/>
      <c r="H85" s="213" t="e">
        <f t="shared" si="1"/>
        <v>#N/A</v>
      </c>
      <c r="I85" s="215"/>
      <c r="J85" s="215"/>
      <c r="K85" s="215"/>
      <c r="L85" s="215"/>
      <c r="M85" s="215"/>
      <c r="N85" s="215"/>
      <c r="O85" s="56"/>
      <c r="P85" s="183" t="e">
        <f>VLOOKUP(C85,Listado!C11:I321,7,0)</f>
        <v>#N/A</v>
      </c>
      <c r="Q85" s="183"/>
      <c r="R85" s="182"/>
      <c r="S85" s="182"/>
      <c r="T85" s="182"/>
      <c r="U85" s="52"/>
    </row>
    <row r="86" spans="1:21" ht="15.75" customHeight="1">
      <c r="A86" s="55"/>
      <c r="B86" s="176"/>
      <c r="C86" s="799"/>
      <c r="D86" s="799"/>
      <c r="E86" s="799"/>
      <c r="F86" s="799"/>
      <c r="G86" s="799"/>
      <c r="H86" s="213" t="e">
        <f t="shared" si="1"/>
        <v>#N/A</v>
      </c>
      <c r="I86" s="215"/>
      <c r="J86" s="215"/>
      <c r="K86" s="215"/>
      <c r="L86" s="215"/>
      <c r="M86" s="215"/>
      <c r="N86" s="215"/>
      <c r="O86" s="56"/>
      <c r="P86" s="183" t="e">
        <f>VLOOKUP(C86,Listado!C11:I321,7,0)</f>
        <v>#N/A</v>
      </c>
      <c r="Q86" s="183"/>
      <c r="R86" s="182"/>
      <c r="S86" s="182"/>
      <c r="T86" s="182"/>
      <c r="U86" s="52"/>
    </row>
    <row r="87" spans="1:21" ht="15.75" customHeight="1">
      <c r="A87" s="55"/>
      <c r="B87" s="176"/>
      <c r="C87" s="799"/>
      <c r="D87" s="799"/>
      <c r="E87" s="799"/>
      <c r="F87" s="799"/>
      <c r="G87" s="799"/>
      <c r="H87" s="213" t="e">
        <f t="shared" si="1"/>
        <v>#N/A</v>
      </c>
      <c r="I87" s="215"/>
      <c r="J87" s="215"/>
      <c r="K87" s="215"/>
      <c r="L87" s="215"/>
      <c r="M87" s="215"/>
      <c r="N87" s="215"/>
      <c r="O87" s="56"/>
      <c r="P87" s="183" t="e">
        <f>VLOOKUP(C87,Listado!C11:I321,7,0)</f>
        <v>#N/A</v>
      </c>
      <c r="Q87" s="183"/>
      <c r="R87" s="182"/>
      <c r="S87" s="182"/>
      <c r="T87" s="182"/>
      <c r="U87" s="52"/>
    </row>
    <row r="88" spans="1:21" ht="15.75" customHeight="1">
      <c r="A88" s="55"/>
      <c r="B88" s="176"/>
      <c r="C88" s="799"/>
      <c r="D88" s="799"/>
      <c r="E88" s="799"/>
      <c r="F88" s="799"/>
      <c r="G88" s="799"/>
      <c r="H88" s="213" t="e">
        <f t="shared" si="1"/>
        <v>#N/A</v>
      </c>
      <c r="I88" s="215"/>
      <c r="J88" s="215"/>
      <c r="K88" s="215"/>
      <c r="L88" s="215"/>
      <c r="M88" s="215"/>
      <c r="N88" s="215"/>
      <c r="O88" s="56"/>
      <c r="P88" s="183" t="e">
        <f>VLOOKUP(C88,Listado!C11:I321,7,0)</f>
        <v>#N/A</v>
      </c>
      <c r="Q88" s="183"/>
      <c r="R88" s="182"/>
      <c r="S88" s="182"/>
      <c r="T88" s="182"/>
      <c r="U88" s="52"/>
    </row>
    <row r="89" spans="1:21" ht="15.75" customHeight="1">
      <c r="A89" s="55"/>
      <c r="B89" s="176"/>
      <c r="C89" s="799"/>
      <c r="D89" s="799"/>
      <c r="E89" s="799"/>
      <c r="F89" s="799"/>
      <c r="G89" s="799"/>
      <c r="H89" s="213" t="e">
        <f t="shared" si="1"/>
        <v>#N/A</v>
      </c>
      <c r="I89" s="215"/>
      <c r="J89" s="215"/>
      <c r="K89" s="215"/>
      <c r="L89" s="215"/>
      <c r="M89" s="215"/>
      <c r="N89" s="215"/>
      <c r="O89" s="56"/>
      <c r="P89" s="183" t="e">
        <f>VLOOKUP(C89,Listado!C11:I321,7,0)</f>
        <v>#N/A</v>
      </c>
      <c r="Q89" s="183"/>
      <c r="R89" s="182"/>
      <c r="S89" s="182"/>
      <c r="T89" s="182"/>
      <c r="U89" s="52"/>
    </row>
    <row r="90" spans="1:21" ht="15.75" customHeight="1">
      <c r="A90" s="55"/>
      <c r="B90" s="176"/>
      <c r="C90" s="799"/>
      <c r="D90" s="799"/>
      <c r="E90" s="799"/>
      <c r="F90" s="799"/>
      <c r="G90" s="799"/>
      <c r="H90" s="213" t="e">
        <f t="shared" si="1"/>
        <v>#N/A</v>
      </c>
      <c r="I90" s="215"/>
      <c r="J90" s="215"/>
      <c r="K90" s="215"/>
      <c r="L90" s="215"/>
      <c r="M90" s="215"/>
      <c r="N90" s="215"/>
      <c r="O90" s="56"/>
      <c r="P90" s="183" t="e">
        <f>VLOOKUP(C90,Listado!C11:I321,7,0)</f>
        <v>#N/A</v>
      </c>
      <c r="Q90" s="183"/>
      <c r="R90" s="182"/>
      <c r="S90" s="182"/>
      <c r="T90" s="182"/>
      <c r="U90" s="52"/>
    </row>
    <row r="91" spans="1:21" ht="15.75" customHeight="1">
      <c r="A91" s="55"/>
      <c r="B91" s="176"/>
      <c r="C91" s="799"/>
      <c r="D91" s="799"/>
      <c r="E91" s="799"/>
      <c r="F91" s="799"/>
      <c r="G91" s="799"/>
      <c r="H91" s="213" t="e">
        <f t="shared" si="1"/>
        <v>#N/A</v>
      </c>
      <c r="I91" s="215"/>
      <c r="J91" s="215"/>
      <c r="K91" s="215"/>
      <c r="L91" s="215"/>
      <c r="M91" s="215"/>
      <c r="N91" s="215"/>
      <c r="O91" s="56"/>
      <c r="P91" s="183" t="e">
        <f>VLOOKUP(C91,Listado!C11:I321,7,0)</f>
        <v>#N/A</v>
      </c>
      <c r="Q91" s="183"/>
      <c r="R91" s="182"/>
      <c r="S91" s="182"/>
      <c r="T91" s="182"/>
      <c r="U91" s="52"/>
    </row>
    <row r="92" spans="1:21" ht="15.75" customHeight="1">
      <c r="A92" s="55"/>
      <c r="B92" s="176"/>
      <c r="C92" s="799"/>
      <c r="D92" s="799"/>
      <c r="E92" s="799"/>
      <c r="F92" s="799"/>
      <c r="G92" s="799"/>
      <c r="H92" s="213" t="e">
        <f t="shared" si="1"/>
        <v>#N/A</v>
      </c>
      <c r="I92" s="215"/>
      <c r="J92" s="215"/>
      <c r="K92" s="215"/>
      <c r="L92" s="215"/>
      <c r="M92" s="215"/>
      <c r="N92" s="215"/>
      <c r="O92" s="56"/>
      <c r="P92" s="183" t="e">
        <f>VLOOKUP(C92,Listado!C11:I321,7,0)</f>
        <v>#N/A</v>
      </c>
      <c r="Q92" s="183"/>
      <c r="R92" s="182"/>
      <c r="S92" s="182"/>
      <c r="T92" s="182"/>
      <c r="U92" s="52"/>
    </row>
    <row r="93" spans="1:21" ht="15.75" customHeight="1">
      <c r="A93" s="55"/>
      <c r="B93" s="176"/>
      <c r="C93" s="799"/>
      <c r="D93" s="799"/>
      <c r="E93" s="799"/>
      <c r="F93" s="799"/>
      <c r="G93" s="799"/>
      <c r="H93" s="213" t="e">
        <f t="shared" si="1"/>
        <v>#N/A</v>
      </c>
      <c r="I93" s="215"/>
      <c r="J93" s="215"/>
      <c r="K93" s="215"/>
      <c r="L93" s="215"/>
      <c r="M93" s="215"/>
      <c r="N93" s="215"/>
      <c r="O93" s="56"/>
      <c r="P93" s="183" t="e">
        <f>VLOOKUP(C93,Listado!C11:I321,7,0)</f>
        <v>#N/A</v>
      </c>
      <c r="Q93" s="183"/>
      <c r="R93" s="182"/>
      <c r="S93" s="182"/>
      <c r="T93" s="182"/>
      <c r="U93" s="52"/>
    </row>
    <row r="94" spans="1:21" ht="15.75" customHeight="1">
      <c r="A94" s="55"/>
      <c r="B94" s="176"/>
      <c r="C94" s="799"/>
      <c r="D94" s="799"/>
      <c r="E94" s="799"/>
      <c r="F94" s="799"/>
      <c r="G94" s="799"/>
      <c r="H94" s="213" t="e">
        <f t="shared" si="1"/>
        <v>#N/A</v>
      </c>
      <c r="I94" s="215"/>
      <c r="J94" s="215"/>
      <c r="K94" s="215"/>
      <c r="L94" s="215"/>
      <c r="M94" s="215"/>
      <c r="N94" s="215"/>
      <c r="O94" s="56"/>
      <c r="P94" s="183" t="e">
        <f>VLOOKUP(C94,Listado!C11:I321,7,0)</f>
        <v>#N/A</v>
      </c>
      <c r="Q94" s="183"/>
      <c r="R94" s="182"/>
      <c r="S94" s="182"/>
      <c r="T94" s="182"/>
      <c r="U94" s="52"/>
    </row>
    <row r="95" spans="1:21" ht="12.75" customHeight="1">
      <c r="A95" s="55"/>
      <c r="B95" s="810" t="s">
        <v>268</v>
      </c>
      <c r="C95" s="810"/>
      <c r="D95" s="810"/>
      <c r="E95" s="810"/>
      <c r="F95" s="810"/>
      <c r="G95" s="810"/>
      <c r="H95" s="810"/>
      <c r="I95" s="811">
        <f t="shared" ref="I95:N95" si="2">SUM(I72:I94)</f>
        <v>13512.5</v>
      </c>
      <c r="J95" s="811">
        <f t="shared" si="2"/>
        <v>10262</v>
      </c>
      <c r="K95" s="811">
        <f t="shared" si="2"/>
        <v>0</v>
      </c>
      <c r="L95" s="811">
        <f t="shared" si="2"/>
        <v>0</v>
      </c>
      <c r="M95" s="811">
        <f t="shared" si="2"/>
        <v>0</v>
      </c>
      <c r="N95" s="811">
        <f t="shared" si="2"/>
        <v>0</v>
      </c>
      <c r="O95" s="55"/>
      <c r="P95" s="52"/>
      <c r="Q95" s="52"/>
      <c r="R95" s="52"/>
      <c r="S95" s="52"/>
      <c r="T95" s="52"/>
      <c r="U95" s="52"/>
    </row>
    <row r="96" spans="1:21" ht="13.5" customHeight="1">
      <c r="A96" s="55"/>
      <c r="B96" s="810"/>
      <c r="C96" s="810"/>
      <c r="D96" s="810"/>
      <c r="E96" s="810"/>
      <c r="F96" s="810"/>
      <c r="G96" s="810"/>
      <c r="H96" s="810"/>
      <c r="I96" s="811"/>
      <c r="J96" s="811"/>
      <c r="K96" s="811"/>
      <c r="L96" s="811"/>
      <c r="M96" s="811"/>
      <c r="N96" s="811"/>
      <c r="O96" s="55"/>
      <c r="P96" s="52"/>
      <c r="Q96" s="52"/>
      <c r="R96" s="52"/>
      <c r="S96" s="52"/>
      <c r="T96" s="52"/>
      <c r="U96" s="52"/>
    </row>
    <row r="97" spans="1:21">
      <c r="A97" s="55"/>
      <c r="B97" s="130"/>
      <c r="C97" s="55"/>
      <c r="D97" s="55"/>
      <c r="E97" s="55"/>
      <c r="F97" s="55"/>
      <c r="G97" s="55"/>
      <c r="H97" s="55"/>
      <c r="I97" s="130"/>
      <c r="J97" s="130"/>
      <c r="K97" s="130"/>
      <c r="L97" s="130"/>
      <c r="M97" s="130"/>
      <c r="N97" s="130"/>
      <c r="O97" s="55"/>
      <c r="P97" s="52"/>
      <c r="Q97" s="52"/>
      <c r="R97" s="52"/>
      <c r="S97" s="52"/>
      <c r="T97" s="52"/>
      <c r="U97" s="52"/>
    </row>
    <row r="98" spans="1:21" ht="3.75" customHeight="1">
      <c r="A98" s="55"/>
      <c r="B98" s="218"/>
      <c r="C98" s="219"/>
      <c r="D98" s="219"/>
      <c r="E98" s="219"/>
      <c r="F98" s="219"/>
      <c r="G98" s="219"/>
      <c r="H98" s="219"/>
      <c r="I98" s="223"/>
      <c r="J98" s="218"/>
      <c r="K98" s="221"/>
      <c r="L98" s="221"/>
      <c r="M98" s="221"/>
      <c r="N98" s="220"/>
      <c r="O98" s="55"/>
      <c r="P98" s="52"/>
      <c r="Q98" s="52"/>
      <c r="R98" s="52"/>
      <c r="S98" s="52"/>
      <c r="T98" s="52"/>
      <c r="U98" s="52"/>
    </row>
    <row r="99" spans="1:21" ht="15" customHeight="1">
      <c r="A99" s="55"/>
      <c r="B99" s="524" t="s">
        <v>272</v>
      </c>
      <c r="C99" s="533"/>
      <c r="D99" s="533"/>
      <c r="E99" s="533"/>
      <c r="F99" s="533"/>
      <c r="G99" s="533"/>
      <c r="H99" s="533"/>
      <c r="I99" s="524"/>
      <c r="J99" s="815" t="s">
        <v>273</v>
      </c>
      <c r="K99" s="815"/>
      <c r="L99" s="815"/>
      <c r="M99" s="815"/>
      <c r="N99" s="815"/>
      <c r="O99" s="55"/>
      <c r="P99" s="52"/>
      <c r="Q99" s="52"/>
      <c r="R99" s="52"/>
      <c r="S99" s="52"/>
      <c r="T99" s="52"/>
      <c r="U99" s="52"/>
    </row>
    <row r="100" spans="1:21" ht="15" customHeight="1">
      <c r="A100" s="55"/>
      <c r="B100" s="223"/>
      <c r="C100" s="207"/>
      <c r="D100" s="207"/>
      <c r="E100" s="207"/>
      <c r="F100" s="207"/>
      <c r="G100" s="207"/>
      <c r="H100" s="207"/>
      <c r="I100" s="223"/>
      <c r="J100" s="815" t="s">
        <v>274</v>
      </c>
      <c r="K100" s="815"/>
      <c r="L100" s="815"/>
      <c r="M100" s="815"/>
      <c r="N100" s="815"/>
      <c r="O100" s="55"/>
      <c r="P100" s="52"/>
      <c r="Q100" s="52"/>
      <c r="R100" s="52"/>
      <c r="S100" s="52"/>
      <c r="T100" s="52"/>
      <c r="U100" s="52"/>
    </row>
    <row r="101" spans="1:21" ht="13.8">
      <c r="A101" s="55"/>
      <c r="B101" s="225"/>
      <c r="C101" s="580" t="s">
        <v>275</v>
      </c>
      <c r="D101" s="580"/>
      <c r="E101" s="580"/>
      <c r="F101" s="866">
        <v>43131</v>
      </c>
      <c r="G101" s="866"/>
      <c r="H101" s="867"/>
      <c r="I101" s="587"/>
      <c r="J101" s="223"/>
      <c r="K101" s="206"/>
      <c r="L101" s="206"/>
      <c r="M101" s="206"/>
      <c r="N101" s="224"/>
      <c r="O101" s="55"/>
      <c r="P101" s="52"/>
      <c r="Q101" s="52"/>
      <c r="R101" s="52"/>
      <c r="S101" s="52"/>
      <c r="T101" s="52"/>
      <c r="U101" s="52"/>
    </row>
    <row r="102" spans="1:21">
      <c r="A102" s="55"/>
      <c r="B102" s="227"/>
      <c r="C102" s="228"/>
      <c r="D102" s="228"/>
      <c r="E102" s="228"/>
      <c r="F102" s="228"/>
      <c r="G102" s="228"/>
      <c r="H102" s="228"/>
      <c r="I102" s="227"/>
      <c r="J102" s="223"/>
      <c r="K102" s="206"/>
      <c r="L102" s="206"/>
      <c r="M102" s="206"/>
      <c r="N102" s="224"/>
      <c r="O102" s="55"/>
      <c r="P102" s="52"/>
      <c r="Q102" s="52"/>
      <c r="R102" s="52"/>
      <c r="S102" s="52"/>
      <c r="T102" s="52"/>
      <c r="U102" s="52"/>
    </row>
    <row r="103" spans="1:21">
      <c r="A103" s="55"/>
      <c r="B103" s="240" t="s">
        <v>276</v>
      </c>
      <c r="C103" s="241"/>
      <c r="D103" s="228"/>
      <c r="E103" s="228"/>
      <c r="F103" s="228"/>
      <c r="G103" s="228"/>
      <c r="H103" s="228"/>
      <c r="I103" s="227"/>
      <c r="J103" s="223"/>
      <c r="K103" s="206"/>
      <c r="L103" s="206"/>
      <c r="M103" s="206"/>
      <c r="N103" s="224"/>
      <c r="O103" s="55"/>
      <c r="P103" s="52"/>
      <c r="Q103" s="52"/>
      <c r="R103" s="52"/>
      <c r="S103" s="52"/>
      <c r="T103" s="52"/>
      <c r="U103" s="52"/>
    </row>
    <row r="104" spans="1:21">
      <c r="A104" s="55"/>
      <c r="B104" s="232" t="s">
        <v>277</v>
      </c>
      <c r="C104" s="231"/>
      <c r="D104" s="526">
        <f>'HC-Dic'!G104</f>
        <v>3436.5</v>
      </c>
      <c r="E104" s="526"/>
      <c r="F104" s="231"/>
      <c r="G104" s="228"/>
      <c r="H104" s="228"/>
      <c r="I104" s="227"/>
      <c r="J104" s="820" t="s">
        <v>278</v>
      </c>
      <c r="K104" s="820"/>
      <c r="L104" s="206"/>
      <c r="M104" s="206"/>
      <c r="N104" s="224"/>
      <c r="O104" s="55"/>
      <c r="P104" s="52"/>
      <c r="Q104" s="52"/>
      <c r="R104" s="52"/>
      <c r="S104" s="52"/>
      <c r="T104" s="52"/>
      <c r="U104" s="52"/>
    </row>
    <row r="105" spans="1:21">
      <c r="A105" s="55"/>
      <c r="B105" s="232"/>
      <c r="C105" s="231" t="s">
        <v>279</v>
      </c>
      <c r="D105" s="581">
        <f>I95</f>
        <v>13512.5</v>
      </c>
      <c r="E105" s="581"/>
      <c r="F105" s="231" t="s">
        <v>280</v>
      </c>
      <c r="G105" s="228"/>
      <c r="H105" s="658"/>
      <c r="I105" s="227"/>
      <c r="J105" s="876"/>
      <c r="K105" s="876"/>
      <c r="L105" s="876"/>
      <c r="M105" s="661"/>
      <c r="N105" s="224"/>
      <c r="O105" s="55"/>
      <c r="P105" s="52"/>
      <c r="Q105" s="52"/>
      <c r="R105" s="52"/>
      <c r="S105" s="52"/>
      <c r="T105" s="52"/>
      <c r="U105" s="52"/>
    </row>
    <row r="106" spans="1:21">
      <c r="A106" s="55"/>
      <c r="B106" s="223"/>
      <c r="C106" s="231" t="s">
        <v>282</v>
      </c>
      <c r="D106" s="581">
        <f>J95</f>
        <v>10262</v>
      </c>
      <c r="E106" s="581"/>
      <c r="F106" s="231" t="s">
        <v>283</v>
      </c>
      <c r="G106" s="228"/>
      <c r="H106" s="658"/>
      <c r="I106" s="227"/>
      <c r="J106" s="813"/>
      <c r="K106" s="813"/>
      <c r="L106" s="813"/>
      <c r="M106" s="661"/>
      <c r="N106" s="224"/>
      <c r="O106" s="55"/>
      <c r="P106" s="52"/>
      <c r="Q106" s="52"/>
      <c r="R106" s="52"/>
      <c r="S106" s="52"/>
      <c r="T106" s="52"/>
      <c r="U106" s="52"/>
    </row>
    <row r="107" spans="1:21">
      <c r="A107" s="55"/>
      <c r="B107" s="232"/>
      <c r="C107" s="231" t="s">
        <v>284</v>
      </c>
      <c r="D107" s="228"/>
      <c r="E107" s="228"/>
      <c r="F107" s="228"/>
      <c r="G107" s="526">
        <f>+D104+D105-D106</f>
        <v>6687</v>
      </c>
      <c r="H107" s="526"/>
      <c r="I107" s="588"/>
      <c r="J107" s="813"/>
      <c r="K107" s="813"/>
      <c r="L107" s="813"/>
      <c r="M107" s="661"/>
      <c r="N107" s="224"/>
      <c r="O107" s="55"/>
      <c r="P107" s="52"/>
      <c r="Q107" s="52"/>
      <c r="R107" s="52"/>
      <c r="S107" s="52"/>
      <c r="T107" s="52"/>
      <c r="U107" s="52"/>
    </row>
    <row r="108" spans="1:21">
      <c r="A108" s="55"/>
      <c r="B108" s="232" t="s">
        <v>285</v>
      </c>
      <c r="C108" s="231"/>
      <c r="D108" s="231"/>
      <c r="E108" s="231"/>
      <c r="F108" s="231"/>
      <c r="G108" s="231"/>
      <c r="H108" s="231"/>
      <c r="I108" s="232"/>
      <c r="J108" s="813"/>
      <c r="K108" s="813"/>
      <c r="L108" s="813"/>
      <c r="M108" s="661"/>
      <c r="N108" s="224"/>
      <c r="O108" s="55"/>
      <c r="P108" s="52"/>
      <c r="Q108" s="52"/>
      <c r="R108" s="52"/>
      <c r="S108" s="52"/>
      <c r="T108" s="52"/>
      <c r="U108" s="52"/>
    </row>
    <row r="109" spans="1:21">
      <c r="A109" s="55"/>
      <c r="B109" s="527" t="s">
        <v>286</v>
      </c>
      <c r="C109" s="532"/>
      <c r="D109" s="532"/>
      <c r="E109" s="532"/>
      <c r="F109" s="532"/>
      <c r="G109" s="532"/>
      <c r="H109" s="532"/>
      <c r="I109" s="527"/>
      <c r="J109" s="813"/>
      <c r="K109" s="813"/>
      <c r="L109" s="813"/>
      <c r="M109" s="661"/>
      <c r="N109" s="224"/>
      <c r="O109" s="55"/>
      <c r="P109" s="52"/>
      <c r="Q109" s="52"/>
      <c r="R109" s="52"/>
      <c r="S109" s="52"/>
      <c r="T109" s="52"/>
      <c r="U109" s="52"/>
    </row>
    <row r="110" spans="1:21">
      <c r="A110" s="55"/>
      <c r="B110" s="227"/>
      <c r="C110" s="228"/>
      <c r="D110" s="228"/>
      <c r="E110" s="228"/>
      <c r="F110" s="228"/>
      <c r="G110" s="228"/>
      <c r="H110" s="228"/>
      <c r="I110" s="227"/>
      <c r="J110" s="813"/>
      <c r="K110" s="813"/>
      <c r="L110" s="813"/>
      <c r="M110" s="661"/>
      <c r="N110" s="224"/>
      <c r="O110" s="55"/>
      <c r="P110" s="52"/>
      <c r="Q110" s="52"/>
      <c r="R110" s="52"/>
      <c r="S110" s="52"/>
      <c r="T110" s="52"/>
      <c r="U110" s="52"/>
    </row>
    <row r="111" spans="1:21">
      <c r="A111" s="55"/>
      <c r="B111" s="240" t="s">
        <v>373</v>
      </c>
      <c r="C111" s="241"/>
      <c r="D111" s="241"/>
      <c r="E111" s="241"/>
      <c r="F111" s="228"/>
      <c r="G111" s="228"/>
      <c r="H111" s="228"/>
      <c r="I111" s="227"/>
      <c r="J111" s="813"/>
      <c r="K111" s="813"/>
      <c r="L111" s="813"/>
      <c r="M111" s="661"/>
      <c r="N111" s="224"/>
      <c r="O111" s="55"/>
      <c r="P111" s="52"/>
      <c r="Q111" s="52"/>
      <c r="R111" s="52"/>
      <c r="S111" s="52"/>
      <c r="T111" s="52"/>
      <c r="U111" s="52"/>
    </row>
    <row r="112" spans="1:21">
      <c r="A112" s="55"/>
      <c r="B112" s="232" t="s">
        <v>277</v>
      </c>
      <c r="C112" s="231"/>
      <c r="D112" s="526">
        <f>'HC-Dic'!G112</f>
        <v>0</v>
      </c>
      <c r="E112" s="526"/>
      <c r="F112" s="231"/>
      <c r="G112" s="228"/>
      <c r="H112" s="228"/>
      <c r="I112" s="227"/>
      <c r="J112" s="813"/>
      <c r="K112" s="813"/>
      <c r="L112" s="813"/>
      <c r="M112" s="661"/>
      <c r="N112" s="224"/>
      <c r="O112" s="55"/>
      <c r="P112" s="52"/>
      <c r="Q112" s="52"/>
      <c r="R112" s="52"/>
      <c r="S112" s="52"/>
      <c r="T112" s="52"/>
      <c r="U112" s="52"/>
    </row>
    <row r="113" spans="1:21">
      <c r="A113" s="55"/>
      <c r="B113" s="232"/>
      <c r="C113" s="231" t="s">
        <v>279</v>
      </c>
      <c r="D113" s="581">
        <f>K95</f>
        <v>0</v>
      </c>
      <c r="E113" s="581"/>
      <c r="F113" s="231" t="s">
        <v>280</v>
      </c>
      <c r="G113" s="228"/>
      <c r="H113" s="658"/>
      <c r="I113" s="227"/>
      <c r="J113" s="813"/>
      <c r="K113" s="813"/>
      <c r="L113" s="813"/>
      <c r="M113" s="661"/>
      <c r="N113" s="224"/>
      <c r="O113" s="55"/>
      <c r="P113" s="52"/>
      <c r="Q113" s="52"/>
      <c r="R113" s="52"/>
      <c r="S113" s="52"/>
      <c r="T113" s="52"/>
      <c r="U113" s="52"/>
    </row>
    <row r="114" spans="1:21">
      <c r="A114" s="55"/>
      <c r="B114" s="223"/>
      <c r="C114" s="231" t="s">
        <v>282</v>
      </c>
      <c r="D114" s="582">
        <f>L95</f>
        <v>0</v>
      </c>
      <c r="E114" s="582"/>
      <c r="F114" s="231" t="s">
        <v>283</v>
      </c>
      <c r="G114" s="228"/>
      <c r="H114" s="658"/>
      <c r="I114" s="227"/>
      <c r="J114" s="830"/>
      <c r="K114" s="830"/>
      <c r="L114" s="830"/>
      <c r="M114" s="662"/>
      <c r="N114" s="224"/>
      <c r="O114" s="55"/>
      <c r="P114" s="52"/>
      <c r="Q114" s="52"/>
      <c r="R114" s="52"/>
      <c r="S114" s="52"/>
      <c r="T114" s="52"/>
      <c r="U114" s="52"/>
    </row>
    <row r="115" spans="1:21">
      <c r="A115" s="55"/>
      <c r="B115" s="232"/>
      <c r="C115" s="231" t="s">
        <v>284</v>
      </c>
      <c r="D115" s="228"/>
      <c r="E115" s="228"/>
      <c r="F115" s="228"/>
      <c r="G115" s="526">
        <f>+D112+D113-D114</f>
        <v>0</v>
      </c>
      <c r="H115" s="526"/>
      <c r="I115" s="588"/>
      <c r="J115" s="223"/>
      <c r="K115" s="206"/>
      <c r="L115" s="206"/>
      <c r="M115" s="206"/>
      <c r="N115" s="224"/>
      <c r="O115" s="55"/>
      <c r="P115" s="52"/>
      <c r="Q115" s="52"/>
      <c r="R115" s="52"/>
      <c r="S115" s="52"/>
      <c r="T115" s="52"/>
      <c r="U115" s="52"/>
    </row>
    <row r="116" spans="1:21">
      <c r="A116" s="55"/>
      <c r="B116" s="232" t="s">
        <v>288</v>
      </c>
      <c r="C116" s="231"/>
      <c r="D116" s="231"/>
      <c r="E116" s="231"/>
      <c r="F116" s="231"/>
      <c r="G116" s="231"/>
      <c r="H116" s="231"/>
      <c r="I116" s="232"/>
      <c r="J116" s="223"/>
      <c r="K116" s="206"/>
      <c r="L116" s="657"/>
      <c r="M116" s="206"/>
      <c r="N116" s="650"/>
      <c r="O116" s="55"/>
      <c r="P116" s="52"/>
      <c r="Q116" s="52"/>
      <c r="R116" s="52"/>
      <c r="S116" s="52"/>
      <c r="T116" s="52"/>
      <c r="U116" s="52"/>
    </row>
    <row r="117" spans="1:21">
      <c r="A117" s="55"/>
      <c r="B117" s="527" t="s">
        <v>290</v>
      </c>
      <c r="C117" s="532"/>
      <c r="D117" s="532"/>
      <c r="E117" s="532"/>
      <c r="F117" s="532"/>
      <c r="G117" s="532"/>
      <c r="H117" s="532"/>
      <c r="I117" s="527"/>
      <c r="J117" s="223"/>
      <c r="K117" s="206"/>
      <c r="L117" s="206"/>
      <c r="M117" s="206"/>
      <c r="N117" s="224"/>
      <c r="O117" s="55"/>
      <c r="P117" s="52"/>
      <c r="Q117" s="52"/>
      <c r="R117" s="52"/>
      <c r="S117" s="52"/>
      <c r="T117" s="52"/>
      <c r="U117" s="52"/>
    </row>
    <row r="118" spans="1:21">
      <c r="A118" s="55"/>
      <c r="B118" s="527" t="s">
        <v>291</v>
      </c>
      <c r="C118" s="532"/>
      <c r="D118" s="532"/>
      <c r="E118" s="532"/>
      <c r="F118" s="532"/>
      <c r="G118" s="532"/>
      <c r="H118" s="532"/>
      <c r="I118" s="527"/>
      <c r="J118" s="223"/>
      <c r="K118" s="206"/>
      <c r="L118" s="206"/>
      <c r="M118" s="206"/>
      <c r="N118" s="224"/>
      <c r="O118" s="55"/>
      <c r="P118" s="52"/>
      <c r="Q118" s="52"/>
      <c r="R118" s="52"/>
      <c r="S118" s="52"/>
      <c r="T118" s="52"/>
      <c r="U118" s="52"/>
    </row>
    <row r="119" spans="1:21">
      <c r="A119" s="55"/>
      <c r="B119" s="227"/>
      <c r="C119" s="228"/>
      <c r="D119" s="228"/>
      <c r="E119" s="228"/>
      <c r="F119" s="228"/>
      <c r="G119" s="228"/>
      <c r="H119" s="228"/>
      <c r="I119" s="227"/>
      <c r="J119" s="223"/>
      <c r="K119" s="206"/>
      <c r="L119" s="206"/>
      <c r="M119" s="206"/>
      <c r="N119" s="224"/>
      <c r="O119" s="55"/>
      <c r="P119" s="52"/>
      <c r="Q119" s="52"/>
      <c r="R119" s="52"/>
      <c r="S119" s="52"/>
      <c r="T119" s="52"/>
      <c r="U119" s="52"/>
    </row>
    <row r="120" spans="1:21">
      <c r="A120" s="55"/>
      <c r="B120" s="653" t="s">
        <v>357</v>
      </c>
      <c r="C120" s="241"/>
      <c r="D120" s="228"/>
      <c r="E120" s="228"/>
      <c r="F120" s="228"/>
      <c r="G120" s="228"/>
      <c r="H120" s="228"/>
      <c r="I120" s="227"/>
      <c r="J120" s="820" t="s">
        <v>293</v>
      </c>
      <c r="K120" s="820"/>
      <c r="L120" s="820"/>
      <c r="M120" s="206"/>
      <c r="N120" s="224"/>
      <c r="O120" s="55"/>
      <c r="P120" s="52"/>
      <c r="Q120" s="52"/>
      <c r="R120" s="52"/>
      <c r="S120" s="52"/>
      <c r="T120" s="52"/>
      <c r="U120" s="52"/>
    </row>
    <row r="121" spans="1:21">
      <c r="A121" s="55"/>
      <c r="B121" s="232" t="s">
        <v>277</v>
      </c>
      <c r="C121" s="231"/>
      <c r="D121" s="526">
        <f>'HC-Dic'!G121</f>
        <v>3000</v>
      </c>
      <c r="E121" s="526"/>
      <c r="F121" s="231"/>
      <c r="G121" s="228"/>
      <c r="H121" s="228"/>
      <c r="I121" s="227"/>
      <c r="J121" s="223"/>
      <c r="K121" s="206"/>
      <c r="L121" s="206"/>
      <c r="M121" s="206"/>
      <c r="N121" s="224"/>
      <c r="O121" s="55"/>
      <c r="P121" s="52"/>
      <c r="Q121" s="52"/>
      <c r="R121" s="52"/>
      <c r="S121" s="52"/>
      <c r="T121" s="52"/>
      <c r="U121" s="52"/>
    </row>
    <row r="122" spans="1:21">
      <c r="A122" s="55"/>
      <c r="B122" s="232"/>
      <c r="C122" s="231" t="s">
        <v>279</v>
      </c>
      <c r="D122" s="582">
        <f>M95</f>
        <v>0</v>
      </c>
      <c r="E122" s="582"/>
      <c r="F122" s="231" t="s">
        <v>280</v>
      </c>
      <c r="G122" s="228"/>
      <c r="H122" s="658"/>
      <c r="I122" s="227"/>
      <c r="J122" s="813"/>
      <c r="K122" s="813"/>
      <c r="L122" s="813"/>
      <c r="M122" s="661"/>
      <c r="N122" s="224"/>
      <c r="O122" s="55"/>
      <c r="P122" s="52"/>
      <c r="Q122" s="52"/>
      <c r="R122" s="52"/>
      <c r="S122" s="52"/>
      <c r="T122" s="52"/>
      <c r="U122" s="52"/>
    </row>
    <row r="123" spans="1:21">
      <c r="A123" s="55"/>
      <c r="B123" s="223"/>
      <c r="C123" s="231" t="s">
        <v>282</v>
      </c>
      <c r="D123" s="582">
        <f>N95</f>
        <v>0</v>
      </c>
      <c r="E123" s="582"/>
      <c r="F123" s="231" t="s">
        <v>283</v>
      </c>
      <c r="G123" s="228"/>
      <c r="H123" s="658"/>
      <c r="I123" s="227"/>
      <c r="J123" s="813"/>
      <c r="K123" s="813"/>
      <c r="L123" s="813"/>
      <c r="M123" s="661"/>
      <c r="N123" s="224"/>
      <c r="O123" s="55"/>
      <c r="P123" s="52"/>
      <c r="Q123" s="52"/>
      <c r="R123" s="52"/>
      <c r="S123" s="52"/>
      <c r="T123" s="52"/>
      <c r="U123" s="52"/>
    </row>
    <row r="124" spans="1:21">
      <c r="A124" s="55"/>
      <c r="B124" s="232"/>
      <c r="C124" s="231" t="s">
        <v>284</v>
      </c>
      <c r="D124" s="228"/>
      <c r="E124" s="228"/>
      <c r="F124" s="228"/>
      <c r="G124" s="526">
        <f>+D121+D122-D123</f>
        <v>3000</v>
      </c>
      <c r="H124" s="526"/>
      <c r="I124" s="588"/>
      <c r="J124" s="813"/>
      <c r="K124" s="813"/>
      <c r="L124" s="813"/>
      <c r="M124" s="661"/>
      <c r="N124" s="224"/>
      <c r="O124" s="55"/>
      <c r="P124" s="52"/>
      <c r="Q124" s="52"/>
      <c r="R124" s="52"/>
      <c r="S124" s="52"/>
      <c r="T124" s="52"/>
      <c r="U124" s="52"/>
    </row>
    <row r="125" spans="1:21">
      <c r="A125" s="55"/>
      <c r="B125" s="227"/>
      <c r="C125" s="228"/>
      <c r="D125" s="228"/>
      <c r="E125" s="228"/>
      <c r="F125" s="228"/>
      <c r="G125" s="228"/>
      <c r="H125" s="228"/>
      <c r="I125" s="227"/>
      <c r="J125" s="813"/>
      <c r="K125" s="813"/>
      <c r="L125" s="813"/>
      <c r="M125" s="661"/>
      <c r="N125" s="224"/>
      <c r="O125" s="55"/>
      <c r="P125" s="52"/>
      <c r="Q125" s="52"/>
      <c r="R125" s="52"/>
      <c r="S125" s="52"/>
      <c r="T125" s="52"/>
      <c r="U125" s="52"/>
    </row>
    <row r="126" spans="1:21">
      <c r="A126" s="55"/>
      <c r="B126" s="227"/>
      <c r="C126" s="228"/>
      <c r="D126" s="228"/>
      <c r="E126" s="228"/>
      <c r="F126" s="228"/>
      <c r="G126" s="228"/>
      <c r="H126" s="228"/>
      <c r="I126" s="227"/>
      <c r="J126" s="813"/>
      <c r="K126" s="813"/>
      <c r="L126" s="813"/>
      <c r="M126" s="661"/>
      <c r="N126" s="224"/>
      <c r="O126" s="55"/>
      <c r="P126" s="52"/>
      <c r="Q126" s="52"/>
      <c r="R126" s="52"/>
      <c r="S126" s="52"/>
      <c r="T126" s="52"/>
      <c r="U126" s="52"/>
    </row>
    <row r="127" spans="1:21" ht="13.8" thickBot="1">
      <c r="A127" s="55"/>
      <c r="B127" s="240" t="s">
        <v>294</v>
      </c>
      <c r="C127" s="241"/>
      <c r="D127" s="241"/>
      <c r="E127" s="241"/>
      <c r="F127" s="241"/>
      <c r="G127" s="552">
        <f>G107+G115+G124</f>
        <v>9687</v>
      </c>
      <c r="H127" s="228"/>
      <c r="I127" s="588"/>
      <c r="J127" s="813"/>
      <c r="K127" s="813"/>
      <c r="L127" s="813"/>
      <c r="M127" s="661"/>
      <c r="N127" s="224"/>
      <c r="O127" s="55"/>
      <c r="P127" s="52"/>
      <c r="Q127" s="52"/>
      <c r="R127" s="52"/>
      <c r="S127" s="52"/>
      <c r="T127" s="52"/>
      <c r="U127" s="52"/>
    </row>
    <row r="128" spans="1:21" ht="13.8" thickTop="1">
      <c r="A128" s="55"/>
      <c r="B128" s="227"/>
      <c r="C128" s="228"/>
      <c r="D128" s="228"/>
      <c r="E128" s="228"/>
      <c r="F128" s="228"/>
      <c r="G128" s="228"/>
      <c r="H128" s="228"/>
      <c r="I128" s="227"/>
      <c r="J128" s="813"/>
      <c r="K128" s="813"/>
      <c r="L128" s="813"/>
      <c r="M128" s="661"/>
      <c r="N128" s="224"/>
      <c r="O128" s="55"/>
      <c r="P128" s="52"/>
      <c r="Q128" s="52"/>
      <c r="R128" s="52"/>
      <c r="S128" s="52"/>
      <c r="T128" s="52"/>
      <c r="U128" s="52"/>
    </row>
    <row r="129" spans="1:21">
      <c r="A129" s="55"/>
      <c r="B129" s="232" t="s">
        <v>295</v>
      </c>
      <c r="C129" s="231"/>
      <c r="D129" s="231"/>
      <c r="E129" s="231"/>
      <c r="F129" s="231"/>
      <c r="G129" s="231"/>
      <c r="H129" s="231"/>
      <c r="I129" s="232"/>
      <c r="J129" s="223"/>
      <c r="K129" s="206"/>
      <c r="L129" s="206"/>
      <c r="M129" s="206"/>
      <c r="N129" s="224"/>
      <c r="O129" s="55"/>
      <c r="P129" s="52"/>
      <c r="Q129" s="52"/>
      <c r="R129" s="52"/>
      <c r="S129" s="52"/>
      <c r="T129" s="52"/>
      <c r="U129" s="52"/>
    </row>
    <row r="130" spans="1:21">
      <c r="A130" s="55"/>
      <c r="B130" s="232" t="s">
        <v>296</v>
      </c>
      <c r="C130" s="231"/>
      <c r="D130" s="231"/>
      <c r="E130" s="231"/>
      <c r="F130" s="231"/>
      <c r="G130" s="231"/>
      <c r="H130" s="231"/>
      <c r="I130" s="232"/>
      <c r="J130" s="223"/>
      <c r="K130" s="206"/>
      <c r="L130" s="657"/>
      <c r="M130" s="206"/>
      <c r="N130" s="650"/>
      <c r="O130" s="55"/>
      <c r="P130" s="52"/>
      <c r="Q130" s="52"/>
      <c r="R130" s="52"/>
      <c r="S130" s="52"/>
      <c r="T130" s="52"/>
      <c r="U130" s="52"/>
    </row>
    <row r="131" spans="1:21">
      <c r="A131" s="55"/>
      <c r="B131" s="232" t="s">
        <v>297</v>
      </c>
      <c r="C131" s="231"/>
      <c r="D131" s="231"/>
      <c r="E131" s="231"/>
      <c r="F131" s="231"/>
      <c r="G131" s="231"/>
      <c r="H131" s="231"/>
      <c r="I131" s="232"/>
      <c r="J131" s="223"/>
      <c r="K131" s="206"/>
      <c r="L131" s="206"/>
      <c r="M131" s="206"/>
      <c r="N131" s="224"/>
      <c r="O131" s="55"/>
      <c r="P131" s="52"/>
      <c r="Q131" s="52"/>
      <c r="R131" s="52"/>
      <c r="S131" s="52"/>
      <c r="T131" s="52"/>
      <c r="U131" s="52"/>
    </row>
    <row r="132" spans="1:21" ht="6" customHeight="1">
      <c r="A132" s="55"/>
      <c r="B132" s="242"/>
      <c r="C132" s="243"/>
      <c r="D132" s="243"/>
      <c r="E132" s="243"/>
      <c r="F132" s="243"/>
      <c r="G132" s="243"/>
      <c r="H132" s="243"/>
      <c r="I132" s="227"/>
      <c r="J132" s="245"/>
      <c r="K132" s="246"/>
      <c r="L132" s="246"/>
      <c r="M132" s="246"/>
      <c r="N132" s="505"/>
      <c r="O132" s="55"/>
      <c r="P132" s="52"/>
      <c r="Q132" s="52"/>
      <c r="R132" s="52"/>
      <c r="S132" s="52"/>
      <c r="T132" s="52"/>
      <c r="U132" s="52"/>
    </row>
    <row r="133" spans="1:21">
      <c r="A133" s="55"/>
      <c r="B133" s="206"/>
      <c r="C133" s="207"/>
      <c r="D133" s="207"/>
      <c r="E133" s="207"/>
      <c r="F133" s="207"/>
      <c r="G133" s="207"/>
      <c r="H133" s="207"/>
      <c r="I133" s="206"/>
      <c r="J133" s="206"/>
      <c r="K133" s="206"/>
      <c r="L133" s="206"/>
      <c r="M133" s="206"/>
      <c r="N133" s="206"/>
      <c r="O133" s="55"/>
      <c r="P133" s="52"/>
      <c r="Q133" s="52"/>
      <c r="R133" s="52"/>
      <c r="S133" s="52"/>
      <c r="T133" s="52"/>
      <c r="U133" s="52"/>
    </row>
    <row r="134" spans="1:21">
      <c r="A134" s="55"/>
      <c r="B134" s="248"/>
      <c r="C134" s="249"/>
      <c r="D134" s="249"/>
      <c r="E134" s="249"/>
      <c r="F134" s="249"/>
      <c r="G134" s="249"/>
      <c r="H134" s="250"/>
      <c r="I134" s="251"/>
      <c r="J134" s="248"/>
      <c r="K134" s="248"/>
      <c r="L134" s="248"/>
      <c r="M134" s="248"/>
      <c r="N134" s="248"/>
      <c r="O134" s="252"/>
      <c r="P134" s="183"/>
      <c r="Q134" s="183"/>
      <c r="R134" s="182"/>
      <c r="S134" s="182"/>
      <c r="T134" s="52"/>
      <c r="U134" s="52"/>
    </row>
    <row r="135" spans="1:21">
      <c r="B135" s="831" t="e">
        <f>#REF!+1</f>
        <v>#REF!</v>
      </c>
      <c r="C135" s="831"/>
      <c r="D135" s="256"/>
      <c r="E135" s="253">
        <v>41029</v>
      </c>
      <c r="F135" s="254"/>
      <c r="G135" s="82"/>
      <c r="H135" s="82"/>
      <c r="L135" s="255"/>
      <c r="P135" s="183"/>
      <c r="Q135" s="183"/>
      <c r="R135" s="182"/>
      <c r="S135" s="182"/>
      <c r="T135" s="52"/>
      <c r="U135" s="52"/>
    </row>
    <row r="136" spans="1:21">
      <c r="B136" s="831" t="e">
        <f t="shared" ref="B136:B162" si="3">B135+1</f>
        <v>#REF!</v>
      </c>
      <c r="C136" s="831"/>
      <c r="D136" s="256"/>
      <c r="E136" s="253">
        <v>41060</v>
      </c>
      <c r="F136" s="254"/>
      <c r="G136" s="82"/>
      <c r="H136" s="82"/>
      <c r="L136" s="255"/>
      <c r="P136" s="183"/>
      <c r="Q136" s="183"/>
      <c r="R136" s="182"/>
      <c r="S136" s="182"/>
      <c r="T136" s="52"/>
      <c r="U136" s="52"/>
    </row>
    <row r="137" spans="1:21">
      <c r="B137" s="831" t="e">
        <f t="shared" si="3"/>
        <v>#REF!</v>
      </c>
      <c r="C137" s="831"/>
      <c r="D137" s="256"/>
      <c r="E137" s="253">
        <v>41090</v>
      </c>
      <c r="F137" s="254"/>
      <c r="G137" s="82"/>
      <c r="H137" s="82"/>
      <c r="L137" s="255"/>
      <c r="P137" s="183"/>
      <c r="Q137" s="183"/>
      <c r="R137" s="182"/>
      <c r="S137" s="182"/>
      <c r="T137" s="52"/>
      <c r="U137" s="52"/>
    </row>
    <row r="138" spans="1:21">
      <c r="B138" s="831" t="e">
        <f t="shared" si="3"/>
        <v>#REF!</v>
      </c>
      <c r="C138" s="831"/>
      <c r="D138" s="256"/>
      <c r="E138" s="253">
        <v>41121</v>
      </c>
      <c r="F138" s="254"/>
      <c r="G138" s="82"/>
      <c r="H138" s="82"/>
      <c r="L138" s="255"/>
      <c r="P138" s="183"/>
      <c r="Q138" s="183"/>
      <c r="R138" s="182"/>
      <c r="S138" s="182"/>
      <c r="T138" s="52"/>
      <c r="U138" s="52"/>
    </row>
    <row r="139" spans="1:21">
      <c r="B139" s="831" t="e">
        <f t="shared" si="3"/>
        <v>#REF!</v>
      </c>
      <c r="C139" s="831"/>
      <c r="D139" s="256"/>
      <c r="E139" s="253">
        <v>41152</v>
      </c>
      <c r="F139" s="254"/>
      <c r="G139" s="82"/>
      <c r="H139" s="82"/>
      <c r="L139" s="255"/>
      <c r="P139" s="183"/>
      <c r="Q139" s="183"/>
      <c r="R139" s="182"/>
      <c r="S139" s="182"/>
      <c r="T139" s="52"/>
      <c r="U139" s="52"/>
    </row>
    <row r="140" spans="1:21">
      <c r="B140" s="831" t="e">
        <f t="shared" si="3"/>
        <v>#REF!</v>
      </c>
      <c r="C140" s="831"/>
      <c r="D140" s="256"/>
      <c r="E140" s="253">
        <v>41182</v>
      </c>
      <c r="F140" s="254"/>
      <c r="G140" s="82"/>
      <c r="H140" s="82"/>
      <c r="L140" s="255"/>
      <c r="P140" s="183"/>
      <c r="Q140" s="183"/>
      <c r="R140" s="182"/>
      <c r="S140" s="182"/>
      <c r="T140" s="52"/>
      <c r="U140" s="52"/>
    </row>
    <row r="141" spans="1:21">
      <c r="B141" s="831" t="e">
        <f t="shared" si="3"/>
        <v>#REF!</v>
      </c>
      <c r="C141" s="831"/>
      <c r="D141" s="256"/>
      <c r="E141" s="253">
        <v>41213</v>
      </c>
      <c r="F141" s="254"/>
      <c r="G141" s="82"/>
      <c r="H141" s="82"/>
      <c r="L141" s="255"/>
      <c r="P141" s="183"/>
      <c r="Q141" s="183"/>
      <c r="R141" s="182"/>
      <c r="S141" s="182"/>
      <c r="T141" s="52"/>
      <c r="U141" s="52"/>
    </row>
    <row r="142" spans="1:21">
      <c r="B142" s="831" t="e">
        <f t="shared" si="3"/>
        <v>#REF!</v>
      </c>
      <c r="C142" s="831"/>
      <c r="D142" s="256"/>
      <c r="E142" s="253">
        <v>41243</v>
      </c>
      <c r="F142" s="254"/>
      <c r="G142" s="82"/>
      <c r="H142" s="82"/>
      <c r="L142" s="255"/>
      <c r="P142" s="183"/>
      <c r="Q142" s="183"/>
      <c r="R142" s="182"/>
      <c r="S142" s="182"/>
      <c r="T142" s="52"/>
      <c r="U142" s="52"/>
    </row>
    <row r="143" spans="1:21">
      <c r="B143" s="831" t="e">
        <f t="shared" si="3"/>
        <v>#REF!</v>
      </c>
      <c r="C143" s="831"/>
      <c r="D143" s="256"/>
      <c r="E143" s="253">
        <v>41274</v>
      </c>
      <c r="F143" s="254"/>
      <c r="G143" s="82"/>
      <c r="H143" s="82"/>
      <c r="L143" s="255"/>
      <c r="P143" s="183"/>
      <c r="Q143" s="183"/>
      <c r="R143" s="182"/>
      <c r="S143" s="182"/>
      <c r="T143" s="52"/>
      <c r="U143" s="52"/>
    </row>
    <row r="144" spans="1:21">
      <c r="B144" s="831" t="e">
        <f t="shared" si="3"/>
        <v>#REF!</v>
      </c>
      <c r="C144" s="831"/>
      <c r="D144" s="256"/>
      <c r="E144" s="257"/>
      <c r="F144" s="254"/>
      <c r="G144" s="82"/>
      <c r="H144" s="82"/>
      <c r="L144" s="255"/>
      <c r="P144" s="183"/>
      <c r="Q144" s="183"/>
      <c r="R144" s="182"/>
      <c r="S144" s="182"/>
      <c r="T144" s="52"/>
      <c r="U144" s="52"/>
    </row>
    <row r="145" spans="2:21">
      <c r="B145" s="831" t="e">
        <f t="shared" si="3"/>
        <v>#REF!</v>
      </c>
      <c r="C145" s="831"/>
      <c r="D145" s="256"/>
      <c r="E145" s="257"/>
      <c r="F145" s="254"/>
      <c r="G145" s="82"/>
      <c r="H145" s="82"/>
      <c r="L145" s="255"/>
      <c r="P145" s="183"/>
      <c r="Q145" s="183"/>
      <c r="R145" s="182"/>
      <c r="S145" s="182"/>
      <c r="T145" s="52"/>
      <c r="U145" s="52"/>
    </row>
    <row r="146" spans="2:21">
      <c r="B146" s="831" t="e">
        <f t="shared" si="3"/>
        <v>#REF!</v>
      </c>
      <c r="C146" s="831"/>
      <c r="D146" s="256"/>
      <c r="E146" s="257"/>
      <c r="F146" s="254"/>
      <c r="G146" s="82"/>
      <c r="H146" s="82"/>
      <c r="L146" s="255"/>
      <c r="P146" s="183"/>
      <c r="Q146" s="183"/>
      <c r="R146" s="182"/>
      <c r="S146" s="182"/>
      <c r="T146" s="52"/>
      <c r="U146" s="52"/>
    </row>
    <row r="147" spans="2:21">
      <c r="B147" s="831" t="e">
        <f t="shared" si="3"/>
        <v>#REF!</v>
      </c>
      <c r="C147" s="831"/>
      <c r="D147" s="256"/>
      <c r="E147" s="257"/>
      <c r="F147" s="254"/>
      <c r="G147" s="82"/>
      <c r="H147" s="82"/>
      <c r="L147" s="255"/>
      <c r="P147" s="183"/>
      <c r="Q147" s="183"/>
      <c r="R147" s="182"/>
      <c r="S147" s="182"/>
      <c r="T147" s="52"/>
      <c r="U147" s="52"/>
    </row>
    <row r="148" spans="2:21">
      <c r="B148" s="831" t="e">
        <f t="shared" si="3"/>
        <v>#REF!</v>
      </c>
      <c r="C148" s="831"/>
      <c r="D148" s="256"/>
      <c r="E148" s="257"/>
      <c r="F148" s="254"/>
      <c r="G148" s="82"/>
      <c r="H148" s="82"/>
      <c r="L148" s="255"/>
      <c r="P148" s="183"/>
      <c r="Q148" s="183"/>
      <c r="R148" s="182"/>
      <c r="S148" s="182"/>
      <c r="T148" s="52"/>
      <c r="U148" s="52"/>
    </row>
    <row r="149" spans="2:21">
      <c r="B149" s="831" t="e">
        <f t="shared" si="3"/>
        <v>#REF!</v>
      </c>
      <c r="C149" s="831"/>
      <c r="D149" s="256"/>
      <c r="E149" s="257"/>
      <c r="F149" s="254"/>
      <c r="G149" s="82"/>
      <c r="H149" s="82"/>
      <c r="L149" s="255"/>
      <c r="P149" s="183"/>
      <c r="Q149" s="183"/>
      <c r="R149" s="182"/>
      <c r="S149" s="182"/>
      <c r="T149" s="52"/>
      <c r="U149" s="52"/>
    </row>
    <row r="150" spans="2:21">
      <c r="B150" s="831" t="e">
        <f t="shared" si="3"/>
        <v>#REF!</v>
      </c>
      <c r="C150" s="831"/>
      <c r="D150" s="256"/>
      <c r="E150" s="257"/>
      <c r="F150" s="254"/>
      <c r="G150" s="82"/>
      <c r="H150" s="82"/>
      <c r="L150" s="255"/>
      <c r="P150" s="183"/>
      <c r="Q150" s="183"/>
      <c r="R150" s="182"/>
      <c r="S150" s="182"/>
      <c r="T150" s="52"/>
      <c r="U150" s="52"/>
    </row>
    <row r="151" spans="2:21">
      <c r="B151" s="831" t="e">
        <f t="shared" si="3"/>
        <v>#REF!</v>
      </c>
      <c r="C151" s="831"/>
      <c r="D151" s="256"/>
      <c r="E151" s="257"/>
      <c r="F151" s="254"/>
      <c r="G151" s="82"/>
      <c r="H151" s="82"/>
      <c r="L151" s="255"/>
      <c r="P151" s="183"/>
      <c r="Q151" s="183"/>
      <c r="R151" s="182"/>
      <c r="S151" s="182"/>
      <c r="T151" s="52"/>
      <c r="U151" s="52"/>
    </row>
    <row r="152" spans="2:21">
      <c r="B152" s="831" t="e">
        <f t="shared" si="3"/>
        <v>#REF!</v>
      </c>
      <c r="C152" s="831"/>
      <c r="D152" s="256"/>
      <c r="E152" s="257"/>
      <c r="F152" s="254"/>
      <c r="G152" s="82"/>
      <c r="H152" s="82"/>
      <c r="L152" s="255"/>
      <c r="P152" s="183"/>
      <c r="Q152" s="183"/>
      <c r="R152" s="182"/>
      <c r="S152" s="182"/>
      <c r="T152" s="52"/>
      <c r="U152" s="52"/>
    </row>
    <row r="153" spans="2:21">
      <c r="B153" s="831" t="e">
        <f t="shared" si="3"/>
        <v>#REF!</v>
      </c>
      <c r="C153" s="831"/>
      <c r="D153" s="256"/>
      <c r="E153" s="257"/>
      <c r="F153" s="254"/>
      <c r="G153" s="82"/>
      <c r="H153" s="82"/>
      <c r="L153" s="255"/>
      <c r="P153" s="183"/>
      <c r="Q153" s="183"/>
      <c r="R153" s="182"/>
      <c r="S153" s="182"/>
      <c r="T153" s="52"/>
      <c r="U153" s="52"/>
    </row>
    <row r="154" spans="2:21">
      <c r="B154" s="831" t="e">
        <f t="shared" si="3"/>
        <v>#REF!</v>
      </c>
      <c r="C154" s="831"/>
      <c r="D154" s="256"/>
      <c r="E154" s="257"/>
      <c r="F154" s="254"/>
      <c r="G154" s="82"/>
      <c r="H154" s="82"/>
      <c r="L154" s="255"/>
      <c r="P154" s="183"/>
      <c r="Q154" s="183"/>
      <c r="R154" s="182"/>
      <c r="S154" s="182"/>
      <c r="T154" s="52"/>
      <c r="U154" s="52"/>
    </row>
    <row r="155" spans="2:21">
      <c r="B155" s="831" t="e">
        <f t="shared" si="3"/>
        <v>#REF!</v>
      </c>
      <c r="C155" s="831"/>
      <c r="D155" s="256"/>
      <c r="E155" s="257"/>
      <c r="F155" s="254"/>
      <c r="G155" s="82"/>
      <c r="H155" s="82"/>
      <c r="L155" s="255"/>
      <c r="P155" s="183"/>
      <c r="Q155" s="183"/>
      <c r="R155" s="182"/>
      <c r="S155" s="182"/>
      <c r="T155" s="52"/>
      <c r="U155" s="52"/>
    </row>
    <row r="156" spans="2:21">
      <c r="B156" s="831" t="e">
        <f t="shared" si="3"/>
        <v>#REF!</v>
      </c>
      <c r="C156" s="831"/>
      <c r="D156" s="256"/>
      <c r="E156" s="256"/>
      <c r="F156" s="258"/>
      <c r="G156" s="82"/>
      <c r="H156" s="82"/>
      <c r="L156" s="255"/>
      <c r="P156" s="183"/>
      <c r="Q156" s="183"/>
      <c r="R156" s="182"/>
      <c r="S156" s="182"/>
      <c r="T156" s="52"/>
      <c r="U156" s="52"/>
    </row>
    <row r="157" spans="2:21">
      <c r="B157" s="831" t="e">
        <f t="shared" si="3"/>
        <v>#REF!</v>
      </c>
      <c r="C157" s="831"/>
      <c r="D157" s="256"/>
      <c r="E157" s="256"/>
      <c r="F157" s="258"/>
      <c r="G157" s="82"/>
      <c r="H157" s="82"/>
      <c r="L157" s="255"/>
      <c r="P157" s="183"/>
      <c r="Q157" s="183"/>
      <c r="R157" s="182"/>
      <c r="S157" s="182"/>
      <c r="T157" s="52"/>
      <c r="U157" s="52"/>
    </row>
    <row r="158" spans="2:21">
      <c r="B158" s="831" t="e">
        <f t="shared" si="3"/>
        <v>#REF!</v>
      </c>
      <c r="C158" s="831"/>
      <c r="D158" s="52"/>
      <c r="E158" s="52"/>
      <c r="F158" s="131"/>
      <c r="L158" s="255"/>
      <c r="P158" s="183"/>
      <c r="Q158" s="183"/>
      <c r="R158" s="182"/>
      <c r="S158" s="182"/>
      <c r="T158" s="52"/>
      <c r="U158" s="52"/>
    </row>
    <row r="159" spans="2:21">
      <c r="B159" s="831" t="e">
        <f t="shared" si="3"/>
        <v>#REF!</v>
      </c>
      <c r="C159" s="831"/>
      <c r="D159" s="52"/>
      <c r="E159" s="52"/>
      <c r="F159" s="131"/>
      <c r="L159" s="255"/>
      <c r="P159" s="183"/>
      <c r="Q159" s="183"/>
      <c r="R159" s="182"/>
      <c r="S159" s="182"/>
      <c r="T159" s="52"/>
      <c r="U159" s="52"/>
    </row>
    <row r="160" spans="2:21">
      <c r="B160" s="831" t="e">
        <f t="shared" si="3"/>
        <v>#REF!</v>
      </c>
      <c r="C160" s="831"/>
      <c r="D160" s="52"/>
      <c r="E160" s="52"/>
      <c r="F160" s="131"/>
      <c r="P160" s="183"/>
      <c r="Q160" s="183"/>
      <c r="R160" s="182"/>
      <c r="S160" s="182"/>
      <c r="T160" s="52"/>
      <c r="U160" s="52"/>
    </row>
    <row r="161" spans="2:21">
      <c r="B161" s="831" t="e">
        <f t="shared" si="3"/>
        <v>#REF!</v>
      </c>
      <c r="C161" s="831"/>
      <c r="D161" s="52"/>
      <c r="E161" s="52"/>
      <c r="F161" s="131"/>
      <c r="P161" s="183"/>
      <c r="Q161" s="183"/>
      <c r="R161" s="182"/>
      <c r="S161" s="182"/>
      <c r="T161" s="52"/>
      <c r="U161" s="52"/>
    </row>
    <row r="162" spans="2:21">
      <c r="B162" s="831" t="e">
        <f t="shared" si="3"/>
        <v>#REF!</v>
      </c>
      <c r="C162" s="831"/>
      <c r="D162" s="131"/>
      <c r="E162" s="131"/>
      <c r="F162" s="131"/>
      <c r="P162" s="183"/>
      <c r="Q162" s="183"/>
      <c r="R162" s="182"/>
      <c r="S162" s="182"/>
      <c r="T162" s="52"/>
      <c r="U162" s="52"/>
    </row>
  </sheetData>
  <mergeCells count="156">
    <mergeCell ref="B162:C16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J128:L128"/>
    <mergeCell ref="J123:L123"/>
    <mergeCell ref="J124:L124"/>
    <mergeCell ref="J125:L125"/>
    <mergeCell ref="J126:L126"/>
    <mergeCell ref="J127:L127"/>
    <mergeCell ref="J120:L120"/>
    <mergeCell ref="J122:L122"/>
    <mergeCell ref="J113:L113"/>
    <mergeCell ref="J114:L114"/>
    <mergeCell ref="J108:L108"/>
    <mergeCell ref="J109:L109"/>
    <mergeCell ref="J110:L110"/>
    <mergeCell ref="J111:L111"/>
    <mergeCell ref="J112:L112"/>
    <mergeCell ref="J105:L105"/>
    <mergeCell ref="J106:L106"/>
    <mergeCell ref="J107:L107"/>
    <mergeCell ref="J99:N99"/>
    <mergeCell ref="J100:N100"/>
    <mergeCell ref="J104:K104"/>
    <mergeCell ref="F101:H101"/>
    <mergeCell ref="K95:K96"/>
    <mergeCell ref="L95:L96"/>
    <mergeCell ref="M95:M96"/>
    <mergeCell ref="N95:N96"/>
    <mergeCell ref="C90:G90"/>
    <mergeCell ref="C91:G91"/>
    <mergeCell ref="C92:G92"/>
    <mergeCell ref="C93:G93"/>
    <mergeCell ref="C94:G94"/>
    <mergeCell ref="B95:H96"/>
    <mergeCell ref="I95:I96"/>
    <mergeCell ref="J95:J96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M64:M65"/>
    <mergeCell ref="N64:N65"/>
    <mergeCell ref="B67:C67"/>
    <mergeCell ref="M67:N67"/>
    <mergeCell ref="B68:N68"/>
    <mergeCell ref="B70:B71"/>
    <mergeCell ref="C70:G71"/>
    <mergeCell ref="H70:H71"/>
    <mergeCell ref="I70:J70"/>
    <mergeCell ref="K70:L70"/>
    <mergeCell ref="M70:N70"/>
    <mergeCell ref="B64:H65"/>
    <mergeCell ref="I64:I65"/>
    <mergeCell ref="J64:J65"/>
    <mergeCell ref="K64:K65"/>
    <mergeCell ref="L64:L65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24:G24"/>
    <mergeCell ref="C25:G25"/>
    <mergeCell ref="C26:G26"/>
    <mergeCell ref="C27:G27"/>
    <mergeCell ref="C28:G28"/>
    <mergeCell ref="C40:G40"/>
    <mergeCell ref="C41:G41"/>
    <mergeCell ref="C42:G42"/>
    <mergeCell ref="C44:G44"/>
    <mergeCell ref="C29:G29"/>
    <mergeCell ref="C30:G30"/>
    <mergeCell ref="C38:G38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I13:J13"/>
    <mergeCell ref="K13:L13"/>
    <mergeCell ref="M13:N13"/>
    <mergeCell ref="B8:N8"/>
    <mergeCell ref="B10:F10"/>
    <mergeCell ref="G10:I10"/>
    <mergeCell ref="J10:K10"/>
    <mergeCell ref="L10:M10"/>
    <mergeCell ref="B11:F11"/>
    <mergeCell ref="G11:I11"/>
    <mergeCell ref="J11:K11"/>
    <mergeCell ref="L11:M11"/>
    <mergeCell ref="B4:C4"/>
    <mergeCell ref="E4:G4"/>
    <mergeCell ref="B5:C5"/>
    <mergeCell ref="B2:C2"/>
    <mergeCell ref="E2:G2"/>
    <mergeCell ref="B3:C3"/>
    <mergeCell ref="B13:B14"/>
    <mergeCell ref="C13:G14"/>
    <mergeCell ref="H13:H14"/>
  </mergeCells>
  <conditionalFormatting sqref="H31">
    <cfRule type="cellIs" dxfId="14" priority="4" operator="equal">
      <formula>0</formula>
    </cfRule>
  </conditionalFormatting>
  <conditionalFormatting sqref="H32:H35">
    <cfRule type="cellIs" dxfId="13" priority="1" operator="equal">
      <formula>0</formula>
    </cfRule>
  </conditionalFormatting>
  <dataValidations count="7">
    <dataValidation type="list" allowBlank="1" showInputMessage="1" showErrorMessage="1" sqref="R13">
      <formula1>$T$8:$T$9</formula1>
      <formula2>0</formula2>
    </dataValidation>
    <dataValidation type="list" allowBlank="1" showInputMessage="1" showErrorMessage="1" sqref="J57">
      <formula1>$Q$57:$Q$58</formula1>
      <formula2>0</formula2>
    </dataValidation>
    <dataValidation type="list" allowBlank="1" showInputMessage="1" showErrorMessage="1" sqref="J58">
      <formula1>$R$57:$R$58</formula1>
      <formula2>0</formula2>
    </dataValidation>
    <dataValidation type="list" allowBlank="1" showInputMessage="1" showErrorMessage="1" sqref="J59">
      <formula1>$S$57:$S$58</formula1>
      <formula2>0</formula2>
    </dataValidation>
    <dataValidation type="list" allowBlank="1" showInputMessage="1" showErrorMessage="1" sqref="J60">
      <formula1>$U$57:$U$58</formula1>
      <formula2>0</formula2>
    </dataValidation>
    <dataValidation type="list" allowBlank="1" showInputMessage="1" showErrorMessage="1" sqref="J61">
      <formula1>$V$57:$V$58</formula1>
      <formula2>0</formula2>
    </dataValidation>
    <dataValidation type="list" allowBlank="1" showInputMessage="1" showErrorMessage="1" sqref="B73:B94 B39:B63">
      <formula1>$B$135:$B$162</formula1>
      <formula2>0</formula2>
    </dataValidation>
  </dataValidations>
  <hyperlinks>
    <hyperlink ref="B2" location="I!F.B2" display="Informe Financiero"/>
    <hyperlink ref="I2" location="'HC-Sep'!Q3" display="HC - Sep"/>
    <hyperlink ref="J2" location="'HC-Oct'!S3" display="HC - Oct"/>
    <hyperlink ref="K2" location="'HC-Nov'!U3" display="HC - Nov"/>
    <hyperlink ref="L2" location="'HC-Dic'!W3" display="HC - Dic"/>
    <hyperlink ref="N2" location="'HC-Feb'!O2" display="HC - Feb"/>
    <hyperlink ref="B3" location="Listado!B3" display="Listado"/>
    <hyperlink ref="I3" location="'HC-Mar'!Q2" display="HC - Mar"/>
    <hyperlink ref="J3" location="'HC-Abr'!S2" display="HC - Abr"/>
    <hyperlink ref="K3" location="'HC-May'!U2" display="HC - May"/>
    <hyperlink ref="L3" location="'HC-Jun'!W2" display="HC - Jun"/>
    <hyperlink ref="M3" location="'HC-Jul'!M3" display="HC - Jul"/>
    <hyperlink ref="N3" location="'HC-Ago'!O3" display="HC - Ago"/>
    <hyperlink ref="B4" location="C!M.B4" display="C.M"/>
    <hyperlink ref="E4" location="'DEP! Ene'.C6" display="Deposito"/>
    <hyperlink ref="I4" location="'IM-Sep'!F5" display="IM - Sep"/>
    <hyperlink ref="J4" location="'IM-Oct'!H5" display="IM - Oct"/>
    <hyperlink ref="K4" location="'IM-Nov'!J5" display="IM - Nov"/>
    <hyperlink ref="L4" location="'IM-Dic'!L5" display="IM - Dic"/>
    <hyperlink ref="M4" location="'IM-Ene'!D4" display="IM - Ene"/>
    <hyperlink ref="N4" location="'IM-Feb'!E4" display="IM - Feb"/>
    <hyperlink ref="B5" location="Menu!K13" display="Menu"/>
    <hyperlink ref="I5" location="'IM-Mar'!F4" display="IM - Mar"/>
    <hyperlink ref="J5" location="'IM-Abr'!H4" display="IM - Abr"/>
    <hyperlink ref="K5" location="'IM-May'!J4" display="IM - May"/>
    <hyperlink ref="L5" location="'IM-Jun'!L4" display="IM - Jun"/>
    <hyperlink ref="M5" location="'IM-Jul'!D5" display="IM - Jul"/>
    <hyperlink ref="N5" location="'IM-Ago'!E5" display="IM - Ago"/>
  </hyperlinks>
  <pageMargins left="0.118055555555556" right="0.118055555555556" top="7.8472222222222193E-2" bottom="0.196527777777778" header="0.51180555555555496" footer="0.51180555555555496"/>
  <pageSetup scale="73" firstPageNumber="0" fitToHeight="0" orientation="portrait" r:id="rId1"/>
  <rowBreaks count="1" manualBreakCount="1">
    <brk id="67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3"/>
  <sheetViews>
    <sheetView view="pageBreakPreview" zoomScale="60" zoomScaleNormal="63" workbookViewId="0">
      <pane ySplit="6" topLeftCell="A33" activePane="bottomLeft" state="frozen"/>
      <selection pane="bottomLeft" activeCell="L11" sqref="L11"/>
    </sheetView>
  </sheetViews>
  <sheetFormatPr baseColWidth="10" defaultColWidth="9.109375" defaultRowHeight="13.2"/>
  <cols>
    <col min="1" max="7" width="9.109375" style="1"/>
    <col min="8" max="8" width="11.44140625" style="1" bestFit="1" customWidth="1"/>
    <col min="9" max="12" width="9.109375" style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8" t="s">
        <v>8</v>
      </c>
      <c r="C2" s="788"/>
      <c r="D2" s="53" t="s">
        <v>30</v>
      </c>
      <c r="E2" s="53" t="s">
        <v>34</v>
      </c>
      <c r="F2" s="750" t="s">
        <v>37</v>
      </c>
      <c r="G2" s="750"/>
      <c r="H2" s="750" t="s">
        <v>40</v>
      </c>
      <c r="I2" s="750"/>
      <c r="J2" s="750" t="s">
        <v>43</v>
      </c>
      <c r="K2" s="750"/>
      <c r="L2" s="750" t="s">
        <v>46</v>
      </c>
      <c r="M2" s="750"/>
      <c r="N2"/>
      <c r="O2" s="406"/>
      <c r="P2"/>
      <c r="Q2"/>
      <c r="R2"/>
      <c r="S2"/>
    </row>
    <row r="3" spans="1:19" ht="13.8">
      <c r="A3"/>
      <c r="B3" s="775" t="s">
        <v>9</v>
      </c>
      <c r="C3" s="775"/>
      <c r="D3" s="53" t="s">
        <v>50</v>
      </c>
      <c r="E3" s="53" t="s">
        <v>53</v>
      </c>
      <c r="F3" s="750" t="s">
        <v>18</v>
      </c>
      <c r="G3" s="750"/>
      <c r="H3" s="750" t="s">
        <v>21</v>
      </c>
      <c r="I3" s="750"/>
      <c r="J3" s="750" t="s">
        <v>24</v>
      </c>
      <c r="K3" s="750"/>
      <c r="L3" s="750" t="s">
        <v>27</v>
      </c>
      <c r="M3" s="750"/>
      <c r="N3"/>
      <c r="O3" s="407"/>
      <c r="P3"/>
      <c r="Q3"/>
      <c r="R3"/>
      <c r="S3"/>
    </row>
    <row r="4" spans="1:19" ht="13.8">
      <c r="A4"/>
      <c r="B4" s="877" t="s">
        <v>10</v>
      </c>
      <c r="C4" s="877"/>
      <c r="D4" s="160" t="s">
        <v>31</v>
      </c>
      <c r="E4" s="54" t="s">
        <v>35</v>
      </c>
      <c r="F4" s="751" t="s">
        <v>38</v>
      </c>
      <c r="G4" s="751"/>
      <c r="H4" s="751" t="s">
        <v>41</v>
      </c>
      <c r="I4" s="751"/>
      <c r="J4" s="751" t="s">
        <v>44</v>
      </c>
      <c r="K4" s="751"/>
      <c r="L4" s="751" t="s">
        <v>47</v>
      </c>
      <c r="M4" s="751"/>
      <c r="N4" s="45"/>
      <c r="O4" s="406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751" t="s">
        <v>19</v>
      </c>
      <c r="G5" s="751"/>
      <c r="H5" s="751" t="s">
        <v>22</v>
      </c>
      <c r="I5" s="751"/>
      <c r="J5" s="751" t="s">
        <v>25</v>
      </c>
      <c r="K5" s="751"/>
      <c r="L5" s="751" t="s">
        <v>28</v>
      </c>
      <c r="M5" s="751"/>
      <c r="N5" s="45"/>
      <c r="O5" s="407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4" t="s">
        <v>298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5" t="str">
        <f>'HC-Ene'!B10</f>
        <v>Jardines Cancun</v>
      </c>
      <c r="D10" s="835"/>
      <c r="E10" s="835"/>
      <c r="F10" s="835"/>
      <c r="G10" s="835"/>
      <c r="H10" s="263" t="s">
        <v>300</v>
      </c>
      <c r="I10" s="836" t="str">
        <f>'HC-Ene'!L10</f>
        <v>Enero</v>
      </c>
      <c r="J10" s="836"/>
      <c r="K10" s="264"/>
      <c r="L10" s="837">
        <v>2018</v>
      </c>
      <c r="M10" s="837"/>
      <c r="N10" s="55"/>
      <c r="O10" s="131"/>
      <c r="P10" s="408"/>
      <c r="Q10" s="131"/>
      <c r="R10" s="131"/>
      <c r="S10" s="131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131"/>
      <c r="P11" s="131"/>
      <c r="Q11" s="131"/>
      <c r="R11" s="131"/>
      <c r="S11" s="13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131"/>
      <c r="P12" s="131"/>
      <c r="Q12" s="131"/>
      <c r="R12" s="131"/>
      <c r="S12" s="131"/>
    </row>
    <row r="13" spans="1:19" ht="15">
      <c r="A13" s="55"/>
      <c r="B13" s="838" t="s">
        <v>301</v>
      </c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8"/>
      <c r="N13" s="55"/>
      <c r="O13" s="131"/>
      <c r="P13" s="131"/>
      <c r="Q13" s="131"/>
      <c r="R13" s="131"/>
      <c r="S13" s="131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131"/>
      <c r="P14" s="131"/>
      <c r="Q14" s="131"/>
      <c r="R14" s="131"/>
      <c r="S14" s="131"/>
    </row>
    <row r="15" spans="1:19" ht="12" customHeight="1">
      <c r="A15" s="55"/>
      <c r="B15" s="55"/>
      <c r="C15" s="55"/>
      <c r="D15" s="55"/>
      <c r="E15" s="55"/>
      <c r="F15" s="55"/>
      <c r="G15" s="839"/>
      <c r="H15" s="839"/>
      <c r="I15" s="839"/>
      <c r="J15" s="839"/>
      <c r="K15" s="55"/>
      <c r="L15" s="55"/>
      <c r="M15" s="55"/>
      <c r="N15" s="55"/>
      <c r="O15" s="131"/>
      <c r="P15" s="131"/>
      <c r="Q15" s="131"/>
      <c r="R15" s="131"/>
      <c r="S15" s="131"/>
    </row>
    <row r="16" spans="1:19" ht="15.75" customHeight="1">
      <c r="A16" s="55"/>
      <c r="B16" s="669" t="s">
        <v>302</v>
      </c>
      <c r="C16" s="584"/>
      <c r="D16" s="584"/>
      <c r="E16" s="584"/>
      <c r="F16" s="584"/>
      <c r="G16" s="839"/>
      <c r="H16" s="839"/>
      <c r="I16" s="839"/>
      <c r="J16" s="839"/>
      <c r="K16" s="266" t="s">
        <v>303</v>
      </c>
      <c r="L16" s="267"/>
      <c r="M16" s="268">
        <f>'HC-Ene'!D104</f>
        <v>3436.5</v>
      </c>
      <c r="N16" s="55"/>
      <c r="O16" s="131"/>
      <c r="P16" s="131"/>
      <c r="Q16" s="131"/>
      <c r="R16" s="131"/>
      <c r="S16" s="131"/>
    </row>
    <row r="17" spans="1:19" ht="12" customHeight="1">
      <c r="A17" s="55"/>
      <c r="B17" s="55"/>
      <c r="C17" s="55"/>
      <c r="D17" s="55"/>
      <c r="E17" s="55"/>
      <c r="F17" s="55"/>
      <c r="G17" s="839"/>
      <c r="H17" s="839"/>
      <c r="I17" s="839"/>
      <c r="J17" s="839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39"/>
      <c r="H18" s="839"/>
      <c r="I18" s="839"/>
      <c r="J18" s="839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1" t="s">
        <v>304</v>
      </c>
      <c r="C19" s="841"/>
      <c r="D19" s="841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2" t="s">
        <v>171</v>
      </c>
      <c r="C20" s="842"/>
      <c r="D20" s="842"/>
      <c r="E20" s="842"/>
      <c r="F20" s="842"/>
      <c r="G20" s="272"/>
      <c r="H20" s="273">
        <f>SUMIF('HC-Ene'!H15:H56,"C",'HC-Ene'!I15:I56)</f>
        <v>9872.5</v>
      </c>
      <c r="I20" s="274"/>
      <c r="J20" s="275"/>
      <c r="K20" s="275"/>
      <c r="L20" s="55"/>
      <c r="M20" s="55"/>
      <c r="N20" s="55"/>
      <c r="O20" s="409"/>
      <c r="P20" s="410"/>
      <c r="Q20" s="410"/>
      <c r="R20" s="878"/>
      <c r="S20" s="878"/>
    </row>
    <row r="21" spans="1:19">
      <c r="A21" s="55"/>
      <c r="B21" s="844"/>
      <c r="C21" s="844"/>
      <c r="D21" s="844"/>
      <c r="E21" s="844"/>
      <c r="F21" s="844"/>
      <c r="G21" s="278"/>
      <c r="H21" s="273">
        <v>0</v>
      </c>
      <c r="I21" s="274"/>
      <c r="J21" s="275"/>
      <c r="K21" s="275"/>
      <c r="L21" s="55"/>
      <c r="M21" s="55"/>
      <c r="N21" s="55"/>
      <c r="O21" s="409"/>
      <c r="P21" s="409"/>
      <c r="Q21" s="409"/>
      <c r="R21" s="411"/>
      <c r="S21" s="409"/>
    </row>
    <row r="22" spans="1:19">
      <c r="A22" s="55"/>
      <c r="B22" s="844"/>
      <c r="C22" s="844"/>
      <c r="D22" s="844"/>
      <c r="E22" s="844"/>
      <c r="F22" s="844"/>
      <c r="G22" s="278"/>
      <c r="H22" s="273">
        <v>0</v>
      </c>
      <c r="I22" s="274"/>
      <c r="J22" s="275"/>
      <c r="K22" s="275"/>
      <c r="L22" s="55"/>
      <c r="M22" s="55"/>
      <c r="N22" s="55"/>
      <c r="O22" s="409"/>
      <c r="P22" s="409"/>
      <c r="Q22" s="409"/>
      <c r="R22" s="411"/>
      <c r="S22" s="412"/>
    </row>
    <row r="23" spans="1:19" ht="15.6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5">
        <f>SUM(H20)</f>
        <v>9872.5</v>
      </c>
      <c r="K23" s="845"/>
      <c r="L23" s="282" t="s">
        <v>308</v>
      </c>
      <c r="M23" s="55"/>
      <c r="N23" s="55"/>
      <c r="O23" s="412"/>
      <c r="P23" s="409"/>
      <c r="Q23" s="409"/>
      <c r="R23" s="411"/>
      <c r="S23" s="409"/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411"/>
      <c r="P24" s="411"/>
      <c r="Q24" s="411"/>
      <c r="R24" s="411"/>
      <c r="S24" s="409"/>
    </row>
    <row r="25" spans="1:19" ht="15">
      <c r="A25" s="55"/>
      <c r="B25" s="841" t="s">
        <v>309</v>
      </c>
      <c r="C25" s="841"/>
      <c r="D25" s="841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411"/>
      <c r="P25" s="411"/>
      <c r="Q25" s="411"/>
      <c r="R25" s="413"/>
      <c r="S25" s="411"/>
    </row>
    <row r="26" spans="1:19">
      <c r="A26" s="55"/>
      <c r="B26" s="846" t="s">
        <v>117</v>
      </c>
      <c r="C26" s="846"/>
      <c r="D26" s="846"/>
      <c r="E26" s="846"/>
      <c r="F26" s="846"/>
      <c r="G26" s="234"/>
      <c r="H26" s="285">
        <f>'HC-Ene'!J59</f>
        <v>1300</v>
      </c>
      <c r="I26" s="274"/>
      <c r="J26" s="275"/>
      <c r="K26" s="275"/>
      <c r="L26" s="55"/>
      <c r="M26" s="55"/>
      <c r="N26" s="55"/>
      <c r="O26" s="411"/>
      <c r="P26" s="409"/>
      <c r="Q26" s="411"/>
      <c r="R26" s="409"/>
      <c r="S26" s="411"/>
    </row>
    <row r="27" spans="1:19">
      <c r="A27" s="55"/>
      <c r="B27" s="846" t="s">
        <v>130</v>
      </c>
      <c r="C27" s="846"/>
      <c r="D27" s="846"/>
      <c r="E27" s="846"/>
      <c r="F27" s="846"/>
      <c r="G27" s="55"/>
      <c r="H27" s="285">
        <f>'HC-Ene'!J60</f>
        <v>322</v>
      </c>
      <c r="I27" s="274"/>
      <c r="J27" s="275"/>
      <c r="K27" s="275"/>
      <c r="L27" s="55"/>
      <c r="M27" s="55"/>
      <c r="N27" s="55"/>
      <c r="O27" s="411"/>
      <c r="P27" s="409"/>
      <c r="Q27" s="411"/>
      <c r="R27" s="412"/>
      <c r="S27" s="411"/>
    </row>
    <row r="28" spans="1:19">
      <c r="A28" s="55"/>
      <c r="B28" s="846" t="s">
        <v>143</v>
      </c>
      <c r="C28" s="846"/>
      <c r="D28" s="846"/>
      <c r="E28" s="846"/>
      <c r="F28" s="846"/>
      <c r="G28" s="55"/>
      <c r="H28" s="285">
        <f>SUMIF('HC-Ene'!H15:H56,"MT",'HC-Ene'!J15:J56)</f>
        <v>3000</v>
      </c>
      <c r="I28" s="274"/>
      <c r="J28" s="275"/>
      <c r="K28" s="275"/>
      <c r="L28" s="55"/>
      <c r="M28" s="55"/>
      <c r="N28" s="55"/>
      <c r="O28" s="411"/>
      <c r="P28" s="409"/>
      <c r="Q28" s="411"/>
      <c r="R28" s="409"/>
      <c r="S28" s="411"/>
    </row>
    <row r="29" spans="1:19">
      <c r="A29" s="55"/>
      <c r="B29" s="846" t="s">
        <v>156</v>
      </c>
      <c r="C29" s="846"/>
      <c r="D29" s="846"/>
      <c r="E29" s="846"/>
      <c r="F29" s="846"/>
      <c r="G29" s="55"/>
      <c r="H29" s="285">
        <f>'HC-Ene'!J61</f>
        <v>1000</v>
      </c>
      <c r="I29" s="274"/>
      <c r="J29" s="275"/>
      <c r="K29" s="275"/>
      <c r="L29" s="55"/>
      <c r="M29" s="55"/>
      <c r="N29" s="55"/>
      <c r="O29" s="271"/>
      <c r="P29" s="271"/>
      <c r="Q29" s="131"/>
      <c r="R29" s="409"/>
      <c r="S29" s="131"/>
    </row>
    <row r="30" spans="1:19">
      <c r="A30" s="55"/>
      <c r="B30" s="872" t="s">
        <v>347</v>
      </c>
      <c r="C30" s="872"/>
      <c r="D30" s="872"/>
      <c r="E30" s="872"/>
      <c r="F30" s="872"/>
      <c r="G30" s="55"/>
      <c r="H30" s="285">
        <f>SUMIF('HC-Ene'!H17:H58,"G",'HC-Ene'!J17:J58)</f>
        <v>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872" t="s">
        <v>267</v>
      </c>
      <c r="C31" s="872"/>
      <c r="D31" s="872"/>
      <c r="E31" s="872"/>
      <c r="F31" s="872"/>
      <c r="G31" s="55"/>
      <c r="H31" s="290">
        <f>'HC-Ene'!J58</f>
        <v>1000</v>
      </c>
      <c r="I31" s="275"/>
      <c r="J31" s="275"/>
      <c r="K31" s="275"/>
      <c r="L31" s="55"/>
      <c r="M31" s="55"/>
      <c r="N31" s="55"/>
      <c r="O31" s="269"/>
      <c r="P31" s="269"/>
    </row>
    <row r="32" spans="1:19">
      <c r="A32" s="55"/>
      <c r="B32" s="872"/>
      <c r="C32" s="872"/>
      <c r="D32" s="872"/>
      <c r="E32" s="872"/>
      <c r="F32" s="872"/>
      <c r="G32" s="55"/>
      <c r="H32" s="290">
        <v>0</v>
      </c>
      <c r="I32" s="275"/>
      <c r="J32" s="275"/>
      <c r="K32" s="275"/>
      <c r="L32" s="55"/>
      <c r="M32" s="55"/>
      <c r="N32" s="55"/>
      <c r="O32" s="269"/>
      <c r="P32" s="269"/>
    </row>
    <row r="33" spans="1:16">
      <c r="A33" s="55"/>
      <c r="B33" s="872"/>
      <c r="C33" s="872"/>
      <c r="D33" s="872"/>
      <c r="E33" s="872"/>
      <c r="F33" s="872"/>
      <c r="G33" s="55"/>
      <c r="H33" s="290">
        <v>0</v>
      </c>
      <c r="I33" s="275"/>
      <c r="J33" s="275"/>
      <c r="K33" s="275"/>
      <c r="L33" s="55"/>
      <c r="M33" s="55"/>
      <c r="N33" s="55"/>
      <c r="O33" s="269"/>
      <c r="P33" s="269"/>
    </row>
    <row r="34" spans="1:16" ht="15.6">
      <c r="A34" s="55"/>
      <c r="B34" s="170" t="s">
        <v>307</v>
      </c>
      <c r="C34" s="55"/>
      <c r="D34" s="55"/>
      <c r="E34" s="55"/>
      <c r="F34" s="55"/>
      <c r="G34" s="55"/>
      <c r="H34" s="275"/>
      <c r="I34" s="234"/>
      <c r="J34" s="847">
        <f>SUM(H26:H33)</f>
        <v>6622</v>
      </c>
      <c r="K34" s="847"/>
      <c r="L34" s="292" t="s">
        <v>311</v>
      </c>
      <c r="M34" s="55"/>
      <c r="N34" s="55"/>
      <c r="O34" s="269"/>
      <c r="P34" s="269"/>
    </row>
    <row r="35" spans="1:16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6" ht="15.6">
      <c r="A36" s="55"/>
      <c r="B36" s="848" t="s">
        <v>312</v>
      </c>
      <c r="C36" s="848"/>
      <c r="D36" s="848"/>
      <c r="E36" s="848"/>
      <c r="F36" s="848"/>
      <c r="G36" s="848"/>
      <c r="H36" s="848"/>
      <c r="I36" s="55"/>
      <c r="J36" s="55"/>
      <c r="K36" s="55"/>
      <c r="L36" s="267"/>
      <c r="M36" s="291">
        <f>(J23-J34)</f>
        <v>3250.5</v>
      </c>
      <c r="N36" s="55"/>
    </row>
    <row r="37" spans="1:16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6" ht="15.6">
      <c r="A38" s="55"/>
      <c r="B38" s="848" t="s">
        <v>313</v>
      </c>
      <c r="C38" s="848"/>
      <c r="D38" s="848"/>
      <c r="E38" s="848"/>
      <c r="F38" s="848"/>
      <c r="G38" s="848"/>
      <c r="H38" s="848"/>
      <c r="I38" s="55"/>
      <c r="J38" s="55"/>
      <c r="K38" s="55"/>
      <c r="L38" s="267"/>
      <c r="M38" s="268">
        <f>(M16+M36)</f>
        <v>6687</v>
      </c>
      <c r="N38" s="55"/>
    </row>
    <row r="39" spans="1:16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</row>
    <row r="40" spans="1:16" ht="15.6">
      <c r="A40" s="55"/>
      <c r="B40" s="849" t="s">
        <v>314</v>
      </c>
      <c r="C40" s="849"/>
      <c r="D40" s="849"/>
      <c r="E40" s="849"/>
      <c r="F40" s="849"/>
      <c r="G40" s="849"/>
      <c r="H40" s="849"/>
      <c r="I40" s="849"/>
      <c r="J40" s="849"/>
      <c r="K40" s="849"/>
      <c r="L40" s="849"/>
      <c r="M40" s="849"/>
      <c r="N40" s="55"/>
    </row>
    <row r="41" spans="1:16">
      <c r="A41" s="55"/>
      <c r="B41" s="247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55"/>
    </row>
    <row r="42" spans="1:16" ht="15">
      <c r="A42" s="55"/>
      <c r="B42" s="838" t="s">
        <v>315</v>
      </c>
      <c r="C42" s="838"/>
      <c r="D42" s="838"/>
      <c r="E42" s="838"/>
      <c r="F42" s="838"/>
      <c r="G42" s="838"/>
      <c r="H42" s="838"/>
      <c r="I42" s="838"/>
      <c r="J42" s="838"/>
      <c r="K42" s="838"/>
      <c r="L42" s="838"/>
      <c r="M42" s="838"/>
      <c r="N42" s="55"/>
    </row>
    <row r="43" spans="1:16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6" ht="15.6">
      <c r="A44" s="55"/>
      <c r="B44" s="848" t="s">
        <v>316</v>
      </c>
      <c r="C44" s="848"/>
      <c r="D44" s="848"/>
      <c r="E44" s="848"/>
      <c r="F44" s="848"/>
      <c r="G44" s="293"/>
      <c r="H44" s="293"/>
      <c r="I44" s="234"/>
      <c r="J44" s="850">
        <f>M16</f>
        <v>3436.5</v>
      </c>
      <c r="K44" s="850"/>
      <c r="L44" s="55"/>
      <c r="M44" s="55"/>
      <c r="N44" s="55"/>
    </row>
    <row r="45" spans="1:16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6" ht="15">
      <c r="A46" s="55"/>
      <c r="B46" s="841" t="s">
        <v>317</v>
      </c>
      <c r="C46" s="841"/>
      <c r="D46" s="841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.6">
      <c r="A47" s="55"/>
      <c r="B47" s="851" t="s">
        <v>318</v>
      </c>
      <c r="C47" s="851"/>
      <c r="D47" s="851"/>
      <c r="E47" s="851"/>
      <c r="F47" s="851"/>
      <c r="G47" s="234"/>
      <c r="H47" s="281">
        <f>J23</f>
        <v>9872.5</v>
      </c>
      <c r="I47" s="55"/>
      <c r="J47" s="55"/>
      <c r="K47" s="55"/>
      <c r="L47" s="55"/>
      <c r="M47" s="55"/>
      <c r="N47" s="55"/>
    </row>
    <row r="48" spans="1:16" ht="15.6">
      <c r="A48" s="55"/>
      <c r="B48" s="851" t="s">
        <v>319</v>
      </c>
      <c r="C48" s="851"/>
      <c r="D48" s="851"/>
      <c r="E48" s="851"/>
      <c r="F48" s="851"/>
      <c r="G48" s="55"/>
      <c r="H48" s="55"/>
      <c r="I48" s="55"/>
      <c r="J48" s="55"/>
      <c r="K48" s="55"/>
      <c r="L48" s="55"/>
      <c r="M48" s="55"/>
      <c r="N48" s="55"/>
    </row>
    <row r="49" spans="1:14" ht="15.6">
      <c r="A49" s="55"/>
      <c r="B49" s="851" t="s">
        <v>320</v>
      </c>
      <c r="C49" s="851"/>
      <c r="D49" s="851"/>
      <c r="E49" s="851"/>
      <c r="F49" s="851"/>
      <c r="G49" s="55"/>
      <c r="H49" s="273">
        <f>'HC-Ene'!J57</f>
        <v>3640</v>
      </c>
      <c r="I49" s="55"/>
      <c r="J49" s="55"/>
      <c r="K49" s="55"/>
      <c r="L49" s="55"/>
      <c r="M49" s="55"/>
      <c r="N49" s="55"/>
    </row>
    <row r="50" spans="1:14" ht="15.6">
      <c r="A50" s="55"/>
      <c r="B50" s="851"/>
      <c r="C50" s="851"/>
      <c r="D50" s="851"/>
      <c r="E50" s="851"/>
      <c r="F50" s="851"/>
      <c r="G50" s="55"/>
      <c r="H50" s="273"/>
      <c r="I50" s="55"/>
      <c r="J50" s="55"/>
      <c r="K50" s="55"/>
      <c r="L50" s="55"/>
      <c r="M50" s="55"/>
      <c r="N50" s="55"/>
    </row>
    <row r="51" spans="1:14">
      <c r="A51" s="55"/>
      <c r="B51" s="852"/>
      <c r="C51" s="852"/>
      <c r="D51" s="852"/>
      <c r="E51" s="852"/>
      <c r="F51" s="852"/>
      <c r="G51" s="55"/>
      <c r="H51" s="296"/>
      <c r="I51" s="55"/>
      <c r="J51" s="55"/>
      <c r="K51" s="55"/>
      <c r="L51" s="55"/>
      <c r="M51" s="55"/>
      <c r="N51" s="55"/>
    </row>
    <row r="52" spans="1:14" ht="15.6">
      <c r="A52" s="55"/>
      <c r="B52" s="170" t="s">
        <v>307</v>
      </c>
      <c r="C52" s="55"/>
      <c r="D52" s="55"/>
      <c r="E52" s="55"/>
      <c r="F52" s="55"/>
      <c r="G52" s="55"/>
      <c r="H52" s="55"/>
      <c r="I52" s="234"/>
      <c r="J52" s="845">
        <f>SUM(H47:H51)</f>
        <v>13512.5</v>
      </c>
      <c r="K52" s="845"/>
      <c r="L52" s="170" t="s">
        <v>280</v>
      </c>
      <c r="M52" s="55"/>
      <c r="N52" s="55"/>
    </row>
    <row r="53" spans="1:14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</row>
    <row r="54" spans="1:14" ht="15">
      <c r="A54" s="55"/>
      <c r="B54" s="841" t="s">
        <v>321</v>
      </c>
      <c r="C54" s="841"/>
      <c r="D54" s="841"/>
      <c r="E54" s="55"/>
      <c r="F54" s="55"/>
      <c r="G54" s="55"/>
      <c r="H54" s="55"/>
      <c r="I54" s="55"/>
      <c r="J54" s="55"/>
      <c r="K54" s="55"/>
      <c r="L54" s="55"/>
      <c r="M54" s="207"/>
      <c r="N54" s="55"/>
    </row>
    <row r="55" spans="1:14" ht="15.6">
      <c r="A55" s="55"/>
      <c r="B55" s="854" t="s">
        <v>322</v>
      </c>
      <c r="C55" s="854"/>
      <c r="D55" s="854"/>
      <c r="E55" s="854"/>
      <c r="F55" s="854"/>
      <c r="G55" s="234"/>
      <c r="H55" s="291">
        <f>J34</f>
        <v>6622</v>
      </c>
      <c r="I55" s="55"/>
      <c r="J55" s="55"/>
      <c r="K55" s="55"/>
      <c r="L55" s="55"/>
      <c r="M55" s="207"/>
      <c r="N55" s="55"/>
    </row>
    <row r="56" spans="1:14" ht="15.6">
      <c r="A56" s="55"/>
      <c r="B56" s="854" t="s">
        <v>323</v>
      </c>
      <c r="C56" s="854"/>
      <c r="D56" s="854"/>
      <c r="E56" s="854"/>
      <c r="F56" s="854"/>
      <c r="G56" s="55"/>
      <c r="H56" s="55"/>
      <c r="I56" s="55"/>
      <c r="J56" s="55"/>
      <c r="K56" s="55"/>
      <c r="L56" s="55"/>
      <c r="M56" s="297"/>
      <c r="N56" s="55"/>
    </row>
    <row r="57" spans="1:14" ht="15.6">
      <c r="A57" s="55"/>
      <c r="B57" s="854" t="s">
        <v>320</v>
      </c>
      <c r="C57" s="854"/>
      <c r="D57" s="854"/>
      <c r="E57" s="854"/>
      <c r="F57" s="854"/>
      <c r="G57" s="55"/>
      <c r="H57" s="285">
        <f>H49</f>
        <v>3640</v>
      </c>
      <c r="I57" s="55"/>
      <c r="J57" s="55"/>
      <c r="K57" s="55"/>
      <c r="L57" s="55"/>
      <c r="M57" s="298"/>
      <c r="N57" s="55"/>
    </row>
    <row r="58" spans="1:14" ht="15.6">
      <c r="A58" s="55"/>
      <c r="B58" s="854"/>
      <c r="C58" s="854"/>
      <c r="D58" s="854"/>
      <c r="E58" s="854"/>
      <c r="F58" s="854"/>
      <c r="G58" s="55"/>
      <c r="H58" s="285"/>
      <c r="I58" s="55"/>
      <c r="J58" s="55"/>
      <c r="K58" s="55"/>
      <c r="L58" s="55"/>
      <c r="M58" s="298"/>
      <c r="N58" s="55"/>
    </row>
    <row r="59" spans="1:14">
      <c r="A59" s="55"/>
      <c r="B59" s="852"/>
      <c r="C59" s="852"/>
      <c r="D59" s="852"/>
      <c r="E59" s="852"/>
      <c r="F59" s="852"/>
      <c r="G59" s="55"/>
      <c r="H59" s="296"/>
      <c r="I59" s="55"/>
      <c r="J59" s="55"/>
      <c r="K59" s="55"/>
      <c r="L59" s="55"/>
      <c r="M59" s="298"/>
      <c r="N59" s="55"/>
    </row>
    <row r="60" spans="1:14" ht="15.6">
      <c r="A60" s="55"/>
      <c r="B60" s="170" t="s">
        <v>307</v>
      </c>
      <c r="C60" s="55"/>
      <c r="D60" s="55"/>
      <c r="E60" s="55"/>
      <c r="F60" s="55"/>
      <c r="G60" s="55"/>
      <c r="H60" s="55"/>
      <c r="I60" s="234"/>
      <c r="J60" s="847">
        <f>SUM(H55:H59)</f>
        <v>10262</v>
      </c>
      <c r="K60" s="847"/>
      <c r="L60" s="299" t="s">
        <v>324</v>
      </c>
      <c r="M60" s="298"/>
      <c r="N60" s="55"/>
    </row>
    <row r="61" spans="1:14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298"/>
      <c r="N61" s="55"/>
    </row>
    <row r="62" spans="1:14" ht="15.6">
      <c r="A62" s="55"/>
      <c r="B62" s="848" t="s">
        <v>325</v>
      </c>
      <c r="C62" s="848"/>
      <c r="D62" s="848"/>
      <c r="E62" s="848"/>
      <c r="F62" s="848"/>
      <c r="G62" s="848"/>
      <c r="H62" s="848"/>
      <c r="I62" s="234"/>
      <c r="J62" s="850">
        <f>+J44+J52-J60</f>
        <v>6687</v>
      </c>
      <c r="K62" s="850"/>
      <c r="L62" s="300" t="s">
        <v>326</v>
      </c>
      <c r="M62" s="301"/>
      <c r="N62" s="55"/>
    </row>
    <row r="63" spans="1:14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302"/>
      <c r="N63" s="55"/>
    </row>
    <row r="64" spans="1:14">
      <c r="A64" s="55"/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55"/>
    </row>
    <row r="65" spans="1:14" ht="15">
      <c r="A65" s="55"/>
      <c r="B65" s="838" t="s">
        <v>327</v>
      </c>
      <c r="C65" s="838"/>
      <c r="D65" s="838"/>
      <c r="E65" s="838"/>
      <c r="F65" s="838"/>
      <c r="G65" s="838"/>
      <c r="H65" s="838"/>
      <c r="I65" s="838"/>
      <c r="J65" s="838"/>
      <c r="K65" s="838"/>
      <c r="L65" s="838"/>
      <c r="M65" s="838"/>
      <c r="N65" s="55"/>
    </row>
    <row r="66" spans="1:14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</row>
    <row r="67" spans="1:14">
      <c r="A67" s="55"/>
      <c r="B67" s="855" t="s">
        <v>374</v>
      </c>
      <c r="C67" s="855"/>
      <c r="D67" s="855"/>
      <c r="E67" s="855"/>
      <c r="F67" s="855"/>
      <c r="G67" s="303"/>
      <c r="H67" s="303"/>
      <c r="I67" s="303"/>
      <c r="J67" s="303"/>
      <c r="K67" s="303"/>
      <c r="L67" s="304" t="s">
        <v>281</v>
      </c>
      <c r="M67" s="305">
        <f>'HC-Ene'!G115</f>
        <v>0</v>
      </c>
      <c r="N67" s="55"/>
    </row>
    <row r="68" spans="1:14">
      <c r="A68" s="55"/>
      <c r="B68" s="855" t="s">
        <v>33</v>
      </c>
      <c r="C68" s="855"/>
      <c r="D68" s="855"/>
      <c r="E68" s="855"/>
      <c r="F68" s="855"/>
      <c r="G68" s="303"/>
      <c r="H68" s="303"/>
      <c r="I68" s="303"/>
      <c r="J68" s="303"/>
      <c r="K68" s="303"/>
      <c r="L68" s="304" t="s">
        <v>281</v>
      </c>
      <c r="M68" s="305">
        <f>'HC-Ene'!G124</f>
        <v>3000</v>
      </c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 ht="18">
      <c r="A71" s="55"/>
      <c r="B71" s="55"/>
      <c r="C71" s="55"/>
      <c r="D71" s="55"/>
      <c r="E71" s="856" t="s">
        <v>328</v>
      </c>
      <c r="F71" s="856"/>
      <c r="G71" s="856"/>
      <c r="H71" s="857" t="s">
        <v>6</v>
      </c>
      <c r="I71" s="857"/>
      <c r="J71" s="857"/>
      <c r="K71" s="857"/>
      <c r="L71" s="857"/>
      <c r="M71" s="857"/>
      <c r="N71" s="55"/>
    </row>
    <row r="72" spans="1:14" ht="6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306" t="s">
        <v>329</v>
      </c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7" t="s">
        <v>270</v>
      </c>
      <c r="N73" s="55"/>
    </row>
  </sheetData>
  <mergeCells count="68">
    <mergeCell ref="B68:F68"/>
    <mergeCell ref="E71:G71"/>
    <mergeCell ref="H71:M71"/>
    <mergeCell ref="J60:K60"/>
    <mergeCell ref="B62:H62"/>
    <mergeCell ref="J62:K62"/>
    <mergeCell ref="B65:M65"/>
    <mergeCell ref="B67:F67"/>
    <mergeCell ref="B55:F55"/>
    <mergeCell ref="B56:F56"/>
    <mergeCell ref="B57:F57"/>
    <mergeCell ref="B58:F58"/>
    <mergeCell ref="B59:F59"/>
    <mergeCell ref="B49:F49"/>
    <mergeCell ref="B50:F50"/>
    <mergeCell ref="B51:F51"/>
    <mergeCell ref="J52:K52"/>
    <mergeCell ref="B54:D54"/>
    <mergeCell ref="B44:F44"/>
    <mergeCell ref="J44:K44"/>
    <mergeCell ref="B46:D46"/>
    <mergeCell ref="B47:F47"/>
    <mergeCell ref="B48:F48"/>
    <mergeCell ref="J34:K34"/>
    <mergeCell ref="B36:H36"/>
    <mergeCell ref="B38:H38"/>
    <mergeCell ref="B40:M40"/>
    <mergeCell ref="B42:M42"/>
    <mergeCell ref="B29:F29"/>
    <mergeCell ref="B30:F30"/>
    <mergeCell ref="B31:F31"/>
    <mergeCell ref="B32:F32"/>
    <mergeCell ref="B33:F33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Ene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paperSize="9" scale="77" firstPageNumber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MK61"/>
  <sheetViews>
    <sheetView zoomScale="141" zoomScaleNormal="141" zoomScalePageLayoutView="141" workbookViewId="0">
      <pane ySplit="6" topLeftCell="A7" activePane="bottomLeft" state="frozen"/>
      <selection pane="bottomLeft" activeCell="B5" activeCellId="1" sqref="O62:O64 B5"/>
    </sheetView>
  </sheetViews>
  <sheetFormatPr baseColWidth="10" defaultColWidth="9.109375" defaultRowHeight="13.2"/>
  <cols>
    <col min="1" max="1025" width="9.109375" style="1"/>
  </cols>
  <sheetData>
    <row r="1" spans="1:10" ht="6.75" customHeight="1">
      <c r="A1"/>
      <c r="B1"/>
      <c r="C1"/>
      <c r="D1"/>
      <c r="E1"/>
      <c r="F1"/>
      <c r="G1"/>
      <c r="H1"/>
      <c r="I1"/>
      <c r="J1"/>
    </row>
    <row r="2" spans="1:10" ht="14.4">
      <c r="A2"/>
      <c r="B2" s="774" t="s">
        <v>8</v>
      </c>
      <c r="C2" s="774"/>
      <c r="D2" s="53" t="s">
        <v>18</v>
      </c>
      <c r="E2" s="53" t="s">
        <v>21</v>
      </c>
      <c r="F2" s="53" t="s">
        <v>24</v>
      </c>
      <c r="G2" s="53" t="s">
        <v>27</v>
      </c>
      <c r="H2" s="53" t="s">
        <v>30</v>
      </c>
      <c r="I2" s="37" t="s">
        <v>34</v>
      </c>
      <c r="J2"/>
    </row>
    <row r="3" spans="1:10" ht="13.8">
      <c r="A3"/>
      <c r="B3" s="775" t="s">
        <v>9</v>
      </c>
      <c r="C3" s="775"/>
      <c r="D3" s="53" t="s">
        <v>37</v>
      </c>
      <c r="E3" s="53" t="s">
        <v>40</v>
      </c>
      <c r="F3" s="53" t="s">
        <v>43</v>
      </c>
      <c r="G3" s="53" t="s">
        <v>46</v>
      </c>
      <c r="H3" s="53" t="s">
        <v>50</v>
      </c>
      <c r="I3" s="37" t="s">
        <v>53</v>
      </c>
      <c r="J3"/>
    </row>
    <row r="4" spans="1:10" ht="13.8">
      <c r="A4"/>
      <c r="B4" s="776" t="s">
        <v>10</v>
      </c>
      <c r="C4" s="776"/>
      <c r="D4" s="54" t="s">
        <v>19</v>
      </c>
      <c r="E4" s="54" t="s">
        <v>22</v>
      </c>
      <c r="F4" s="54" t="s">
        <v>25</v>
      </c>
      <c r="G4" s="54" t="s">
        <v>28</v>
      </c>
      <c r="H4" s="54" t="s">
        <v>31</v>
      </c>
      <c r="I4" s="39" t="s">
        <v>35</v>
      </c>
      <c r="J4"/>
    </row>
    <row r="5" spans="1:10" ht="13.8">
      <c r="A5"/>
      <c r="B5" s="777" t="s">
        <v>5</v>
      </c>
      <c r="C5" s="777"/>
      <c r="D5" s="54" t="s">
        <v>38</v>
      </c>
      <c r="E5" s="54" t="s">
        <v>41</v>
      </c>
      <c r="F5" s="54" t="s">
        <v>44</v>
      </c>
      <c r="G5" s="54" t="s">
        <v>47</v>
      </c>
      <c r="H5" s="54" t="s">
        <v>51</v>
      </c>
      <c r="I5" s="39" t="s">
        <v>54</v>
      </c>
      <c r="J5"/>
    </row>
    <row r="6" spans="1:10" ht="6.75" customHeight="1">
      <c r="A6"/>
      <c r="B6"/>
      <c r="C6"/>
      <c r="D6"/>
      <c r="E6"/>
      <c r="F6"/>
      <c r="G6"/>
      <c r="H6"/>
      <c r="I6"/>
      <c r="J6"/>
    </row>
    <row r="7" spans="1:10" ht="6.75" customHeight="1">
      <c r="A7"/>
      <c r="B7"/>
      <c r="C7"/>
      <c r="D7"/>
      <c r="E7"/>
      <c r="F7"/>
      <c r="G7"/>
      <c r="H7"/>
      <c r="I7"/>
      <c r="J7"/>
    </row>
    <row r="8" spans="1:10" ht="30" customHeight="1">
      <c r="A8" s="55"/>
      <c r="B8" s="778" t="s">
        <v>65</v>
      </c>
      <c r="C8" s="778"/>
      <c r="D8" s="778"/>
      <c r="E8" s="778"/>
      <c r="F8" s="778"/>
      <c r="G8" s="778"/>
      <c r="H8" s="778"/>
      <c r="I8" s="778"/>
      <c r="J8" s="55"/>
    </row>
    <row r="9" spans="1:10" ht="3" customHeight="1">
      <c r="A9" s="56"/>
      <c r="B9" s="56"/>
      <c r="C9" s="56"/>
      <c r="D9" s="56"/>
      <c r="E9" s="56"/>
      <c r="F9" s="56"/>
      <c r="G9" s="56"/>
      <c r="H9" s="56"/>
      <c r="I9" s="56"/>
      <c r="J9" s="56"/>
    </row>
    <row r="10" spans="1:10">
      <c r="A10" s="56"/>
      <c r="B10" s="779" t="s">
        <v>66</v>
      </c>
      <c r="C10" s="779"/>
      <c r="D10" s="779"/>
      <c r="E10" s="779"/>
      <c r="F10" s="779"/>
      <c r="G10" s="780" t="s">
        <v>67</v>
      </c>
      <c r="H10" s="780"/>
      <c r="I10" s="57">
        <v>5000</v>
      </c>
      <c r="J10" s="56"/>
    </row>
    <row r="11" spans="1:10">
      <c r="A11" s="56"/>
      <c r="B11" s="58" t="s">
        <v>68</v>
      </c>
      <c r="C11" s="59">
        <f>'HC-Sep'!H58</f>
        <v>2938</v>
      </c>
      <c r="D11" s="60" t="s">
        <v>69</v>
      </c>
      <c r="E11" s="61">
        <f>SUM(I10-C11)</f>
        <v>2062</v>
      </c>
      <c r="F11" s="58" t="s">
        <v>70</v>
      </c>
      <c r="G11" s="59">
        <f>'HC-Mar'!I58</f>
        <v>5000</v>
      </c>
      <c r="H11" s="60" t="s">
        <v>69</v>
      </c>
      <c r="I11" s="61">
        <f>SUM(I10-G11)</f>
        <v>0</v>
      </c>
      <c r="J11" s="56"/>
    </row>
    <row r="12" spans="1:10">
      <c r="A12" s="56"/>
      <c r="B12" s="58" t="s">
        <v>71</v>
      </c>
      <c r="C12" s="59">
        <f>'HC-Oct'!I55</f>
        <v>3453</v>
      </c>
      <c r="D12" s="60" t="s">
        <v>69</v>
      </c>
      <c r="E12" s="61">
        <f>SUM(I10-C12)</f>
        <v>1547</v>
      </c>
      <c r="F12" s="58" t="s">
        <v>72</v>
      </c>
      <c r="G12" s="59">
        <f>'HC-Abr'!L61</f>
        <v>5000</v>
      </c>
      <c r="H12" s="60" t="s">
        <v>69</v>
      </c>
      <c r="I12" s="61">
        <f>SUM(I10-G12)</f>
        <v>0</v>
      </c>
      <c r="J12" s="56"/>
    </row>
    <row r="13" spans="1:10">
      <c r="A13" s="56"/>
      <c r="B13" s="58" t="s">
        <v>73</v>
      </c>
      <c r="C13" s="59">
        <f>'HC-Nov'!I56</f>
        <v>5894</v>
      </c>
      <c r="D13" s="60" t="s">
        <v>69</v>
      </c>
      <c r="E13" s="61">
        <f>SUM(I10-C13)</f>
        <v>-894</v>
      </c>
      <c r="F13" s="58" t="s">
        <v>74</v>
      </c>
      <c r="G13" s="59">
        <f>'HC-May'!M61</f>
        <v>5364.5</v>
      </c>
      <c r="H13" s="60" t="s">
        <v>69</v>
      </c>
      <c r="I13" s="61">
        <f>SUM(I10-G13)</f>
        <v>-364.5</v>
      </c>
      <c r="J13" s="56"/>
    </row>
    <row r="14" spans="1:10">
      <c r="A14" s="56"/>
      <c r="B14" s="58" t="s">
        <v>75</v>
      </c>
      <c r="C14" s="59">
        <f>'HC-Dic'!J53</f>
        <v>5903</v>
      </c>
      <c r="D14" s="60" t="s">
        <v>69</v>
      </c>
      <c r="E14" s="61">
        <f>SUM(I10-C14)</f>
        <v>-903</v>
      </c>
      <c r="F14" s="58" t="s">
        <v>76</v>
      </c>
      <c r="G14" s="59">
        <f>'HC-Jun'!N57</f>
        <v>5000</v>
      </c>
      <c r="H14" s="60" t="s">
        <v>69</v>
      </c>
      <c r="I14" s="61">
        <f>SUM(I10-G14)</f>
        <v>0</v>
      </c>
      <c r="J14" s="56"/>
    </row>
    <row r="15" spans="1:10">
      <c r="A15" s="56"/>
      <c r="B15" s="58" t="s">
        <v>77</v>
      </c>
      <c r="C15" s="59">
        <f>'HC-Ene'!J57</f>
        <v>3640</v>
      </c>
      <c r="D15" s="60" t="s">
        <v>69</v>
      </c>
      <c r="E15" s="61">
        <f>SUM(I10-C15)</f>
        <v>1360</v>
      </c>
      <c r="F15" s="58" t="s">
        <v>78</v>
      </c>
      <c r="G15" s="59">
        <f>'HC-Jul'!N60</f>
        <v>2272</v>
      </c>
      <c r="H15" s="60" t="s">
        <v>69</v>
      </c>
      <c r="I15" s="61">
        <f>SUM(I10-G15)</f>
        <v>2728</v>
      </c>
      <c r="J15" s="56"/>
    </row>
    <row r="16" spans="1:10">
      <c r="A16" s="56"/>
      <c r="B16" s="58" t="s">
        <v>79</v>
      </c>
      <c r="C16" s="59">
        <f>'HC-Feb'!J60</f>
        <v>6550</v>
      </c>
      <c r="D16" s="60" t="s">
        <v>69</v>
      </c>
      <c r="E16" s="61">
        <f>SUM(I10-C16)</f>
        <v>-1550</v>
      </c>
      <c r="F16" s="58" t="s">
        <v>80</v>
      </c>
      <c r="G16" s="59">
        <f>'HC-Ago'!N61</f>
        <v>5360</v>
      </c>
      <c r="H16" s="60" t="s">
        <v>69</v>
      </c>
      <c r="I16" s="61">
        <f>SUM(I10-G16)</f>
        <v>-360</v>
      </c>
      <c r="J16" s="56"/>
    </row>
    <row r="17" spans="1:10">
      <c r="A17" s="56"/>
      <c r="B17" s="62"/>
      <c r="C17" s="56"/>
      <c r="D17" s="781" t="s">
        <v>81</v>
      </c>
      <c r="E17" s="781"/>
      <c r="F17" s="59">
        <f>SUM(C12+C13+C14+C15+C16+G11+G12+C11+G14+G15+G16)</f>
        <v>51010</v>
      </c>
      <c r="G17" s="56"/>
      <c r="H17" s="56"/>
      <c r="I17" s="56"/>
      <c r="J17" s="56"/>
    </row>
    <row r="18" spans="1:10">
      <c r="A18" s="56"/>
      <c r="B18" s="62"/>
      <c r="C18" s="56"/>
      <c r="D18" s="782" t="s">
        <v>69</v>
      </c>
      <c r="E18" s="782"/>
      <c r="F18" s="63">
        <f>SUM(E11+E12+E13+E14+E15+E16+I11+I12+I13+I14+I15+I16)</f>
        <v>3625.5</v>
      </c>
      <c r="G18" s="56"/>
      <c r="H18" s="56"/>
      <c r="I18" s="56"/>
      <c r="J18" s="56"/>
    </row>
    <row r="19" spans="1:10" ht="6.75" customHeight="1">
      <c r="A19" s="56"/>
      <c r="B19" s="64"/>
      <c r="C19" s="64"/>
      <c r="D19" s="64"/>
      <c r="E19" s="56"/>
      <c r="F19" s="56"/>
      <c r="G19" s="56"/>
      <c r="H19" s="56"/>
      <c r="I19" s="56"/>
      <c r="J19" s="56"/>
    </row>
    <row r="20" spans="1:10">
      <c r="A20" s="56"/>
      <c r="B20" s="779" t="s">
        <v>82</v>
      </c>
      <c r="C20" s="779"/>
      <c r="D20" s="779"/>
      <c r="E20" s="779"/>
      <c r="F20" s="779"/>
      <c r="G20" s="780" t="s">
        <v>67</v>
      </c>
      <c r="H20" s="780"/>
      <c r="I20" s="65">
        <v>1300</v>
      </c>
      <c r="J20" s="56"/>
    </row>
    <row r="21" spans="1:10">
      <c r="A21" s="56"/>
      <c r="B21" s="58" t="s">
        <v>68</v>
      </c>
      <c r="C21" s="59">
        <f>'HC-Sep'!H60</f>
        <v>1300</v>
      </c>
      <c r="D21" s="58" t="s">
        <v>75</v>
      </c>
      <c r="E21" s="59">
        <f>'HC-Dic'!J55</f>
        <v>1300</v>
      </c>
      <c r="F21" s="58" t="s">
        <v>70</v>
      </c>
      <c r="G21" s="59">
        <f>'HC-Mar'!I60</f>
        <v>1300</v>
      </c>
      <c r="H21" s="58" t="s">
        <v>76</v>
      </c>
      <c r="I21" s="59">
        <f>'HC-Jun'!N59</f>
        <v>1300</v>
      </c>
      <c r="J21" s="56"/>
    </row>
    <row r="22" spans="1:10">
      <c r="A22" s="56"/>
      <c r="B22" s="58" t="s">
        <v>71</v>
      </c>
      <c r="C22" s="66">
        <f>'HC-Oct'!I57</f>
        <v>1300</v>
      </c>
      <c r="D22" s="58" t="s">
        <v>77</v>
      </c>
      <c r="E22" s="59">
        <f>'HC-Ene'!J59</f>
        <v>1300</v>
      </c>
      <c r="F22" s="58" t="s">
        <v>72</v>
      </c>
      <c r="G22" s="59">
        <f>'HC-Abr'!L63</f>
        <v>1300</v>
      </c>
      <c r="H22" s="58" t="s">
        <v>78</v>
      </c>
      <c r="I22" s="59">
        <f>'HC-Jul'!N62</f>
        <v>1300</v>
      </c>
      <c r="J22" s="56"/>
    </row>
    <row r="23" spans="1:10">
      <c r="A23" s="56"/>
      <c r="B23" s="67" t="s">
        <v>73</v>
      </c>
      <c r="C23" s="59">
        <f>'HC-Nov'!I58</f>
        <v>1300</v>
      </c>
      <c r="D23" s="68" t="s">
        <v>79</v>
      </c>
      <c r="E23" s="66">
        <f>'HC-Feb'!J62</f>
        <v>1300</v>
      </c>
      <c r="F23" s="69" t="s">
        <v>74</v>
      </c>
      <c r="G23" s="59">
        <f>'HC-May'!M63</f>
        <v>1300</v>
      </c>
      <c r="H23" s="58" t="s">
        <v>80</v>
      </c>
      <c r="I23" s="59">
        <f>'HC-Ago'!N63</f>
        <v>1300</v>
      </c>
      <c r="J23" s="56"/>
    </row>
    <row r="24" spans="1:10">
      <c r="A24" s="56"/>
      <c r="B24" s="62"/>
      <c r="C24" s="56"/>
      <c r="D24" s="781" t="s">
        <v>83</v>
      </c>
      <c r="E24" s="781"/>
      <c r="F24" s="59">
        <f>SUM(E21+G21+I21+C22+E22+G22+I22+C21+E23+G23+I23)</f>
        <v>14300</v>
      </c>
      <c r="G24" s="56"/>
      <c r="H24" s="56"/>
      <c r="I24" s="56"/>
      <c r="J24" s="56"/>
    </row>
    <row r="25" spans="1:10" ht="6.75" customHeight="1">
      <c r="A25" s="56"/>
      <c r="B25" s="62"/>
      <c r="C25" s="56"/>
      <c r="D25" s="56"/>
      <c r="E25" s="56"/>
      <c r="F25" s="56"/>
      <c r="G25" s="56"/>
      <c r="H25" s="56"/>
      <c r="I25" s="56"/>
      <c r="J25" s="56"/>
    </row>
    <row r="26" spans="1:10">
      <c r="A26" s="56"/>
      <c r="B26" s="779" t="s">
        <v>84</v>
      </c>
      <c r="C26" s="779"/>
      <c r="D26" s="779"/>
      <c r="E26" s="779"/>
      <c r="F26" s="779"/>
      <c r="G26" s="779"/>
      <c r="H26" s="779"/>
      <c r="I26" s="70">
        <v>600</v>
      </c>
      <c r="J26" s="56"/>
    </row>
    <row r="27" spans="1:10">
      <c r="A27" s="56"/>
      <c r="B27" s="58" t="s">
        <v>68</v>
      </c>
      <c r="C27" s="59">
        <f>'HC-Sep'!H59</f>
        <v>1000</v>
      </c>
      <c r="D27" s="58" t="s">
        <v>75</v>
      </c>
      <c r="E27" s="59">
        <f>'HC-Dic'!J54</f>
        <v>1000</v>
      </c>
      <c r="F27" s="58" t="s">
        <v>70</v>
      </c>
      <c r="G27" s="59">
        <f>'HC-Mar'!I59</f>
        <v>500</v>
      </c>
      <c r="H27" s="58" t="s">
        <v>76</v>
      </c>
      <c r="I27" s="59">
        <f>'HC-Jun'!N58</f>
        <v>500</v>
      </c>
      <c r="J27" s="56"/>
    </row>
    <row r="28" spans="1:10">
      <c r="A28" s="56"/>
      <c r="B28" s="58" t="s">
        <v>71</v>
      </c>
      <c r="C28" s="66">
        <f>'HC-Oct'!I56</f>
        <v>1000</v>
      </c>
      <c r="D28" s="58" t="s">
        <v>77</v>
      </c>
      <c r="E28" s="59">
        <f>'HC-Ene'!J58</f>
        <v>1000</v>
      </c>
      <c r="F28" s="58" t="s">
        <v>72</v>
      </c>
      <c r="G28" s="59">
        <f>'HC-Abr'!L62</f>
        <v>500</v>
      </c>
      <c r="H28" s="58" t="s">
        <v>78</v>
      </c>
      <c r="I28" s="59">
        <f>'HC-Jul'!N61</f>
        <v>1000</v>
      </c>
      <c r="J28" s="56"/>
    </row>
    <row r="29" spans="1:10">
      <c r="A29" s="56"/>
      <c r="B29" s="67" t="s">
        <v>73</v>
      </c>
      <c r="C29" s="59">
        <f>'HC-Nov'!I57</f>
        <v>1000</v>
      </c>
      <c r="D29" s="68" t="s">
        <v>79</v>
      </c>
      <c r="E29" s="59">
        <f>'HC-Feb'!J61</f>
        <v>500</v>
      </c>
      <c r="F29" s="69" t="s">
        <v>74</v>
      </c>
      <c r="G29" s="59">
        <f>'HC-May'!M62</f>
        <v>500</v>
      </c>
      <c r="H29" s="58" t="s">
        <v>80</v>
      </c>
      <c r="I29" s="59">
        <f>'HC-Ago'!N62</f>
        <v>1000</v>
      </c>
      <c r="J29" s="56"/>
    </row>
    <row r="30" spans="1:10">
      <c r="A30" s="56"/>
      <c r="B30" s="62"/>
      <c r="C30" s="56"/>
      <c r="D30" s="781" t="s">
        <v>85</v>
      </c>
      <c r="E30" s="781"/>
      <c r="F30" s="59">
        <f>SUM(E27+G27+I27+C28+E28+G28+I28+C27+E29+G29+I29)</f>
        <v>8500</v>
      </c>
      <c r="G30" s="56"/>
      <c r="H30" s="56"/>
      <c r="I30" s="56"/>
      <c r="J30" s="56"/>
    </row>
    <row r="31" spans="1:10" ht="6.7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</row>
    <row r="32" spans="1:10">
      <c r="A32" s="56"/>
      <c r="B32" s="783" t="s">
        <v>86</v>
      </c>
      <c r="C32" s="783"/>
      <c r="D32" s="783"/>
      <c r="E32" s="783"/>
      <c r="F32" s="783"/>
      <c r="G32" s="783"/>
      <c r="H32" s="783"/>
      <c r="I32" s="783"/>
      <c r="J32" s="56"/>
    </row>
    <row r="33" spans="1:10">
      <c r="A33" s="56"/>
      <c r="B33" s="58" t="s">
        <v>68</v>
      </c>
      <c r="C33" s="59">
        <f>'IM-Sep'!M70</f>
        <v>0</v>
      </c>
      <c r="D33" s="58" t="s">
        <v>75</v>
      </c>
      <c r="E33" s="59">
        <f>'IM-Dic'!M67</f>
        <v>0</v>
      </c>
      <c r="F33" s="58" t="s">
        <v>70</v>
      </c>
      <c r="G33" s="59">
        <f>'IM-Mar'!M70</f>
        <v>0</v>
      </c>
      <c r="H33" s="58" t="s">
        <v>76</v>
      </c>
      <c r="I33" s="59">
        <f>'IM-Jun'!M73</f>
        <v>0</v>
      </c>
      <c r="J33" s="56"/>
    </row>
    <row r="34" spans="1:10">
      <c r="A34" s="56"/>
      <c r="B34" s="58" t="s">
        <v>71</v>
      </c>
      <c r="C34" s="66">
        <f>'IM-Oct'!M67</f>
        <v>0</v>
      </c>
      <c r="D34" s="58" t="s">
        <v>77</v>
      </c>
      <c r="E34" s="59">
        <f>'IM-Ene'!M67</f>
        <v>0</v>
      </c>
      <c r="F34" s="58" t="s">
        <v>72</v>
      </c>
      <c r="G34" s="59">
        <f>'IM-Abr'!M70</f>
        <v>0</v>
      </c>
      <c r="H34" s="58" t="s">
        <v>78</v>
      </c>
      <c r="I34" s="59">
        <f>'IM-Jul'!M73</f>
        <v>0</v>
      </c>
      <c r="J34" s="56"/>
    </row>
    <row r="35" spans="1:10">
      <c r="A35" s="56"/>
      <c r="B35" s="67" t="s">
        <v>73</v>
      </c>
      <c r="C35" s="59">
        <f>'IM-Nov'!M67</f>
        <v>0</v>
      </c>
      <c r="D35" s="68" t="s">
        <v>79</v>
      </c>
      <c r="E35" s="59">
        <f>'IM-Feb'!M71</f>
        <v>0</v>
      </c>
      <c r="F35" s="69" t="s">
        <v>74</v>
      </c>
      <c r="G35" s="59">
        <f>'IM-May'!M70</f>
        <v>0</v>
      </c>
      <c r="H35" s="58" t="s">
        <v>80</v>
      </c>
      <c r="I35" s="59">
        <f>'IM-Ago'!M71</f>
        <v>0</v>
      </c>
      <c r="J35" s="56"/>
    </row>
    <row r="36" spans="1:10">
      <c r="A36" s="56"/>
      <c r="B36" s="62"/>
      <c r="C36" s="56"/>
      <c r="D36" s="781" t="s">
        <v>87</v>
      </c>
      <c r="E36" s="781"/>
      <c r="F36" s="59">
        <f>I35</f>
        <v>0</v>
      </c>
      <c r="G36" s="56"/>
      <c r="H36" s="56"/>
      <c r="I36" s="56"/>
      <c r="J36" s="56"/>
    </row>
    <row r="37" spans="1:10">
      <c r="A37" s="56"/>
      <c r="B37" s="56"/>
      <c r="C37" s="56"/>
      <c r="D37" s="56"/>
      <c r="E37" s="56"/>
      <c r="F37" s="56"/>
      <c r="G37" s="56"/>
      <c r="H37" s="56"/>
      <c r="I37" s="56"/>
      <c r="J37" s="56"/>
    </row>
    <row r="38" spans="1:10">
      <c r="A38" s="56"/>
      <c r="B38" s="783" t="s">
        <v>88</v>
      </c>
      <c r="C38" s="783"/>
      <c r="D38" s="783"/>
      <c r="E38" s="783"/>
      <c r="F38" s="783"/>
      <c r="G38" s="783"/>
      <c r="H38" s="783"/>
      <c r="I38" s="783"/>
      <c r="J38" s="56"/>
    </row>
    <row r="39" spans="1:10">
      <c r="A39" s="56"/>
      <c r="B39" s="58" t="s">
        <v>68</v>
      </c>
      <c r="C39" s="59">
        <f>'IM-Sep'!M71</f>
        <v>15000</v>
      </c>
      <c r="D39" s="58" t="s">
        <v>75</v>
      </c>
      <c r="E39" s="59">
        <f>'IM-Dic'!M68</f>
        <v>3000</v>
      </c>
      <c r="F39" s="58" t="s">
        <v>70</v>
      </c>
      <c r="G39" s="59">
        <f>'IM-Mar'!M71</f>
        <v>3000</v>
      </c>
      <c r="H39" s="58" t="s">
        <v>76</v>
      </c>
      <c r="I39" s="59">
        <f>'IM-Jun'!M74</f>
        <v>3000</v>
      </c>
      <c r="J39" s="56"/>
    </row>
    <row r="40" spans="1:10">
      <c r="A40" s="56"/>
      <c r="B40" s="58" t="s">
        <v>71</v>
      </c>
      <c r="C40" s="66">
        <f>'IM-Oct'!M68</f>
        <v>15000</v>
      </c>
      <c r="D40" s="58" t="s">
        <v>77</v>
      </c>
      <c r="E40" s="59">
        <f>'IM-Ene'!M68</f>
        <v>3000</v>
      </c>
      <c r="F40" s="58" t="s">
        <v>72</v>
      </c>
      <c r="G40" s="59">
        <f>'IM-Abr'!M71</f>
        <v>3000</v>
      </c>
      <c r="H40" s="58" t="s">
        <v>78</v>
      </c>
      <c r="I40" s="59">
        <f>'IM-Jul'!M74</f>
        <v>3000</v>
      </c>
      <c r="J40" s="56"/>
    </row>
    <row r="41" spans="1:10">
      <c r="A41" s="56"/>
      <c r="B41" s="67" t="s">
        <v>73</v>
      </c>
      <c r="C41" s="59">
        <f>'IM-Nov'!M68</f>
        <v>0</v>
      </c>
      <c r="D41" s="68" t="s">
        <v>79</v>
      </c>
      <c r="E41" s="59">
        <f>'IM-Feb'!M72</f>
        <v>3000</v>
      </c>
      <c r="F41" s="69" t="s">
        <v>74</v>
      </c>
      <c r="G41" s="59">
        <f>'IM-May'!M71</f>
        <v>3000</v>
      </c>
      <c r="H41" s="58" t="s">
        <v>80</v>
      </c>
      <c r="I41" s="59">
        <f>'IM-Ago'!M72</f>
        <v>3000</v>
      </c>
      <c r="J41" s="56"/>
    </row>
    <row r="42" spans="1:10">
      <c r="A42" s="56"/>
      <c r="B42" s="62"/>
      <c r="C42" s="56"/>
      <c r="D42" s="781" t="s">
        <v>87</v>
      </c>
      <c r="E42" s="781"/>
      <c r="F42" s="59">
        <f>I41</f>
        <v>3000</v>
      </c>
      <c r="G42" s="56"/>
      <c r="H42" s="56"/>
      <c r="I42" s="56"/>
      <c r="J42" s="56"/>
    </row>
    <row r="43" spans="1:10">
      <c r="A43" s="56"/>
      <c r="B43" s="56"/>
      <c r="C43" s="56"/>
      <c r="D43" s="56"/>
      <c r="E43" s="56"/>
      <c r="F43" s="56"/>
      <c r="G43" s="56"/>
      <c r="H43" s="56"/>
      <c r="I43" s="56"/>
      <c r="J43" s="56"/>
    </row>
    <row r="44" spans="1:10">
      <c r="A44" s="56"/>
      <c r="B44" s="56"/>
      <c r="C44" s="56"/>
      <c r="D44" s="56"/>
      <c r="E44" s="56"/>
      <c r="F44" s="56"/>
      <c r="G44" s="56"/>
      <c r="H44" s="56"/>
      <c r="I44" s="56"/>
      <c r="J44" s="56"/>
    </row>
    <row r="45" spans="1:10">
      <c r="A45" s="56"/>
      <c r="B45" s="56"/>
      <c r="C45" s="56"/>
      <c r="D45" s="56"/>
      <c r="E45" s="56"/>
      <c r="F45" s="56"/>
      <c r="G45" s="56"/>
      <c r="H45" s="56"/>
      <c r="I45" s="56"/>
      <c r="J45" s="56"/>
    </row>
    <row r="46" spans="1:10">
      <c r="A46" s="56"/>
      <c r="B46" s="56"/>
      <c r="C46" s="56"/>
      <c r="D46" s="56"/>
      <c r="E46" s="56"/>
      <c r="F46" s="56"/>
      <c r="G46" s="56"/>
      <c r="H46" s="56"/>
      <c r="I46" s="56"/>
      <c r="J46" s="56"/>
    </row>
    <row r="47" spans="1:10">
      <c r="A47" s="56"/>
      <c r="B47" s="56"/>
      <c r="C47" s="56"/>
      <c r="D47" s="56"/>
      <c r="E47" s="56"/>
      <c r="F47" s="56"/>
      <c r="G47" s="56"/>
      <c r="H47" s="56"/>
      <c r="I47" s="56"/>
      <c r="J47" s="56"/>
    </row>
    <row r="48" spans="1:10">
      <c r="A48" s="56"/>
      <c r="B48" s="56"/>
      <c r="C48" s="56"/>
      <c r="D48" s="56"/>
      <c r="E48" s="56"/>
      <c r="F48" s="56"/>
      <c r="G48" s="56"/>
      <c r="H48" s="56"/>
      <c r="I48" s="56"/>
      <c r="J48" s="56"/>
    </row>
    <row r="49" spans="1:10">
      <c r="A49" s="56"/>
      <c r="B49" s="56"/>
      <c r="C49" s="56"/>
      <c r="D49" s="56"/>
      <c r="E49" s="56"/>
      <c r="F49" s="56"/>
      <c r="G49" s="56"/>
      <c r="H49" s="56"/>
      <c r="I49" s="56"/>
      <c r="J49" s="56"/>
    </row>
    <row r="50" spans="1:10">
      <c r="A50" s="56"/>
      <c r="B50" s="56"/>
      <c r="C50" s="56"/>
      <c r="D50" s="56"/>
      <c r="E50" s="56"/>
      <c r="F50" s="56"/>
      <c r="G50" s="56"/>
      <c r="H50" s="56"/>
      <c r="I50" s="56"/>
      <c r="J50" s="56"/>
    </row>
    <row r="51" spans="1:10">
      <c r="A51" s="56"/>
      <c r="B51" s="56"/>
      <c r="C51" s="56"/>
      <c r="D51" s="56"/>
      <c r="E51" s="56"/>
      <c r="F51" s="56"/>
      <c r="G51" s="56"/>
      <c r="H51" s="56"/>
      <c r="I51" s="56"/>
      <c r="J51" s="56"/>
    </row>
    <row r="52" spans="1:10">
      <c r="A52" s="56"/>
      <c r="B52" s="56"/>
      <c r="C52" s="56"/>
      <c r="D52" s="56"/>
      <c r="E52" s="56"/>
      <c r="F52" s="56"/>
      <c r="G52" s="56"/>
      <c r="H52" s="56"/>
      <c r="I52" s="56"/>
      <c r="J52" s="56"/>
    </row>
    <row r="53" spans="1:10">
      <c r="A53" s="56"/>
      <c r="B53" s="56"/>
      <c r="C53" s="56"/>
      <c r="D53" s="56"/>
      <c r="E53" s="56"/>
      <c r="F53" s="56"/>
      <c r="G53" s="56"/>
      <c r="H53" s="56"/>
      <c r="I53" s="56"/>
      <c r="J53" s="56"/>
    </row>
    <row r="54" spans="1:10">
      <c r="A54" s="56"/>
      <c r="B54" s="56"/>
      <c r="C54" s="56"/>
      <c r="D54" s="56"/>
      <c r="E54" s="56"/>
      <c r="F54" s="56"/>
      <c r="G54" s="56"/>
      <c r="H54" s="56"/>
      <c r="I54" s="56"/>
      <c r="J54" s="56"/>
    </row>
    <row r="55" spans="1:10">
      <c r="A55" s="56"/>
      <c r="B55" s="56"/>
      <c r="C55" s="56"/>
      <c r="D55" s="56"/>
      <c r="E55" s="56"/>
      <c r="F55" s="56"/>
      <c r="G55" s="56"/>
      <c r="H55" s="56"/>
      <c r="I55" s="56"/>
      <c r="J55" s="56"/>
    </row>
    <row r="56" spans="1:10">
      <c r="A56" s="56"/>
      <c r="B56" s="56"/>
      <c r="C56" s="56"/>
      <c r="D56" s="56"/>
      <c r="E56" s="56"/>
      <c r="F56" s="56"/>
      <c r="G56" s="56"/>
      <c r="H56" s="56"/>
      <c r="I56" s="56"/>
      <c r="J56" s="56"/>
    </row>
    <row r="57" spans="1:10">
      <c r="A57" s="56"/>
      <c r="B57" s="56"/>
      <c r="C57" s="56"/>
      <c r="D57" s="56"/>
      <c r="E57" s="56"/>
      <c r="F57" s="56"/>
      <c r="G57" s="56"/>
      <c r="H57" s="56"/>
      <c r="I57" s="56"/>
      <c r="J57" s="56"/>
    </row>
    <row r="58" spans="1:10">
      <c r="A58" s="56"/>
      <c r="B58" s="56"/>
      <c r="C58" s="56"/>
      <c r="D58" s="56"/>
      <c r="E58" s="56"/>
      <c r="F58" s="56"/>
      <c r="G58" s="56"/>
      <c r="H58" s="56"/>
      <c r="I58" s="56"/>
      <c r="J58" s="56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</sheetData>
  <mergeCells count="18">
    <mergeCell ref="B38:I38"/>
    <mergeCell ref="D42:E42"/>
    <mergeCell ref="D24:E24"/>
    <mergeCell ref="B26:H26"/>
    <mergeCell ref="D30:E30"/>
    <mergeCell ref="B32:I32"/>
    <mergeCell ref="D36:E36"/>
    <mergeCell ref="B10:F10"/>
    <mergeCell ref="G10:H10"/>
    <mergeCell ref="D17:E17"/>
    <mergeCell ref="D18:E18"/>
    <mergeCell ref="B20:F20"/>
    <mergeCell ref="G20:H20"/>
    <mergeCell ref="B2:C2"/>
    <mergeCell ref="B3:C3"/>
    <mergeCell ref="B4:C4"/>
    <mergeCell ref="B5:C5"/>
    <mergeCell ref="B8:I8"/>
  </mergeCells>
  <hyperlinks>
    <hyperlink ref="D2" location="'HC-Sep'!Q3" display="HC - Sep"/>
    <hyperlink ref="E2" location="'HC-Oct'!S3" display="HC - Oct"/>
    <hyperlink ref="F2" location="'HC-Nov'!U3" display="HC - Nov"/>
    <hyperlink ref="G2" location="'HC-Dic'!W3" display="HC - Dic"/>
    <hyperlink ref="H2" location="'HC-Ene'!M2" display="HC - Ene"/>
    <hyperlink ref="I2" location="'HC-Feb'!O2" display="HC - Feb"/>
    <hyperlink ref="B3" location="Listado!B3" display="Listado"/>
    <hyperlink ref="D3" location="'HC-Mar'!Q2" display="HC - Mar"/>
    <hyperlink ref="E3" location="'HC-Abr'!S2" display="HC - Abr"/>
    <hyperlink ref="F3" location="'HC-May'!U2" display="HC - May"/>
    <hyperlink ref="G3" location="'HC-Jun'!W2" display="HC - Jun"/>
    <hyperlink ref="H3" location="'HC-Jul'!M3" display="HC - Jul"/>
    <hyperlink ref="I3" location="'HC-Ago'!O3" display="HC - Ago"/>
    <hyperlink ref="B4" location="C!M.B4" display="C.M"/>
    <hyperlink ref="D4" location="'IM-Sep'!F5" display="IM - Sep"/>
    <hyperlink ref="E4" location="'IM-Oct'!H5" display="IM - Oct"/>
    <hyperlink ref="F4" location="'IM-Nov'!J5" display="IM - Nov"/>
    <hyperlink ref="G4" location="'IM-Dic'!L5" display="IM - Dic"/>
    <hyperlink ref="H4" location="'IM-Ene'!D4" display="IM - Ene"/>
    <hyperlink ref="I4" location="'IM-Feb'!E4" display="IM - Feb"/>
    <hyperlink ref="B5" location="Menu!K13" display="Menu"/>
    <hyperlink ref="D5" location="'IM-Mar'!F4" display="IM - Mar"/>
    <hyperlink ref="E5" location="'IM-Abr'!H4" display="IM - Abr"/>
    <hyperlink ref="F5" location="'IM-May'!J4" display="IM - May"/>
    <hyperlink ref="G5" location="'IM-Jun'!L4" display="IM - Jun"/>
    <hyperlink ref="H5" location="'IM-Jul'!D5" display="IM - Jul"/>
    <hyperlink ref="I5" location="'IM-Ago'!E5" display="IM - Ago"/>
  </hyperlinks>
  <pageMargins left="0.118055555555556" right="0.118055555555556" top="0.118055555555556" bottom="0.196527777777778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80"/>
  <sheetViews>
    <sheetView zoomScale="113" zoomScaleNormal="113" zoomScalePageLayoutView="113" workbookViewId="0">
      <selection activeCell="L22" sqref="L22"/>
    </sheetView>
  </sheetViews>
  <sheetFormatPr baseColWidth="10" defaultColWidth="9.109375" defaultRowHeight="13.2"/>
  <cols>
    <col min="1" max="7" width="9.109375" style="1"/>
    <col min="8" max="8" width="13.88671875" style="1" bestFit="1" customWidth="1"/>
    <col min="9" max="1025" width="9.109375" style="1"/>
  </cols>
  <sheetData>
    <row r="1" spans="1:11">
      <c r="A1"/>
      <c r="B1"/>
      <c r="C1" s="308" t="s">
        <v>8</v>
      </c>
      <c r="D1" s="309" t="s">
        <v>30</v>
      </c>
      <c r="E1"/>
      <c r="F1" s="310"/>
      <c r="G1" s="310"/>
      <c r="H1" s="310"/>
      <c r="I1"/>
      <c r="J1"/>
      <c r="K1" s="310"/>
    </row>
    <row r="2" spans="1:11">
      <c r="A2"/>
      <c r="B2"/>
      <c r="C2" s="311" t="s">
        <v>9</v>
      </c>
      <c r="D2" s="312" t="s">
        <v>31</v>
      </c>
      <c r="E2" s="310"/>
      <c r="F2" s="310"/>
      <c r="G2" s="310"/>
      <c r="H2" s="310"/>
      <c r="I2"/>
      <c r="J2"/>
      <c r="K2" s="310"/>
    </row>
    <row r="3" spans="1:11" ht="13.8">
      <c r="A3"/>
      <c r="B3"/>
      <c r="C3" s="313" t="s">
        <v>10</v>
      </c>
      <c r="D3"/>
      <c r="E3" s="310"/>
      <c r="F3" s="310"/>
      <c r="G3" s="310"/>
      <c r="H3" s="310"/>
      <c r="I3"/>
      <c r="J3"/>
      <c r="K3" s="310"/>
    </row>
    <row r="4" spans="1:11" ht="13.8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8" t="s">
        <v>375</v>
      </c>
      <c r="D6" s="858"/>
      <c r="E6" s="858"/>
      <c r="F6" s="858"/>
      <c r="G6" s="858"/>
      <c r="H6" s="858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9" t="s">
        <v>331</v>
      </c>
      <c r="D9" s="859"/>
      <c r="E9" s="859"/>
      <c r="F9" s="860" t="s">
        <v>332</v>
      </c>
      <c r="G9" s="860"/>
      <c r="H9" s="399">
        <v>607991</v>
      </c>
      <c r="I9" s="319"/>
      <c r="J9" s="55"/>
      <c r="K9"/>
    </row>
    <row r="10" spans="1:11">
      <c r="A10" s="55"/>
      <c r="B10" s="317"/>
      <c r="C10" s="859"/>
      <c r="D10" s="859"/>
      <c r="E10" s="859"/>
      <c r="F10" s="860" t="s">
        <v>333</v>
      </c>
      <c r="G10" s="860"/>
      <c r="H10" s="399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'HC-Ene'!J57</f>
        <v>3640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'HC-Ene'!J60</f>
        <v>322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3962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59" t="s">
        <v>361</v>
      </c>
      <c r="D19" s="859"/>
      <c r="E19" s="859"/>
      <c r="F19" s="860" t="s">
        <v>332</v>
      </c>
      <c r="G19" s="860"/>
      <c r="H19" s="399">
        <v>607975</v>
      </c>
      <c r="I19" s="319"/>
      <c r="J19" s="55"/>
    </row>
    <row r="20" spans="1:10">
      <c r="A20" s="55"/>
      <c r="B20" s="317"/>
      <c r="C20" s="859"/>
      <c r="D20" s="859"/>
      <c r="E20" s="859"/>
      <c r="F20" s="860" t="s">
        <v>333</v>
      </c>
      <c r="G20" s="860"/>
      <c r="H20" s="399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414">
        <f>'HC-Ene'!J59</f>
        <v>1300</v>
      </c>
      <c r="I22" s="319"/>
      <c r="J22" s="55"/>
    </row>
    <row r="23" spans="1:10" ht="13.5" customHeight="1">
      <c r="A23" s="55"/>
      <c r="B23" s="317"/>
      <c r="C23" s="321" t="s">
        <v>428</v>
      </c>
      <c r="D23" s="322"/>
      <c r="E23" s="322"/>
      <c r="F23" s="323"/>
      <c r="G23" s="324">
        <v>4</v>
      </c>
      <c r="H23" s="325">
        <f>'HC-Ene'!J58</f>
        <v>1000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2300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59" t="s">
        <v>363</v>
      </c>
      <c r="D29" s="859"/>
      <c r="E29" s="859"/>
      <c r="F29" s="869" t="s">
        <v>333</v>
      </c>
      <c r="G29" s="869"/>
      <c r="H29" s="873">
        <v>2675459567</v>
      </c>
      <c r="I29" s="319"/>
      <c r="J29" s="55"/>
    </row>
    <row r="30" spans="1:10" ht="12.75" customHeight="1">
      <c r="A30" s="55"/>
      <c r="B30" s="317"/>
      <c r="C30" s="859"/>
      <c r="D30" s="859"/>
      <c r="E30" s="859"/>
      <c r="F30" s="869"/>
      <c r="G30" s="869"/>
      <c r="H30" s="873"/>
      <c r="I30" s="319"/>
      <c r="J30" s="55"/>
    </row>
    <row r="31" spans="1:10" ht="15.6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'HC-Ene'!J61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7262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2.8">
      <c r="A40" s="55"/>
      <c r="B40" s="861" t="s">
        <v>337</v>
      </c>
      <c r="C40" s="861"/>
      <c r="D40" s="861"/>
      <c r="E40" s="861"/>
      <c r="F40" s="861"/>
      <c r="G40" s="861"/>
      <c r="H40" s="861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'HC-Ene'!D104</f>
        <v>3436.5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'IM-Ene'!H20</f>
        <v>9872.5</v>
      </c>
      <c r="E43" s="336"/>
      <c r="F43" s="377" t="s">
        <v>341</v>
      </c>
      <c r="G43" s="341"/>
      <c r="H43" s="342">
        <f>'HC-Ene'!Q58</f>
        <v>3640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13309</v>
      </c>
      <c r="E44" s="336"/>
      <c r="F44" s="392" t="s">
        <v>343</v>
      </c>
      <c r="G44" s="393"/>
      <c r="H44" s="394">
        <f>SUM(H42-H43)</f>
        <v>1360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'IM-Ene'!B26:F26</f>
        <v>Resolucion para Fondo de Salones del Reino - Ene</v>
      </c>
      <c r="C46" s="347"/>
      <c r="D46" s="291">
        <f>'IM-Ene'!H26</f>
        <v>1300</v>
      </c>
      <c r="E46" s="348"/>
      <c r="F46" s="376" t="s">
        <v>344</v>
      </c>
      <c r="G46" s="338"/>
      <c r="H46" s="339">
        <v>0</v>
      </c>
      <c r="I46" s="55"/>
      <c r="J46" s="55"/>
    </row>
    <row r="47" spans="1:10">
      <c r="A47" s="55"/>
      <c r="B47" s="380" t="str">
        <f>'IM-Ene'!B27:F27</f>
        <v>PASR - Mes de Ene</v>
      </c>
      <c r="C47" s="347"/>
      <c r="D47" s="291">
        <f>'IM-Ene'!H27</f>
        <v>322</v>
      </c>
      <c r="E47" s="348"/>
      <c r="F47" s="377" t="s">
        <v>345</v>
      </c>
      <c r="G47" s="341"/>
      <c r="H47" s="342">
        <f>'HC-Ene'!R58</f>
        <v>1000</v>
      </c>
      <c r="I47" s="55"/>
      <c r="J47" s="55"/>
    </row>
    <row r="48" spans="1:10">
      <c r="A48" s="55"/>
      <c r="B48" s="380" t="str">
        <f>'IM-Ene'!B28:F28</f>
        <v>Contribucion Mensual para el Mantto del Salon - Ene</v>
      </c>
      <c r="C48" s="347"/>
      <c r="D48" s="291">
        <f>'IM-Ene'!H28</f>
        <v>3000</v>
      </c>
      <c r="E48" s="348"/>
      <c r="F48" s="392" t="s">
        <v>343</v>
      </c>
      <c r="G48" s="393"/>
      <c r="H48" s="394">
        <f>SUM(H46-H47)</f>
        <v>-1000</v>
      </c>
      <c r="I48" s="55"/>
      <c r="J48" s="55"/>
    </row>
    <row r="49" spans="1:10">
      <c r="A49" s="55"/>
      <c r="B49" s="380" t="str">
        <f>'IM-Ene'!B29:F29</f>
        <v>Resolucion para Fondo del Circuito - Mes de Ene</v>
      </c>
      <c r="C49" s="347"/>
      <c r="D49" s="291">
        <f>'IM-Ene'!H29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'IM-Ene'!B30:F30</f>
        <v>Gastos Varios</v>
      </c>
      <c r="C50" s="351"/>
      <c r="D50" s="291">
        <f>'IM-Ene'!H30</f>
        <v>0</v>
      </c>
      <c r="E50" s="352"/>
      <c r="F50" s="351"/>
      <c r="G50" s="351"/>
      <c r="H50" s="353"/>
      <c r="I50" s="55"/>
      <c r="J50" s="55"/>
    </row>
    <row r="51" spans="1:10">
      <c r="A51" s="55"/>
      <c r="B51" s="380" t="str">
        <f>'IM-Ene'!B31:F31</f>
        <v>Resolucion OM</v>
      </c>
      <c r="C51" s="351"/>
      <c r="D51" s="415">
        <f>'IM-Ene'!H31</f>
        <v>1000</v>
      </c>
      <c r="E51" s="336"/>
      <c r="F51" s="351"/>
      <c r="G51" s="351"/>
      <c r="H51" s="355">
        <f>D54+H42+H46</f>
        <v>11622</v>
      </c>
      <c r="I51" s="55"/>
      <c r="J51" s="55"/>
    </row>
    <row r="52" spans="1:10">
      <c r="A52" s="55"/>
      <c r="B52" s="380">
        <f>'IM-Ene'!B32:F32</f>
        <v>0</v>
      </c>
      <c r="C52" s="351"/>
      <c r="D52" s="415">
        <f>'IM-Ene'!H32</f>
        <v>0</v>
      </c>
      <c r="E52" s="336"/>
      <c r="F52" s="351"/>
      <c r="G52" s="351"/>
      <c r="H52" s="358">
        <f>D54+H43+H47</f>
        <v>11262</v>
      </c>
      <c r="I52" s="55"/>
      <c r="J52" s="55"/>
    </row>
    <row r="53" spans="1:10">
      <c r="A53" s="55"/>
      <c r="B53" s="380">
        <f>'IM-Ene'!B33:F33</f>
        <v>0</v>
      </c>
      <c r="C53" s="351"/>
      <c r="D53" s="354">
        <f>'IM-Ene'!H33</f>
        <v>0</v>
      </c>
      <c r="E53" s="336"/>
      <c r="F53" s="351"/>
      <c r="G53" s="351"/>
      <c r="H53" s="359"/>
      <c r="I53" s="55"/>
      <c r="J53" s="55"/>
    </row>
    <row r="54" spans="1:10">
      <c r="A54" s="55"/>
      <c r="B54" s="395" t="s">
        <v>342</v>
      </c>
      <c r="C54" s="395"/>
      <c r="D54" s="396">
        <f>SUM(D46:D53)</f>
        <v>6622</v>
      </c>
      <c r="E54" s="336"/>
      <c r="F54" s="341"/>
      <c r="G54" s="341"/>
      <c r="H54" s="361">
        <f>H44+H48+D56</f>
        <v>7047</v>
      </c>
      <c r="I54" s="55"/>
      <c r="J54" s="55"/>
    </row>
    <row r="55" spans="1:10">
      <c r="A55" s="55"/>
      <c r="B55" s="336"/>
      <c r="C55" s="336"/>
      <c r="D55" s="336"/>
      <c r="E55" s="336"/>
      <c r="F55" s="336"/>
      <c r="G55" s="336"/>
      <c r="H55" s="362">
        <f>H51-H52</f>
        <v>360</v>
      </c>
      <c r="I55" s="55"/>
      <c r="J55" s="55"/>
    </row>
    <row r="56" spans="1:10">
      <c r="A56" s="55"/>
      <c r="B56" s="393" t="s">
        <v>343</v>
      </c>
      <c r="C56" s="393"/>
      <c r="D56" s="394">
        <f>SUM(D44-D54)</f>
        <v>6687</v>
      </c>
      <c r="E56" s="336"/>
      <c r="F56" s="55"/>
      <c r="G56" s="360"/>
      <c r="H56" s="55"/>
      <c r="I56" s="55"/>
      <c r="J56" s="55"/>
    </row>
    <row r="57" spans="1:10">
      <c r="A57" s="55"/>
      <c r="B57" s="55"/>
      <c r="C57" s="55"/>
      <c r="D57" s="397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Ene'!M2" display="HC - Ene"/>
    <hyperlink ref="C2" location="Listado!B3" display="Listado"/>
    <hyperlink ref="D2" location="'IM-Ene'!D4" display="IM - Ene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A173"/>
  <sheetViews>
    <sheetView zoomScale="96" workbookViewId="0">
      <pane ySplit="6" topLeftCell="A107" activePane="bottomLeft" state="frozen"/>
      <selection pane="bottomLeft" activeCell="J60" sqref="J60:K63"/>
    </sheetView>
  </sheetViews>
  <sheetFormatPr baseColWidth="10" defaultColWidth="9.109375" defaultRowHeight="13.2"/>
  <cols>
    <col min="1" max="1" width="9.109375" style="1"/>
    <col min="2" max="2" width="10.44140625" style="71" bestFit="1" customWidth="1"/>
    <col min="3" max="4" width="9.109375" style="1"/>
    <col min="5" max="5" width="10.6640625" style="1" bestFit="1" customWidth="1"/>
    <col min="6" max="6" width="10.5546875" style="1" bestFit="1" customWidth="1"/>
    <col min="7" max="7" width="10.6640625" style="1" bestFit="1" customWidth="1"/>
    <col min="8" max="8" width="6.33203125" style="71" bestFit="1" customWidth="1"/>
    <col min="9" max="9" width="10.21875" style="71" bestFit="1" customWidth="1"/>
    <col min="10" max="10" width="9.77734375" style="71" bestFit="1" customWidth="1"/>
    <col min="11" max="14" width="9.109375" style="71"/>
    <col min="15" max="19" width="9.109375" style="1"/>
    <col min="20" max="20" width="0" style="1" hidden="1"/>
    <col min="21" max="1015" width="9.109375" style="1"/>
  </cols>
  <sheetData>
    <row r="1" spans="1:22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3.8">
      <c r="A2"/>
      <c r="B2" s="788" t="s">
        <v>8</v>
      </c>
      <c r="C2" s="788"/>
      <c r="D2" s="788"/>
      <c r="E2" s="158"/>
      <c r="F2" s="803"/>
      <c r="G2" s="803"/>
      <c r="H2" s="159"/>
      <c r="I2" s="671" t="s">
        <v>18</v>
      </c>
      <c r="J2" s="671" t="s">
        <v>21</v>
      </c>
      <c r="K2" s="671" t="s">
        <v>24</v>
      </c>
      <c r="L2" s="671" t="s">
        <v>27</v>
      </c>
      <c r="M2" s="671" t="s">
        <v>30</v>
      </c>
      <c r="N2" s="676" t="s">
        <v>34</v>
      </c>
      <c r="O2"/>
      <c r="P2"/>
      <c r="Q2"/>
      <c r="R2"/>
      <c r="S2"/>
      <c r="T2"/>
      <c r="U2"/>
      <c r="V2"/>
    </row>
    <row r="3" spans="1:22" ht="13.8">
      <c r="A3"/>
      <c r="B3" s="775" t="s">
        <v>9</v>
      </c>
      <c r="C3" s="775"/>
      <c r="D3" s="775"/>
      <c r="E3" s="158"/>
      <c r="F3" s="161"/>
      <c r="G3" s="161"/>
      <c r="H3" s="159"/>
      <c r="I3" s="671" t="s">
        <v>37</v>
      </c>
      <c r="J3" s="671" t="s">
        <v>40</v>
      </c>
      <c r="K3" s="671" t="s">
        <v>43</v>
      </c>
      <c r="L3" s="671" t="s">
        <v>46</v>
      </c>
      <c r="M3" s="671" t="s">
        <v>50</v>
      </c>
      <c r="N3" s="671" t="s">
        <v>53</v>
      </c>
      <c r="O3"/>
      <c r="P3"/>
      <c r="Q3"/>
      <c r="R3"/>
      <c r="S3"/>
      <c r="T3"/>
      <c r="U3"/>
      <c r="V3"/>
    </row>
    <row r="4" spans="1:22" ht="13.8">
      <c r="A4"/>
      <c r="B4" s="776" t="s">
        <v>10</v>
      </c>
      <c r="C4" s="776"/>
      <c r="D4" s="776"/>
      <c r="E4" s="162"/>
      <c r="F4" s="801"/>
      <c r="G4" s="801"/>
      <c r="H4" s="163"/>
      <c r="I4" s="672" t="s">
        <v>19</v>
      </c>
      <c r="J4" s="672" t="s">
        <v>22</v>
      </c>
      <c r="K4" s="672" t="s">
        <v>25</v>
      </c>
      <c r="L4" s="672" t="s">
        <v>28</v>
      </c>
      <c r="M4" s="672" t="s">
        <v>31</v>
      </c>
      <c r="N4" s="672" t="s">
        <v>35</v>
      </c>
      <c r="O4"/>
      <c r="P4"/>
      <c r="Q4"/>
      <c r="R4"/>
      <c r="S4"/>
      <c r="T4"/>
      <c r="U4"/>
      <c r="V4"/>
    </row>
    <row r="5" spans="1:22" ht="15.6">
      <c r="A5"/>
      <c r="B5" s="802" t="s">
        <v>5</v>
      </c>
      <c r="C5" s="802"/>
      <c r="D5" s="802"/>
      <c r="E5" s="162"/>
      <c r="F5" s="161"/>
      <c r="G5" s="161"/>
      <c r="H5" s="163"/>
      <c r="I5" s="672" t="s">
        <v>38</v>
      </c>
      <c r="J5" s="672" t="s">
        <v>41</v>
      </c>
      <c r="K5" s="672" t="s">
        <v>44</v>
      </c>
      <c r="L5" s="672" t="s">
        <v>47</v>
      </c>
      <c r="M5" s="672" t="s">
        <v>51</v>
      </c>
      <c r="N5" s="672" t="s">
        <v>54</v>
      </c>
      <c r="O5"/>
      <c r="P5"/>
      <c r="Q5"/>
      <c r="R5"/>
      <c r="S5"/>
      <c r="T5"/>
      <c r="U5"/>
      <c r="V5"/>
    </row>
    <row r="6" spans="1:22" ht="6.75" customHeight="1">
      <c r="A6"/>
      <c r="B6" s="164"/>
      <c r="C6" s="164"/>
      <c r="D6" s="164"/>
      <c r="E6" s="162"/>
      <c r="F6" s="161"/>
      <c r="G6" s="161"/>
      <c r="H6" s="163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ht="26.25" customHeight="1">
      <c r="A8" s="55"/>
      <c r="B8" s="794" t="s">
        <v>253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794"/>
      <c r="O8" s="55"/>
      <c r="P8"/>
      <c r="Q8"/>
      <c r="R8"/>
      <c r="S8" s="131"/>
      <c r="T8" s="165">
        <v>1</v>
      </c>
      <c r="U8"/>
      <c r="V8"/>
    </row>
    <row r="9" spans="1:22" ht="13.5" customHeight="1">
      <c r="A9" s="55"/>
      <c r="B9" s="130"/>
      <c r="C9" s="166"/>
      <c r="D9" s="166"/>
      <c r="E9" s="166"/>
      <c r="F9" s="166"/>
      <c r="G9" s="166"/>
      <c r="H9" s="130"/>
      <c r="I9" s="130"/>
      <c r="J9" s="130"/>
      <c r="K9" s="130"/>
      <c r="L9" s="130"/>
      <c r="M9" s="130"/>
      <c r="N9" s="130"/>
      <c r="O9" s="55"/>
      <c r="P9" s="167"/>
      <c r="Q9" s="131"/>
      <c r="R9" s="131"/>
      <c r="S9" s="131"/>
      <c r="T9" s="165">
        <v>2</v>
      </c>
      <c r="U9"/>
      <c r="V9"/>
    </row>
    <row r="10" spans="1:22" ht="15.6">
      <c r="A10" s="55"/>
      <c r="B10" s="795" t="str">
        <f>Menu!C13</f>
        <v>Jardines Cancun</v>
      </c>
      <c r="C10" s="795"/>
      <c r="D10" s="795"/>
      <c r="E10" s="795"/>
      <c r="F10" s="795"/>
      <c r="G10" s="795" t="str">
        <f>Menu!F13</f>
        <v>Cancun</v>
      </c>
      <c r="H10" s="795"/>
      <c r="I10" s="795"/>
      <c r="J10" s="795" t="str">
        <f>Menu!I13</f>
        <v>Quintana Roo</v>
      </c>
      <c r="K10" s="795"/>
      <c r="L10" s="795" t="s">
        <v>79</v>
      </c>
      <c r="M10" s="795"/>
      <c r="N10" s="677">
        <v>2018</v>
      </c>
      <c r="O10" s="55"/>
      <c r="P10" s="52"/>
      <c r="Q10"/>
      <c r="R10" s="52"/>
      <c r="S10" s="52"/>
      <c r="T10" s="52"/>
      <c r="U10" s="52"/>
      <c r="V10"/>
    </row>
    <row r="11" spans="1:22">
      <c r="A11" s="55"/>
      <c r="B11" s="796" t="s">
        <v>254</v>
      </c>
      <c r="C11" s="796"/>
      <c r="D11" s="796"/>
      <c r="E11" s="796"/>
      <c r="F11" s="796"/>
      <c r="G11" s="797" t="s">
        <v>255</v>
      </c>
      <c r="H11" s="797"/>
      <c r="I11" s="797"/>
      <c r="J11" s="796" t="s">
        <v>256</v>
      </c>
      <c r="K11" s="796"/>
      <c r="L11" s="797" t="s">
        <v>257</v>
      </c>
      <c r="M11" s="797"/>
      <c r="N11" s="673" t="s">
        <v>258</v>
      </c>
      <c r="O11" s="55"/>
      <c r="P11" s="52"/>
      <c r="Q11" s="52"/>
      <c r="R11" s="52"/>
      <c r="S11" s="52"/>
      <c r="T11" s="52"/>
      <c r="U11" s="52"/>
      <c r="V11"/>
    </row>
    <row r="12" spans="1:22" ht="13.5" customHeight="1">
      <c r="A12" s="55"/>
      <c r="B12" s="130"/>
      <c r="C12" s="55"/>
      <c r="D12" s="55"/>
      <c r="E12" s="55"/>
      <c r="F12" s="55"/>
      <c r="G12" s="55"/>
      <c r="H12" s="130"/>
      <c r="I12" s="130"/>
      <c r="J12" s="130"/>
      <c r="K12" s="130"/>
      <c r="L12" s="130"/>
      <c r="M12" s="130"/>
      <c r="N12" s="130"/>
      <c r="O12" s="55"/>
      <c r="P12" s="172"/>
      <c r="Q12" s="172"/>
      <c r="R12" s="173"/>
      <c r="S12" s="52"/>
      <c r="T12" s="52"/>
      <c r="U12" s="52"/>
      <c r="V12"/>
    </row>
    <row r="13" spans="1:22" ht="13.5" customHeight="1">
      <c r="A13" s="55"/>
      <c r="B13" s="791" t="s">
        <v>259</v>
      </c>
      <c r="C13" s="792" t="s">
        <v>260</v>
      </c>
      <c r="D13" s="792"/>
      <c r="E13" s="792"/>
      <c r="F13" s="792"/>
      <c r="G13" s="792"/>
      <c r="H13" s="792" t="s">
        <v>261</v>
      </c>
      <c r="I13" s="792" t="s">
        <v>262</v>
      </c>
      <c r="J13" s="792"/>
      <c r="K13" s="792" t="s">
        <v>372</v>
      </c>
      <c r="L13" s="792"/>
      <c r="M13" s="793" t="s">
        <v>353</v>
      </c>
      <c r="N13" s="793"/>
      <c r="O13" s="55"/>
      <c r="P13" s="174"/>
      <c r="Q13" s="174"/>
      <c r="R13" s="172"/>
      <c r="S13" s="52"/>
      <c r="T13" s="52"/>
      <c r="U13" s="52"/>
      <c r="V13"/>
    </row>
    <row r="14" spans="1:22">
      <c r="A14" s="55"/>
      <c r="B14" s="791"/>
      <c r="C14" s="792"/>
      <c r="D14" s="792"/>
      <c r="E14" s="792"/>
      <c r="F14" s="792"/>
      <c r="G14" s="792"/>
      <c r="H14" s="792"/>
      <c r="I14" s="678" t="s">
        <v>265</v>
      </c>
      <c r="J14" s="678" t="s">
        <v>266</v>
      </c>
      <c r="K14" s="678" t="s">
        <v>265</v>
      </c>
      <c r="L14" s="678" t="s">
        <v>266</v>
      </c>
      <c r="M14" s="678" t="s">
        <v>265</v>
      </c>
      <c r="N14" s="679" t="s">
        <v>266</v>
      </c>
      <c r="O14" s="56"/>
      <c r="P14" s="52"/>
      <c r="Q14" s="175"/>
      <c r="R14" s="52"/>
      <c r="S14" s="52"/>
      <c r="T14" s="52"/>
      <c r="U14" s="52"/>
      <c r="V14"/>
    </row>
    <row r="15" spans="1:22" ht="15.75" customHeight="1">
      <c r="A15" s="55"/>
      <c r="B15" s="648">
        <v>43132</v>
      </c>
      <c r="C15" s="799" t="s">
        <v>437</v>
      </c>
      <c r="D15" s="799"/>
      <c r="E15" s="799"/>
      <c r="F15" s="799"/>
      <c r="G15" s="799"/>
      <c r="H15" s="687" t="s">
        <v>176</v>
      </c>
      <c r="I15" s="690">
        <v>278</v>
      </c>
      <c r="J15" s="690"/>
      <c r="K15" s="688"/>
      <c r="L15" s="688"/>
      <c r="M15" s="688"/>
      <c r="N15" s="689"/>
      <c r="O15" s="55"/>
      <c r="P15" s="180" t="e">
        <f>VLOOKUP(C27,Listado!C11:I321,7,0)</f>
        <v>#N/A</v>
      </c>
      <c r="Q15" s="181" t="s">
        <v>77</v>
      </c>
      <c r="R15" s="182"/>
      <c r="S15" s="182"/>
      <c r="T15" s="182"/>
      <c r="U15" s="182"/>
      <c r="V15" s="182"/>
    </row>
    <row r="16" spans="1:22" ht="15.75" customHeight="1">
      <c r="A16" s="55"/>
      <c r="B16" s="648">
        <v>43132</v>
      </c>
      <c r="C16" s="879" t="s">
        <v>438</v>
      </c>
      <c r="D16" s="879"/>
      <c r="E16" s="879"/>
      <c r="F16" s="879"/>
      <c r="G16" s="879"/>
      <c r="H16" s="687" t="s">
        <v>172</v>
      </c>
      <c r="I16" s="690">
        <v>793</v>
      </c>
      <c r="J16" s="690"/>
      <c r="K16" s="688"/>
      <c r="L16" s="688"/>
      <c r="M16" s="688"/>
      <c r="N16" s="688"/>
      <c r="O16" s="179"/>
      <c r="P16" s="180" t="e">
        <f>VLOOKUP(C28,Listado!C11:I321,7,0)</f>
        <v>#N/A</v>
      </c>
      <c r="Q16" s="181" t="s">
        <v>79</v>
      </c>
      <c r="R16" s="182"/>
      <c r="S16" s="182"/>
      <c r="T16" s="182"/>
      <c r="U16" s="52"/>
      <c r="V16"/>
    </row>
    <row r="17" spans="1:22" ht="15.75" customHeight="1">
      <c r="A17" s="55"/>
      <c r="B17" s="648">
        <v>43134</v>
      </c>
      <c r="C17" s="799" t="s">
        <v>437</v>
      </c>
      <c r="D17" s="799"/>
      <c r="E17" s="799"/>
      <c r="F17" s="799"/>
      <c r="G17" s="799"/>
      <c r="H17" s="687" t="s">
        <v>176</v>
      </c>
      <c r="I17" s="690">
        <v>840</v>
      </c>
      <c r="J17" s="690"/>
      <c r="K17" s="688"/>
      <c r="L17" s="688"/>
      <c r="M17" s="688"/>
      <c r="N17" s="688"/>
      <c r="O17" s="179"/>
      <c r="P17" s="180" t="e">
        <f>VLOOKUP(C21,Listado!C11:I321,7,0)</f>
        <v>#N/A</v>
      </c>
      <c r="Q17" s="181" t="s">
        <v>70</v>
      </c>
      <c r="R17" s="182"/>
      <c r="S17" s="182"/>
      <c r="T17" s="182"/>
      <c r="U17" s="52"/>
      <c r="V17"/>
    </row>
    <row r="18" spans="1:22" ht="15.75" customHeight="1">
      <c r="A18" s="55"/>
      <c r="B18" s="648">
        <v>43134</v>
      </c>
      <c r="C18" s="879" t="s">
        <v>438</v>
      </c>
      <c r="D18" s="879"/>
      <c r="E18" s="879"/>
      <c r="F18" s="879"/>
      <c r="G18" s="879"/>
      <c r="H18" s="687" t="s">
        <v>172</v>
      </c>
      <c r="I18" s="690">
        <v>444</v>
      </c>
      <c r="J18" s="690"/>
      <c r="K18" s="688"/>
      <c r="L18" s="688"/>
      <c r="M18" s="688"/>
      <c r="N18" s="688"/>
      <c r="O18" s="179"/>
      <c r="P18" s="180" t="e">
        <f>VLOOKUP(C22,Listado!C11:I321,7,0)</f>
        <v>#N/A</v>
      </c>
      <c r="Q18" s="181" t="s">
        <v>72</v>
      </c>
      <c r="R18" s="182"/>
      <c r="S18" s="182"/>
      <c r="T18" s="182"/>
      <c r="U18" s="52"/>
      <c r="V18"/>
    </row>
    <row r="19" spans="1:22" ht="15.75" customHeight="1">
      <c r="A19" s="55"/>
      <c r="B19" s="648">
        <v>43139</v>
      </c>
      <c r="C19" s="799" t="s">
        <v>437</v>
      </c>
      <c r="D19" s="799"/>
      <c r="E19" s="799"/>
      <c r="F19" s="799"/>
      <c r="G19" s="799"/>
      <c r="H19" s="687" t="s">
        <v>176</v>
      </c>
      <c r="I19" s="690">
        <v>900</v>
      </c>
      <c r="J19" s="690"/>
      <c r="K19" s="688"/>
      <c r="L19" s="688"/>
      <c r="M19" s="688"/>
      <c r="N19" s="688"/>
      <c r="O19" s="179"/>
      <c r="P19" s="180" t="e">
        <f>VLOOKUP(C23,Listado!C11:I321,7,0)</f>
        <v>#N/A</v>
      </c>
      <c r="Q19" s="181" t="s">
        <v>74</v>
      </c>
      <c r="R19" s="182"/>
      <c r="S19" s="182"/>
      <c r="T19" s="182"/>
      <c r="U19" s="52"/>
      <c r="V19"/>
    </row>
    <row r="20" spans="1:22" ht="15.75" customHeight="1">
      <c r="A20" s="55"/>
      <c r="B20" s="648">
        <v>43139</v>
      </c>
      <c r="C20" s="879" t="s">
        <v>438</v>
      </c>
      <c r="D20" s="879"/>
      <c r="E20" s="879"/>
      <c r="F20" s="879"/>
      <c r="G20" s="879"/>
      <c r="H20" s="687" t="s">
        <v>172</v>
      </c>
      <c r="I20" s="690">
        <v>1710</v>
      </c>
      <c r="J20" s="690"/>
      <c r="K20" s="688"/>
      <c r="L20" s="688"/>
      <c r="M20" s="688"/>
      <c r="N20" s="688"/>
      <c r="O20" s="179"/>
      <c r="P20" s="180" t="e">
        <f>VLOOKUP(C24,Listado!C11:I321,7,0)</f>
        <v>#N/A</v>
      </c>
      <c r="Q20" s="181" t="s">
        <v>76</v>
      </c>
      <c r="R20" s="182"/>
      <c r="S20" s="182"/>
      <c r="T20" s="182"/>
      <c r="U20" s="52"/>
      <c r="V20"/>
    </row>
    <row r="21" spans="1:22" ht="15.75" customHeight="1">
      <c r="A21" s="55"/>
      <c r="B21" s="648">
        <v>43141</v>
      </c>
      <c r="C21" s="799" t="s">
        <v>437</v>
      </c>
      <c r="D21" s="799"/>
      <c r="E21" s="799"/>
      <c r="F21" s="799"/>
      <c r="G21" s="799"/>
      <c r="H21" s="687" t="s">
        <v>176</v>
      </c>
      <c r="I21" s="690">
        <v>401</v>
      </c>
      <c r="J21" s="690"/>
      <c r="K21" s="688"/>
      <c r="L21" s="688"/>
      <c r="M21" s="688"/>
      <c r="N21" s="688"/>
      <c r="O21" s="179"/>
      <c r="P21" s="180" t="e">
        <f>VLOOKUP(C15,Listado!C11:I321,7,0)</f>
        <v>#N/A</v>
      </c>
      <c r="Q21" s="181" t="s">
        <v>78</v>
      </c>
      <c r="R21" s="182"/>
      <c r="S21" s="182"/>
      <c r="T21" s="182"/>
      <c r="U21" s="52"/>
      <c r="V21"/>
    </row>
    <row r="22" spans="1:22" ht="15.75" customHeight="1">
      <c r="A22" s="55"/>
      <c r="B22" s="648">
        <v>43141</v>
      </c>
      <c r="C22" s="879" t="s">
        <v>438</v>
      </c>
      <c r="D22" s="879"/>
      <c r="E22" s="879"/>
      <c r="F22" s="879"/>
      <c r="G22" s="879"/>
      <c r="H22" s="687" t="s">
        <v>172</v>
      </c>
      <c r="I22" s="690">
        <v>609</v>
      </c>
      <c r="J22" s="690"/>
      <c r="K22" s="688"/>
      <c r="L22" s="688"/>
      <c r="M22" s="688"/>
      <c r="N22" s="688"/>
      <c r="O22" s="179"/>
      <c r="P22" s="180" t="e">
        <f>VLOOKUP(C16,Listado!C11:I321,7,0)</f>
        <v>#N/A</v>
      </c>
      <c r="Q22" s="181" t="s">
        <v>80</v>
      </c>
      <c r="R22" s="182"/>
      <c r="S22" s="182"/>
      <c r="T22" s="182"/>
      <c r="U22" s="52"/>
      <c r="V22"/>
    </row>
    <row r="23" spans="1:22" ht="15.75" customHeight="1">
      <c r="A23" s="55"/>
      <c r="B23" s="648">
        <v>43146</v>
      </c>
      <c r="C23" s="799" t="s">
        <v>437</v>
      </c>
      <c r="D23" s="799"/>
      <c r="E23" s="799"/>
      <c r="F23" s="799"/>
      <c r="G23" s="799"/>
      <c r="H23" s="687" t="s">
        <v>176</v>
      </c>
      <c r="I23" s="690">
        <v>2861</v>
      </c>
      <c r="J23" s="690"/>
      <c r="K23" s="688"/>
      <c r="L23" s="688"/>
      <c r="M23" s="688"/>
      <c r="N23" s="688"/>
      <c r="O23" s="179"/>
      <c r="P23" s="180" t="e">
        <f>VLOOKUP(C19,Listado!C11:I321,7,0)</f>
        <v>#N/A</v>
      </c>
      <c r="Q23" s="181" t="s">
        <v>68</v>
      </c>
      <c r="R23" s="182"/>
      <c r="S23" s="182"/>
      <c r="T23" s="182"/>
      <c r="U23" s="52"/>
      <c r="V23"/>
    </row>
    <row r="24" spans="1:22" ht="15.75" customHeight="1">
      <c r="A24" s="55"/>
      <c r="B24" s="648">
        <v>43146</v>
      </c>
      <c r="C24" s="879" t="s">
        <v>438</v>
      </c>
      <c r="D24" s="879"/>
      <c r="E24" s="879"/>
      <c r="F24" s="879"/>
      <c r="G24" s="879"/>
      <c r="H24" s="687" t="s">
        <v>172</v>
      </c>
      <c r="I24" s="690">
        <v>3484</v>
      </c>
      <c r="J24" s="690"/>
      <c r="K24" s="688"/>
      <c r="L24" s="688"/>
      <c r="M24" s="688"/>
      <c r="N24" s="688"/>
      <c r="O24" s="179"/>
      <c r="P24" s="180" t="e">
        <f>VLOOKUP(C20,Listado!C11:I321,7,0)</f>
        <v>#N/A</v>
      </c>
      <c r="Q24" s="181" t="s">
        <v>71</v>
      </c>
      <c r="R24" s="182"/>
      <c r="S24" s="182"/>
      <c r="T24" s="182"/>
      <c r="U24" s="52"/>
      <c r="V24"/>
    </row>
    <row r="25" spans="1:22" ht="15.75" customHeight="1">
      <c r="A25" s="55"/>
      <c r="B25" s="648">
        <v>43148</v>
      </c>
      <c r="C25" s="799" t="s">
        <v>437</v>
      </c>
      <c r="D25" s="799"/>
      <c r="E25" s="799"/>
      <c r="F25" s="799"/>
      <c r="G25" s="799"/>
      <c r="H25" s="687" t="s">
        <v>176</v>
      </c>
      <c r="I25" s="690">
        <v>430</v>
      </c>
      <c r="J25" s="690"/>
      <c r="K25" s="688"/>
      <c r="L25" s="688"/>
      <c r="M25" s="688"/>
      <c r="N25" s="688"/>
      <c r="O25" s="179"/>
      <c r="P25" s="180" t="e">
        <f>VLOOKUP(C17,Listado!C11:I321,7,0)</f>
        <v>#N/A</v>
      </c>
      <c r="Q25" s="181" t="s">
        <v>73</v>
      </c>
      <c r="R25" s="182"/>
      <c r="S25" s="182"/>
      <c r="T25" s="182"/>
      <c r="U25" s="52"/>
      <c r="V25"/>
    </row>
    <row r="26" spans="1:22" ht="15.75" customHeight="1">
      <c r="A26" s="55"/>
      <c r="B26" s="648">
        <v>43148</v>
      </c>
      <c r="C26" s="879" t="s">
        <v>438</v>
      </c>
      <c r="D26" s="879"/>
      <c r="E26" s="879"/>
      <c r="F26" s="879"/>
      <c r="G26" s="879"/>
      <c r="H26" s="687" t="s">
        <v>172</v>
      </c>
      <c r="I26" s="690">
        <v>381</v>
      </c>
      <c r="J26" s="690"/>
      <c r="K26" s="688"/>
      <c r="L26" s="688"/>
      <c r="M26" s="688"/>
      <c r="N26" s="688"/>
      <c r="O26" s="179"/>
      <c r="P26" s="180" t="e">
        <f>VLOOKUP(C18,Listado!C11:I321,7,0)</f>
        <v>#N/A</v>
      </c>
      <c r="Q26" s="181" t="s">
        <v>75</v>
      </c>
      <c r="R26" s="182"/>
      <c r="S26" s="182"/>
      <c r="T26" s="182"/>
      <c r="U26" s="52"/>
      <c r="V26"/>
    </row>
    <row r="27" spans="1:22" ht="15.75" customHeight="1">
      <c r="A27" s="55"/>
      <c r="B27" s="648">
        <v>43153</v>
      </c>
      <c r="C27" s="799" t="s">
        <v>437</v>
      </c>
      <c r="D27" s="799"/>
      <c r="E27" s="799"/>
      <c r="F27" s="799"/>
      <c r="G27" s="799"/>
      <c r="H27" s="687" t="s">
        <v>176</v>
      </c>
      <c r="I27" s="690">
        <v>770</v>
      </c>
      <c r="J27" s="690"/>
      <c r="K27" s="688"/>
      <c r="L27" s="688"/>
      <c r="M27" s="688"/>
      <c r="N27" s="688"/>
      <c r="O27" s="179"/>
      <c r="P27" s="180" t="e">
        <f>VLOOKUP(C25,Listado!C11:I321,7,0)</f>
        <v>#N/A</v>
      </c>
      <c r="Q27" s="183"/>
      <c r="R27" s="182"/>
      <c r="S27" s="182"/>
      <c r="T27" s="182"/>
      <c r="U27" s="52"/>
      <c r="V27"/>
    </row>
    <row r="28" spans="1:22" ht="15.75" customHeight="1">
      <c r="A28" s="55"/>
      <c r="B28" s="648">
        <v>43153</v>
      </c>
      <c r="C28" s="879" t="s">
        <v>438</v>
      </c>
      <c r="D28" s="879"/>
      <c r="E28" s="879"/>
      <c r="F28" s="879"/>
      <c r="G28" s="879"/>
      <c r="H28" s="687" t="s">
        <v>172</v>
      </c>
      <c r="I28" s="690">
        <v>490</v>
      </c>
      <c r="J28" s="690"/>
      <c r="K28" s="688"/>
      <c r="L28" s="688"/>
      <c r="M28" s="688"/>
      <c r="N28" s="688"/>
      <c r="O28" s="179"/>
      <c r="P28" s="180" t="e">
        <f>VLOOKUP(C26,Listado!C11:I321,7,0)</f>
        <v>#N/A</v>
      </c>
      <c r="Q28" s="183"/>
      <c r="R28" s="182"/>
      <c r="S28" s="182"/>
      <c r="T28" s="182"/>
      <c r="U28" s="52"/>
      <c r="V28"/>
    </row>
    <row r="29" spans="1:22" ht="15.75" customHeight="1">
      <c r="A29" s="55"/>
      <c r="B29" s="648">
        <v>43155</v>
      </c>
      <c r="C29" s="799" t="s">
        <v>437</v>
      </c>
      <c r="D29" s="799"/>
      <c r="E29" s="799"/>
      <c r="F29" s="799"/>
      <c r="G29" s="799"/>
      <c r="H29" s="687" t="s">
        <v>176</v>
      </c>
      <c r="I29" s="690">
        <v>70</v>
      </c>
      <c r="J29" s="690"/>
      <c r="K29" s="688"/>
      <c r="L29" s="688"/>
      <c r="M29" s="688"/>
      <c r="N29" s="688"/>
      <c r="O29" s="179"/>
      <c r="P29" s="180" t="e">
        <f>VLOOKUP(C31,Listado!C11:I321,7,0)</f>
        <v>#N/A</v>
      </c>
      <c r="Q29" s="183"/>
      <c r="R29" s="182"/>
      <c r="S29" s="182"/>
      <c r="T29" s="182"/>
      <c r="U29" s="52"/>
      <c r="V29"/>
    </row>
    <row r="30" spans="1:22" ht="15.75" customHeight="1">
      <c r="A30" s="55"/>
      <c r="B30" s="648">
        <v>43155</v>
      </c>
      <c r="C30" s="879" t="s">
        <v>438</v>
      </c>
      <c r="D30" s="879"/>
      <c r="E30" s="879"/>
      <c r="F30" s="879"/>
      <c r="G30" s="879"/>
      <c r="H30" s="687" t="s">
        <v>172</v>
      </c>
      <c r="I30" s="690">
        <v>822</v>
      </c>
      <c r="J30" s="690"/>
      <c r="K30" s="688"/>
      <c r="L30" s="688"/>
      <c r="M30" s="688"/>
      <c r="N30" s="688"/>
      <c r="O30" s="179"/>
      <c r="P30" s="180" t="e">
        <f>VLOOKUP(C32,Listado!C11:I321,7,0)</f>
        <v>#N/A</v>
      </c>
      <c r="Q30" s="183"/>
      <c r="R30" s="182"/>
      <c r="S30" s="182"/>
      <c r="T30" s="182"/>
      <c r="U30" s="52"/>
      <c r="V30"/>
    </row>
    <row r="31" spans="1:22" ht="15.75" customHeight="1">
      <c r="A31" s="55"/>
      <c r="B31" s="648">
        <v>43159</v>
      </c>
      <c r="C31" s="799" t="s">
        <v>439</v>
      </c>
      <c r="D31" s="799"/>
      <c r="E31" s="799"/>
      <c r="F31" s="799"/>
      <c r="G31" s="799"/>
      <c r="H31" s="687" t="s">
        <v>144</v>
      </c>
      <c r="I31" s="690"/>
      <c r="J31" s="690">
        <v>3000</v>
      </c>
      <c r="K31" s="688"/>
      <c r="L31" s="688"/>
      <c r="M31" s="688"/>
      <c r="N31" s="688"/>
      <c r="O31" s="179"/>
      <c r="P31" s="180" t="e">
        <f>VLOOKUP(C29,Listado!C11:I321,7,0)</f>
        <v>#N/A</v>
      </c>
      <c r="Q31" s="183"/>
      <c r="R31" s="182"/>
      <c r="S31" s="182"/>
      <c r="T31" s="182"/>
      <c r="U31" s="52"/>
      <c r="V31"/>
    </row>
    <row r="32" spans="1:22" ht="15.75" customHeight="1">
      <c r="A32" s="55"/>
      <c r="B32" s="648">
        <v>43132</v>
      </c>
      <c r="C32" s="879" t="s">
        <v>440</v>
      </c>
      <c r="D32" s="879"/>
      <c r="E32" s="879"/>
      <c r="F32" s="879"/>
      <c r="G32" s="879"/>
      <c r="H32" s="687" t="s">
        <v>193</v>
      </c>
      <c r="I32" s="690"/>
      <c r="J32" s="690">
        <v>210</v>
      </c>
      <c r="K32" s="688"/>
      <c r="L32" s="688"/>
      <c r="M32" s="688"/>
      <c r="N32" s="688"/>
      <c r="O32" s="179"/>
      <c r="P32" s="180" t="e">
        <f>VLOOKUP(C30,Listado!C11:I321,7,0)</f>
        <v>#N/A</v>
      </c>
      <c r="Q32" s="183"/>
      <c r="R32" s="182"/>
      <c r="S32" s="182"/>
      <c r="T32" s="182"/>
      <c r="U32" s="52"/>
      <c r="V32"/>
    </row>
    <row r="33" spans="1:22" ht="15.75" customHeight="1">
      <c r="A33" s="55"/>
      <c r="B33" s="648"/>
      <c r="C33" s="879"/>
      <c r="D33" s="879"/>
      <c r="E33" s="879"/>
      <c r="F33" s="879"/>
      <c r="G33" s="879"/>
      <c r="H33" s="687"/>
      <c r="I33" s="690"/>
      <c r="J33" s="690"/>
      <c r="K33" s="688"/>
      <c r="L33" s="688"/>
      <c r="M33" s="688"/>
      <c r="N33" s="688"/>
      <c r="O33" s="179"/>
      <c r="P33" s="180" t="e">
        <f>VLOOKUP(#REF!,Listado!C11:I321,7,0)</f>
        <v>#REF!</v>
      </c>
      <c r="Q33" s="183"/>
      <c r="R33" s="182"/>
      <c r="S33" s="182"/>
      <c r="T33" s="182"/>
      <c r="U33" s="52"/>
      <c r="V33"/>
    </row>
    <row r="34" spans="1:22" ht="15.75" customHeight="1">
      <c r="A34" s="55"/>
      <c r="B34" s="648"/>
      <c r="C34" s="879"/>
      <c r="D34" s="879"/>
      <c r="E34" s="879"/>
      <c r="F34" s="879"/>
      <c r="G34" s="879"/>
      <c r="H34" s="687"/>
      <c r="I34" s="690"/>
      <c r="J34" s="690"/>
      <c r="K34" s="688"/>
      <c r="L34" s="688"/>
      <c r="M34" s="688"/>
      <c r="N34" s="688"/>
      <c r="O34" s="179"/>
      <c r="P34" s="180" t="e">
        <f>VLOOKUP(#REF!,Listado!C11:I321,7,0)</f>
        <v>#REF!</v>
      </c>
      <c r="Q34" s="183"/>
      <c r="R34" s="182"/>
      <c r="S34" s="182"/>
      <c r="T34" s="182"/>
      <c r="U34" s="52"/>
      <c r="V34"/>
    </row>
    <row r="35" spans="1:22" ht="15.75" customHeight="1">
      <c r="A35" s="55"/>
      <c r="B35" s="648"/>
      <c r="C35" s="879"/>
      <c r="D35" s="879"/>
      <c r="E35" s="879"/>
      <c r="F35" s="879"/>
      <c r="G35" s="879"/>
      <c r="H35" s="687"/>
      <c r="I35" s="690"/>
      <c r="J35" s="690"/>
      <c r="K35" s="688"/>
      <c r="L35" s="688"/>
      <c r="M35" s="688"/>
      <c r="N35" s="688"/>
      <c r="O35" s="179"/>
      <c r="P35" s="180" t="e">
        <f>VLOOKUP(#REF!,Listado!C11:I321,7,0)</f>
        <v>#REF!</v>
      </c>
      <c r="Q35" s="183"/>
      <c r="R35" s="182"/>
      <c r="S35" s="182"/>
      <c r="T35" s="182"/>
      <c r="U35" s="52"/>
      <c r="V35"/>
    </row>
    <row r="36" spans="1:22" ht="15.75" customHeight="1">
      <c r="A36" s="55"/>
      <c r="B36" s="648"/>
      <c r="C36" s="879"/>
      <c r="D36" s="879"/>
      <c r="E36" s="879"/>
      <c r="F36" s="879"/>
      <c r="G36" s="879"/>
      <c r="H36" s="687"/>
      <c r="I36" s="690"/>
      <c r="J36" s="690"/>
      <c r="K36" s="688"/>
      <c r="L36" s="688"/>
      <c r="M36" s="688"/>
      <c r="N36" s="688"/>
      <c r="O36" s="179"/>
      <c r="P36" s="180" t="e">
        <f>VLOOKUP(#REF!,Listado!C11:I321,7,0)</f>
        <v>#REF!</v>
      </c>
      <c r="Q36" s="183"/>
      <c r="R36" s="182"/>
      <c r="S36" s="182"/>
      <c r="T36" s="182"/>
      <c r="U36" s="52"/>
      <c r="V36"/>
    </row>
    <row r="37" spans="1:22" ht="15.75" customHeight="1">
      <c r="A37" s="55"/>
      <c r="B37" s="648"/>
      <c r="C37" s="879"/>
      <c r="D37" s="879"/>
      <c r="E37" s="879"/>
      <c r="F37" s="879"/>
      <c r="G37" s="879"/>
      <c r="H37" s="687"/>
      <c r="I37" s="690"/>
      <c r="J37" s="690"/>
      <c r="K37" s="688"/>
      <c r="L37" s="688"/>
      <c r="M37" s="688"/>
      <c r="N37" s="688"/>
      <c r="O37" s="179"/>
      <c r="P37" s="180" t="e">
        <f>VLOOKUP(#REF!,Listado!C11:I321,7,0)</f>
        <v>#REF!</v>
      </c>
      <c r="Q37" s="183"/>
      <c r="R37" s="182"/>
      <c r="S37" s="182"/>
      <c r="T37" s="182"/>
      <c r="U37" s="52"/>
      <c r="V37"/>
    </row>
    <row r="38" spans="1:22" ht="15.75" customHeight="1">
      <c r="A38" s="55"/>
      <c r="B38" s="648"/>
      <c r="C38" s="879"/>
      <c r="D38" s="879"/>
      <c r="E38" s="879"/>
      <c r="F38" s="879"/>
      <c r="G38" s="879"/>
      <c r="H38" s="687"/>
      <c r="I38" s="690"/>
      <c r="J38" s="690"/>
      <c r="K38" s="688"/>
      <c r="L38" s="688"/>
      <c r="M38" s="688"/>
      <c r="N38" s="688"/>
      <c r="O38" s="179"/>
      <c r="P38" s="180" t="e">
        <f>VLOOKUP(#REF!,Listado!C11:I321,7,0)</f>
        <v>#REF!</v>
      </c>
      <c r="Q38" s="183"/>
      <c r="R38" s="182"/>
      <c r="S38" s="182"/>
      <c r="T38" s="182"/>
      <c r="U38" s="52"/>
      <c r="V38"/>
    </row>
    <row r="39" spans="1:22" ht="15.75" customHeight="1">
      <c r="A39" s="55"/>
      <c r="B39" s="648"/>
      <c r="C39" s="799"/>
      <c r="D39" s="799"/>
      <c r="E39" s="799"/>
      <c r="F39" s="799"/>
      <c r="G39" s="799"/>
      <c r="H39" s="177"/>
      <c r="I39" s="690"/>
      <c r="J39" s="690"/>
      <c r="K39" s="178"/>
      <c r="L39" s="178"/>
      <c r="M39" s="178"/>
      <c r="N39" s="178"/>
      <c r="O39" s="179"/>
      <c r="P39" s="180" t="e">
        <f>VLOOKUP(#REF!,Listado!C11:I321,7,0)</f>
        <v>#REF!</v>
      </c>
      <c r="Q39" s="183"/>
      <c r="R39" s="182"/>
      <c r="S39" s="182"/>
      <c r="T39" s="182"/>
      <c r="U39" s="52"/>
      <c r="V39"/>
    </row>
    <row r="40" spans="1:22" ht="15.75" customHeight="1">
      <c r="A40" s="55"/>
      <c r="B40" s="666"/>
      <c r="C40" s="799"/>
      <c r="D40" s="799"/>
      <c r="E40" s="799"/>
      <c r="F40" s="799"/>
      <c r="G40" s="799"/>
      <c r="H40" s="177"/>
      <c r="I40" s="690"/>
      <c r="J40" s="690"/>
      <c r="K40" s="178"/>
      <c r="L40" s="178"/>
      <c r="M40" s="178"/>
      <c r="N40" s="178"/>
      <c r="O40" s="179"/>
      <c r="P40" s="180" t="e">
        <f>VLOOKUP(#REF!,Listado!C11:I321,7,0)</f>
        <v>#REF!</v>
      </c>
      <c r="Q40" s="183"/>
      <c r="R40" s="182"/>
      <c r="S40" s="182"/>
      <c r="T40" s="182"/>
      <c r="U40" s="52"/>
      <c r="V40"/>
    </row>
    <row r="41" spans="1:22" ht="15.75" customHeight="1">
      <c r="A41" s="55"/>
      <c r="B41" s="666"/>
      <c r="C41" s="799"/>
      <c r="D41" s="799"/>
      <c r="E41" s="799"/>
      <c r="F41" s="799"/>
      <c r="G41" s="799"/>
      <c r="H41" s="177"/>
      <c r="I41" s="690"/>
      <c r="J41" s="690"/>
      <c r="K41" s="178"/>
      <c r="L41" s="178"/>
      <c r="M41" s="178"/>
      <c r="N41" s="178"/>
      <c r="O41" s="179"/>
      <c r="P41" s="180" t="e">
        <f>VLOOKUP(#REF!,Listado!C11:I321,7,0)</f>
        <v>#REF!</v>
      </c>
      <c r="Q41" s="183"/>
      <c r="R41" s="182"/>
      <c r="S41" s="182"/>
      <c r="T41" s="182"/>
      <c r="U41" s="52"/>
      <c r="V41"/>
    </row>
    <row r="42" spans="1:22" ht="15.75" customHeight="1">
      <c r="A42" s="55"/>
      <c r="B42" s="666"/>
      <c r="C42" s="880"/>
      <c r="D42" s="880"/>
      <c r="E42" s="880"/>
      <c r="F42" s="880"/>
      <c r="G42" s="880"/>
      <c r="H42" s="177"/>
      <c r="I42" s="690"/>
      <c r="J42" s="690"/>
      <c r="K42" s="178"/>
      <c r="L42" s="178"/>
      <c r="M42" s="178"/>
      <c r="N42" s="178"/>
      <c r="O42" s="179"/>
      <c r="P42" s="180" t="e">
        <f>VLOOKUP(#REF!,Listado!C11:I321,7,0)</f>
        <v>#REF!</v>
      </c>
      <c r="Q42" s="183"/>
      <c r="R42" s="182"/>
      <c r="S42" s="182"/>
      <c r="T42" s="182"/>
      <c r="U42" s="52"/>
      <c r="V42"/>
    </row>
    <row r="43" spans="1:22" ht="15.75" customHeight="1">
      <c r="A43" s="55"/>
      <c r="B43" s="666"/>
      <c r="C43" s="799"/>
      <c r="D43" s="799"/>
      <c r="E43" s="799"/>
      <c r="F43" s="799"/>
      <c r="G43" s="799"/>
      <c r="H43" s="177"/>
      <c r="I43" s="690"/>
      <c r="J43" s="690"/>
      <c r="K43" s="178"/>
      <c r="L43" s="178"/>
      <c r="M43" s="178"/>
      <c r="N43" s="178"/>
      <c r="O43" s="179"/>
      <c r="P43" s="180" t="e">
        <f>VLOOKUP(#REF!,Listado!C11:I321,7,0)</f>
        <v>#REF!</v>
      </c>
      <c r="Q43" s="183"/>
      <c r="R43" s="182"/>
      <c r="S43" s="182"/>
      <c r="T43" s="182"/>
      <c r="U43" s="52"/>
      <c r="V43"/>
    </row>
    <row r="44" spans="1:22" ht="15.75" customHeight="1">
      <c r="A44" s="55"/>
      <c r="B44" s="666"/>
      <c r="C44" s="184"/>
      <c r="D44" s="185"/>
      <c r="E44" s="185"/>
      <c r="F44" s="185"/>
      <c r="G44" s="186"/>
      <c r="H44" s="177"/>
      <c r="I44" s="690"/>
      <c r="J44" s="690"/>
      <c r="K44" s="178"/>
      <c r="L44" s="178"/>
      <c r="M44" s="178"/>
      <c r="N44" s="178"/>
      <c r="O44" s="179"/>
      <c r="P44" s="180" t="e">
        <f>VLOOKUP(#REF!,Listado!C11:I321,7,0)</f>
        <v>#REF!</v>
      </c>
      <c r="Q44" s="183"/>
      <c r="R44" s="182"/>
      <c r="S44" s="182"/>
      <c r="T44" s="182"/>
      <c r="U44" s="52"/>
      <c r="V44"/>
    </row>
    <row r="45" spans="1:22" ht="15.75" customHeight="1">
      <c r="A45" s="55"/>
      <c r="B45" s="666"/>
      <c r="C45" s="799"/>
      <c r="D45" s="799"/>
      <c r="E45" s="799"/>
      <c r="F45" s="799"/>
      <c r="G45" s="799"/>
      <c r="H45" s="177"/>
      <c r="I45" s="690"/>
      <c r="J45" s="690"/>
      <c r="K45" s="178"/>
      <c r="L45" s="178"/>
      <c r="M45" s="178"/>
      <c r="N45" s="178"/>
      <c r="O45" s="179"/>
      <c r="P45" s="180" t="e">
        <f>VLOOKUP(#REF!,Listado!C11:I321,7,0)</f>
        <v>#REF!</v>
      </c>
      <c r="Q45" s="183"/>
      <c r="R45" s="182"/>
      <c r="S45" s="182"/>
      <c r="T45" s="182"/>
      <c r="U45" s="52"/>
      <c r="V45"/>
    </row>
    <row r="46" spans="1:22" ht="15.75" customHeight="1">
      <c r="A46" s="55"/>
      <c r="B46" s="666"/>
      <c r="C46" s="880"/>
      <c r="D46" s="880"/>
      <c r="E46" s="880"/>
      <c r="F46" s="880"/>
      <c r="G46" s="880"/>
      <c r="H46" s="177"/>
      <c r="I46" s="690"/>
      <c r="J46" s="690"/>
      <c r="K46" s="178"/>
      <c r="L46" s="178"/>
      <c r="M46" s="178"/>
      <c r="N46" s="178"/>
      <c r="O46" s="179"/>
      <c r="P46" s="180" t="e">
        <f>VLOOKUP(#REF!,Listado!C11:I321,7,0)</f>
        <v>#REF!</v>
      </c>
      <c r="Q46" s="183"/>
      <c r="R46" s="182"/>
      <c r="S46" s="182"/>
      <c r="T46" s="182"/>
      <c r="U46" s="52"/>
      <c r="V46"/>
    </row>
    <row r="47" spans="1:22" ht="15.75" customHeight="1">
      <c r="A47" s="55"/>
      <c r="B47" s="666"/>
      <c r="C47" s="799"/>
      <c r="D47" s="799"/>
      <c r="E47" s="799"/>
      <c r="F47" s="799"/>
      <c r="G47" s="799"/>
      <c r="H47" s="177"/>
      <c r="I47" s="690"/>
      <c r="J47" s="690"/>
      <c r="K47" s="178"/>
      <c r="L47" s="178"/>
      <c r="M47" s="178"/>
      <c r="N47" s="178"/>
      <c r="O47" s="179"/>
      <c r="P47" s="180" t="e">
        <f>VLOOKUP(C47,Listado!C11:I321,7,0)</f>
        <v>#N/A</v>
      </c>
      <c r="Q47" s="183"/>
      <c r="R47" s="182"/>
      <c r="S47" s="182"/>
      <c r="T47" s="182"/>
      <c r="U47" s="52"/>
      <c r="V47"/>
    </row>
    <row r="48" spans="1:22" ht="15.75" customHeight="1">
      <c r="A48" s="55"/>
      <c r="B48" s="666"/>
      <c r="C48" s="799"/>
      <c r="D48" s="799"/>
      <c r="E48" s="799"/>
      <c r="F48" s="799"/>
      <c r="G48" s="799"/>
      <c r="H48" s="177"/>
      <c r="I48" s="690"/>
      <c r="J48" s="690"/>
      <c r="K48" s="178"/>
      <c r="L48" s="178"/>
      <c r="M48" s="178"/>
      <c r="N48" s="178"/>
      <c r="O48" s="179"/>
      <c r="P48" s="180" t="e">
        <f>VLOOKUP(C48,Listado!C11:I321,7,0)</f>
        <v>#N/A</v>
      </c>
      <c r="Q48" s="183"/>
      <c r="R48" s="182"/>
      <c r="S48" s="182"/>
      <c r="T48" s="182"/>
      <c r="U48" s="52"/>
      <c r="V48"/>
    </row>
    <row r="49" spans="1:22" ht="15.75" customHeight="1">
      <c r="A49" s="55"/>
      <c r="B49" s="666"/>
      <c r="C49" s="799"/>
      <c r="D49" s="799"/>
      <c r="E49" s="799"/>
      <c r="F49" s="799"/>
      <c r="G49" s="799"/>
      <c r="H49" s="177"/>
      <c r="I49" s="690"/>
      <c r="J49" s="690"/>
      <c r="K49" s="178"/>
      <c r="L49" s="178"/>
      <c r="M49" s="178"/>
      <c r="N49" s="178"/>
      <c r="O49" s="179"/>
      <c r="P49" s="180" t="e">
        <f>VLOOKUP(C49,Listado!C11:I321,7,0)</f>
        <v>#N/A</v>
      </c>
      <c r="Q49" s="183"/>
      <c r="R49" s="182"/>
      <c r="S49" s="182"/>
      <c r="T49" s="182"/>
      <c r="U49" s="52"/>
      <c r="V49"/>
    </row>
    <row r="50" spans="1:22" ht="15.75" customHeight="1">
      <c r="A50" s="55"/>
      <c r="B50" s="666"/>
      <c r="C50" s="880"/>
      <c r="D50" s="880"/>
      <c r="E50" s="880"/>
      <c r="F50" s="880"/>
      <c r="G50" s="880"/>
      <c r="H50" s="177"/>
      <c r="I50" s="690"/>
      <c r="J50" s="690"/>
      <c r="K50" s="178"/>
      <c r="L50" s="178"/>
      <c r="M50" s="178"/>
      <c r="N50" s="178"/>
      <c r="O50" s="179"/>
      <c r="P50" s="180" t="e">
        <f>VLOOKUP(C50,Listado!C11:I321,7,0)</f>
        <v>#N/A</v>
      </c>
      <c r="Q50" s="183"/>
      <c r="R50" s="182"/>
      <c r="S50" s="182"/>
      <c r="T50" s="182"/>
      <c r="U50" s="52"/>
      <c r="V50"/>
    </row>
    <row r="51" spans="1:22" ht="15.75" customHeight="1">
      <c r="A51" s="55"/>
      <c r="B51" s="666"/>
      <c r="C51" s="799"/>
      <c r="D51" s="799"/>
      <c r="E51" s="799"/>
      <c r="F51" s="799"/>
      <c r="G51" s="799"/>
      <c r="H51" s="398"/>
      <c r="I51" s="690"/>
      <c r="J51" s="690"/>
      <c r="K51" s="178"/>
      <c r="L51" s="178"/>
      <c r="M51" s="178"/>
      <c r="N51" s="178"/>
      <c r="O51" s="179"/>
      <c r="P51" s="180" t="e">
        <f>VLOOKUP(C51,Listado!C11:I321,7,0)</f>
        <v>#N/A</v>
      </c>
      <c r="Q51" s="183"/>
      <c r="R51" s="182"/>
      <c r="S51" s="182"/>
      <c r="T51" s="182"/>
      <c r="U51" s="52"/>
      <c r="V51"/>
    </row>
    <row r="52" spans="1:22" ht="15.75" customHeight="1">
      <c r="A52" s="55"/>
      <c r="B52" s="666"/>
      <c r="C52" s="799"/>
      <c r="D52" s="799"/>
      <c r="E52" s="799"/>
      <c r="F52" s="799"/>
      <c r="G52" s="799"/>
      <c r="H52" s="398"/>
      <c r="I52" s="690"/>
      <c r="J52" s="690"/>
      <c r="K52" s="178"/>
      <c r="L52" s="178"/>
      <c r="M52" s="178"/>
      <c r="N52" s="178"/>
      <c r="O52" s="179"/>
      <c r="P52" s="180" t="e">
        <f>VLOOKUP(C52,Listado!C11:I321,7,0)</f>
        <v>#N/A</v>
      </c>
      <c r="Q52" s="183"/>
      <c r="R52" s="182"/>
      <c r="S52" s="182"/>
      <c r="T52" s="182"/>
      <c r="U52" s="52"/>
      <c r="V52"/>
    </row>
    <row r="53" spans="1:22" ht="15.75" customHeight="1">
      <c r="A53" s="55"/>
      <c r="B53" s="666"/>
      <c r="C53" s="799"/>
      <c r="D53" s="799"/>
      <c r="E53" s="799"/>
      <c r="F53" s="799"/>
      <c r="G53" s="799"/>
      <c r="H53" s="398"/>
      <c r="I53" s="690"/>
      <c r="J53" s="690"/>
      <c r="K53" s="178"/>
      <c r="L53" s="178"/>
      <c r="M53" s="178"/>
      <c r="N53" s="178"/>
      <c r="O53" s="179"/>
      <c r="P53" s="180" t="e">
        <f>VLOOKUP(C53,Listado!C11:I321,7,0)</f>
        <v>#N/A</v>
      </c>
      <c r="Q53" s="183"/>
      <c r="R53" s="182"/>
      <c r="S53" s="182"/>
      <c r="T53" s="182"/>
      <c r="U53" s="52"/>
      <c r="V53"/>
    </row>
    <row r="54" spans="1:22" ht="15.75" customHeight="1">
      <c r="A54" s="55"/>
      <c r="B54" s="666"/>
      <c r="C54" s="799"/>
      <c r="D54" s="799"/>
      <c r="E54" s="799"/>
      <c r="F54" s="799"/>
      <c r="G54" s="799"/>
      <c r="H54" s="398"/>
      <c r="I54" s="690"/>
      <c r="J54" s="690"/>
      <c r="K54" s="178"/>
      <c r="L54" s="178"/>
      <c r="M54" s="178"/>
      <c r="N54" s="178"/>
      <c r="O54" s="179"/>
      <c r="P54" s="180" t="e">
        <f>VLOOKUP(C54,Listado!C11:I321,7,0)</f>
        <v>#N/A</v>
      </c>
      <c r="Q54" s="183"/>
      <c r="R54" s="182"/>
      <c r="S54" s="182"/>
      <c r="T54" s="182"/>
      <c r="U54" s="52"/>
      <c r="V54"/>
    </row>
    <row r="55" spans="1:22" ht="15.75" customHeight="1">
      <c r="A55" s="55"/>
      <c r="B55" s="666"/>
      <c r="C55" s="799"/>
      <c r="D55" s="799"/>
      <c r="E55" s="799"/>
      <c r="F55" s="799"/>
      <c r="G55" s="799"/>
      <c r="H55" s="398"/>
      <c r="I55" s="690"/>
      <c r="J55" s="690"/>
      <c r="K55" s="178"/>
      <c r="L55" s="178"/>
      <c r="M55" s="178"/>
      <c r="N55" s="178"/>
      <c r="O55" s="179"/>
      <c r="P55" s="180" t="e">
        <f>VLOOKUP(C55,Listado!C11:I321,7,0)</f>
        <v>#N/A</v>
      </c>
      <c r="Q55" s="183"/>
      <c r="R55" s="182"/>
      <c r="S55" s="182"/>
      <c r="T55" s="182"/>
      <c r="U55" s="52"/>
      <c r="V55"/>
    </row>
    <row r="56" spans="1:22" ht="15.75" customHeight="1">
      <c r="A56" s="55"/>
      <c r="B56" s="666"/>
      <c r="C56" s="799"/>
      <c r="D56" s="799"/>
      <c r="E56" s="799"/>
      <c r="F56" s="799"/>
      <c r="G56" s="799"/>
      <c r="H56" s="398"/>
      <c r="I56" s="690"/>
      <c r="J56" s="690"/>
      <c r="K56" s="178"/>
      <c r="L56" s="178"/>
      <c r="M56" s="178"/>
      <c r="N56" s="178"/>
      <c r="O56" s="179"/>
      <c r="P56" s="180" t="e">
        <f>VLOOKUP(C56,Listado!C11:I321,7,0)</f>
        <v>#N/A</v>
      </c>
      <c r="Q56" s="183"/>
      <c r="R56" s="182"/>
      <c r="S56" s="182"/>
      <c r="T56" s="182"/>
      <c r="U56" s="52"/>
      <c r="V56"/>
    </row>
    <row r="57" spans="1:22" ht="15.75" customHeight="1">
      <c r="A57" s="55"/>
      <c r="B57" s="666"/>
      <c r="C57" s="799"/>
      <c r="D57" s="799"/>
      <c r="E57" s="799"/>
      <c r="F57" s="799"/>
      <c r="G57" s="799"/>
      <c r="H57" s="398"/>
      <c r="I57" s="690"/>
      <c r="J57" s="690"/>
      <c r="K57" s="178"/>
      <c r="L57" s="178"/>
      <c r="M57" s="178"/>
      <c r="N57" s="178"/>
      <c r="O57" s="179"/>
      <c r="P57" s="180" t="e">
        <f>VLOOKUP(C57,Listado!C11:I321,7,0)</f>
        <v>#N/A</v>
      </c>
      <c r="Q57" s="183"/>
      <c r="R57" s="182"/>
      <c r="S57" s="182"/>
      <c r="T57" s="182"/>
      <c r="U57" s="52"/>
      <c r="V57"/>
    </row>
    <row r="58" spans="1:22" ht="15.75" customHeight="1">
      <c r="A58" s="55"/>
      <c r="B58" s="666"/>
      <c r="C58" s="799"/>
      <c r="D58" s="799"/>
      <c r="E58" s="799"/>
      <c r="F58" s="799"/>
      <c r="G58" s="799"/>
      <c r="H58" s="398"/>
      <c r="I58" s="690"/>
      <c r="J58" s="690"/>
      <c r="K58" s="178"/>
      <c r="L58" s="178"/>
      <c r="M58" s="178"/>
      <c r="N58" s="178"/>
      <c r="O58" s="179"/>
      <c r="P58" s="180" t="e">
        <f>VLOOKUP(C58,Listado!C11:I321,7,0)</f>
        <v>#N/A</v>
      </c>
      <c r="Q58" s="183"/>
      <c r="R58" s="182"/>
      <c r="S58" s="182"/>
      <c r="T58" s="182"/>
      <c r="U58" s="52"/>
      <c r="V58"/>
    </row>
    <row r="59" spans="1:22" ht="15.75" customHeight="1">
      <c r="A59" s="55"/>
      <c r="B59" s="666"/>
      <c r="C59" s="799"/>
      <c r="D59" s="799"/>
      <c r="E59" s="799"/>
      <c r="F59" s="799"/>
      <c r="G59" s="799"/>
      <c r="H59" s="398"/>
      <c r="I59" s="690"/>
      <c r="J59" s="690"/>
      <c r="K59" s="178"/>
      <c r="L59" s="178"/>
      <c r="M59" s="178"/>
      <c r="N59" s="178"/>
      <c r="O59" s="179"/>
      <c r="P59" s="180" t="e">
        <f>VLOOKUP(C59,Listado!C11:I321,7,0)</f>
        <v>#N/A</v>
      </c>
      <c r="Q59" s="422">
        <v>5000</v>
      </c>
      <c r="R59" s="422">
        <v>600</v>
      </c>
      <c r="S59" s="182"/>
      <c r="T59" s="182"/>
      <c r="U59" s="269"/>
      <c r="V59" s="269"/>
    </row>
    <row r="60" spans="1:22" ht="15.75" customHeight="1">
      <c r="A60" s="55"/>
      <c r="B60" s="189"/>
      <c r="C60" s="875" t="s">
        <v>94</v>
      </c>
      <c r="D60" s="875"/>
      <c r="E60" s="875"/>
      <c r="F60" s="875"/>
      <c r="G60" s="875"/>
      <c r="H60" s="190"/>
      <c r="I60" s="191"/>
      <c r="J60" s="191">
        <v>6550</v>
      </c>
      <c r="K60" s="191"/>
      <c r="L60" s="191"/>
      <c r="M60" s="198"/>
      <c r="N60" s="202"/>
      <c r="O60" s="179"/>
      <c r="P60" s="180">
        <f>VLOOKUP(C60,Listado!C11:I321,7,0)</f>
        <v>0</v>
      </c>
      <c r="Q60" s="194">
        <v>0</v>
      </c>
      <c r="R60" s="194">
        <v>0</v>
      </c>
      <c r="S60" s="194">
        <f>SUM(N63+N64)</f>
        <v>0</v>
      </c>
      <c r="T60" s="195"/>
      <c r="U60" s="194">
        <v>0</v>
      </c>
      <c r="V60" s="194">
        <v>0</v>
      </c>
    </row>
    <row r="61" spans="1:22" ht="15.75" customHeight="1">
      <c r="A61" s="55"/>
      <c r="B61" s="189"/>
      <c r="C61" s="875" t="s">
        <v>267</v>
      </c>
      <c r="D61" s="875"/>
      <c r="E61" s="875"/>
      <c r="F61" s="875"/>
      <c r="G61" s="875"/>
      <c r="H61" s="190"/>
      <c r="I61" s="196"/>
      <c r="J61" s="197">
        <v>500</v>
      </c>
      <c r="K61" s="196"/>
      <c r="L61" s="196"/>
      <c r="M61" s="198"/>
      <c r="N61" s="196"/>
      <c r="O61" s="179"/>
      <c r="P61" s="180" t="e">
        <f>VLOOKUP(C61,Listado!C11:I321,7,0)</f>
        <v>#N/A</v>
      </c>
      <c r="Q61" s="199">
        <f>SUMIF('HC-Feb'!H15:H59,"OM",'HC-Feb'!I15:I59)+N60</f>
        <v>6550</v>
      </c>
      <c r="R61" s="199">
        <v>500</v>
      </c>
      <c r="S61" s="194">
        <v>1300</v>
      </c>
      <c r="T61" s="195"/>
      <c r="U61" s="194">
        <v>150</v>
      </c>
      <c r="V61" s="194">
        <v>1000</v>
      </c>
    </row>
    <row r="62" spans="1:22" ht="15.75" customHeight="1">
      <c r="A62" s="55"/>
      <c r="B62" s="189"/>
      <c r="C62" s="875" t="s">
        <v>119</v>
      </c>
      <c r="D62" s="875"/>
      <c r="E62" s="875"/>
      <c r="F62" s="875"/>
      <c r="G62" s="875"/>
      <c r="H62" s="201" t="str">
        <f>P62</f>
        <v>RFSR</v>
      </c>
      <c r="I62" s="196"/>
      <c r="J62" s="197">
        <v>1300</v>
      </c>
      <c r="K62" s="196"/>
      <c r="L62" s="196"/>
      <c r="M62" s="196"/>
      <c r="N62" s="202">
        <v>0</v>
      </c>
      <c r="O62" s="179"/>
      <c r="P62" s="180" t="str">
        <f>VLOOKUP(C62,Listado!C11:I321,7,0)</f>
        <v>RFSR</v>
      </c>
      <c r="Q62" s="194">
        <f>SUM(Q59-Q61)</f>
        <v>-1550</v>
      </c>
      <c r="R62" s="194">
        <f>R59-R61</f>
        <v>100</v>
      </c>
      <c r="S62" s="182"/>
      <c r="T62" s="182"/>
      <c r="U62" s="52"/>
      <c r="V62" s="269"/>
    </row>
    <row r="63" spans="1:22" ht="15.75" customHeight="1">
      <c r="A63" s="55"/>
      <c r="B63" s="189"/>
      <c r="C63" s="875" t="s">
        <v>382</v>
      </c>
      <c r="D63" s="875"/>
      <c r="E63" s="875"/>
      <c r="F63" s="875"/>
      <c r="G63" s="875"/>
      <c r="H63" s="201" t="e">
        <f>P63</f>
        <v>#N/A</v>
      </c>
      <c r="I63" s="203"/>
      <c r="J63" s="197">
        <v>150</v>
      </c>
      <c r="K63" s="203"/>
      <c r="L63" s="203"/>
      <c r="M63" s="203"/>
      <c r="N63" s="202"/>
      <c r="O63" s="179"/>
      <c r="P63" s="180" t="e">
        <f>VLOOKUP(C63,Listado!C11:I321,7,0)</f>
        <v>#N/A</v>
      </c>
      <c r="Q63" s="183"/>
      <c r="R63" s="182"/>
      <c r="S63" s="182"/>
      <c r="T63" s="182"/>
      <c r="U63" s="52"/>
    </row>
    <row r="64" spans="1:22" ht="15.75" customHeight="1">
      <c r="A64" s="55"/>
      <c r="B64" s="189"/>
      <c r="C64" s="875" t="s">
        <v>158</v>
      </c>
      <c r="D64" s="875"/>
      <c r="E64" s="875"/>
      <c r="F64" s="875"/>
      <c r="G64" s="875"/>
      <c r="H64" s="201" t="str">
        <f>P64</f>
        <v>RFC</v>
      </c>
      <c r="I64" s="203"/>
      <c r="J64" s="197">
        <v>1000</v>
      </c>
      <c r="K64" s="203"/>
      <c r="L64" s="203"/>
      <c r="M64" s="203"/>
      <c r="N64" s="204"/>
      <c r="O64" s="179"/>
      <c r="P64" s="180" t="str">
        <f>VLOOKUP(C64,Listado!C11:I321,7,0)</f>
        <v>RFC</v>
      </c>
      <c r="Q64" s="183"/>
      <c r="R64" s="182"/>
      <c r="S64" s="182"/>
      <c r="T64" s="182"/>
      <c r="U64" s="52"/>
    </row>
    <row r="65" spans="1:21" ht="15.75" customHeight="1">
      <c r="A65" s="55"/>
      <c r="B65" s="189"/>
      <c r="C65" s="875"/>
      <c r="D65" s="875"/>
      <c r="E65" s="875"/>
      <c r="F65" s="875"/>
      <c r="G65" s="875"/>
      <c r="H65" s="201" t="e">
        <f>P65</f>
        <v>#N/A</v>
      </c>
      <c r="I65" s="203"/>
      <c r="J65" s="197"/>
      <c r="K65" s="203"/>
      <c r="L65" s="203"/>
      <c r="M65" s="203"/>
      <c r="N65" s="203"/>
      <c r="O65" s="179"/>
      <c r="P65" s="180" t="e">
        <f>VLOOKUP(C65,Listado!C11:I321,7,0)</f>
        <v>#N/A</v>
      </c>
      <c r="Q65" s="183"/>
      <c r="R65" s="182"/>
      <c r="S65" s="182"/>
      <c r="T65" s="182"/>
      <c r="U65" s="52"/>
    </row>
    <row r="66" spans="1:21" ht="15.75" customHeight="1">
      <c r="A66" s="55"/>
      <c r="B66" s="189"/>
      <c r="C66" s="804"/>
      <c r="D66" s="804"/>
      <c r="E66" s="804"/>
      <c r="F66" s="804"/>
      <c r="G66" s="804"/>
      <c r="H66" s="201" t="e">
        <f>P66</f>
        <v>#N/A</v>
      </c>
      <c r="I66" s="203"/>
      <c r="J66" s="203"/>
      <c r="K66" s="203"/>
      <c r="L66" s="203"/>
      <c r="M66" s="203"/>
      <c r="N66" s="205"/>
      <c r="O66" s="179"/>
      <c r="P66" s="180" t="e">
        <f>VLOOKUP(C66,Listado!C11:I321,7,0)</f>
        <v>#N/A</v>
      </c>
      <c r="Q66" s="183"/>
      <c r="R66" s="182"/>
      <c r="S66" s="182"/>
      <c r="T66" s="182"/>
      <c r="U66" s="52"/>
    </row>
    <row r="67" spans="1:21" ht="13.5" customHeight="1">
      <c r="A67" s="55"/>
      <c r="B67" s="806" t="s">
        <v>268</v>
      </c>
      <c r="C67" s="806"/>
      <c r="D67" s="806"/>
      <c r="E67" s="806"/>
      <c r="F67" s="806"/>
      <c r="G67" s="806"/>
      <c r="H67" s="806"/>
      <c r="I67" s="805">
        <f>SUM(I15:I66)</f>
        <v>15283</v>
      </c>
      <c r="J67" s="805">
        <f>SUM(J15:J64)</f>
        <v>12710</v>
      </c>
      <c r="K67" s="805">
        <f>SUM(K15:K59)</f>
        <v>0</v>
      </c>
      <c r="L67" s="805">
        <f>SUM(L15:L59)</f>
        <v>0</v>
      </c>
      <c r="M67" s="805">
        <f>SUM(M15:M59)</f>
        <v>0</v>
      </c>
      <c r="N67" s="805">
        <f>SUM(N15:N59)</f>
        <v>0</v>
      </c>
      <c r="O67" s="56"/>
      <c r="P67" s="183"/>
      <c r="Q67" s="183"/>
      <c r="R67" s="182"/>
      <c r="S67" s="182"/>
      <c r="T67" s="52"/>
      <c r="U67" s="52"/>
    </row>
    <row r="68" spans="1:21" ht="13.5" customHeight="1">
      <c r="A68" s="55"/>
      <c r="B68" s="806"/>
      <c r="C68" s="806"/>
      <c r="D68" s="806"/>
      <c r="E68" s="806"/>
      <c r="F68" s="806"/>
      <c r="G68" s="806"/>
      <c r="H68" s="806"/>
      <c r="I68" s="805"/>
      <c r="J68" s="805"/>
      <c r="K68" s="805"/>
      <c r="L68" s="805"/>
      <c r="M68" s="805"/>
      <c r="N68" s="805"/>
      <c r="O68" s="56"/>
      <c r="P68" s="183"/>
      <c r="Q68" s="183"/>
      <c r="R68" s="182"/>
      <c r="S68" s="182"/>
      <c r="T68" s="52"/>
      <c r="U68" s="52"/>
    </row>
    <row r="69" spans="1:21">
      <c r="A69" s="55"/>
      <c r="B69" s="206"/>
      <c r="C69" s="207"/>
      <c r="D69" s="207"/>
      <c r="E69" s="207"/>
      <c r="F69" s="207"/>
      <c r="G69" s="207"/>
      <c r="H69" s="206"/>
      <c r="I69" s="206"/>
      <c r="J69" s="206"/>
      <c r="K69" s="206"/>
      <c r="L69" s="206"/>
      <c r="M69" s="206"/>
      <c r="N69" s="206"/>
      <c r="O69" s="56"/>
      <c r="P69" s="183"/>
      <c r="Q69" s="183"/>
      <c r="R69" s="182"/>
      <c r="S69" s="182"/>
      <c r="T69" s="52"/>
      <c r="U69" s="52"/>
    </row>
    <row r="70" spans="1:21" ht="12.75" customHeight="1">
      <c r="A70" s="55"/>
      <c r="B70" s="807" t="s">
        <v>269</v>
      </c>
      <c r="C70" s="807"/>
      <c r="D70" s="208"/>
      <c r="E70" s="208"/>
      <c r="F70" s="208"/>
      <c r="G70" s="208"/>
      <c r="H70" s="206"/>
      <c r="I70" s="206"/>
      <c r="J70" s="206"/>
      <c r="K70" s="206"/>
      <c r="L70" s="206"/>
      <c r="M70" s="808" t="s">
        <v>270</v>
      </c>
      <c r="N70" s="808"/>
      <c r="O70" s="56"/>
      <c r="P70" s="183"/>
      <c r="Q70" s="183"/>
      <c r="R70" s="182"/>
      <c r="S70" s="182"/>
      <c r="T70" s="52"/>
      <c r="U70" s="52"/>
    </row>
    <row r="71" spans="1:21" ht="12.75" customHeight="1">
      <c r="A71" s="55"/>
      <c r="B71" s="208"/>
      <c r="C71" s="208"/>
      <c r="D71" s="208"/>
      <c r="E71" s="208"/>
      <c r="F71" s="208"/>
      <c r="G71" s="208"/>
      <c r="H71" s="206"/>
      <c r="I71" s="206"/>
      <c r="J71" s="206"/>
      <c r="K71" s="206"/>
      <c r="L71" s="206"/>
      <c r="M71" s="209"/>
      <c r="N71" s="209"/>
      <c r="O71" s="56"/>
      <c r="P71" s="183"/>
      <c r="Q71" s="183"/>
      <c r="R71" s="182"/>
      <c r="S71" s="182"/>
      <c r="T71" s="52"/>
      <c r="U71" s="52"/>
    </row>
    <row r="72" spans="1:21" ht="26.25" customHeight="1">
      <c r="A72" s="55"/>
      <c r="B72" s="794" t="s">
        <v>253</v>
      </c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56"/>
      <c r="P72" s="183"/>
      <c r="Q72" s="183"/>
      <c r="R72" s="182"/>
      <c r="S72" s="182" t="str">
        <f>IF(C72="Pago Mensual sobre el uso del Salon","G",IF(C72="Redondeo para Comp. la Obra Mundial","RED",IF(C72="Redondeo para Comp. Fondo de Salones del Reino","FSR",IF(C72="","",IF(C72="","",IF(C72="","",IF(C72="","",IF(C72="",""))))))))</f>
        <v/>
      </c>
      <c r="T72" s="52"/>
      <c r="U72" s="52"/>
    </row>
    <row r="73" spans="1:21" ht="15" customHeight="1">
      <c r="A73" s="55"/>
      <c r="B73" s="206"/>
      <c r="C73" s="207"/>
      <c r="D73" s="207"/>
      <c r="E73" s="207"/>
      <c r="F73" s="207"/>
      <c r="G73" s="207"/>
      <c r="H73" s="207"/>
      <c r="I73" s="206"/>
      <c r="J73" s="206"/>
      <c r="K73" s="206"/>
      <c r="L73" s="206"/>
      <c r="M73" s="206"/>
      <c r="N73" s="206"/>
      <c r="O73" s="56"/>
      <c r="P73" s="183"/>
      <c r="Q73" s="183"/>
      <c r="R73" s="182"/>
      <c r="S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T73" s="52"/>
      <c r="U73" s="52"/>
    </row>
    <row r="74" spans="1:21" ht="15" customHeight="1">
      <c r="A74" s="55"/>
      <c r="B74" s="791" t="s">
        <v>259</v>
      </c>
      <c r="C74" s="792" t="s">
        <v>260</v>
      </c>
      <c r="D74" s="792"/>
      <c r="E74" s="792"/>
      <c r="F74" s="792"/>
      <c r="G74" s="792"/>
      <c r="H74" s="792" t="s">
        <v>261</v>
      </c>
      <c r="I74" s="792" t="str">
        <f>I13</f>
        <v>CONGREGACION</v>
      </c>
      <c r="J74" s="792"/>
      <c r="K74" s="792" t="str">
        <f>K13</f>
        <v>PROYECTO CONST. SALON</v>
      </c>
      <c r="L74" s="792"/>
      <c r="M74" s="792" t="str">
        <f>M13</f>
        <v>FONDO</v>
      </c>
      <c r="N74" s="792"/>
      <c r="O74" s="56"/>
      <c r="P74" s="183"/>
      <c r="Q74" s="183"/>
      <c r="R74" s="182"/>
      <c r="S74" s="182"/>
      <c r="T74" s="52"/>
      <c r="U74" s="52"/>
    </row>
    <row r="75" spans="1:21" ht="15" customHeight="1">
      <c r="A75" s="55"/>
      <c r="B75" s="791"/>
      <c r="C75" s="792"/>
      <c r="D75" s="792"/>
      <c r="E75" s="792"/>
      <c r="F75" s="792"/>
      <c r="G75" s="792"/>
      <c r="H75" s="792"/>
      <c r="I75" s="678" t="s">
        <v>265</v>
      </c>
      <c r="J75" s="678" t="s">
        <v>266</v>
      </c>
      <c r="K75" s="678" t="s">
        <v>265</v>
      </c>
      <c r="L75" s="678" t="s">
        <v>266</v>
      </c>
      <c r="M75" s="678" t="s">
        <v>265</v>
      </c>
      <c r="N75" s="679" t="s">
        <v>266</v>
      </c>
      <c r="O75" s="56"/>
      <c r="P75" s="183"/>
      <c r="Q75" s="183"/>
      <c r="R75" s="182"/>
      <c r="S75" s="182" t="str">
        <f>IF(C75="Pago Mensual sobre el uso del Salon","G",IF(C75="Redondeo para Comp. la Obra Mundial","RED",IF(C75="Redondeo para Comp. Fondo de Salones del Reino","FSR",IF(C75="","",IF(C75="","",IF(C75="","",IF(C75="","",IF(C75="",""))))))))</f>
        <v/>
      </c>
      <c r="T75" s="52"/>
      <c r="U75" s="52"/>
    </row>
    <row r="76" spans="1:21" ht="15" customHeight="1">
      <c r="A76" s="55"/>
      <c r="B76" s="210"/>
      <c r="C76" s="809" t="s">
        <v>271</v>
      </c>
      <c r="D76" s="809"/>
      <c r="E76" s="809"/>
      <c r="F76" s="809"/>
      <c r="G76" s="809"/>
      <c r="H76" s="211"/>
      <c r="I76" s="212">
        <f t="shared" ref="I76:N76" si="0">I67</f>
        <v>15283</v>
      </c>
      <c r="J76" s="212">
        <f t="shared" si="0"/>
        <v>12710</v>
      </c>
      <c r="K76" s="212">
        <f t="shared" si="0"/>
        <v>0</v>
      </c>
      <c r="L76" s="212">
        <f t="shared" si="0"/>
        <v>0</v>
      </c>
      <c r="M76" s="212">
        <f t="shared" si="0"/>
        <v>0</v>
      </c>
      <c r="N76" s="212">
        <f t="shared" si="0"/>
        <v>0</v>
      </c>
      <c r="O76" s="56"/>
      <c r="P76" s="183"/>
      <c r="Q76" s="183"/>
      <c r="R76" s="182"/>
      <c r="S76" s="182"/>
      <c r="T76" s="52"/>
      <c r="U76" s="52"/>
    </row>
    <row r="77" spans="1:21" ht="15" customHeight="1">
      <c r="A77" s="55"/>
      <c r="B77" s="176"/>
      <c r="C77" s="800"/>
      <c r="D77" s="800"/>
      <c r="E77" s="800"/>
      <c r="F77" s="800"/>
      <c r="G77" s="800"/>
      <c r="H77" s="213" t="e">
        <f t="shared" ref="H77:H98" si="1">P77</f>
        <v>#N/A</v>
      </c>
      <c r="I77" s="214"/>
      <c r="J77" s="216"/>
      <c r="K77" s="215"/>
      <c r="L77" s="215"/>
      <c r="M77" s="215"/>
      <c r="N77" s="215"/>
      <c r="O77" s="56"/>
      <c r="P77" s="183" t="e">
        <f>VLOOKUP(C77,Listado!C11:I321,7,0)</f>
        <v>#N/A</v>
      </c>
      <c r="Q77" s="183"/>
      <c r="R77" s="182"/>
      <c r="S77" s="182"/>
      <c r="T77" s="182"/>
      <c r="U77" s="52"/>
    </row>
    <row r="78" spans="1:21" ht="15" customHeight="1">
      <c r="A78" s="55"/>
      <c r="B78" s="176"/>
      <c r="C78" s="800"/>
      <c r="D78" s="800"/>
      <c r="E78" s="800"/>
      <c r="F78" s="800"/>
      <c r="G78" s="800"/>
      <c r="H78" s="213" t="e">
        <f t="shared" si="1"/>
        <v>#N/A</v>
      </c>
      <c r="I78" s="214"/>
      <c r="J78" s="216"/>
      <c r="K78" s="215"/>
      <c r="L78" s="215"/>
      <c r="M78" s="215"/>
      <c r="N78" s="215"/>
      <c r="O78" s="56"/>
      <c r="P78" s="183" t="e">
        <f>VLOOKUP(C78,Listado!C11:I321,7,0)</f>
        <v>#N/A</v>
      </c>
      <c r="Q78" s="183"/>
      <c r="R78" s="182"/>
      <c r="S78" s="182"/>
      <c r="T78" s="182"/>
      <c r="U78" s="52"/>
    </row>
    <row r="79" spans="1:21" ht="15" customHeight="1">
      <c r="A79" s="55"/>
      <c r="B79" s="176"/>
      <c r="C79" s="800"/>
      <c r="D79" s="800"/>
      <c r="E79" s="800"/>
      <c r="F79" s="800"/>
      <c r="G79" s="800"/>
      <c r="H79" s="213" t="e">
        <f t="shared" si="1"/>
        <v>#N/A</v>
      </c>
      <c r="I79" s="217"/>
      <c r="J79" s="215"/>
      <c r="K79" s="215"/>
      <c r="L79" s="215"/>
      <c r="M79" s="215"/>
      <c r="N79" s="215"/>
      <c r="O79" s="56"/>
      <c r="P79" s="183" t="e">
        <f>VLOOKUP(C79,Listado!C11:I321,7,0)</f>
        <v>#N/A</v>
      </c>
      <c r="Q79" s="183"/>
      <c r="R79" s="182"/>
      <c r="S79" s="182"/>
      <c r="T79" s="182"/>
      <c r="U79" s="52"/>
    </row>
    <row r="80" spans="1:21" ht="15.75" customHeight="1">
      <c r="A80" s="55"/>
      <c r="B80" s="176"/>
      <c r="C80" s="800"/>
      <c r="D80" s="800"/>
      <c r="E80" s="800"/>
      <c r="F80" s="800"/>
      <c r="G80" s="800"/>
      <c r="H80" s="213" t="e">
        <f t="shared" si="1"/>
        <v>#N/A</v>
      </c>
      <c r="I80" s="217"/>
      <c r="J80" s="215"/>
      <c r="K80" s="215"/>
      <c r="L80" s="215"/>
      <c r="M80" s="215"/>
      <c r="N80" s="215"/>
      <c r="O80" s="56"/>
      <c r="P80" s="183" t="e">
        <f>VLOOKUP(C80,Listado!C11:I321,7,0)</f>
        <v>#N/A</v>
      </c>
      <c r="Q80" s="183"/>
      <c r="R80" s="182"/>
      <c r="S80" s="182"/>
      <c r="T80" s="182"/>
      <c r="U80" s="52"/>
    </row>
    <row r="81" spans="1:21" ht="15.75" customHeight="1">
      <c r="A81" s="55"/>
      <c r="B81" s="176"/>
      <c r="C81" s="800"/>
      <c r="D81" s="800"/>
      <c r="E81" s="800"/>
      <c r="F81" s="800"/>
      <c r="G81" s="800"/>
      <c r="H81" s="213" t="e">
        <f t="shared" si="1"/>
        <v>#N/A</v>
      </c>
      <c r="I81" s="215"/>
      <c r="J81" s="215"/>
      <c r="K81" s="215"/>
      <c r="L81" s="215"/>
      <c r="M81" s="215"/>
      <c r="N81" s="215"/>
      <c r="O81" s="56"/>
      <c r="P81" s="183" t="e">
        <f>VLOOKUP(C81,Listado!C11:I321,7,0)</f>
        <v>#N/A</v>
      </c>
      <c r="Q81" s="183"/>
      <c r="R81" s="182"/>
      <c r="S81" s="182"/>
      <c r="T81" s="182"/>
      <c r="U81" s="52"/>
    </row>
    <row r="82" spans="1:21" ht="15.75" customHeight="1">
      <c r="A82" s="55"/>
      <c r="B82" s="176"/>
      <c r="C82" s="800"/>
      <c r="D82" s="800"/>
      <c r="E82" s="800"/>
      <c r="F82" s="800"/>
      <c r="G82" s="800"/>
      <c r="H82" s="213" t="e">
        <f t="shared" si="1"/>
        <v>#N/A</v>
      </c>
      <c r="I82" s="215"/>
      <c r="J82" s="215"/>
      <c r="K82" s="215"/>
      <c r="L82" s="215"/>
      <c r="M82" s="215"/>
      <c r="N82" s="215"/>
      <c r="O82" s="56"/>
      <c r="P82" s="183" t="e">
        <f>VLOOKUP(C82,Listado!C11:I321,7,0)</f>
        <v>#N/A</v>
      </c>
      <c r="Q82" s="183"/>
      <c r="R82" s="182"/>
      <c r="S82" s="182"/>
      <c r="T82" s="182"/>
      <c r="U82" s="52"/>
    </row>
    <row r="83" spans="1:21" ht="15.75" customHeight="1">
      <c r="A83" s="55"/>
      <c r="B83" s="176"/>
      <c r="C83" s="800"/>
      <c r="D83" s="800"/>
      <c r="E83" s="800"/>
      <c r="F83" s="800"/>
      <c r="G83" s="800"/>
      <c r="H83" s="213" t="e">
        <f t="shared" si="1"/>
        <v>#N/A</v>
      </c>
      <c r="I83" s="215"/>
      <c r="J83" s="215"/>
      <c r="K83" s="215"/>
      <c r="L83" s="215"/>
      <c r="M83" s="215"/>
      <c r="N83" s="215"/>
      <c r="O83" s="56"/>
      <c r="P83" s="183" t="e">
        <f>VLOOKUP(C83,Listado!C11:I321,7,0)</f>
        <v>#N/A</v>
      </c>
      <c r="Q83" s="183"/>
      <c r="R83" s="182"/>
      <c r="S83" s="182"/>
      <c r="T83" s="182"/>
      <c r="U83" s="52"/>
    </row>
    <row r="84" spans="1:21" ht="15.75" customHeight="1">
      <c r="A84" s="55"/>
      <c r="B84" s="176"/>
      <c r="C84" s="800"/>
      <c r="D84" s="800"/>
      <c r="E84" s="800"/>
      <c r="F84" s="800"/>
      <c r="G84" s="800"/>
      <c r="H84" s="213" t="e">
        <f t="shared" si="1"/>
        <v>#N/A</v>
      </c>
      <c r="I84" s="215"/>
      <c r="J84" s="215"/>
      <c r="K84" s="215"/>
      <c r="L84" s="215"/>
      <c r="M84" s="215"/>
      <c r="N84" s="215"/>
      <c r="O84" s="56"/>
      <c r="P84" s="183" t="e">
        <f>VLOOKUP(C84,Listado!C11:I321,7,0)</f>
        <v>#N/A</v>
      </c>
      <c r="Q84" s="183"/>
      <c r="R84" s="182"/>
      <c r="S84" s="182"/>
      <c r="T84" s="182"/>
      <c r="U84" s="52"/>
    </row>
    <row r="85" spans="1:21" ht="15.75" customHeight="1">
      <c r="A85" s="55"/>
      <c r="B85" s="176"/>
      <c r="C85" s="800"/>
      <c r="D85" s="800"/>
      <c r="E85" s="800"/>
      <c r="F85" s="800"/>
      <c r="G85" s="800"/>
      <c r="H85" s="213" t="e">
        <f t="shared" si="1"/>
        <v>#N/A</v>
      </c>
      <c r="I85" s="215"/>
      <c r="J85" s="215"/>
      <c r="K85" s="215"/>
      <c r="L85" s="215"/>
      <c r="M85" s="215"/>
      <c r="N85" s="215"/>
      <c r="O85" s="56"/>
      <c r="P85" s="183" t="e">
        <f>VLOOKUP(C85,Listado!C11:I321,7,0)</f>
        <v>#N/A</v>
      </c>
      <c r="Q85" s="183"/>
      <c r="R85" s="182"/>
      <c r="S85" s="182"/>
      <c r="T85" s="182"/>
      <c r="U85" s="52"/>
    </row>
    <row r="86" spans="1:21" ht="15.75" customHeight="1">
      <c r="A86" s="55"/>
      <c r="B86" s="176"/>
      <c r="C86" s="800"/>
      <c r="D86" s="800"/>
      <c r="E86" s="800"/>
      <c r="F86" s="800"/>
      <c r="G86" s="800"/>
      <c r="H86" s="213" t="e">
        <f t="shared" si="1"/>
        <v>#N/A</v>
      </c>
      <c r="I86" s="215"/>
      <c r="J86" s="215"/>
      <c r="K86" s="215"/>
      <c r="L86" s="215"/>
      <c r="M86" s="215"/>
      <c r="N86" s="215"/>
      <c r="O86" s="56"/>
      <c r="P86" s="183" t="e">
        <f>VLOOKUP(C86,Listado!C11:I321,7,0)</f>
        <v>#N/A</v>
      </c>
      <c r="Q86" s="183"/>
      <c r="R86" s="182"/>
      <c r="S86" s="182"/>
      <c r="T86" s="182"/>
      <c r="U86" s="52"/>
    </row>
    <row r="87" spans="1:21" ht="15.75" customHeight="1">
      <c r="A87" s="55"/>
      <c r="B87" s="176"/>
      <c r="C87" s="800"/>
      <c r="D87" s="800"/>
      <c r="E87" s="800"/>
      <c r="F87" s="800"/>
      <c r="G87" s="800"/>
      <c r="H87" s="213" t="e">
        <f t="shared" si="1"/>
        <v>#N/A</v>
      </c>
      <c r="I87" s="215"/>
      <c r="J87" s="215"/>
      <c r="K87" s="215"/>
      <c r="L87" s="215"/>
      <c r="M87" s="215"/>
      <c r="N87" s="215"/>
      <c r="O87" s="56"/>
      <c r="P87" s="183" t="e">
        <f>VLOOKUP(C87,Listado!C11:I321,7,0)</f>
        <v>#N/A</v>
      </c>
      <c r="Q87" s="183"/>
      <c r="R87" s="182"/>
      <c r="S87" s="182"/>
      <c r="T87" s="182"/>
      <c r="U87" s="52"/>
    </row>
    <row r="88" spans="1:21" ht="15.75" customHeight="1">
      <c r="A88" s="55"/>
      <c r="B88" s="176"/>
      <c r="C88" s="800"/>
      <c r="D88" s="800"/>
      <c r="E88" s="800"/>
      <c r="F88" s="800"/>
      <c r="G88" s="800"/>
      <c r="H88" s="213" t="e">
        <f t="shared" si="1"/>
        <v>#N/A</v>
      </c>
      <c r="I88" s="215"/>
      <c r="J88" s="215"/>
      <c r="K88" s="215"/>
      <c r="L88" s="215"/>
      <c r="M88" s="215"/>
      <c r="N88" s="215"/>
      <c r="O88" s="56"/>
      <c r="P88" s="183" t="e">
        <f>VLOOKUP(C88,Listado!C11:I321,7,0)</f>
        <v>#N/A</v>
      </c>
      <c r="Q88" s="183"/>
      <c r="R88" s="182"/>
      <c r="S88" s="182"/>
      <c r="T88" s="182"/>
      <c r="U88" s="52"/>
    </row>
    <row r="89" spans="1:21" ht="15.75" customHeight="1">
      <c r="A89" s="55"/>
      <c r="B89" s="176"/>
      <c r="C89" s="800"/>
      <c r="D89" s="800"/>
      <c r="E89" s="800"/>
      <c r="F89" s="800"/>
      <c r="G89" s="800"/>
      <c r="H89" s="213" t="e">
        <f t="shared" si="1"/>
        <v>#N/A</v>
      </c>
      <c r="I89" s="215"/>
      <c r="J89" s="215"/>
      <c r="K89" s="215"/>
      <c r="L89" s="215"/>
      <c r="M89" s="215"/>
      <c r="N89" s="215"/>
      <c r="O89" s="56"/>
      <c r="P89" s="183" t="e">
        <f>VLOOKUP(C89,Listado!C11:I321,7,0)</f>
        <v>#N/A</v>
      </c>
      <c r="Q89" s="183"/>
      <c r="R89" s="182"/>
      <c r="S89" s="182"/>
      <c r="T89" s="182"/>
      <c r="U89" s="52"/>
    </row>
    <row r="90" spans="1:21" ht="15.75" customHeight="1">
      <c r="A90" s="55"/>
      <c r="B90" s="176"/>
      <c r="C90" s="800"/>
      <c r="D90" s="800"/>
      <c r="E90" s="800"/>
      <c r="F90" s="800"/>
      <c r="G90" s="800"/>
      <c r="H90" s="213" t="e">
        <f t="shared" si="1"/>
        <v>#N/A</v>
      </c>
      <c r="I90" s="215"/>
      <c r="J90" s="215"/>
      <c r="K90" s="215"/>
      <c r="L90" s="215"/>
      <c r="M90" s="215"/>
      <c r="N90" s="215"/>
      <c r="O90" s="56"/>
      <c r="P90" s="183" t="e">
        <f>VLOOKUP(C90,Listado!C11:I321,7,0)</f>
        <v>#N/A</v>
      </c>
      <c r="Q90" s="183"/>
      <c r="R90" s="182"/>
      <c r="S90" s="182"/>
      <c r="T90" s="182"/>
      <c r="U90" s="52"/>
    </row>
    <row r="91" spans="1:21" ht="15.75" customHeight="1">
      <c r="A91" s="55"/>
      <c r="B91" s="176"/>
      <c r="C91" s="800"/>
      <c r="D91" s="800"/>
      <c r="E91" s="800"/>
      <c r="F91" s="800"/>
      <c r="G91" s="800"/>
      <c r="H91" s="213" t="e">
        <f t="shared" si="1"/>
        <v>#N/A</v>
      </c>
      <c r="I91" s="215"/>
      <c r="J91" s="215"/>
      <c r="K91" s="215"/>
      <c r="L91" s="215"/>
      <c r="M91" s="215"/>
      <c r="N91" s="215"/>
      <c r="O91" s="56"/>
      <c r="P91" s="183" t="e">
        <f>VLOOKUP(C91,Listado!C11:I321,7,0)</f>
        <v>#N/A</v>
      </c>
      <c r="Q91" s="183"/>
      <c r="R91" s="182"/>
      <c r="S91" s="182"/>
      <c r="T91" s="182"/>
      <c r="U91" s="52"/>
    </row>
    <row r="92" spans="1:21" ht="15.75" customHeight="1">
      <c r="A92" s="55"/>
      <c r="B92" s="176"/>
      <c r="C92" s="800"/>
      <c r="D92" s="800"/>
      <c r="E92" s="800"/>
      <c r="F92" s="800"/>
      <c r="G92" s="800"/>
      <c r="H92" s="213" t="e">
        <f t="shared" si="1"/>
        <v>#N/A</v>
      </c>
      <c r="I92" s="215"/>
      <c r="J92" s="215"/>
      <c r="K92" s="215"/>
      <c r="L92" s="215"/>
      <c r="M92" s="215"/>
      <c r="N92" s="215"/>
      <c r="O92" s="56"/>
      <c r="P92" s="183" t="e">
        <f>VLOOKUP(C92,Listado!C11:I321,7,0)</f>
        <v>#N/A</v>
      </c>
      <c r="Q92" s="183"/>
      <c r="R92" s="182"/>
      <c r="S92" s="182"/>
      <c r="T92" s="182"/>
      <c r="U92" s="52"/>
    </row>
    <row r="93" spans="1:21" ht="15.75" customHeight="1">
      <c r="A93" s="55"/>
      <c r="B93" s="176"/>
      <c r="C93" s="800"/>
      <c r="D93" s="800"/>
      <c r="E93" s="800"/>
      <c r="F93" s="800"/>
      <c r="G93" s="800"/>
      <c r="H93" s="213" t="e">
        <f t="shared" si="1"/>
        <v>#N/A</v>
      </c>
      <c r="I93" s="215"/>
      <c r="J93" s="215"/>
      <c r="K93" s="215"/>
      <c r="L93" s="215"/>
      <c r="M93" s="215"/>
      <c r="N93" s="215"/>
      <c r="O93" s="56"/>
      <c r="P93" s="183" t="e">
        <f>VLOOKUP(C93,Listado!C11:I321,7,0)</f>
        <v>#N/A</v>
      </c>
      <c r="Q93" s="183"/>
      <c r="R93" s="182"/>
      <c r="S93" s="182"/>
      <c r="T93" s="182"/>
      <c r="U93" s="52"/>
    </row>
    <row r="94" spans="1:21" ht="15.75" customHeight="1">
      <c r="A94" s="55"/>
      <c r="B94" s="176"/>
      <c r="C94" s="800"/>
      <c r="D94" s="800"/>
      <c r="E94" s="800"/>
      <c r="F94" s="800"/>
      <c r="G94" s="800"/>
      <c r="H94" s="213" t="e">
        <f t="shared" si="1"/>
        <v>#N/A</v>
      </c>
      <c r="I94" s="215"/>
      <c r="J94" s="215"/>
      <c r="K94" s="215"/>
      <c r="L94" s="215"/>
      <c r="M94" s="215"/>
      <c r="N94" s="215"/>
      <c r="O94" s="56"/>
      <c r="P94" s="183" t="e">
        <f>VLOOKUP(C94,Listado!C11:I321,7,0)</f>
        <v>#N/A</v>
      </c>
      <c r="Q94" s="183"/>
      <c r="R94" s="182"/>
      <c r="S94" s="182"/>
      <c r="T94" s="182"/>
      <c r="U94" s="52"/>
    </row>
    <row r="95" spans="1:21" ht="15.75" customHeight="1">
      <c r="A95" s="55"/>
      <c r="B95" s="176"/>
      <c r="C95" s="800"/>
      <c r="D95" s="800"/>
      <c r="E95" s="800"/>
      <c r="F95" s="800"/>
      <c r="G95" s="800"/>
      <c r="H95" s="213" t="e">
        <f t="shared" si="1"/>
        <v>#N/A</v>
      </c>
      <c r="I95" s="215"/>
      <c r="J95" s="215"/>
      <c r="K95" s="215"/>
      <c r="L95" s="215"/>
      <c r="M95" s="215"/>
      <c r="N95" s="215"/>
      <c r="O95" s="56"/>
      <c r="P95" s="183" t="e">
        <f>VLOOKUP(C95,Listado!C11:I321,7,0)</f>
        <v>#N/A</v>
      </c>
      <c r="Q95" s="183"/>
      <c r="R95" s="182"/>
      <c r="S95" s="182"/>
      <c r="T95" s="182"/>
      <c r="U95" s="52"/>
    </row>
    <row r="96" spans="1:21" ht="15.75" customHeight="1">
      <c r="A96" s="55"/>
      <c r="B96" s="176"/>
      <c r="C96" s="800"/>
      <c r="D96" s="800"/>
      <c r="E96" s="800"/>
      <c r="F96" s="800"/>
      <c r="G96" s="800"/>
      <c r="H96" s="213" t="e">
        <f t="shared" si="1"/>
        <v>#N/A</v>
      </c>
      <c r="I96" s="215"/>
      <c r="J96" s="215"/>
      <c r="K96" s="215"/>
      <c r="L96" s="215"/>
      <c r="M96" s="215"/>
      <c r="N96" s="215"/>
      <c r="O96" s="56"/>
      <c r="P96" s="183" t="e">
        <f>VLOOKUP(C96,Listado!C11:I321,7,0)</f>
        <v>#N/A</v>
      </c>
      <c r="Q96" s="183"/>
      <c r="R96" s="182"/>
      <c r="S96" s="182"/>
      <c r="T96" s="182"/>
      <c r="U96" s="52"/>
    </row>
    <row r="97" spans="1:21" ht="15.75" customHeight="1">
      <c r="A97" s="55"/>
      <c r="B97" s="176"/>
      <c r="C97" s="800"/>
      <c r="D97" s="800"/>
      <c r="E97" s="800"/>
      <c r="F97" s="800"/>
      <c r="G97" s="800"/>
      <c r="H97" s="213" t="e">
        <f t="shared" si="1"/>
        <v>#N/A</v>
      </c>
      <c r="I97" s="215"/>
      <c r="J97" s="215"/>
      <c r="K97" s="215"/>
      <c r="L97" s="215"/>
      <c r="M97" s="215"/>
      <c r="N97" s="215"/>
      <c r="O97" s="56"/>
      <c r="P97" s="183" t="e">
        <f>VLOOKUP(C97,Listado!C11:I321,7,0)</f>
        <v>#N/A</v>
      </c>
      <c r="Q97" s="183"/>
      <c r="R97" s="182"/>
      <c r="S97" s="182"/>
      <c r="T97" s="182"/>
      <c r="U97" s="52"/>
    </row>
    <row r="98" spans="1:21" ht="15.75" customHeight="1">
      <c r="A98" s="55"/>
      <c r="B98" s="176"/>
      <c r="C98" s="800"/>
      <c r="D98" s="800"/>
      <c r="E98" s="800"/>
      <c r="F98" s="800"/>
      <c r="G98" s="800"/>
      <c r="H98" s="213" t="e">
        <f t="shared" si="1"/>
        <v>#N/A</v>
      </c>
      <c r="I98" s="215"/>
      <c r="J98" s="215"/>
      <c r="K98" s="215"/>
      <c r="L98" s="215"/>
      <c r="M98" s="215"/>
      <c r="N98" s="215"/>
      <c r="O98" s="56"/>
      <c r="P98" s="183" t="e">
        <f>VLOOKUP(C98,Listado!C11:I321,7,0)</f>
        <v>#N/A</v>
      </c>
      <c r="Q98" s="183"/>
      <c r="R98" s="182"/>
      <c r="S98" s="182"/>
      <c r="T98" s="182"/>
      <c r="U98" s="52"/>
    </row>
    <row r="99" spans="1:21" ht="12.75" customHeight="1">
      <c r="A99" s="55"/>
      <c r="B99" s="810" t="s">
        <v>268</v>
      </c>
      <c r="C99" s="810"/>
      <c r="D99" s="810"/>
      <c r="E99" s="810"/>
      <c r="F99" s="810"/>
      <c r="G99" s="810"/>
      <c r="H99" s="810"/>
      <c r="I99" s="811">
        <f t="shared" ref="I99:N99" si="2">SUM(I76:I98)</f>
        <v>15283</v>
      </c>
      <c r="J99" s="811">
        <f t="shared" si="2"/>
        <v>12710</v>
      </c>
      <c r="K99" s="811">
        <f t="shared" si="2"/>
        <v>0</v>
      </c>
      <c r="L99" s="811">
        <f t="shared" si="2"/>
        <v>0</v>
      </c>
      <c r="M99" s="811">
        <f t="shared" si="2"/>
        <v>0</v>
      </c>
      <c r="N99" s="811">
        <f t="shared" si="2"/>
        <v>0</v>
      </c>
      <c r="O99" s="55"/>
      <c r="P99" s="52"/>
      <c r="Q99" s="52"/>
      <c r="R99" s="52"/>
      <c r="S99" s="52"/>
      <c r="T99" s="52"/>
      <c r="U99" s="52"/>
    </row>
    <row r="100" spans="1:21" ht="13.5" customHeight="1">
      <c r="A100" s="55"/>
      <c r="B100" s="810"/>
      <c r="C100" s="810"/>
      <c r="D100" s="810"/>
      <c r="E100" s="810"/>
      <c r="F100" s="810"/>
      <c r="G100" s="810"/>
      <c r="H100" s="810"/>
      <c r="I100" s="811"/>
      <c r="J100" s="811"/>
      <c r="K100" s="811"/>
      <c r="L100" s="811"/>
      <c r="M100" s="811"/>
      <c r="N100" s="811"/>
      <c r="O100" s="55"/>
      <c r="P100" s="52"/>
      <c r="Q100" s="52"/>
      <c r="R100" s="52"/>
      <c r="S100" s="52"/>
      <c r="T100" s="52"/>
      <c r="U100" s="52"/>
    </row>
    <row r="101" spans="1:21">
      <c r="A101" s="55"/>
      <c r="B101" s="130"/>
      <c r="C101" s="55"/>
      <c r="D101" s="55"/>
      <c r="E101" s="55"/>
      <c r="F101" s="55"/>
      <c r="G101" s="55"/>
      <c r="H101" s="55"/>
      <c r="I101" s="130"/>
      <c r="J101" s="130"/>
      <c r="K101" s="130"/>
      <c r="L101" s="130"/>
      <c r="M101" s="130"/>
      <c r="N101" s="130"/>
      <c r="O101" s="55"/>
      <c r="P101" s="52"/>
      <c r="Q101" s="52"/>
      <c r="R101" s="52"/>
      <c r="S101" s="52"/>
      <c r="T101" s="52"/>
      <c r="U101" s="52"/>
    </row>
    <row r="102" spans="1:21">
      <c r="A102" s="55"/>
      <c r="B102" s="130"/>
      <c r="C102" s="55"/>
      <c r="D102" s="55"/>
      <c r="E102" s="55"/>
      <c r="F102" s="55"/>
      <c r="G102" s="55"/>
      <c r="H102" s="55"/>
      <c r="I102" s="130"/>
      <c r="J102" s="130"/>
      <c r="K102" s="130"/>
      <c r="L102" s="130"/>
      <c r="M102" s="130"/>
      <c r="N102" s="130"/>
      <c r="O102" s="55"/>
      <c r="P102" s="52"/>
      <c r="Q102" s="52"/>
      <c r="R102" s="52"/>
      <c r="S102" s="52"/>
      <c r="T102" s="52"/>
      <c r="U102" s="52"/>
    </row>
    <row r="103" spans="1:21">
      <c r="A103" s="55"/>
      <c r="B103" s="130"/>
      <c r="C103" s="55"/>
      <c r="D103" s="55"/>
      <c r="E103" s="55"/>
      <c r="F103" s="55"/>
      <c r="G103" s="55"/>
      <c r="H103" s="55"/>
      <c r="I103" s="130"/>
      <c r="J103" s="130"/>
      <c r="K103" s="130"/>
      <c r="L103" s="130"/>
      <c r="M103" s="130"/>
      <c r="N103" s="130"/>
      <c r="O103" s="55"/>
      <c r="P103" s="52"/>
      <c r="Q103" s="52"/>
      <c r="R103" s="52"/>
      <c r="S103" s="52"/>
      <c r="T103" s="52"/>
      <c r="U103" s="52"/>
    </row>
    <row r="104" spans="1:21" ht="3.75" customHeight="1">
      <c r="A104" s="55"/>
      <c r="B104" s="218"/>
      <c r="C104" s="219"/>
      <c r="D104" s="219"/>
      <c r="E104" s="219"/>
      <c r="F104" s="219"/>
      <c r="G104" s="219"/>
      <c r="H104" s="219"/>
      <c r="I104" s="553"/>
      <c r="J104" s="218"/>
      <c r="K104" s="221"/>
      <c r="L104" s="221"/>
      <c r="M104" s="221"/>
      <c r="N104" s="221"/>
      <c r="O104" s="55"/>
      <c r="P104" s="52"/>
      <c r="Q104" s="52"/>
      <c r="R104" s="52"/>
      <c r="S104" s="52"/>
      <c r="T104" s="52"/>
      <c r="U104" s="52"/>
    </row>
    <row r="105" spans="1:21" ht="15" customHeight="1">
      <c r="A105" s="55"/>
      <c r="B105" s="524" t="s">
        <v>272</v>
      </c>
      <c r="C105" s="533"/>
      <c r="D105" s="533"/>
      <c r="E105" s="533"/>
      <c r="F105" s="533"/>
      <c r="G105" s="533"/>
      <c r="H105" s="533"/>
      <c r="I105" s="519"/>
      <c r="J105" s="815" t="s">
        <v>273</v>
      </c>
      <c r="K105" s="815"/>
      <c r="L105" s="815"/>
      <c r="M105" s="815"/>
      <c r="N105" s="815"/>
      <c r="O105" s="55"/>
      <c r="P105" s="52"/>
      <c r="Q105" s="52"/>
      <c r="R105" s="52"/>
      <c r="S105" s="52"/>
      <c r="T105" s="52"/>
      <c r="U105" s="52"/>
    </row>
    <row r="106" spans="1:21" ht="15" customHeight="1">
      <c r="A106" s="55"/>
      <c r="B106" s="223"/>
      <c r="C106" s="207"/>
      <c r="D106" s="207"/>
      <c r="E106" s="207"/>
      <c r="F106" s="207"/>
      <c r="G106" s="207"/>
      <c r="H106" s="207"/>
      <c r="I106" s="553"/>
      <c r="J106" s="815" t="s">
        <v>274</v>
      </c>
      <c r="K106" s="815"/>
      <c r="L106" s="815"/>
      <c r="M106" s="815"/>
      <c r="N106" s="815"/>
      <c r="O106" s="55"/>
      <c r="P106" s="52"/>
      <c r="Q106" s="52"/>
      <c r="R106" s="52"/>
      <c r="S106" s="52"/>
      <c r="T106" s="52"/>
      <c r="U106" s="52"/>
    </row>
    <row r="107" spans="1:21" ht="13.8">
      <c r="A107" s="55"/>
      <c r="B107" s="225"/>
      <c r="C107" s="580" t="s">
        <v>275</v>
      </c>
      <c r="D107" s="580"/>
      <c r="E107" s="580"/>
      <c r="F107" s="525">
        <v>43159</v>
      </c>
      <c r="G107" s="525"/>
      <c r="H107" s="525"/>
      <c r="I107" s="530"/>
      <c r="J107" s="223"/>
      <c r="K107" s="206"/>
      <c r="L107" s="206"/>
      <c r="M107" s="206"/>
      <c r="N107" s="206"/>
      <c r="O107" s="55"/>
      <c r="P107" s="52"/>
      <c r="Q107" s="52"/>
      <c r="R107" s="52"/>
      <c r="S107" s="52"/>
      <c r="T107" s="52"/>
      <c r="U107" s="52"/>
    </row>
    <row r="108" spans="1:21">
      <c r="A108" s="55"/>
      <c r="B108" s="227"/>
      <c r="C108" s="228"/>
      <c r="D108" s="228"/>
      <c r="E108" s="228"/>
      <c r="F108" s="228"/>
      <c r="G108" s="228"/>
      <c r="H108" s="228"/>
      <c r="I108" s="554"/>
      <c r="J108" s="223"/>
      <c r="K108" s="206"/>
      <c r="L108" s="206"/>
      <c r="M108" s="206"/>
      <c r="N108" s="206"/>
      <c r="O108" s="55"/>
      <c r="P108" s="52"/>
      <c r="Q108" s="52"/>
      <c r="R108" s="52"/>
      <c r="S108" s="52"/>
      <c r="T108" s="52"/>
      <c r="U108" s="52"/>
    </row>
    <row r="109" spans="1:21">
      <c r="A109" s="55"/>
      <c r="B109" s="240" t="s">
        <v>276</v>
      </c>
      <c r="C109" s="241"/>
      <c r="D109" s="241"/>
      <c r="E109" s="228"/>
      <c r="F109" s="228"/>
      <c r="G109" s="228"/>
      <c r="H109" s="228"/>
      <c r="I109" s="554"/>
      <c r="J109" s="223"/>
      <c r="K109" s="206"/>
      <c r="L109" s="206"/>
      <c r="M109" s="206"/>
      <c r="N109" s="206"/>
      <c r="O109" s="55"/>
      <c r="P109" s="52"/>
      <c r="Q109" s="52"/>
      <c r="R109" s="52"/>
      <c r="S109" s="52"/>
      <c r="T109" s="52"/>
      <c r="U109" s="52"/>
    </row>
    <row r="110" spans="1:21">
      <c r="A110" s="55"/>
      <c r="B110" s="232" t="s">
        <v>277</v>
      </c>
      <c r="C110" s="231"/>
      <c r="D110" s="231"/>
      <c r="E110" s="526">
        <f>'HC-Ene'!G107</f>
        <v>6687</v>
      </c>
      <c r="F110" s="231"/>
      <c r="G110" s="228"/>
      <c r="H110" s="228"/>
      <c r="I110" s="554"/>
      <c r="J110" s="820" t="s">
        <v>278</v>
      </c>
      <c r="K110" s="820"/>
      <c r="L110" s="206"/>
      <c r="M110" s="206"/>
      <c r="N110" s="206"/>
      <c r="O110" s="55"/>
      <c r="P110" s="52"/>
      <c r="Q110" s="52"/>
      <c r="R110" s="52"/>
      <c r="S110" s="52"/>
      <c r="T110" s="52"/>
      <c r="U110" s="52"/>
    </row>
    <row r="111" spans="1:21">
      <c r="A111" s="55"/>
      <c r="B111" s="232"/>
      <c r="C111" s="231" t="s">
        <v>279</v>
      </c>
      <c r="D111" s="231"/>
      <c r="E111" s="581">
        <f>I99</f>
        <v>15283</v>
      </c>
      <c r="F111" s="231" t="s">
        <v>280</v>
      </c>
      <c r="G111" s="228"/>
      <c r="H111" s="680"/>
      <c r="I111" s="554"/>
      <c r="J111" s="813"/>
      <c r="K111" s="813"/>
      <c r="L111" s="813"/>
      <c r="M111" s="235"/>
      <c r="N111" s="206"/>
      <c r="O111" s="55"/>
      <c r="P111" s="52"/>
      <c r="Q111" s="52"/>
      <c r="R111" s="52"/>
      <c r="S111" s="52"/>
      <c r="T111" s="52"/>
      <c r="U111" s="52"/>
    </row>
    <row r="112" spans="1:21">
      <c r="A112" s="55"/>
      <c r="B112" s="223"/>
      <c r="C112" s="231" t="s">
        <v>282</v>
      </c>
      <c r="D112" s="231"/>
      <c r="E112" s="581">
        <f>J99</f>
        <v>12710</v>
      </c>
      <c r="F112" s="231" t="s">
        <v>283</v>
      </c>
      <c r="G112" s="228"/>
      <c r="H112" s="680"/>
      <c r="I112" s="554"/>
      <c r="J112" s="813"/>
      <c r="K112" s="813"/>
      <c r="L112" s="813"/>
      <c r="M112" s="235"/>
      <c r="N112" s="206"/>
      <c r="O112" s="55"/>
      <c r="P112" s="52"/>
      <c r="Q112" s="52"/>
      <c r="R112" s="52"/>
      <c r="S112" s="52"/>
      <c r="T112" s="52"/>
      <c r="U112" s="52"/>
    </row>
    <row r="113" spans="1:21">
      <c r="A113" s="55"/>
      <c r="B113" s="232"/>
      <c r="C113" s="231" t="s">
        <v>284</v>
      </c>
      <c r="D113" s="231"/>
      <c r="E113" s="228"/>
      <c r="F113" s="228"/>
      <c r="G113" s="526">
        <f>+E110+E111-E112</f>
        <v>9260</v>
      </c>
      <c r="H113" s="526"/>
      <c r="I113" s="531"/>
      <c r="J113" s="813"/>
      <c r="K113" s="813"/>
      <c r="L113" s="813"/>
      <c r="M113" s="235"/>
      <c r="N113" s="206"/>
      <c r="O113" s="55"/>
      <c r="P113" s="52"/>
      <c r="Q113" s="52"/>
      <c r="R113" s="52"/>
      <c r="S113" s="52"/>
      <c r="T113" s="52"/>
      <c r="U113" s="52"/>
    </row>
    <row r="114" spans="1:21">
      <c r="A114" s="55"/>
      <c r="B114" s="232" t="s">
        <v>285</v>
      </c>
      <c r="C114" s="231"/>
      <c r="D114" s="231"/>
      <c r="E114" s="231"/>
      <c r="F114" s="231"/>
      <c r="G114" s="231"/>
      <c r="H114" s="231"/>
      <c r="I114" s="520"/>
      <c r="J114" s="813"/>
      <c r="K114" s="813"/>
      <c r="L114" s="813"/>
      <c r="M114" s="235"/>
      <c r="N114" s="206"/>
      <c r="O114" s="55"/>
      <c r="P114" s="52"/>
      <c r="Q114" s="52"/>
      <c r="R114" s="52"/>
      <c r="S114" s="52"/>
      <c r="T114" s="52"/>
      <c r="U114" s="52"/>
    </row>
    <row r="115" spans="1:21">
      <c r="A115" s="55"/>
      <c r="B115" s="527" t="s">
        <v>286</v>
      </c>
      <c r="C115" s="532"/>
      <c r="D115" s="532"/>
      <c r="E115" s="532"/>
      <c r="F115" s="532"/>
      <c r="G115" s="532"/>
      <c r="H115" s="532"/>
      <c r="I115" s="521"/>
      <c r="J115" s="813"/>
      <c r="K115" s="813"/>
      <c r="L115" s="813"/>
      <c r="M115" s="235"/>
      <c r="N115" s="206"/>
      <c r="O115" s="55"/>
      <c r="P115" s="52"/>
      <c r="Q115" s="52"/>
      <c r="R115" s="52"/>
      <c r="S115" s="52"/>
      <c r="T115" s="52"/>
      <c r="U115" s="52"/>
    </row>
    <row r="116" spans="1:21">
      <c r="A116" s="55"/>
      <c r="B116" s="227"/>
      <c r="C116" s="228"/>
      <c r="D116" s="228"/>
      <c r="E116" s="228"/>
      <c r="F116" s="228"/>
      <c r="G116" s="228"/>
      <c r="H116" s="228"/>
      <c r="I116" s="554"/>
      <c r="J116" s="813"/>
      <c r="K116" s="813"/>
      <c r="L116" s="813"/>
      <c r="M116" s="235"/>
      <c r="N116" s="206"/>
      <c r="O116" s="55"/>
      <c r="P116" s="52"/>
      <c r="Q116" s="52"/>
      <c r="R116" s="52"/>
      <c r="S116" s="52"/>
      <c r="T116" s="52"/>
      <c r="U116" s="52"/>
    </row>
    <row r="117" spans="1:21">
      <c r="A117" s="55"/>
      <c r="B117" s="240" t="s">
        <v>373</v>
      </c>
      <c r="C117" s="241"/>
      <c r="D117" s="241"/>
      <c r="E117" s="241"/>
      <c r="F117" s="228"/>
      <c r="G117" s="228"/>
      <c r="H117" s="228"/>
      <c r="I117" s="554"/>
      <c r="J117" s="813"/>
      <c r="K117" s="813"/>
      <c r="L117" s="813"/>
      <c r="M117" s="235"/>
      <c r="N117" s="206"/>
      <c r="O117" s="55"/>
      <c r="P117" s="52"/>
      <c r="Q117" s="52"/>
      <c r="R117" s="52"/>
      <c r="S117" s="52"/>
      <c r="T117" s="52"/>
      <c r="U117" s="52"/>
    </row>
    <row r="118" spans="1:21">
      <c r="A118" s="55"/>
      <c r="B118" s="232" t="s">
        <v>277</v>
      </c>
      <c r="C118" s="231"/>
      <c r="D118" s="231"/>
      <c r="E118" s="526">
        <f>'HC-Ene'!G115</f>
        <v>0</v>
      </c>
      <c r="F118" s="231"/>
      <c r="G118" s="228"/>
      <c r="H118" s="228"/>
      <c r="I118" s="554"/>
      <c r="J118" s="813"/>
      <c r="K118" s="813"/>
      <c r="L118" s="813"/>
      <c r="M118" s="235"/>
      <c r="N118" s="206"/>
      <c r="O118" s="55"/>
      <c r="P118" s="52"/>
      <c r="Q118" s="52"/>
      <c r="R118" s="52"/>
      <c r="S118" s="52"/>
      <c r="T118" s="52"/>
      <c r="U118" s="52"/>
    </row>
    <row r="119" spans="1:21">
      <c r="A119" s="55"/>
      <c r="B119" s="232"/>
      <c r="C119" s="231" t="s">
        <v>279</v>
      </c>
      <c r="D119" s="231"/>
      <c r="E119" s="581">
        <f>K99</f>
        <v>0</v>
      </c>
      <c r="F119" s="231" t="s">
        <v>280</v>
      </c>
      <c r="G119" s="228"/>
      <c r="H119" s="680"/>
      <c r="I119" s="554"/>
      <c r="J119" s="813"/>
      <c r="K119" s="813"/>
      <c r="L119" s="813"/>
      <c r="M119" s="235"/>
      <c r="N119" s="206"/>
      <c r="O119" s="55"/>
      <c r="P119" s="52"/>
      <c r="Q119" s="52"/>
      <c r="R119" s="52"/>
      <c r="S119" s="52"/>
      <c r="T119" s="52"/>
      <c r="U119" s="52"/>
    </row>
    <row r="120" spans="1:21">
      <c r="A120" s="55"/>
      <c r="B120" s="223"/>
      <c r="C120" s="231" t="s">
        <v>282</v>
      </c>
      <c r="D120" s="231"/>
      <c r="E120" s="685">
        <f>L99</f>
        <v>0</v>
      </c>
      <c r="F120" s="231" t="s">
        <v>283</v>
      </c>
      <c r="G120" s="228"/>
      <c r="H120" s="680"/>
      <c r="I120" s="554"/>
      <c r="J120" s="830"/>
      <c r="K120" s="830"/>
      <c r="L120" s="830"/>
      <c r="M120" s="238"/>
      <c r="N120" s="206"/>
      <c r="O120" s="55"/>
      <c r="P120" s="52"/>
      <c r="Q120" s="52"/>
      <c r="R120" s="52"/>
      <c r="S120" s="52"/>
      <c r="T120" s="52"/>
      <c r="U120" s="52"/>
    </row>
    <row r="121" spans="1:21">
      <c r="A121" s="55"/>
      <c r="B121" s="232"/>
      <c r="C121" s="231" t="s">
        <v>284</v>
      </c>
      <c r="D121" s="231"/>
      <c r="E121" s="228"/>
      <c r="F121" s="228"/>
      <c r="G121" s="526">
        <f>+E118+E119-E120</f>
        <v>0</v>
      </c>
      <c r="H121" s="526"/>
      <c r="I121" s="531"/>
      <c r="J121" s="223"/>
      <c r="K121" s="206"/>
      <c r="L121" s="206"/>
      <c r="M121" s="206"/>
      <c r="N121" s="206"/>
      <c r="O121" s="55"/>
      <c r="P121" s="52"/>
      <c r="Q121" s="52"/>
      <c r="R121" s="52"/>
      <c r="S121" s="52"/>
      <c r="T121" s="52"/>
      <c r="U121" s="52"/>
    </row>
    <row r="122" spans="1:21">
      <c r="A122" s="55"/>
      <c r="B122" s="232" t="s">
        <v>288</v>
      </c>
      <c r="C122" s="231"/>
      <c r="D122" s="231"/>
      <c r="E122" s="231"/>
      <c r="F122" s="231"/>
      <c r="G122" s="231"/>
      <c r="H122" s="231"/>
      <c r="I122" s="520"/>
      <c r="J122" s="223"/>
      <c r="K122" s="206"/>
      <c r="L122" s="681"/>
      <c r="M122" s="206"/>
      <c r="N122" s="682"/>
      <c r="O122" s="55"/>
      <c r="P122" s="52"/>
      <c r="Q122" s="52"/>
      <c r="R122" s="52"/>
      <c r="S122" s="52"/>
      <c r="T122" s="52"/>
      <c r="U122" s="52"/>
    </row>
    <row r="123" spans="1:21">
      <c r="A123" s="55"/>
      <c r="B123" s="527" t="s">
        <v>290</v>
      </c>
      <c r="C123" s="532"/>
      <c r="D123" s="532"/>
      <c r="E123" s="532"/>
      <c r="F123" s="532"/>
      <c r="G123" s="532"/>
      <c r="H123" s="532"/>
      <c r="I123" s="521"/>
      <c r="J123" s="223"/>
      <c r="K123" s="206"/>
      <c r="L123" s="206"/>
      <c r="M123" s="206"/>
      <c r="N123" s="206"/>
      <c r="O123" s="55"/>
      <c r="P123" s="52"/>
      <c r="Q123" s="52"/>
      <c r="R123" s="52"/>
      <c r="S123" s="52"/>
      <c r="T123" s="52"/>
      <c r="U123" s="52"/>
    </row>
    <row r="124" spans="1:21">
      <c r="A124" s="55"/>
      <c r="B124" s="527" t="s">
        <v>291</v>
      </c>
      <c r="C124" s="532"/>
      <c r="D124" s="532"/>
      <c r="E124" s="532"/>
      <c r="F124" s="532"/>
      <c r="G124" s="532"/>
      <c r="H124" s="532"/>
      <c r="I124" s="521"/>
      <c r="J124" s="223"/>
      <c r="K124" s="206"/>
      <c r="L124" s="206"/>
      <c r="M124" s="206"/>
      <c r="N124" s="206"/>
      <c r="O124" s="55"/>
      <c r="P124" s="52"/>
      <c r="Q124" s="52"/>
      <c r="R124" s="52"/>
      <c r="S124" s="52"/>
      <c r="T124" s="52"/>
      <c r="U124" s="52"/>
    </row>
    <row r="125" spans="1:21">
      <c r="A125" s="55"/>
      <c r="B125" s="227"/>
      <c r="C125" s="228"/>
      <c r="D125" s="228"/>
      <c r="E125" s="228"/>
      <c r="F125" s="228"/>
      <c r="G125" s="228"/>
      <c r="H125" s="228"/>
      <c r="I125" s="554"/>
      <c r="J125" s="223"/>
      <c r="K125" s="206"/>
      <c r="L125" s="206"/>
      <c r="M125" s="206"/>
      <c r="N125" s="206"/>
      <c r="O125" s="55"/>
      <c r="P125" s="52"/>
      <c r="Q125" s="52"/>
      <c r="R125" s="52"/>
      <c r="S125" s="52"/>
      <c r="T125" s="52"/>
      <c r="U125" s="52"/>
    </row>
    <row r="126" spans="1:21">
      <c r="A126" s="55"/>
      <c r="B126" s="674" t="s">
        <v>357</v>
      </c>
      <c r="C126" s="241"/>
      <c r="D126" s="241"/>
      <c r="E126" s="228"/>
      <c r="F126" s="228"/>
      <c r="G126" s="228"/>
      <c r="H126" s="228"/>
      <c r="I126" s="554"/>
      <c r="J126" s="820" t="s">
        <v>293</v>
      </c>
      <c r="K126" s="820"/>
      <c r="L126" s="820"/>
      <c r="M126" s="206"/>
      <c r="N126" s="206"/>
      <c r="O126" s="55"/>
      <c r="P126" s="52"/>
      <c r="Q126" s="52"/>
      <c r="R126" s="52"/>
      <c r="S126" s="52"/>
      <c r="T126" s="52"/>
      <c r="U126" s="52"/>
    </row>
    <row r="127" spans="1:21">
      <c r="A127" s="55"/>
      <c r="B127" s="232" t="s">
        <v>277</v>
      </c>
      <c r="C127" s="231"/>
      <c r="D127" s="231"/>
      <c r="E127" s="526">
        <f>'HC-Ene'!G124</f>
        <v>3000</v>
      </c>
      <c r="F127" s="231"/>
      <c r="G127" s="228"/>
      <c r="H127" s="228"/>
      <c r="I127" s="554"/>
      <c r="J127" s="223"/>
      <c r="K127" s="206"/>
      <c r="L127" s="206"/>
      <c r="M127" s="206"/>
      <c r="N127" s="206"/>
      <c r="O127" s="55"/>
      <c r="P127" s="52"/>
      <c r="Q127" s="52"/>
      <c r="R127" s="52"/>
      <c r="S127" s="52"/>
      <c r="T127" s="52"/>
      <c r="U127" s="52"/>
    </row>
    <row r="128" spans="1:21">
      <c r="A128" s="55"/>
      <c r="B128" s="232"/>
      <c r="C128" s="231" t="s">
        <v>279</v>
      </c>
      <c r="D128" s="231"/>
      <c r="E128" s="685">
        <f>M99</f>
        <v>0</v>
      </c>
      <c r="F128" s="231" t="s">
        <v>280</v>
      </c>
      <c r="G128" s="228"/>
      <c r="H128" s="680"/>
      <c r="I128" s="554"/>
      <c r="J128" s="813"/>
      <c r="K128" s="813"/>
      <c r="L128" s="813"/>
      <c r="M128" s="235"/>
      <c r="N128" s="206"/>
      <c r="O128" s="55"/>
      <c r="P128" s="52"/>
      <c r="Q128" s="52"/>
      <c r="R128" s="52"/>
      <c r="S128" s="52"/>
      <c r="T128" s="52"/>
      <c r="U128" s="52"/>
    </row>
    <row r="129" spans="1:21">
      <c r="A129" s="55"/>
      <c r="B129" s="223"/>
      <c r="C129" s="231" t="s">
        <v>282</v>
      </c>
      <c r="D129" s="231"/>
      <c r="E129" s="685">
        <f>N99</f>
        <v>0</v>
      </c>
      <c r="F129" s="231" t="s">
        <v>283</v>
      </c>
      <c r="G129" s="228"/>
      <c r="H129" s="680"/>
      <c r="I129" s="554"/>
      <c r="J129" s="813"/>
      <c r="K129" s="813"/>
      <c r="L129" s="813"/>
      <c r="M129" s="235"/>
      <c r="N129" s="206"/>
      <c r="O129" s="55"/>
      <c r="P129" s="52"/>
      <c r="Q129" s="52"/>
      <c r="R129" s="52"/>
      <c r="S129" s="52"/>
      <c r="T129" s="52"/>
      <c r="U129" s="52"/>
    </row>
    <row r="130" spans="1:21">
      <c r="A130" s="55"/>
      <c r="B130" s="232"/>
      <c r="C130" s="231" t="s">
        <v>284</v>
      </c>
      <c r="D130" s="231"/>
      <c r="E130" s="228"/>
      <c r="F130" s="228"/>
      <c r="G130" s="526">
        <f>+E127+E128-E129</f>
        <v>3000</v>
      </c>
      <c r="H130" s="526"/>
      <c r="I130" s="531"/>
      <c r="J130" s="813"/>
      <c r="K130" s="813"/>
      <c r="L130" s="813"/>
      <c r="M130" s="235"/>
      <c r="N130" s="206"/>
      <c r="O130" s="55"/>
      <c r="P130" s="52"/>
      <c r="Q130" s="52"/>
      <c r="R130" s="52"/>
      <c r="S130" s="52"/>
      <c r="T130" s="52"/>
      <c r="U130" s="52"/>
    </row>
    <row r="131" spans="1:21">
      <c r="A131" s="55"/>
      <c r="B131" s="227"/>
      <c r="C131" s="228"/>
      <c r="D131" s="228"/>
      <c r="E131" s="228"/>
      <c r="F131" s="228"/>
      <c r="G131" s="228"/>
      <c r="H131" s="228"/>
      <c r="I131" s="554"/>
      <c r="J131" s="813"/>
      <c r="K131" s="813"/>
      <c r="L131" s="813"/>
      <c r="M131" s="235"/>
      <c r="N131" s="206"/>
      <c r="O131" s="55"/>
      <c r="P131" s="52"/>
      <c r="Q131" s="52"/>
      <c r="R131" s="52"/>
      <c r="S131" s="52"/>
      <c r="T131" s="52"/>
      <c r="U131" s="52"/>
    </row>
    <row r="132" spans="1:21">
      <c r="A132" s="55"/>
      <c r="B132" s="227"/>
      <c r="C132" s="228"/>
      <c r="D132" s="228"/>
      <c r="E132" s="228"/>
      <c r="F132" s="228"/>
      <c r="G132" s="228"/>
      <c r="H132" s="228"/>
      <c r="I132" s="554"/>
      <c r="J132" s="813"/>
      <c r="K132" s="813"/>
      <c r="L132" s="813"/>
      <c r="M132" s="235"/>
      <c r="N132" s="206"/>
      <c r="O132" s="55"/>
      <c r="P132" s="52"/>
      <c r="Q132" s="52"/>
      <c r="R132" s="52"/>
      <c r="S132" s="52"/>
      <c r="T132" s="52"/>
      <c r="U132" s="52"/>
    </row>
    <row r="133" spans="1:21" ht="13.8" thickBot="1">
      <c r="A133" s="55"/>
      <c r="B133" s="240" t="s">
        <v>294</v>
      </c>
      <c r="C133" s="241"/>
      <c r="D133" s="241"/>
      <c r="E133" s="241"/>
      <c r="F133" s="241"/>
      <c r="G133" s="552">
        <f>G113+G121+G130</f>
        <v>12260</v>
      </c>
      <c r="H133" s="552"/>
      <c r="I133" s="531"/>
      <c r="J133" s="813"/>
      <c r="K133" s="813"/>
      <c r="L133" s="813"/>
      <c r="M133" s="235"/>
      <c r="N133" s="206"/>
      <c r="O133" s="55"/>
      <c r="P133" s="52"/>
      <c r="Q133" s="52"/>
      <c r="R133" s="52"/>
      <c r="S133" s="52"/>
      <c r="T133" s="52"/>
      <c r="U133" s="52"/>
    </row>
    <row r="134" spans="1:21" ht="13.8" thickTop="1">
      <c r="A134" s="55"/>
      <c r="B134" s="227"/>
      <c r="C134" s="228"/>
      <c r="D134" s="228"/>
      <c r="E134" s="228"/>
      <c r="F134" s="228"/>
      <c r="G134" s="228"/>
      <c r="H134" s="228"/>
      <c r="I134" s="554"/>
      <c r="J134" s="813"/>
      <c r="K134" s="813"/>
      <c r="L134" s="813"/>
      <c r="M134" s="235"/>
      <c r="N134" s="206"/>
      <c r="O134" s="55"/>
      <c r="P134" s="52"/>
      <c r="Q134" s="52"/>
      <c r="R134" s="52"/>
      <c r="S134" s="52"/>
      <c r="T134" s="52"/>
      <c r="U134" s="52"/>
    </row>
    <row r="135" spans="1:21">
      <c r="A135" s="55"/>
      <c r="B135" s="232" t="s">
        <v>295</v>
      </c>
      <c r="C135" s="231"/>
      <c r="D135" s="231"/>
      <c r="E135" s="231"/>
      <c r="F135" s="231"/>
      <c r="G135" s="231"/>
      <c r="H135" s="231"/>
      <c r="I135" s="520"/>
      <c r="J135" s="223"/>
      <c r="K135" s="206"/>
      <c r="L135" s="206"/>
      <c r="M135" s="206"/>
      <c r="N135" s="206"/>
      <c r="O135" s="55"/>
      <c r="P135" s="52"/>
      <c r="Q135" s="52"/>
      <c r="R135" s="52"/>
      <c r="S135" s="52"/>
      <c r="T135" s="52"/>
      <c r="U135" s="52"/>
    </row>
    <row r="136" spans="1:21">
      <c r="A136" s="55"/>
      <c r="B136" s="232" t="s">
        <v>296</v>
      </c>
      <c r="C136" s="231"/>
      <c r="D136" s="231"/>
      <c r="E136" s="231"/>
      <c r="F136" s="231"/>
      <c r="G136" s="231"/>
      <c r="H136" s="231"/>
      <c r="I136" s="520"/>
      <c r="J136" s="223"/>
      <c r="K136" s="206"/>
      <c r="L136" s="681"/>
      <c r="M136" s="206"/>
      <c r="N136" s="682"/>
      <c r="O136" s="55"/>
      <c r="P136" s="52"/>
      <c r="Q136" s="52"/>
      <c r="R136" s="52"/>
      <c r="S136" s="52"/>
      <c r="T136" s="52"/>
      <c r="U136" s="52"/>
    </row>
    <row r="137" spans="1:21">
      <c r="A137" s="55"/>
      <c r="B137" s="232" t="s">
        <v>297</v>
      </c>
      <c r="C137" s="231"/>
      <c r="D137" s="231"/>
      <c r="E137" s="231"/>
      <c r="F137" s="231"/>
      <c r="G137" s="231"/>
      <c r="H137" s="231"/>
      <c r="I137" s="520"/>
      <c r="J137" s="223"/>
      <c r="K137" s="206"/>
      <c r="L137" s="206"/>
      <c r="M137" s="206"/>
      <c r="N137" s="206"/>
      <c r="O137" s="55"/>
      <c r="P137" s="52"/>
      <c r="Q137" s="52"/>
      <c r="R137" s="52"/>
      <c r="S137" s="52"/>
      <c r="T137" s="52"/>
      <c r="U137" s="52"/>
    </row>
    <row r="138" spans="1:21" ht="6" customHeight="1">
      <c r="A138" s="55"/>
      <c r="B138" s="242"/>
      <c r="C138" s="243"/>
      <c r="D138" s="243"/>
      <c r="E138" s="243"/>
      <c r="F138" s="243"/>
      <c r="G138" s="243"/>
      <c r="H138" s="243"/>
      <c r="I138" s="554"/>
      <c r="J138" s="245"/>
      <c r="K138" s="246"/>
      <c r="L138" s="246"/>
      <c r="M138" s="246"/>
      <c r="N138" s="246"/>
      <c r="O138" s="55"/>
      <c r="P138" s="52"/>
      <c r="Q138" s="52"/>
      <c r="R138" s="52"/>
      <c r="S138" s="52"/>
      <c r="T138" s="52"/>
      <c r="U138" s="52"/>
    </row>
    <row r="139" spans="1:21">
      <c r="A139" s="55"/>
      <c r="B139" s="206"/>
      <c r="C139" s="207"/>
      <c r="D139" s="207"/>
      <c r="E139" s="207"/>
      <c r="F139" s="207"/>
      <c r="G139" s="207"/>
      <c r="H139" s="207"/>
      <c r="I139" s="206"/>
      <c r="J139" s="206"/>
      <c r="K139" s="206"/>
      <c r="L139" s="206"/>
      <c r="M139" s="206"/>
      <c r="N139" s="206"/>
      <c r="O139" s="55"/>
      <c r="P139" s="52"/>
      <c r="Q139" s="52"/>
      <c r="R139" s="52"/>
      <c r="S139" s="52"/>
      <c r="T139" s="52"/>
      <c r="U139" s="52"/>
    </row>
    <row r="140" spans="1:21">
      <c r="A140" s="55"/>
      <c r="B140" s="248"/>
      <c r="C140" s="249"/>
      <c r="D140" s="249"/>
      <c r="E140" s="249"/>
      <c r="F140" s="249"/>
      <c r="G140" s="249"/>
      <c r="H140" s="250"/>
      <c r="I140" s="251"/>
      <c r="J140" s="248"/>
      <c r="K140" s="248"/>
      <c r="L140" s="248"/>
      <c r="M140" s="248"/>
      <c r="N140" s="248"/>
      <c r="O140" s="252"/>
      <c r="P140" s="183"/>
      <c r="Q140" s="183"/>
      <c r="R140" s="182"/>
      <c r="S140" s="182"/>
      <c r="T140" s="52"/>
      <c r="U140" s="52"/>
    </row>
    <row r="141" spans="1:21">
      <c r="A141" s="55"/>
      <c r="B141" s="248"/>
      <c r="C141" s="249"/>
      <c r="D141" s="249"/>
      <c r="E141" s="249"/>
      <c r="F141" s="249"/>
      <c r="G141" s="249"/>
      <c r="H141" s="250"/>
      <c r="I141" s="251"/>
      <c r="J141" s="248"/>
      <c r="K141" s="248"/>
      <c r="L141" s="248"/>
      <c r="M141" s="248"/>
      <c r="N141" s="248"/>
      <c r="O141" s="252"/>
      <c r="P141" s="183"/>
      <c r="Q141" s="183"/>
      <c r="R141" s="182"/>
      <c r="S141" s="182"/>
      <c r="T141" s="52"/>
      <c r="U141" s="52"/>
    </row>
    <row r="142" spans="1:21">
      <c r="A142" s="55"/>
      <c r="B142" s="130"/>
      <c r="C142" s="55"/>
      <c r="D142" s="55"/>
      <c r="E142" s="55"/>
      <c r="F142" s="55"/>
      <c r="G142" s="55"/>
      <c r="H142" s="55"/>
      <c r="I142" s="130"/>
      <c r="J142" s="130"/>
      <c r="K142" s="130"/>
      <c r="L142" s="130"/>
      <c r="M142" s="130"/>
      <c r="N142" s="130"/>
      <c r="O142" s="55"/>
      <c r="P142" s="52"/>
      <c r="Q142" s="52"/>
      <c r="R142" s="52"/>
      <c r="S142" s="52"/>
      <c r="T142" s="52"/>
      <c r="U142" s="52"/>
    </row>
    <row r="143" spans="1:21">
      <c r="A143" s="55"/>
      <c r="B143" s="206"/>
      <c r="C143" s="207"/>
      <c r="D143" s="207"/>
      <c r="E143" s="207"/>
      <c r="F143" s="207"/>
      <c r="G143" s="207"/>
      <c r="H143" s="206"/>
      <c r="I143" s="206"/>
      <c r="J143" s="206"/>
      <c r="K143" s="206"/>
      <c r="L143" s="206"/>
      <c r="M143" s="206"/>
      <c r="N143" s="206"/>
      <c r="O143" s="55"/>
      <c r="P143" s="52"/>
      <c r="Q143" s="52"/>
      <c r="R143" s="52"/>
      <c r="S143" s="52"/>
      <c r="T143" s="52"/>
      <c r="U143" s="52"/>
    </row>
    <row r="144" spans="1:21">
      <c r="B144" s="831" t="e">
        <f>#REF!</f>
        <v>#REF!</v>
      </c>
      <c r="C144" s="831"/>
      <c r="D144" s="52"/>
      <c r="E144" s="52"/>
      <c r="F144" s="254"/>
      <c r="G144"/>
      <c r="H144"/>
      <c r="L144"/>
      <c r="P144" s="52"/>
      <c r="Q144" s="52"/>
      <c r="R144" s="52"/>
      <c r="S144" s="52"/>
      <c r="T144" s="52"/>
      <c r="U144" s="52"/>
    </row>
    <row r="145" spans="2:21">
      <c r="B145" s="831" t="e">
        <f t="shared" ref="B145:B173" si="3">B144+1</f>
        <v>#REF!</v>
      </c>
      <c r="C145" s="831"/>
      <c r="D145" s="52"/>
      <c r="E145" s="52"/>
      <c r="F145" s="254"/>
      <c r="G145"/>
      <c r="H145"/>
      <c r="L145" s="255"/>
      <c r="P145" s="52"/>
      <c r="Q145" s="52"/>
      <c r="R145" s="52"/>
      <c r="S145" s="52"/>
      <c r="T145" s="52"/>
      <c r="U145" s="52"/>
    </row>
    <row r="146" spans="2:21">
      <c r="B146" s="831" t="e">
        <f t="shared" si="3"/>
        <v>#REF!</v>
      </c>
      <c r="C146" s="831"/>
      <c r="D146" s="256"/>
      <c r="E146" s="256"/>
      <c r="F146" s="254"/>
      <c r="G146" s="82"/>
      <c r="H146" s="82"/>
      <c r="L146" s="255"/>
      <c r="P146" s="52"/>
      <c r="Q146" s="52"/>
      <c r="R146" s="52"/>
      <c r="S146" s="52"/>
      <c r="T146" s="52"/>
      <c r="U146" s="52"/>
    </row>
    <row r="147" spans="2:21">
      <c r="B147" s="831" t="e">
        <f t="shared" si="3"/>
        <v>#REF!</v>
      </c>
      <c r="C147" s="831"/>
      <c r="D147" s="256"/>
      <c r="E147" s="256"/>
      <c r="F147" s="254"/>
      <c r="G147" s="82"/>
      <c r="H147" s="82"/>
      <c r="L147" s="255"/>
      <c r="P147" s="183"/>
      <c r="Q147" s="183"/>
      <c r="R147" s="182"/>
      <c r="S147" s="182"/>
      <c r="T147" s="52"/>
      <c r="U147" s="52"/>
    </row>
    <row r="148" spans="2:21">
      <c r="B148" s="831" t="e">
        <f t="shared" si="3"/>
        <v>#REF!</v>
      </c>
      <c r="C148" s="831"/>
      <c r="D148" s="256"/>
      <c r="E148" s="256"/>
      <c r="F148" s="254"/>
      <c r="G148" s="82"/>
      <c r="H148" s="82"/>
      <c r="L148" s="255"/>
      <c r="P148" s="183"/>
      <c r="Q148" s="183"/>
      <c r="R148" s="182"/>
      <c r="S148" s="182"/>
      <c r="T148" s="52"/>
      <c r="U148" s="52"/>
    </row>
    <row r="149" spans="2:21">
      <c r="B149" s="831" t="e">
        <f t="shared" si="3"/>
        <v>#REF!</v>
      </c>
      <c r="C149" s="831"/>
      <c r="D149" s="256"/>
      <c r="E149" s="256"/>
      <c r="F149" s="254"/>
      <c r="G149" s="82"/>
      <c r="H149" s="82"/>
      <c r="L149" s="255"/>
      <c r="P149" s="183"/>
      <c r="Q149" s="183"/>
      <c r="R149" s="182"/>
      <c r="S149" s="182"/>
      <c r="T149" s="52"/>
      <c r="U149" s="52"/>
    </row>
    <row r="150" spans="2:21">
      <c r="B150" s="831" t="e">
        <f t="shared" si="3"/>
        <v>#REF!</v>
      </c>
      <c r="C150" s="831"/>
      <c r="D150" s="256"/>
      <c r="E150" s="256"/>
      <c r="F150" s="254"/>
      <c r="G150" s="82"/>
      <c r="H150" s="82"/>
      <c r="L150" s="255"/>
      <c r="P150" s="183"/>
      <c r="Q150" s="183"/>
      <c r="R150" s="182"/>
      <c r="S150" s="182"/>
      <c r="T150" s="52"/>
      <c r="U150" s="52"/>
    </row>
    <row r="151" spans="2:21">
      <c r="B151" s="831" t="e">
        <f t="shared" si="3"/>
        <v>#REF!</v>
      </c>
      <c r="C151" s="831"/>
      <c r="D151" s="256"/>
      <c r="E151" s="256"/>
      <c r="F151" s="254"/>
      <c r="G151" s="82"/>
      <c r="H151" s="82"/>
      <c r="L151" s="255"/>
      <c r="P151" s="183"/>
      <c r="Q151" s="183"/>
      <c r="R151" s="182"/>
      <c r="S151" s="182"/>
      <c r="T151" s="52"/>
      <c r="U151" s="52"/>
    </row>
    <row r="152" spans="2:21">
      <c r="B152" s="831" t="e">
        <f t="shared" si="3"/>
        <v>#REF!</v>
      </c>
      <c r="C152" s="831"/>
      <c r="D152" s="256"/>
      <c r="E152" s="256"/>
      <c r="F152" s="254"/>
      <c r="G152" s="82"/>
      <c r="H152" s="82"/>
      <c r="L152" s="255"/>
      <c r="P152" s="183"/>
      <c r="Q152" s="183"/>
      <c r="R152" s="182"/>
      <c r="S152" s="182"/>
      <c r="T152" s="52"/>
      <c r="U152" s="52"/>
    </row>
    <row r="153" spans="2:21">
      <c r="B153" s="831" t="e">
        <f t="shared" si="3"/>
        <v>#REF!</v>
      </c>
      <c r="C153" s="831"/>
      <c r="D153" s="256"/>
      <c r="E153" s="256"/>
      <c r="F153" s="254"/>
      <c r="G153" s="82"/>
      <c r="H153" s="82"/>
      <c r="L153" s="255"/>
      <c r="P153" s="183"/>
      <c r="Q153" s="183"/>
      <c r="R153" s="182"/>
      <c r="S153" s="182"/>
      <c r="T153" s="52"/>
      <c r="U153" s="52"/>
    </row>
    <row r="154" spans="2:21">
      <c r="B154" s="831" t="e">
        <f t="shared" si="3"/>
        <v>#REF!</v>
      </c>
      <c r="C154" s="831"/>
      <c r="D154" s="256"/>
      <c r="E154" s="256"/>
      <c r="F154" s="254"/>
      <c r="G154" s="82"/>
      <c r="H154" s="82"/>
      <c r="L154" s="255"/>
      <c r="P154" s="183"/>
      <c r="Q154" s="183"/>
      <c r="R154" s="182"/>
      <c r="S154" s="182"/>
      <c r="T154" s="52"/>
      <c r="U154" s="52"/>
    </row>
    <row r="155" spans="2:21">
      <c r="B155" s="831" t="e">
        <f t="shared" si="3"/>
        <v>#REF!</v>
      </c>
      <c r="C155" s="831"/>
      <c r="D155" s="256"/>
      <c r="E155" s="256"/>
      <c r="F155" s="254"/>
      <c r="G155" s="82"/>
      <c r="H155" s="82"/>
      <c r="L155" s="255"/>
      <c r="P155" s="183"/>
      <c r="Q155" s="183"/>
      <c r="R155" s="182"/>
      <c r="S155" s="182"/>
      <c r="T155" s="52"/>
      <c r="U155" s="52"/>
    </row>
    <row r="156" spans="2:21">
      <c r="B156" s="831" t="e">
        <f t="shared" si="3"/>
        <v>#REF!</v>
      </c>
      <c r="C156" s="831"/>
      <c r="D156" s="256"/>
      <c r="E156" s="256"/>
      <c r="F156" s="254"/>
      <c r="G156" s="82"/>
      <c r="H156" s="82"/>
      <c r="L156" s="255"/>
      <c r="P156" s="183"/>
      <c r="Q156" s="183"/>
      <c r="R156" s="182"/>
      <c r="S156" s="182"/>
      <c r="T156" s="52"/>
      <c r="U156" s="52"/>
    </row>
    <row r="157" spans="2:21">
      <c r="B157" s="831" t="e">
        <f t="shared" si="3"/>
        <v>#REF!</v>
      </c>
      <c r="C157" s="831"/>
      <c r="D157" s="256"/>
      <c r="E157" s="256"/>
      <c r="F157" s="254"/>
      <c r="G157" s="82"/>
      <c r="H157" s="82"/>
      <c r="L157" s="255"/>
      <c r="P157" s="183"/>
      <c r="Q157" s="183"/>
      <c r="R157" s="182"/>
      <c r="S157" s="182"/>
      <c r="T157" s="52"/>
      <c r="U157" s="52"/>
    </row>
    <row r="158" spans="2:21">
      <c r="B158" s="831" t="e">
        <f t="shared" si="3"/>
        <v>#REF!</v>
      </c>
      <c r="C158" s="831"/>
      <c r="D158" s="256"/>
      <c r="E158" s="256"/>
      <c r="F158" s="254"/>
      <c r="G158" s="82"/>
      <c r="H158" s="82"/>
      <c r="L158" s="255"/>
      <c r="P158" s="183"/>
      <c r="Q158" s="183"/>
      <c r="R158" s="182"/>
      <c r="S158" s="182"/>
      <c r="T158" s="52"/>
      <c r="U158" s="52"/>
    </row>
    <row r="159" spans="2:21">
      <c r="B159" s="831" t="e">
        <f t="shared" si="3"/>
        <v>#REF!</v>
      </c>
      <c r="C159" s="831"/>
      <c r="D159" s="256"/>
      <c r="E159" s="256"/>
      <c r="F159" s="254"/>
      <c r="G159" s="82"/>
      <c r="H159" s="82"/>
      <c r="L159" s="255"/>
      <c r="P159" s="183"/>
      <c r="Q159" s="183"/>
      <c r="R159" s="182"/>
      <c r="S159" s="182"/>
      <c r="T159" s="52"/>
      <c r="U159" s="52"/>
    </row>
    <row r="160" spans="2:21">
      <c r="B160" s="831" t="e">
        <f t="shared" si="3"/>
        <v>#REF!</v>
      </c>
      <c r="C160" s="831"/>
      <c r="D160" s="256"/>
      <c r="E160" s="256"/>
      <c r="F160" s="254"/>
      <c r="G160" s="82"/>
      <c r="H160" s="82"/>
      <c r="L160" s="255"/>
      <c r="P160" s="183"/>
      <c r="Q160" s="183"/>
      <c r="R160" s="182"/>
      <c r="S160" s="182"/>
      <c r="T160" s="52"/>
      <c r="U160" s="52"/>
    </row>
    <row r="161" spans="2:21">
      <c r="B161" s="831" t="e">
        <f t="shared" si="3"/>
        <v>#REF!</v>
      </c>
      <c r="C161" s="831"/>
      <c r="D161" s="256"/>
      <c r="E161" s="256"/>
      <c r="F161" s="254"/>
      <c r="G161" s="82"/>
      <c r="H161" s="82"/>
      <c r="L161" s="255"/>
      <c r="P161" s="183"/>
      <c r="Q161" s="183"/>
      <c r="R161" s="182"/>
      <c r="S161" s="182"/>
      <c r="T161" s="52"/>
      <c r="U161" s="52"/>
    </row>
    <row r="162" spans="2:21">
      <c r="B162" s="831" t="e">
        <f t="shared" si="3"/>
        <v>#REF!</v>
      </c>
      <c r="C162" s="831"/>
      <c r="D162" s="256"/>
      <c r="E162" s="256"/>
      <c r="F162" s="254"/>
      <c r="G162" s="82"/>
      <c r="H162" s="82"/>
      <c r="L162" s="255"/>
      <c r="P162" s="183"/>
      <c r="Q162" s="183"/>
      <c r="R162" s="182"/>
      <c r="S162" s="182"/>
      <c r="T162" s="52"/>
      <c r="U162" s="52"/>
    </row>
    <row r="163" spans="2:21">
      <c r="B163" s="831" t="e">
        <f t="shared" si="3"/>
        <v>#REF!</v>
      </c>
      <c r="C163" s="831"/>
      <c r="D163" s="256"/>
      <c r="E163" s="256"/>
      <c r="F163" s="254"/>
      <c r="G163" s="82"/>
      <c r="H163" s="82"/>
      <c r="L163" s="255"/>
      <c r="P163" s="183"/>
      <c r="Q163" s="183"/>
      <c r="R163" s="182"/>
      <c r="S163" s="182"/>
      <c r="T163" s="52"/>
      <c r="U163" s="52"/>
    </row>
    <row r="164" spans="2:21">
      <c r="B164" s="831" t="e">
        <f t="shared" si="3"/>
        <v>#REF!</v>
      </c>
      <c r="C164" s="831"/>
      <c r="D164" s="256"/>
      <c r="E164" s="256"/>
      <c r="F164" s="254"/>
      <c r="G164" s="82"/>
      <c r="H164" s="82"/>
      <c r="L164" s="255"/>
      <c r="P164" s="183"/>
      <c r="Q164" s="183"/>
      <c r="R164" s="182"/>
      <c r="S164" s="182"/>
      <c r="T164" s="52"/>
      <c r="U164" s="52"/>
    </row>
    <row r="165" spans="2:21">
      <c r="B165" s="831" t="e">
        <f t="shared" si="3"/>
        <v>#REF!</v>
      </c>
      <c r="C165" s="831"/>
      <c r="D165" s="256"/>
      <c r="E165" s="256"/>
      <c r="F165" s="254"/>
      <c r="G165" s="82"/>
      <c r="H165" s="82"/>
      <c r="L165" s="255"/>
      <c r="P165" s="183"/>
      <c r="Q165" s="183"/>
      <c r="R165" s="182"/>
      <c r="S165" s="182"/>
      <c r="T165" s="52"/>
      <c r="U165" s="52"/>
    </row>
    <row r="166" spans="2:21">
      <c r="B166" s="831" t="e">
        <f t="shared" si="3"/>
        <v>#REF!</v>
      </c>
      <c r="C166" s="831"/>
      <c r="D166" s="256"/>
      <c r="E166" s="256"/>
      <c r="F166" s="254"/>
      <c r="G166" s="82"/>
      <c r="H166" s="82"/>
      <c r="L166" s="255"/>
      <c r="P166" s="183"/>
      <c r="Q166" s="183"/>
      <c r="R166" s="182"/>
      <c r="S166" s="182"/>
      <c r="T166" s="52"/>
      <c r="U166" s="52"/>
    </row>
    <row r="167" spans="2:21">
      <c r="B167" s="831" t="e">
        <f t="shared" si="3"/>
        <v>#REF!</v>
      </c>
      <c r="C167" s="831"/>
      <c r="D167" s="256"/>
      <c r="E167" s="256"/>
      <c r="F167" s="254"/>
      <c r="G167" s="82"/>
      <c r="H167" s="82"/>
      <c r="L167" s="255"/>
      <c r="P167" s="183"/>
      <c r="Q167" s="183"/>
      <c r="R167" s="182"/>
      <c r="S167" s="182"/>
      <c r="T167" s="52"/>
      <c r="U167" s="52"/>
    </row>
    <row r="168" spans="2:21">
      <c r="B168" s="831" t="e">
        <f t="shared" si="3"/>
        <v>#REF!</v>
      </c>
      <c r="C168" s="831"/>
      <c r="D168" s="256"/>
      <c r="E168" s="256"/>
      <c r="F168" s="258"/>
      <c r="G168" s="82"/>
      <c r="H168" s="82"/>
      <c r="L168" s="255"/>
      <c r="P168" s="183"/>
      <c r="Q168" s="183"/>
      <c r="R168" s="182"/>
      <c r="S168" s="182"/>
      <c r="T168" s="52"/>
      <c r="U168" s="52"/>
    </row>
    <row r="169" spans="2:21">
      <c r="B169" s="831" t="e">
        <f t="shared" si="3"/>
        <v>#REF!</v>
      </c>
      <c r="C169" s="831"/>
      <c r="D169" s="256"/>
      <c r="E169" s="256"/>
      <c r="F169" s="258"/>
      <c r="G169" s="82"/>
      <c r="H169" s="82"/>
      <c r="L169" s="255"/>
      <c r="P169" s="183"/>
      <c r="Q169" s="183"/>
      <c r="R169" s="182"/>
      <c r="S169" s="182"/>
      <c r="T169" s="52"/>
      <c r="U169" s="52"/>
    </row>
    <row r="170" spans="2:21">
      <c r="B170" s="831" t="e">
        <f t="shared" si="3"/>
        <v>#REF!</v>
      </c>
      <c r="C170" s="831"/>
      <c r="D170" s="52"/>
      <c r="E170" s="52"/>
      <c r="F170" s="131"/>
      <c r="L170" s="255"/>
      <c r="P170" s="183"/>
      <c r="Q170" s="183"/>
      <c r="R170" s="182"/>
      <c r="S170" s="182"/>
      <c r="T170" s="52"/>
      <c r="U170" s="52"/>
    </row>
    <row r="171" spans="2:21">
      <c r="B171" s="831" t="e">
        <f t="shared" si="3"/>
        <v>#REF!</v>
      </c>
      <c r="C171" s="831"/>
      <c r="D171" s="52"/>
      <c r="E171" s="52"/>
      <c r="F171" s="131"/>
      <c r="L171" s="255"/>
      <c r="P171" s="183"/>
      <c r="Q171" s="183"/>
      <c r="R171" s="182"/>
      <c r="S171" s="182"/>
      <c r="T171" s="52"/>
      <c r="U171" s="52"/>
    </row>
    <row r="172" spans="2:21">
      <c r="B172" s="831" t="e">
        <f t="shared" si="3"/>
        <v>#REF!</v>
      </c>
      <c r="C172" s="831"/>
      <c r="D172" s="52"/>
      <c r="E172" s="52"/>
      <c r="F172" s="131"/>
      <c r="P172" s="183"/>
      <c r="Q172" s="183"/>
      <c r="R172" s="182"/>
      <c r="S172" s="182"/>
      <c r="T172" s="52"/>
      <c r="U172" s="52"/>
    </row>
    <row r="173" spans="2:21">
      <c r="B173" s="831" t="e">
        <f t="shared" si="3"/>
        <v>#REF!</v>
      </c>
      <c r="C173" s="831"/>
      <c r="D173" s="52"/>
      <c r="E173" s="52"/>
      <c r="F173" s="131"/>
      <c r="P173" s="183"/>
      <c r="Q173" s="183"/>
      <c r="R173" s="182"/>
      <c r="S173" s="182"/>
      <c r="T173" s="52"/>
      <c r="U173" s="52"/>
    </row>
  </sheetData>
  <mergeCells count="169"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J129:L129"/>
    <mergeCell ref="J130:L130"/>
    <mergeCell ref="J131:L131"/>
    <mergeCell ref="J132:L132"/>
    <mergeCell ref="J133:L133"/>
    <mergeCell ref="J134:L134"/>
    <mergeCell ref="B144:C144"/>
    <mergeCell ref="B145:C145"/>
    <mergeCell ref="B146:C146"/>
    <mergeCell ref="J114:L114"/>
    <mergeCell ref="J115:L115"/>
    <mergeCell ref="J116:L116"/>
    <mergeCell ref="J117:L117"/>
    <mergeCell ref="J118:L118"/>
    <mergeCell ref="J119:L119"/>
    <mergeCell ref="J120:L120"/>
    <mergeCell ref="J126:L126"/>
    <mergeCell ref="J128:L128"/>
    <mergeCell ref="L99:L100"/>
    <mergeCell ref="M99:M100"/>
    <mergeCell ref="N99:N100"/>
    <mergeCell ref="J105:N105"/>
    <mergeCell ref="J106:N106"/>
    <mergeCell ref="J110:K110"/>
    <mergeCell ref="J111:L111"/>
    <mergeCell ref="J112:L112"/>
    <mergeCell ref="J113:L113"/>
    <mergeCell ref="C94:G94"/>
    <mergeCell ref="C95:G95"/>
    <mergeCell ref="C96:G96"/>
    <mergeCell ref="C97:G97"/>
    <mergeCell ref="C98:G98"/>
    <mergeCell ref="B99:H100"/>
    <mergeCell ref="I99:I100"/>
    <mergeCell ref="J99:J100"/>
    <mergeCell ref="K99:K100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N67:N68"/>
    <mergeCell ref="B70:C70"/>
    <mergeCell ref="M70:N70"/>
    <mergeCell ref="B72:N72"/>
    <mergeCell ref="B74:B75"/>
    <mergeCell ref="C74:G75"/>
    <mergeCell ref="H74:H75"/>
    <mergeCell ref="I74:J74"/>
    <mergeCell ref="K74:L74"/>
    <mergeCell ref="M74:N74"/>
    <mergeCell ref="C64:G64"/>
    <mergeCell ref="C65:G65"/>
    <mergeCell ref="C66:G66"/>
    <mergeCell ref="B67:H68"/>
    <mergeCell ref="I67:I68"/>
    <mergeCell ref="J67:J68"/>
    <mergeCell ref="K67:K68"/>
    <mergeCell ref="L67:L68"/>
    <mergeCell ref="M67:M68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33:G33"/>
    <mergeCell ref="C34:G34"/>
    <mergeCell ref="C38:G38"/>
    <mergeCell ref="C39:G39"/>
    <mergeCell ref="C40:G40"/>
    <mergeCell ref="C41:G41"/>
    <mergeCell ref="C42:G42"/>
    <mergeCell ref="C43:G43"/>
    <mergeCell ref="C45:G45"/>
    <mergeCell ref="C35:G35"/>
    <mergeCell ref="C36:G36"/>
    <mergeCell ref="C37:G37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B11:F11"/>
    <mergeCell ref="G11:I11"/>
    <mergeCell ref="J11:K11"/>
    <mergeCell ref="L11:M11"/>
    <mergeCell ref="B13:B14"/>
    <mergeCell ref="C13:G14"/>
    <mergeCell ref="H13:H14"/>
    <mergeCell ref="I13:J13"/>
    <mergeCell ref="K13:L13"/>
    <mergeCell ref="M13:N13"/>
    <mergeCell ref="B2:D2"/>
    <mergeCell ref="F2:G2"/>
    <mergeCell ref="B3:D3"/>
    <mergeCell ref="B4:D4"/>
    <mergeCell ref="F4:G4"/>
    <mergeCell ref="B5:D5"/>
    <mergeCell ref="B8:N8"/>
    <mergeCell ref="B10:F10"/>
    <mergeCell ref="G10:I10"/>
    <mergeCell ref="J10:K10"/>
    <mergeCell ref="L10:M10"/>
  </mergeCells>
  <conditionalFormatting sqref="H33:H50">
    <cfRule type="cellIs" dxfId="12" priority="3" operator="equal">
      <formula>0</formula>
    </cfRule>
  </conditionalFormatting>
  <dataValidations count="7">
    <dataValidation type="list" allowBlank="1" showInputMessage="1" showErrorMessage="1" sqref="B77:B98 B60:B66">
      <formula1>$B$144:$B$174</formula1>
      <formula2>0</formula2>
    </dataValidation>
    <dataValidation type="list" allowBlank="1" showInputMessage="1" showErrorMessage="1" sqref="R13">
      <formula1>$T$8:$T$9</formula1>
      <formula2>0</formula2>
    </dataValidation>
    <dataValidation type="list" allowBlank="1" showInputMessage="1" showErrorMessage="1" sqref="J64">
      <formula1>$V$60:$V$61</formula1>
      <formula2>0</formula2>
    </dataValidation>
    <dataValidation type="list" allowBlank="1" showInputMessage="1" showErrorMessage="1" sqref="J63">
      <formula1>$U$60:$U$61</formula1>
      <formula2>0</formula2>
    </dataValidation>
    <dataValidation type="list" allowBlank="1" showInputMessage="1" showErrorMessage="1" sqref="J62">
      <formula1>$S$60:$S$61</formula1>
      <formula2>0</formula2>
    </dataValidation>
    <dataValidation type="list" allowBlank="1" showInputMessage="1" showErrorMessage="1" sqref="J61">
      <formula1>$R$60:$R$61</formula1>
      <formula2>0</formula2>
    </dataValidation>
    <dataValidation type="list" allowBlank="1" showInputMessage="1" showErrorMessage="1" sqref="J60">
      <formula1>$Q$60:$Q$61</formula1>
      <formula2>0</formula2>
    </dataValidation>
  </dataValidations>
  <hyperlinks>
    <hyperlink ref="B2" location="I!F.B2" display="Informe Financiero"/>
    <hyperlink ref="I2" location="'HC-Sep'!Q3" display="HC - Sep"/>
    <hyperlink ref="K2" location="'HC-Nov'!U3" display="HC - Nov"/>
    <hyperlink ref="L2" location="'HC-Dic'!W3" display="HC - Dic"/>
    <hyperlink ref="M2" location="'HC-Ene'!M2" display="HC - Ene"/>
    <hyperlink ref="B3" location="Listado!B3" display="Listado"/>
    <hyperlink ref="I3" location="'HC-Mar'!Q2" display="HC - Mar"/>
    <hyperlink ref="J3" location="'HC-Abr'!S2" display="HC - Abr"/>
    <hyperlink ref="K3" location="'HC-May'!U2" display="HC - May"/>
    <hyperlink ref="L3" location="'HC-Jun'!W2" display="HC - Jun"/>
    <hyperlink ref="M3" location="'HC-Jul'!M3" display="HC - Jul"/>
    <hyperlink ref="N3" location="'HC-Ago'!O3" display="HC - Ago"/>
    <hyperlink ref="B4" location="C!M.B4" display="C.M"/>
    <hyperlink ref="I4" location="'IM-Sep'!F5" display="IM - Sep"/>
    <hyperlink ref="J4" location="'IM-Oct'!H5" display="IM - Oct"/>
    <hyperlink ref="K4" location="'IM-Nov'!J5" display="IM - Nov"/>
    <hyperlink ref="L4" location="'IM-Dic'!L5" display="IM - Dic"/>
    <hyperlink ref="M4" location="'IM-Ene'!D4" display="IM - Ene"/>
    <hyperlink ref="N4" location="'IM-Feb'!E4" display="IM - Feb"/>
    <hyperlink ref="B5" location="Menu!K13" display="Menu"/>
    <hyperlink ref="I5" location="'IM-Mar'!F4" display="IM - Mar"/>
    <hyperlink ref="J5" location="'IM-Abr'!H4" display="IM - Abr"/>
    <hyperlink ref="K5" location="'IM-May'!J4" display="IM - May"/>
    <hyperlink ref="L5" location="'IM-Jun'!L4" display="IM - Jun"/>
    <hyperlink ref="M5" location="'IM-Jul'!D5" display="IM - Jul"/>
    <hyperlink ref="N5" location="'IM-Ago'!E5" display="IM - Ago"/>
  </hyperlinks>
  <pageMargins left="0.118055555555556" right="0.118055555555556" top="7.8472222222222193E-2" bottom="0.196527777777778" header="0.51180555555555496" footer="0.51180555555555496"/>
  <pageSetup paperSize="9" scale="73" firstPageNumber="0" fitToHeight="0" orientation="portrait" r:id="rId1"/>
  <rowBreaks count="1" manualBreakCount="1">
    <brk id="71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AMK78"/>
  <sheetViews>
    <sheetView workbookViewId="0">
      <pane ySplit="6" topLeftCell="A27" activePane="bottomLeft" state="frozen"/>
      <selection pane="bottomLeft" activeCell="N53" sqref="N53"/>
    </sheetView>
  </sheetViews>
  <sheetFormatPr baseColWidth="10" defaultColWidth="9.109375" defaultRowHeight="13.2"/>
  <cols>
    <col min="1" max="5" width="9.109375" style="1"/>
    <col min="6" max="6" width="11" style="1" customWidth="1"/>
    <col min="7" max="7" width="9.109375" style="1"/>
    <col min="8" max="8" width="10.44140625" style="1" bestFit="1" customWidth="1"/>
    <col min="9" max="12" width="9.109375" style="1"/>
    <col min="13" max="13" width="12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8" t="s">
        <v>8</v>
      </c>
      <c r="C2" s="788"/>
      <c r="D2" s="53" t="s">
        <v>30</v>
      </c>
      <c r="E2" s="53" t="s">
        <v>34</v>
      </c>
      <c r="F2" s="750" t="s">
        <v>37</v>
      </c>
      <c r="G2" s="750"/>
      <c r="H2" s="750" t="s">
        <v>40</v>
      </c>
      <c r="I2" s="750"/>
      <c r="J2" s="750" t="s">
        <v>43</v>
      </c>
      <c r="K2" s="750"/>
      <c r="L2" s="750" t="s">
        <v>46</v>
      </c>
      <c r="M2" s="750"/>
      <c r="N2"/>
      <c r="O2"/>
      <c r="P2"/>
      <c r="Q2"/>
      <c r="R2"/>
      <c r="S2"/>
    </row>
    <row r="3" spans="1:19" ht="13.8">
      <c r="A3"/>
      <c r="B3" s="775" t="s">
        <v>9</v>
      </c>
      <c r="C3" s="775"/>
      <c r="D3" s="53" t="s">
        <v>50</v>
      </c>
      <c r="E3" s="53" t="s">
        <v>53</v>
      </c>
      <c r="F3" s="750" t="s">
        <v>18</v>
      </c>
      <c r="G3" s="750"/>
      <c r="H3" s="750" t="s">
        <v>21</v>
      </c>
      <c r="I3" s="750"/>
      <c r="J3" s="750" t="s">
        <v>24</v>
      </c>
      <c r="K3" s="750"/>
      <c r="L3" s="750" t="s">
        <v>27</v>
      </c>
      <c r="M3" s="750"/>
      <c r="N3"/>
      <c r="O3"/>
      <c r="P3"/>
      <c r="Q3"/>
      <c r="R3"/>
      <c r="S3"/>
    </row>
    <row r="4" spans="1:19" ht="13.8">
      <c r="A4"/>
      <c r="B4" s="776" t="s">
        <v>10</v>
      </c>
      <c r="C4" s="776"/>
      <c r="D4" s="54" t="s">
        <v>31</v>
      </c>
      <c r="E4" s="160" t="s">
        <v>35</v>
      </c>
      <c r="F4" s="751" t="s">
        <v>38</v>
      </c>
      <c r="G4" s="751"/>
      <c r="H4" s="751" t="s">
        <v>41</v>
      </c>
      <c r="I4" s="751"/>
      <c r="J4" s="751" t="s">
        <v>44</v>
      </c>
      <c r="K4" s="751"/>
      <c r="L4" s="751" t="s">
        <v>47</v>
      </c>
      <c r="M4" s="751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751" t="s">
        <v>19</v>
      </c>
      <c r="G5" s="751"/>
      <c r="H5" s="751" t="s">
        <v>22</v>
      </c>
      <c r="I5" s="751"/>
      <c r="J5" s="751" t="s">
        <v>25</v>
      </c>
      <c r="K5" s="751"/>
      <c r="L5" s="751" t="s">
        <v>28</v>
      </c>
      <c r="M5" s="751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4" t="s">
        <v>298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5" t="str">
        <f>'HC-Feb'!B10</f>
        <v>Jardines Cancun</v>
      </c>
      <c r="D10" s="835"/>
      <c r="E10" s="835"/>
      <c r="F10" s="835"/>
      <c r="G10" s="835"/>
      <c r="H10" s="263" t="s">
        <v>300</v>
      </c>
      <c r="I10" s="836" t="str">
        <f>'HC-Feb'!L10</f>
        <v>Febrero</v>
      </c>
      <c r="J10" s="836"/>
      <c r="K10" s="264"/>
      <c r="L10" s="837">
        <v>2018</v>
      </c>
      <c r="M10" s="837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38" t="s">
        <v>301</v>
      </c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8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39"/>
      <c r="H15" s="839"/>
      <c r="I15" s="839"/>
      <c r="J15" s="839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40" t="s">
        <v>302</v>
      </c>
      <c r="C16" s="840"/>
      <c r="D16" s="840"/>
      <c r="E16" s="840"/>
      <c r="F16" s="840"/>
      <c r="G16" s="839"/>
      <c r="H16" s="839"/>
      <c r="I16" s="839"/>
      <c r="J16" s="839"/>
      <c r="K16" s="266" t="s">
        <v>303</v>
      </c>
      <c r="L16" s="267"/>
      <c r="M16" s="268">
        <f>'HC-Feb'!E110</f>
        <v>6687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39"/>
      <c r="H17" s="839"/>
      <c r="I17" s="839"/>
      <c r="J17" s="839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39"/>
      <c r="H18" s="839"/>
      <c r="I18" s="839"/>
      <c r="J18" s="839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1" t="s">
        <v>304</v>
      </c>
      <c r="C19" s="841"/>
      <c r="D19" s="841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2" t="s">
        <v>171</v>
      </c>
      <c r="C20" s="842"/>
      <c r="D20" s="842"/>
      <c r="E20" s="842"/>
      <c r="F20" s="842"/>
      <c r="G20" s="272"/>
      <c r="H20" s="273">
        <f ca="1">SUMIF('HC-Feb'!H15:H59,"C",'HC-Feb'!I15:I32)</f>
        <v>8733</v>
      </c>
      <c r="I20" s="274"/>
      <c r="J20" s="275"/>
      <c r="K20" s="275"/>
      <c r="L20" s="55"/>
      <c r="M20" s="55"/>
      <c r="N20" s="55"/>
      <c r="O20" s="276"/>
      <c r="P20" s="277"/>
      <c r="Q20" s="277"/>
      <c r="R20" s="843"/>
      <c r="S20" s="843"/>
    </row>
    <row r="21" spans="1:19">
      <c r="A21" s="55"/>
      <c r="B21" s="844"/>
      <c r="C21" s="844"/>
      <c r="D21" s="844"/>
      <c r="E21" s="844"/>
      <c r="F21" s="844"/>
      <c r="G21" s="278"/>
      <c r="H21" s="273">
        <v>0</v>
      </c>
      <c r="I21" s="274"/>
      <c r="J21" s="275"/>
      <c r="K21" s="275"/>
      <c r="L21" s="55"/>
      <c r="M21" s="55"/>
      <c r="N21" s="55"/>
      <c r="O21" s="276"/>
      <c r="P21" s="276"/>
      <c r="Q21" s="276"/>
      <c r="R21" s="279"/>
      <c r="S21" s="276"/>
    </row>
    <row r="22" spans="1:19">
      <c r="A22" s="55"/>
      <c r="B22" s="844"/>
      <c r="C22" s="844"/>
      <c r="D22" s="844"/>
      <c r="E22" s="844"/>
      <c r="F22" s="844"/>
      <c r="G22" s="278"/>
      <c r="H22" s="273">
        <v>0</v>
      </c>
      <c r="I22" s="274"/>
      <c r="J22" s="275"/>
      <c r="K22" s="275"/>
      <c r="L22" s="55"/>
      <c r="M22" s="55"/>
      <c r="N22" s="55"/>
      <c r="O22" s="276"/>
      <c r="P22" s="276"/>
      <c r="Q22" s="276"/>
      <c r="R22" s="279"/>
      <c r="S22" s="280"/>
    </row>
    <row r="23" spans="1:19" ht="15.6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5">
        <f ca="1">SUM(H20)</f>
        <v>8733</v>
      </c>
      <c r="K23" s="845"/>
      <c r="L23" s="282" t="s">
        <v>308</v>
      </c>
      <c r="M23" s="55"/>
      <c r="N23" s="55"/>
      <c r="O23" s="280"/>
      <c r="P23" s="276"/>
      <c r="Q23" s="276"/>
      <c r="R23" s="279"/>
      <c r="S23" s="276"/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1" t="s">
        <v>309</v>
      </c>
      <c r="C25" s="841"/>
      <c r="D25" s="841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/>
      <c r="S25" s="279"/>
    </row>
    <row r="26" spans="1:19">
      <c r="A26" s="55"/>
      <c r="B26" s="846" t="s">
        <v>119</v>
      </c>
      <c r="C26" s="846"/>
      <c r="D26" s="846"/>
      <c r="E26" s="846"/>
      <c r="F26" s="846"/>
      <c r="G26" s="234"/>
      <c r="H26" s="285">
        <f>'HC-Feb'!J62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/>
      <c r="S26" s="279"/>
    </row>
    <row r="27" spans="1:19">
      <c r="A27" s="55"/>
      <c r="B27" s="846" t="s">
        <v>377</v>
      </c>
      <c r="C27" s="846"/>
      <c r="D27" s="846"/>
      <c r="E27" s="846"/>
      <c r="F27" s="846"/>
      <c r="G27" s="55"/>
      <c r="H27" s="285">
        <f>'HC-Feb'!J61</f>
        <v>500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/>
      <c r="S27" s="279"/>
    </row>
    <row r="28" spans="1:19">
      <c r="A28" s="55"/>
      <c r="B28" s="846" t="s">
        <v>145</v>
      </c>
      <c r="C28" s="846"/>
      <c r="D28" s="846"/>
      <c r="E28" s="846"/>
      <c r="F28" s="846"/>
      <c r="G28" s="55"/>
      <c r="H28" s="285">
        <f>SUMIF('HC-Feb'!H15:H59,"MT",'HC-Feb'!J15:J59)</f>
        <v>3000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/>
      <c r="S28" s="279"/>
    </row>
    <row r="29" spans="1:19">
      <c r="A29" s="55"/>
      <c r="B29" s="846" t="s">
        <v>158</v>
      </c>
      <c r="C29" s="846"/>
      <c r="D29" s="846"/>
      <c r="E29" s="846"/>
      <c r="F29" s="846"/>
      <c r="G29" s="55"/>
      <c r="H29" s="285">
        <f>'HC-Feb'!J64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72" t="s">
        <v>378</v>
      </c>
      <c r="C30" s="872"/>
      <c r="D30" s="872"/>
      <c r="E30" s="872"/>
      <c r="F30" s="872"/>
      <c r="G30" s="55"/>
      <c r="H30" s="285">
        <f>SUMIF('HC-Feb'!H17:H61,"G",'HC-Feb'!J17:J61)</f>
        <v>210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872" t="s">
        <v>429</v>
      </c>
      <c r="C31" s="872"/>
      <c r="D31" s="872"/>
      <c r="E31" s="872"/>
      <c r="F31" s="872"/>
      <c r="G31" s="55"/>
      <c r="H31" s="290">
        <f>'HC-Feb'!J63</f>
        <v>150</v>
      </c>
      <c r="I31" s="275"/>
      <c r="J31" s="275"/>
      <c r="K31" s="275"/>
      <c r="L31" s="55"/>
      <c r="M31" s="55"/>
      <c r="N31" s="55"/>
      <c r="O31" s="269"/>
      <c r="P31" s="269"/>
    </row>
    <row r="32" spans="1:19">
      <c r="A32" s="55"/>
      <c r="B32" s="872"/>
      <c r="C32" s="872"/>
      <c r="D32" s="872"/>
      <c r="E32" s="872"/>
      <c r="F32" s="872"/>
      <c r="G32" s="55"/>
      <c r="H32" s="290"/>
      <c r="I32" s="275"/>
      <c r="J32" s="275"/>
      <c r="K32" s="275"/>
      <c r="L32" s="55"/>
      <c r="M32" s="55"/>
      <c r="N32" s="55"/>
      <c r="O32" s="269"/>
      <c r="P32" s="269"/>
    </row>
    <row r="33" spans="1:16" ht="15.6">
      <c r="A33" s="55"/>
      <c r="B33" s="170" t="s">
        <v>307</v>
      </c>
      <c r="C33" s="55"/>
      <c r="D33" s="55"/>
      <c r="E33" s="55"/>
      <c r="F33" s="55"/>
      <c r="G33" s="55"/>
      <c r="H33" s="275"/>
      <c r="I33" s="234"/>
      <c r="J33" s="847">
        <f>SUM(H26:H32)</f>
        <v>6160</v>
      </c>
      <c r="K33" s="847"/>
      <c r="L33" s="292" t="s">
        <v>311</v>
      </c>
      <c r="M33" s="55"/>
      <c r="N33" s="55"/>
      <c r="O33" s="269"/>
      <c r="P33" s="269"/>
    </row>
    <row r="34" spans="1:16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6" ht="15.6">
      <c r="A35" s="55"/>
      <c r="B35" s="848" t="s">
        <v>312</v>
      </c>
      <c r="C35" s="848"/>
      <c r="D35" s="848"/>
      <c r="E35" s="848"/>
      <c r="F35" s="848"/>
      <c r="G35" s="848"/>
      <c r="H35" s="848"/>
      <c r="I35" s="55"/>
      <c r="J35" s="55"/>
      <c r="K35" s="55"/>
      <c r="L35" s="267"/>
      <c r="M35" s="291">
        <f ca="1">(J23-J33)</f>
        <v>2573</v>
      </c>
      <c r="N35" s="55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.6">
      <c r="A37" s="55"/>
      <c r="B37" s="848" t="s">
        <v>313</v>
      </c>
      <c r="C37" s="848"/>
      <c r="D37" s="848"/>
      <c r="E37" s="848"/>
      <c r="F37" s="848"/>
      <c r="G37" s="848"/>
      <c r="H37" s="848"/>
      <c r="I37" s="55"/>
      <c r="J37" s="55"/>
      <c r="K37" s="55"/>
      <c r="L37" s="267"/>
      <c r="M37" s="268">
        <f ca="1">(M16+M35)</f>
        <v>9260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.6">
      <c r="A39" s="55"/>
      <c r="B39" s="849" t="s">
        <v>314</v>
      </c>
      <c r="C39" s="849"/>
      <c r="D39" s="849"/>
      <c r="E39" s="849"/>
      <c r="F39" s="849"/>
      <c r="G39" s="849"/>
      <c r="H39" s="849"/>
      <c r="I39" s="849"/>
      <c r="J39" s="849"/>
      <c r="K39" s="849"/>
      <c r="L39" s="849"/>
      <c r="M39" s="849"/>
      <c r="N39" s="55"/>
    </row>
    <row r="40" spans="1:16">
      <c r="A40" s="55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55"/>
    </row>
    <row r="41" spans="1:16">
      <c r="A41" s="5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 ht="15">
      <c r="A43" s="55"/>
      <c r="B43" s="838" t="s">
        <v>315</v>
      </c>
      <c r="C43" s="838"/>
      <c r="D43" s="838"/>
      <c r="E43" s="838"/>
      <c r="F43" s="838"/>
      <c r="G43" s="838"/>
      <c r="H43" s="838"/>
      <c r="I43" s="838"/>
      <c r="J43" s="838"/>
      <c r="K43" s="838"/>
      <c r="L43" s="838"/>
      <c r="M43" s="838"/>
      <c r="N43" s="55"/>
    </row>
    <row r="44" spans="1:1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.6">
      <c r="A45" s="55"/>
      <c r="B45" s="848" t="s">
        <v>316</v>
      </c>
      <c r="C45" s="848"/>
      <c r="D45" s="848"/>
      <c r="E45" s="848"/>
      <c r="F45" s="848"/>
      <c r="G45" s="293"/>
      <c r="H45" s="293"/>
      <c r="I45" s="234"/>
      <c r="J45" s="850">
        <f>M16</f>
        <v>6687</v>
      </c>
      <c r="K45" s="850"/>
      <c r="L45" s="55"/>
      <c r="M45" s="55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41" t="s">
        <v>317</v>
      </c>
      <c r="C47" s="841"/>
      <c r="D47" s="841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.6">
      <c r="A48" s="55"/>
      <c r="B48" s="851" t="s">
        <v>318</v>
      </c>
      <c r="C48" s="851"/>
      <c r="D48" s="851"/>
      <c r="E48" s="851"/>
      <c r="F48" s="851"/>
      <c r="G48" s="234"/>
      <c r="H48" s="294">
        <f ca="1">J23</f>
        <v>8733</v>
      </c>
      <c r="I48" s="55"/>
      <c r="J48" s="55"/>
      <c r="K48" s="55"/>
      <c r="L48" s="55"/>
      <c r="M48" s="55"/>
      <c r="N48" s="55"/>
    </row>
    <row r="49" spans="1:14" ht="15.6">
      <c r="A49" s="55"/>
      <c r="B49" s="851" t="s">
        <v>319</v>
      </c>
      <c r="C49" s="851"/>
      <c r="D49" s="851"/>
      <c r="E49" s="851"/>
      <c r="F49" s="851"/>
      <c r="G49" s="55"/>
      <c r="H49" s="55"/>
      <c r="I49" s="55"/>
      <c r="J49" s="55"/>
      <c r="K49" s="55"/>
      <c r="L49" s="55"/>
      <c r="M49" s="55"/>
      <c r="N49" s="55"/>
    </row>
    <row r="50" spans="1:14" ht="15.6">
      <c r="A50" s="55"/>
      <c r="B50" s="851" t="s">
        <v>320</v>
      </c>
      <c r="C50" s="851"/>
      <c r="D50" s="851"/>
      <c r="E50" s="851"/>
      <c r="F50" s="851"/>
      <c r="G50" s="55"/>
      <c r="H50" s="295">
        <f>'HC-Feb'!J60</f>
        <v>6550</v>
      </c>
      <c r="I50" s="55"/>
      <c r="J50" s="55"/>
      <c r="K50" s="55"/>
      <c r="L50" s="55"/>
      <c r="M50" s="55"/>
      <c r="N50" s="55"/>
    </row>
    <row r="51" spans="1:14" ht="15.6">
      <c r="A51" s="55"/>
      <c r="B51" s="851" t="s">
        <v>348</v>
      </c>
      <c r="C51" s="851"/>
      <c r="D51" s="851"/>
      <c r="E51" s="851"/>
      <c r="F51" s="851"/>
      <c r="G51" s="55"/>
      <c r="H51" s="295"/>
      <c r="I51" s="55"/>
      <c r="J51" s="55"/>
      <c r="K51" s="55"/>
      <c r="L51" s="55"/>
      <c r="M51" s="55"/>
      <c r="N51" s="55"/>
    </row>
    <row r="52" spans="1:14">
      <c r="A52" s="55"/>
      <c r="B52" s="852"/>
      <c r="C52" s="852"/>
      <c r="D52" s="852"/>
      <c r="E52" s="852"/>
      <c r="F52" s="852"/>
      <c r="G52" s="55"/>
      <c r="H52" s="296"/>
      <c r="I52" s="55"/>
      <c r="J52" s="55"/>
      <c r="K52" s="55"/>
      <c r="L52" s="55"/>
      <c r="M52" s="55"/>
      <c r="N52" s="55"/>
    </row>
    <row r="53" spans="1:14" ht="15.6">
      <c r="A53" s="55"/>
      <c r="B53" s="170" t="s">
        <v>307</v>
      </c>
      <c r="C53" s="55"/>
      <c r="D53" s="55"/>
      <c r="E53" s="55"/>
      <c r="F53" s="55"/>
      <c r="G53" s="55"/>
      <c r="H53" s="55"/>
      <c r="I53" s="234"/>
      <c r="J53" s="853">
        <f ca="1">SUM(H48:H52)</f>
        <v>15283</v>
      </c>
      <c r="K53" s="853"/>
      <c r="L53" s="170" t="s">
        <v>280</v>
      </c>
      <c r="M53" s="55"/>
      <c r="N53" s="55"/>
    </row>
    <row r="54" spans="1:1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4" ht="15">
      <c r="A55" s="55"/>
      <c r="B55" s="841" t="s">
        <v>321</v>
      </c>
      <c r="C55" s="841"/>
      <c r="D55" s="841"/>
      <c r="E55" s="55"/>
      <c r="F55" s="55"/>
      <c r="G55" s="55"/>
      <c r="H55" s="55"/>
      <c r="I55" s="55"/>
      <c r="J55" s="55"/>
      <c r="K55" s="55"/>
      <c r="L55" s="55"/>
      <c r="M55" s="207"/>
      <c r="N55" s="55"/>
    </row>
    <row r="56" spans="1:14" ht="15.6">
      <c r="A56" s="55"/>
      <c r="B56" s="854" t="s">
        <v>322</v>
      </c>
      <c r="C56" s="854"/>
      <c r="D56" s="854"/>
      <c r="E56" s="854"/>
      <c r="F56" s="854"/>
      <c r="G56" s="234"/>
      <c r="H56" s="291">
        <f>J33</f>
        <v>6160</v>
      </c>
      <c r="I56" s="55"/>
      <c r="J56" s="55"/>
      <c r="K56" s="55"/>
      <c r="L56" s="55"/>
      <c r="M56" s="207"/>
      <c r="N56" s="55"/>
    </row>
    <row r="57" spans="1:14" ht="15.6">
      <c r="A57" s="55"/>
      <c r="B57" s="854" t="s">
        <v>323</v>
      </c>
      <c r="C57" s="854"/>
      <c r="D57" s="854"/>
      <c r="E57" s="854"/>
      <c r="F57" s="854"/>
      <c r="G57" s="55"/>
      <c r="H57" s="55"/>
      <c r="I57" s="55"/>
      <c r="J57" s="55"/>
      <c r="K57" s="55"/>
      <c r="L57" s="55"/>
      <c r="M57" s="297"/>
      <c r="N57" s="55"/>
    </row>
    <row r="58" spans="1:14" ht="15.6">
      <c r="A58" s="55"/>
      <c r="B58" s="854" t="s">
        <v>320</v>
      </c>
      <c r="C58" s="854"/>
      <c r="D58" s="854"/>
      <c r="E58" s="854"/>
      <c r="F58" s="854"/>
      <c r="G58" s="55"/>
      <c r="H58" s="285">
        <f>H50</f>
        <v>6550</v>
      </c>
      <c r="I58" s="55"/>
      <c r="J58" s="55"/>
      <c r="K58" s="55"/>
      <c r="L58" s="55"/>
      <c r="M58" s="298"/>
      <c r="N58" s="55"/>
    </row>
    <row r="59" spans="1:14" ht="15.6">
      <c r="A59" s="55"/>
      <c r="B59" s="854" t="s">
        <v>348</v>
      </c>
      <c r="C59" s="854"/>
      <c r="D59" s="854"/>
      <c r="E59" s="854"/>
      <c r="F59" s="854"/>
      <c r="G59" s="55"/>
      <c r="H59" s="285">
        <f>H51</f>
        <v>0</v>
      </c>
      <c r="I59" s="55"/>
      <c r="J59" s="55"/>
      <c r="K59" s="55"/>
      <c r="L59" s="55"/>
      <c r="M59" s="298"/>
      <c r="N59" s="55"/>
    </row>
    <row r="60" spans="1:14">
      <c r="A60" s="55"/>
      <c r="B60" s="852"/>
      <c r="C60" s="852"/>
      <c r="D60" s="852"/>
      <c r="E60" s="852"/>
      <c r="F60" s="852"/>
      <c r="G60" s="55"/>
      <c r="H60" s="296"/>
      <c r="I60" s="55"/>
      <c r="J60" s="55"/>
      <c r="K60" s="55"/>
      <c r="L60" s="55"/>
      <c r="M60" s="298"/>
      <c r="N60" s="55"/>
    </row>
    <row r="61" spans="1:14" ht="15.6">
      <c r="A61" s="55"/>
      <c r="B61" s="170" t="s">
        <v>307</v>
      </c>
      <c r="C61" s="55"/>
      <c r="D61" s="55"/>
      <c r="E61" s="55"/>
      <c r="F61" s="55"/>
      <c r="G61" s="55"/>
      <c r="H61" s="55"/>
      <c r="I61" s="234"/>
      <c r="J61" s="847">
        <f>SUM(H56:H60)</f>
        <v>12710</v>
      </c>
      <c r="K61" s="847"/>
      <c r="L61" s="299" t="s">
        <v>324</v>
      </c>
      <c r="M61" s="298"/>
      <c r="N61" s="55"/>
    </row>
    <row r="62" spans="1:14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298"/>
      <c r="N62" s="55"/>
    </row>
    <row r="63" spans="1:14" ht="15.6">
      <c r="A63" s="55"/>
      <c r="B63" s="848" t="s">
        <v>325</v>
      </c>
      <c r="C63" s="848"/>
      <c r="D63" s="848"/>
      <c r="E63" s="848"/>
      <c r="F63" s="848"/>
      <c r="G63" s="848"/>
      <c r="H63" s="848"/>
      <c r="I63" s="234"/>
      <c r="J63" s="850">
        <f ca="1">+J45+J53-J61</f>
        <v>9260</v>
      </c>
      <c r="K63" s="850"/>
      <c r="L63" s="300" t="s">
        <v>326</v>
      </c>
      <c r="M63" s="301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302"/>
      <c r="N64" s="55"/>
    </row>
    <row r="65" spans="1:14">
      <c r="A65" s="55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55"/>
    </row>
    <row r="68" spans="1:14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</row>
    <row r="69" spans="1:14" ht="15">
      <c r="A69" s="55"/>
      <c r="B69" s="838" t="s">
        <v>327</v>
      </c>
      <c r="C69" s="838"/>
      <c r="D69" s="838"/>
      <c r="E69" s="838"/>
      <c r="F69" s="838"/>
      <c r="G69" s="838"/>
      <c r="H69" s="838"/>
      <c r="I69" s="838"/>
      <c r="J69" s="838"/>
      <c r="K69" s="838"/>
      <c r="L69" s="838"/>
      <c r="M69" s="838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>
      <c r="A71" s="55"/>
      <c r="B71" s="855" t="s">
        <v>374</v>
      </c>
      <c r="C71" s="855"/>
      <c r="D71" s="855"/>
      <c r="E71" s="855"/>
      <c r="F71" s="855"/>
      <c r="G71" s="303"/>
      <c r="H71" s="303"/>
      <c r="I71" s="303"/>
      <c r="J71" s="303"/>
      <c r="K71" s="303"/>
      <c r="L71" s="304" t="s">
        <v>281</v>
      </c>
      <c r="M71" s="305">
        <f>'HC-Feb'!G121</f>
        <v>0</v>
      </c>
      <c r="N71" s="55"/>
    </row>
    <row r="72" spans="1:14">
      <c r="A72" s="55"/>
      <c r="B72" s="855" t="s">
        <v>33</v>
      </c>
      <c r="C72" s="855"/>
      <c r="D72" s="855"/>
      <c r="E72" s="855"/>
      <c r="F72" s="855"/>
      <c r="G72" s="303"/>
      <c r="H72" s="303"/>
      <c r="I72" s="303"/>
      <c r="J72" s="303"/>
      <c r="K72" s="303"/>
      <c r="L72" s="304" t="s">
        <v>281</v>
      </c>
      <c r="M72" s="305">
        <f>'HC-Feb'!G130</f>
        <v>3000</v>
      </c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  <row r="75" spans="1:14" ht="18">
      <c r="A75" s="55"/>
      <c r="B75" s="55"/>
      <c r="C75" s="55"/>
      <c r="D75" s="55"/>
      <c r="E75" s="856" t="s">
        <v>328</v>
      </c>
      <c r="F75" s="856"/>
      <c r="G75" s="856"/>
      <c r="H75" s="857" t="s">
        <v>379</v>
      </c>
      <c r="I75" s="857"/>
      <c r="J75" s="857"/>
      <c r="K75" s="857"/>
      <c r="L75" s="857"/>
      <c r="M75" s="857"/>
      <c r="N75" s="55"/>
    </row>
    <row r="76" spans="1:14" ht="6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4">
      <c r="A77" s="55"/>
      <c r="B77" s="306" t="s">
        <v>329</v>
      </c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7" t="s">
        <v>270</v>
      </c>
      <c r="N77" s="55"/>
    </row>
    <row r="78" spans="1:14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</sheetData>
  <mergeCells count="68">
    <mergeCell ref="B69:M69"/>
    <mergeCell ref="B71:F71"/>
    <mergeCell ref="B72:F72"/>
    <mergeCell ref="E75:G75"/>
    <mergeCell ref="H75:M75"/>
    <mergeCell ref="B58:F58"/>
    <mergeCell ref="B59:F59"/>
    <mergeCell ref="B60:F60"/>
    <mergeCell ref="J61:K61"/>
    <mergeCell ref="B63:H63"/>
    <mergeCell ref="J63:K63"/>
    <mergeCell ref="B52:F52"/>
    <mergeCell ref="J53:K53"/>
    <mergeCell ref="B55:D55"/>
    <mergeCell ref="B56:F56"/>
    <mergeCell ref="B57:F57"/>
    <mergeCell ref="B47:D47"/>
    <mergeCell ref="B48:F48"/>
    <mergeCell ref="B49:F49"/>
    <mergeCell ref="B50:F50"/>
    <mergeCell ref="B51:F51"/>
    <mergeCell ref="B35:H35"/>
    <mergeCell ref="B37:H37"/>
    <mergeCell ref="B39:M39"/>
    <mergeCell ref="B43:M43"/>
    <mergeCell ref="B45:F45"/>
    <mergeCell ref="J45:K45"/>
    <mergeCell ref="B29:F29"/>
    <mergeCell ref="B30:F30"/>
    <mergeCell ref="B31:F31"/>
    <mergeCell ref="B32:F32"/>
    <mergeCell ref="J33:K33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Feb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paperSize="9" firstPageNumber="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K78"/>
  <sheetViews>
    <sheetView topLeftCell="A2" workbookViewId="0">
      <selection activeCell="H24" sqref="H24"/>
    </sheetView>
  </sheetViews>
  <sheetFormatPr baseColWidth="10" defaultColWidth="9.109375" defaultRowHeight="13.2"/>
  <cols>
    <col min="1" max="7" width="9.109375" style="1"/>
    <col min="8" max="8" width="11.109375" style="1" bestFit="1" customWidth="1"/>
    <col min="9" max="1025" width="9.109375" style="1"/>
  </cols>
  <sheetData>
    <row r="1" spans="1:11">
      <c r="A1"/>
      <c r="B1"/>
      <c r="C1" s="308" t="s">
        <v>8</v>
      </c>
      <c r="D1" s="309" t="s">
        <v>34</v>
      </c>
      <c r="E1"/>
      <c r="F1" s="310"/>
      <c r="G1" s="310"/>
      <c r="H1" s="310"/>
      <c r="I1"/>
      <c r="J1"/>
      <c r="K1" s="310"/>
    </row>
    <row r="2" spans="1:11">
      <c r="A2"/>
      <c r="B2"/>
      <c r="C2" s="311" t="s">
        <v>9</v>
      </c>
      <c r="D2" s="312" t="s">
        <v>35</v>
      </c>
      <c r="E2" s="310"/>
      <c r="F2" s="310"/>
      <c r="G2" s="310"/>
      <c r="H2" s="310"/>
      <c r="I2"/>
      <c r="J2"/>
      <c r="K2" s="310"/>
    </row>
    <row r="3" spans="1:11" ht="13.8">
      <c r="A3"/>
      <c r="B3"/>
      <c r="C3" s="313" t="s">
        <v>10</v>
      </c>
      <c r="D3" s="310"/>
      <c r="E3"/>
      <c r="F3" s="310"/>
      <c r="G3" s="310"/>
      <c r="H3" s="310"/>
      <c r="I3"/>
      <c r="J3"/>
      <c r="K3" s="310"/>
    </row>
    <row r="4" spans="1:11" ht="13.8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8" t="s">
        <v>380</v>
      </c>
      <c r="D6" s="858"/>
      <c r="E6" s="858"/>
      <c r="F6" s="858"/>
      <c r="G6" s="858"/>
      <c r="H6" s="858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9" t="s">
        <v>331</v>
      </c>
      <c r="D9" s="859"/>
      <c r="E9" s="859"/>
      <c r="F9" s="860" t="s">
        <v>332</v>
      </c>
      <c r="G9" s="860"/>
      <c r="H9" s="399">
        <v>607991</v>
      </c>
      <c r="I9" s="319"/>
      <c r="J9" s="55"/>
      <c r="K9"/>
    </row>
    <row r="10" spans="1:11">
      <c r="A10" s="55"/>
      <c r="B10" s="317"/>
      <c r="C10" s="859"/>
      <c r="D10" s="859"/>
      <c r="E10" s="859"/>
      <c r="F10" s="860" t="s">
        <v>333</v>
      </c>
      <c r="G10" s="860"/>
      <c r="H10" s="399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hidden="1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'HC-Feb'!J60</f>
        <v>6550</v>
      </c>
      <c r="I12" s="319"/>
      <c r="J12" s="55"/>
      <c r="K12"/>
    </row>
    <row r="13" spans="1:11" ht="13.5" hidden="1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'HC-Feb'!J63</f>
        <v>150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6700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59" t="s">
        <v>361</v>
      </c>
      <c r="D19" s="859"/>
      <c r="E19" s="859"/>
      <c r="F19" s="860" t="s">
        <v>332</v>
      </c>
      <c r="G19" s="860"/>
      <c r="H19" s="399">
        <v>607975</v>
      </c>
      <c r="I19" s="319"/>
      <c r="J19" s="55"/>
    </row>
    <row r="20" spans="1:10">
      <c r="A20" s="55"/>
      <c r="B20" s="317"/>
      <c r="C20" s="859"/>
      <c r="D20" s="859"/>
      <c r="E20" s="859"/>
      <c r="F20" s="860" t="s">
        <v>333</v>
      </c>
      <c r="G20" s="860"/>
      <c r="H20" s="399">
        <v>1124668</v>
      </c>
      <c r="I20" s="319"/>
      <c r="J20" s="55"/>
    </row>
    <row r="21" spans="1:10" ht="12.75" customHeight="1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hidden="1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'HC-Feb'!J62</f>
        <v>1300</v>
      </c>
      <c r="I22" s="319"/>
      <c r="J22" s="55"/>
    </row>
    <row r="23" spans="1:10" ht="13.5" hidden="1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'HC-Feb'!J61</f>
        <v>500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1800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59" t="s">
        <v>363</v>
      </c>
      <c r="D29" s="859"/>
      <c r="E29" s="859"/>
      <c r="F29" s="869" t="s">
        <v>333</v>
      </c>
      <c r="G29" s="869"/>
      <c r="H29" s="873">
        <v>2675459567</v>
      </c>
      <c r="I29" s="319"/>
      <c r="J29" s="55"/>
    </row>
    <row r="30" spans="1:10" ht="12.75" customHeight="1">
      <c r="A30" s="55"/>
      <c r="B30" s="317"/>
      <c r="C30" s="859"/>
      <c r="D30" s="859"/>
      <c r="E30" s="859"/>
      <c r="F30" s="869"/>
      <c r="G30" s="869"/>
      <c r="H30" s="873"/>
      <c r="I30" s="319"/>
      <c r="J30" s="55"/>
    </row>
    <row r="31" spans="1:10" ht="12.75" customHeight="1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hidden="1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'HC-Feb'!J64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9500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2.8">
      <c r="A40" s="55"/>
      <c r="B40" s="861" t="s">
        <v>337</v>
      </c>
      <c r="C40" s="861"/>
      <c r="D40" s="861"/>
      <c r="E40" s="861"/>
      <c r="F40" s="861"/>
      <c r="G40" s="861"/>
      <c r="H40" s="861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'HC-Feb'!E110</f>
        <v>6687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 ca="1">'IM-Feb'!H20</f>
        <v>8733</v>
      </c>
      <c r="E43" s="336"/>
      <c r="F43" s="377" t="s">
        <v>341</v>
      </c>
      <c r="G43" s="341"/>
      <c r="H43" s="342">
        <f>'HC-Feb'!J60</f>
        <v>6550</v>
      </c>
      <c r="I43" s="55"/>
      <c r="J43" s="55"/>
    </row>
    <row r="44" spans="1:10">
      <c r="A44" s="55"/>
      <c r="B44" s="390" t="s">
        <v>342</v>
      </c>
      <c r="C44" s="390"/>
      <c r="D44" s="391">
        <f ca="1">SUM(D42+D43)</f>
        <v>15420</v>
      </c>
      <c r="E44" s="336"/>
      <c r="F44" s="392" t="s">
        <v>343</v>
      </c>
      <c r="G44" s="393"/>
      <c r="H44" s="394">
        <f>SUM(H42-H43)</f>
        <v>-1550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'IM-Feb'!B26:F26</f>
        <v>Resolucion para Fondo de Salones del Reino - Feb</v>
      </c>
      <c r="C46" s="347"/>
      <c r="D46" s="291">
        <f>'IM-Feb'!H26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'IM-Feb'!B27:F27</f>
        <v>Resolucion OM</v>
      </c>
      <c r="C47" s="347"/>
      <c r="D47" s="291">
        <f>'IM-Feb'!H27</f>
        <v>500</v>
      </c>
      <c r="E47" s="348"/>
      <c r="F47" s="377" t="s">
        <v>345</v>
      </c>
      <c r="G47" s="341"/>
      <c r="H47" s="342">
        <f>'HC-Feb'!R61</f>
        <v>500</v>
      </c>
      <c r="I47" s="55"/>
      <c r="J47" s="55"/>
    </row>
    <row r="48" spans="1:10">
      <c r="A48" s="55"/>
      <c r="B48" s="380" t="str">
        <f>'IM-Feb'!B28:F28</f>
        <v>Contribucion Mensual para el Mantto del Salon - Feb</v>
      </c>
      <c r="C48" s="347"/>
      <c r="D48" s="291">
        <f>'IM-Feb'!H28</f>
        <v>3000</v>
      </c>
      <c r="E48" s="348"/>
      <c r="F48" s="392" t="s">
        <v>343</v>
      </c>
      <c r="G48" s="393"/>
      <c r="H48" s="394">
        <f>SUM(H46-H47)</f>
        <v>100</v>
      </c>
      <c r="I48" s="55"/>
      <c r="J48" s="55"/>
    </row>
    <row r="49" spans="1:10">
      <c r="A49" s="55"/>
      <c r="B49" s="380" t="str">
        <f>'IM-Feb'!B29:F29</f>
        <v>Resolucion para Fondo del Circuito - Mes de Feb</v>
      </c>
      <c r="C49" s="347"/>
      <c r="D49" s="291">
        <f>'IM-Feb'!H29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'IM-Feb'!B30:F30</f>
        <v>Gastos Varios (Ver hoja de Cuentas)</v>
      </c>
      <c r="C50" s="351"/>
      <c r="D50" s="291">
        <f>'IM-Feb'!H30</f>
        <v>210</v>
      </c>
      <c r="E50" s="352"/>
      <c r="F50" s="351"/>
      <c r="G50" s="351"/>
      <c r="H50" s="353"/>
      <c r="I50" s="55"/>
      <c r="J50" s="55"/>
    </row>
    <row r="51" spans="1:10">
      <c r="A51" s="55"/>
      <c r="B51" s="380" t="str">
        <f>'IM-Feb'!B31:F31</f>
        <v>Pma</v>
      </c>
      <c r="C51" s="351"/>
      <c r="D51" s="415">
        <f>'IM-Feb'!H31</f>
        <v>150</v>
      </c>
      <c r="E51" s="336"/>
      <c r="F51" s="423"/>
      <c r="G51" s="351"/>
      <c r="H51" s="55"/>
      <c r="I51" s="55"/>
      <c r="J51" s="55"/>
    </row>
    <row r="52" spans="1:10">
      <c r="A52" s="55"/>
      <c r="B52" s="380"/>
      <c r="C52" s="351"/>
      <c r="D52" s="424">
        <f>'IM-Feb'!H32</f>
        <v>0</v>
      </c>
      <c r="E52" s="336"/>
      <c r="F52" s="423"/>
      <c r="G52" s="351"/>
      <c r="H52" s="55"/>
      <c r="I52" s="55"/>
      <c r="J52" s="55"/>
    </row>
    <row r="53" spans="1:10">
      <c r="A53" s="55"/>
      <c r="B53" s="395" t="s">
        <v>342</v>
      </c>
      <c r="C53" s="395"/>
      <c r="D53" s="396">
        <f>SUM(D46:D52)</f>
        <v>6160</v>
      </c>
      <c r="E53" s="336"/>
      <c r="F53" s="396"/>
      <c r="G53" s="341"/>
      <c r="H53" s="55"/>
      <c r="I53" s="55"/>
      <c r="J53" s="55"/>
    </row>
    <row r="54" spans="1:10">
      <c r="A54" s="55"/>
      <c r="B54" s="336"/>
      <c r="C54" s="336"/>
      <c r="D54" s="336"/>
      <c r="E54" s="336"/>
      <c r="F54" s="425"/>
      <c r="G54" s="336"/>
      <c r="H54" s="55"/>
      <c r="I54" s="55"/>
      <c r="J54" s="55"/>
    </row>
    <row r="55" spans="1:10">
      <c r="A55" s="55"/>
      <c r="B55" s="393" t="s">
        <v>343</v>
      </c>
      <c r="C55" s="393"/>
      <c r="D55" s="394">
        <f ca="1">SUM(D53-D44)</f>
        <v>-9260</v>
      </c>
      <c r="E55" s="336"/>
      <c r="F55" s="394"/>
      <c r="G55" s="360"/>
      <c r="H55" s="55"/>
      <c r="I55" s="55"/>
      <c r="J55" s="55"/>
    </row>
    <row r="56" spans="1:10">
      <c r="A56" s="55"/>
      <c r="B56" s="55"/>
      <c r="C56" s="55"/>
      <c r="D56" s="397"/>
      <c r="E56" s="55"/>
      <c r="F56" s="426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Feb'!O2" display="HC - Feb"/>
    <hyperlink ref="C2" location="Listado!B3" display="Listado"/>
    <hyperlink ref="D2" location="'IM-Feb'!E4" display="IM - Feb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LZ172"/>
  <sheetViews>
    <sheetView zoomScale="109" workbookViewId="0">
      <pane ySplit="6" topLeftCell="A57" activePane="bottomLeft" state="frozen"/>
      <selection pane="bottomLeft" activeCell="I58" sqref="I58:I60"/>
    </sheetView>
  </sheetViews>
  <sheetFormatPr baseColWidth="10" defaultColWidth="9.109375" defaultRowHeight="13.2"/>
  <cols>
    <col min="1" max="1" width="9.109375" style="1"/>
    <col min="2" max="2" width="10.44140625" style="71" bestFit="1" customWidth="1"/>
    <col min="3" max="3" width="9.109375" style="1"/>
    <col min="4" max="4" width="19.109375" style="1" customWidth="1"/>
    <col min="5" max="5" width="10.33203125" style="1" bestFit="1" customWidth="1"/>
    <col min="6" max="6" width="10.44140625" style="1" bestFit="1" customWidth="1"/>
    <col min="7" max="7" width="6.33203125" style="71" bestFit="1" customWidth="1"/>
    <col min="8" max="13" width="9.109375" style="71"/>
    <col min="14" max="18" width="9.109375" style="1"/>
    <col min="19" max="19" width="0" style="1" hidden="1"/>
    <col min="20" max="1014" width="9.109375" style="1"/>
  </cols>
  <sheetData>
    <row r="1" spans="1:21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13.8">
      <c r="A2"/>
      <c r="B2" s="788" t="s">
        <v>8</v>
      </c>
      <c r="C2" s="788"/>
      <c r="D2" s="158"/>
      <c r="E2" s="803"/>
      <c r="F2" s="803"/>
      <c r="G2" s="159"/>
      <c r="H2" s="671" t="s">
        <v>18</v>
      </c>
      <c r="I2" s="671" t="s">
        <v>21</v>
      </c>
      <c r="J2" s="671" t="s">
        <v>24</v>
      </c>
      <c r="K2" s="683" t="s">
        <v>27</v>
      </c>
      <c r="L2" s="671" t="s">
        <v>30</v>
      </c>
      <c r="M2" s="671" t="s">
        <v>34</v>
      </c>
      <c r="N2"/>
      <c r="O2"/>
      <c r="P2"/>
      <c r="Q2"/>
      <c r="R2"/>
      <c r="S2"/>
      <c r="T2"/>
      <c r="U2"/>
    </row>
    <row r="3" spans="1:21" ht="13.8">
      <c r="A3"/>
      <c r="B3" s="775" t="s">
        <v>9</v>
      </c>
      <c r="C3" s="775"/>
      <c r="D3" s="158"/>
      <c r="E3" s="161"/>
      <c r="F3" s="161"/>
      <c r="G3" s="159"/>
      <c r="H3" s="676" t="s">
        <v>37</v>
      </c>
      <c r="I3" s="671" t="s">
        <v>40</v>
      </c>
      <c r="J3" s="671" t="s">
        <v>43</v>
      </c>
      <c r="K3" s="683" t="s">
        <v>46</v>
      </c>
      <c r="L3" s="671" t="s">
        <v>50</v>
      </c>
      <c r="M3" s="671" t="s">
        <v>53</v>
      </c>
      <c r="N3"/>
      <c r="O3"/>
      <c r="P3"/>
      <c r="Q3"/>
      <c r="R3"/>
      <c r="S3"/>
      <c r="T3"/>
      <c r="U3"/>
    </row>
    <row r="4" spans="1:21" ht="13.8">
      <c r="A4"/>
      <c r="B4" s="776" t="s">
        <v>10</v>
      </c>
      <c r="C4" s="776"/>
      <c r="D4" s="162"/>
      <c r="E4" s="801"/>
      <c r="F4" s="801"/>
      <c r="G4" s="163"/>
      <c r="H4" s="672" t="s">
        <v>19</v>
      </c>
      <c r="I4" s="672" t="s">
        <v>22</v>
      </c>
      <c r="J4" s="672" t="s">
        <v>25</v>
      </c>
      <c r="K4" s="684" t="s">
        <v>28</v>
      </c>
      <c r="L4" s="672" t="s">
        <v>31</v>
      </c>
      <c r="M4" s="672" t="s">
        <v>35</v>
      </c>
      <c r="N4"/>
      <c r="O4"/>
      <c r="P4"/>
      <c r="Q4"/>
      <c r="R4"/>
      <c r="S4"/>
      <c r="T4"/>
      <c r="U4"/>
    </row>
    <row r="5" spans="1:21" ht="15.6">
      <c r="A5"/>
      <c r="B5" s="802" t="s">
        <v>5</v>
      </c>
      <c r="C5" s="802"/>
      <c r="D5" s="162"/>
      <c r="E5" s="161"/>
      <c r="F5" s="161"/>
      <c r="G5" s="163"/>
      <c r="H5" s="672" t="s">
        <v>38</v>
      </c>
      <c r="I5" s="672" t="s">
        <v>41</v>
      </c>
      <c r="J5" s="672" t="s">
        <v>44</v>
      </c>
      <c r="K5" s="684" t="s">
        <v>47</v>
      </c>
      <c r="L5" s="672" t="s">
        <v>51</v>
      </c>
      <c r="M5" s="672" t="s">
        <v>54</v>
      </c>
      <c r="N5"/>
      <c r="O5"/>
      <c r="P5"/>
      <c r="Q5"/>
      <c r="R5"/>
      <c r="S5"/>
      <c r="T5"/>
      <c r="U5"/>
    </row>
    <row r="6" spans="1:21" ht="6.75" customHeight="1">
      <c r="A6"/>
      <c r="B6" s="164"/>
      <c r="C6" s="164"/>
      <c r="D6" s="162"/>
      <c r="E6" s="161"/>
      <c r="F6" s="161"/>
      <c r="G6" s="163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ht="6.75" customHeight="1">
      <c r="A7"/>
      <c r="B7"/>
      <c r="C7"/>
      <c r="D7"/>
      <c r="E7"/>
      <c r="F7"/>
      <c r="G7"/>
      <c r="H7" s="427"/>
      <c r="I7"/>
      <c r="J7"/>
      <c r="K7"/>
      <c r="L7"/>
      <c r="M7"/>
      <c r="N7"/>
      <c r="O7"/>
      <c r="P7"/>
      <c r="Q7"/>
      <c r="R7"/>
      <c r="S7"/>
      <c r="T7"/>
      <c r="U7"/>
    </row>
    <row r="8" spans="1:21" ht="26.25" customHeight="1">
      <c r="A8" s="55"/>
      <c r="B8" s="794" t="s">
        <v>253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 s="131"/>
      <c r="S8" s="165">
        <v>1</v>
      </c>
      <c r="T8"/>
      <c r="U8"/>
    </row>
    <row r="9" spans="1:21" ht="13.5" customHeight="1">
      <c r="A9" s="55"/>
      <c r="B9" s="130"/>
      <c r="C9" s="166"/>
      <c r="D9" s="166"/>
      <c r="E9" s="166"/>
      <c r="F9" s="166"/>
      <c r="G9" s="130"/>
      <c r="H9" s="130"/>
      <c r="I9" s="130"/>
      <c r="J9" s="130"/>
      <c r="K9" s="130"/>
      <c r="L9" s="130"/>
      <c r="M9" s="130"/>
      <c r="N9" s="55"/>
      <c r="O9" s="167"/>
      <c r="P9" s="131"/>
      <c r="Q9" s="131"/>
      <c r="R9" s="131"/>
      <c r="S9" s="165">
        <v>2</v>
      </c>
      <c r="T9"/>
      <c r="U9"/>
    </row>
    <row r="10" spans="1:21" ht="15.6">
      <c r="A10" s="55"/>
      <c r="B10" s="795" t="str">
        <f>Menu!C13</f>
        <v>Jardines Cancun</v>
      </c>
      <c r="C10" s="795"/>
      <c r="D10" s="795"/>
      <c r="E10" s="795"/>
      <c r="F10" s="795" t="str">
        <f>Menu!F13</f>
        <v>Cancun</v>
      </c>
      <c r="G10" s="795"/>
      <c r="H10" s="795"/>
      <c r="I10" s="795" t="str">
        <f>Menu!I13</f>
        <v>Quintana Roo</v>
      </c>
      <c r="J10" s="795"/>
      <c r="K10" s="795" t="s">
        <v>70</v>
      </c>
      <c r="L10" s="795"/>
      <c r="M10" s="677">
        <v>2018</v>
      </c>
      <c r="N10" s="55"/>
      <c r="O10" s="52"/>
      <c r="P10"/>
      <c r="Q10" s="52"/>
      <c r="R10" s="52"/>
      <c r="S10" s="52"/>
      <c r="T10" s="52"/>
      <c r="U10"/>
    </row>
    <row r="11" spans="1:21">
      <c r="A11" s="55"/>
      <c r="B11" s="796" t="s">
        <v>254</v>
      </c>
      <c r="C11" s="796"/>
      <c r="D11" s="796"/>
      <c r="E11" s="796"/>
      <c r="F11" s="797" t="s">
        <v>255</v>
      </c>
      <c r="G11" s="797"/>
      <c r="H11" s="797"/>
      <c r="I11" s="796" t="s">
        <v>256</v>
      </c>
      <c r="J11" s="796"/>
      <c r="K11" s="797" t="s">
        <v>257</v>
      </c>
      <c r="L11" s="797"/>
      <c r="M11" s="673" t="s">
        <v>258</v>
      </c>
      <c r="N11" s="55"/>
      <c r="O11" s="52"/>
      <c r="P11" s="52"/>
      <c r="Q11" s="52"/>
      <c r="R11" s="52"/>
      <c r="S11" s="52"/>
      <c r="T11" s="52"/>
      <c r="U11"/>
    </row>
    <row r="12" spans="1:21" ht="13.5" customHeight="1">
      <c r="A12" s="55"/>
      <c r="B12" s="130"/>
      <c r="C12" s="55"/>
      <c r="D12" s="55"/>
      <c r="E12" s="55"/>
      <c r="F12" s="55"/>
      <c r="G12" s="130"/>
      <c r="H12" s="130"/>
      <c r="I12" s="130"/>
      <c r="J12" s="130"/>
      <c r="K12" s="130"/>
      <c r="L12" s="130"/>
      <c r="M12" s="130"/>
      <c r="N12" s="55"/>
      <c r="O12" s="172"/>
      <c r="P12" s="172"/>
      <c r="Q12" s="173"/>
      <c r="R12" s="52"/>
      <c r="S12" s="52"/>
      <c r="T12" s="52"/>
      <c r="U12"/>
    </row>
    <row r="13" spans="1:21" ht="13.5" customHeight="1">
      <c r="A13" s="55"/>
      <c r="B13" s="791" t="s">
        <v>259</v>
      </c>
      <c r="C13" s="792" t="s">
        <v>435</v>
      </c>
      <c r="D13" s="792"/>
      <c r="E13" s="792"/>
      <c r="F13" s="792"/>
      <c r="G13" s="792" t="s">
        <v>261</v>
      </c>
      <c r="H13" s="792" t="s">
        <v>262</v>
      </c>
      <c r="I13" s="792"/>
      <c r="J13" s="792" t="s">
        <v>372</v>
      </c>
      <c r="K13" s="792"/>
      <c r="L13" s="793" t="s">
        <v>353</v>
      </c>
      <c r="M13" s="793"/>
      <c r="N13" s="55"/>
      <c r="O13" s="174"/>
      <c r="P13" s="174"/>
      <c r="Q13" s="172"/>
      <c r="R13" s="52"/>
      <c r="S13" s="52"/>
      <c r="T13" s="52"/>
      <c r="U13"/>
    </row>
    <row r="14" spans="1:21">
      <c r="A14" s="55"/>
      <c r="B14" s="791"/>
      <c r="C14" s="792"/>
      <c r="D14" s="792"/>
      <c r="E14" s="792"/>
      <c r="F14" s="792"/>
      <c r="G14" s="792"/>
      <c r="H14" s="678" t="s">
        <v>265</v>
      </c>
      <c r="I14" s="678" t="s">
        <v>266</v>
      </c>
      <c r="J14" s="678" t="s">
        <v>265</v>
      </c>
      <c r="K14" s="678" t="s">
        <v>266</v>
      </c>
      <c r="L14" s="678" t="s">
        <v>265</v>
      </c>
      <c r="M14" s="679" t="s">
        <v>266</v>
      </c>
      <c r="N14" s="56"/>
      <c r="O14" s="52"/>
      <c r="P14" s="175"/>
      <c r="Q14" s="52"/>
      <c r="R14" s="52"/>
      <c r="S14" s="52"/>
      <c r="T14" s="52"/>
      <c r="U14"/>
    </row>
    <row r="15" spans="1:21" ht="15.75" customHeight="1">
      <c r="A15" s="55"/>
      <c r="B15" s="648">
        <v>43160</v>
      </c>
      <c r="C15" s="799" t="s">
        <v>447</v>
      </c>
      <c r="D15" s="799"/>
      <c r="E15" s="799"/>
      <c r="F15" s="799"/>
      <c r="G15" s="177" t="s">
        <v>176</v>
      </c>
      <c r="H15" s="178">
        <v>880</v>
      </c>
      <c r="I15" s="178"/>
      <c r="J15" s="178"/>
      <c r="K15" s="178"/>
      <c r="L15" s="178"/>
      <c r="M15" s="363"/>
      <c r="N15" s="55"/>
      <c r="O15" s="180" t="e">
        <f>VLOOKUP(C15,Listado!C11:I321,7,0)</f>
        <v>#N/A</v>
      </c>
      <c r="P15" s="181" t="s">
        <v>77</v>
      </c>
      <c r="Q15" s="182"/>
      <c r="R15" s="182"/>
      <c r="S15" s="182"/>
      <c r="T15" s="182"/>
      <c r="U15" s="182"/>
    </row>
    <row r="16" spans="1:21" ht="15.75" customHeight="1">
      <c r="A16" s="55"/>
      <c r="B16" s="648">
        <v>43160</v>
      </c>
      <c r="C16" s="799" t="s">
        <v>436</v>
      </c>
      <c r="D16" s="799"/>
      <c r="E16" s="799"/>
      <c r="F16" s="799"/>
      <c r="G16" s="177" t="s">
        <v>172</v>
      </c>
      <c r="H16" s="178">
        <v>2300</v>
      </c>
      <c r="I16" s="178"/>
      <c r="J16" s="178"/>
      <c r="K16" s="178"/>
      <c r="L16" s="178"/>
      <c r="M16" s="178"/>
      <c r="N16" s="179"/>
      <c r="O16" s="180" t="e">
        <f>VLOOKUP(C16,Listado!C11:I321,7,0)</f>
        <v>#N/A</v>
      </c>
      <c r="P16" s="181" t="s">
        <v>79</v>
      </c>
      <c r="Q16" s="182"/>
      <c r="R16" s="182"/>
      <c r="S16" s="182"/>
      <c r="T16" s="52"/>
      <c r="U16"/>
    </row>
    <row r="17" spans="1:21" ht="15.75" customHeight="1">
      <c r="A17" s="55"/>
      <c r="B17" s="648">
        <v>43162</v>
      </c>
      <c r="C17" s="799" t="s">
        <v>447</v>
      </c>
      <c r="D17" s="799"/>
      <c r="E17" s="799"/>
      <c r="F17" s="799"/>
      <c r="G17" s="177" t="s">
        <v>176</v>
      </c>
      <c r="H17" s="178">
        <v>507</v>
      </c>
      <c r="I17" s="178"/>
      <c r="J17" s="178"/>
      <c r="K17" s="178"/>
      <c r="L17" s="178"/>
      <c r="M17" s="178"/>
      <c r="N17" s="179"/>
      <c r="O17" s="180" t="e">
        <f>VLOOKUP(C17,Listado!C11:I321,7,0)</f>
        <v>#N/A</v>
      </c>
      <c r="P17" s="181" t="s">
        <v>70</v>
      </c>
      <c r="Q17" s="182"/>
      <c r="R17" s="182"/>
      <c r="S17" s="182"/>
      <c r="T17" s="52"/>
      <c r="U17"/>
    </row>
    <row r="18" spans="1:21" ht="15.75" customHeight="1">
      <c r="A18" s="55"/>
      <c r="B18" s="648">
        <v>43162</v>
      </c>
      <c r="C18" s="799" t="s">
        <v>436</v>
      </c>
      <c r="D18" s="799"/>
      <c r="E18" s="799"/>
      <c r="F18" s="799"/>
      <c r="G18" s="177" t="s">
        <v>172</v>
      </c>
      <c r="H18" s="178">
        <v>790</v>
      </c>
      <c r="I18" s="178"/>
      <c r="J18" s="178"/>
      <c r="K18" s="178"/>
      <c r="L18" s="178"/>
      <c r="M18" s="178"/>
      <c r="N18" s="179"/>
      <c r="O18" s="180" t="e">
        <f>VLOOKUP(C18,Listado!C11:I321,7,0)</f>
        <v>#N/A</v>
      </c>
      <c r="P18" s="181" t="s">
        <v>72</v>
      </c>
      <c r="Q18" s="182"/>
      <c r="R18" s="182"/>
      <c r="S18" s="182"/>
      <c r="T18" s="52"/>
      <c r="U18"/>
    </row>
    <row r="19" spans="1:21" ht="15.75" customHeight="1">
      <c r="A19" s="55"/>
      <c r="B19" s="648">
        <v>43167</v>
      </c>
      <c r="C19" s="799" t="s">
        <v>447</v>
      </c>
      <c r="D19" s="799"/>
      <c r="E19" s="799"/>
      <c r="F19" s="799"/>
      <c r="G19" s="177" t="s">
        <v>176</v>
      </c>
      <c r="H19" s="178">
        <v>409</v>
      </c>
      <c r="I19" s="178"/>
      <c r="J19" s="178"/>
      <c r="K19" s="178"/>
      <c r="L19" s="178"/>
      <c r="M19" s="178"/>
      <c r="N19" s="179"/>
      <c r="O19" s="180" t="e">
        <f>VLOOKUP(C19,Listado!C11:I321,7,0)</f>
        <v>#N/A</v>
      </c>
      <c r="P19" s="181" t="s">
        <v>74</v>
      </c>
      <c r="Q19" s="182"/>
      <c r="R19" s="182"/>
      <c r="S19" s="182"/>
      <c r="T19" s="52"/>
      <c r="U19"/>
    </row>
    <row r="20" spans="1:21" ht="15.75" customHeight="1">
      <c r="A20" s="55"/>
      <c r="B20" s="648">
        <v>43167</v>
      </c>
      <c r="C20" s="799" t="s">
        <v>436</v>
      </c>
      <c r="D20" s="799"/>
      <c r="E20" s="799"/>
      <c r="F20" s="799"/>
      <c r="G20" s="177" t="s">
        <v>172</v>
      </c>
      <c r="H20" s="178">
        <v>320</v>
      </c>
      <c r="I20" s="178"/>
      <c r="J20" s="178"/>
      <c r="K20" s="178"/>
      <c r="L20" s="178"/>
      <c r="M20" s="178"/>
      <c r="N20" s="179"/>
      <c r="O20" s="180" t="e">
        <f>VLOOKUP(C20,Listado!C11:I321,7,0)</f>
        <v>#N/A</v>
      </c>
      <c r="P20" s="181" t="s">
        <v>76</v>
      </c>
      <c r="Q20" s="182"/>
      <c r="R20" s="182"/>
      <c r="S20" s="182"/>
      <c r="T20" s="52"/>
      <c r="U20"/>
    </row>
    <row r="21" spans="1:21" ht="15.75" customHeight="1">
      <c r="A21" s="55"/>
      <c r="B21" s="648">
        <v>43169</v>
      </c>
      <c r="C21" s="799" t="s">
        <v>447</v>
      </c>
      <c r="D21" s="799"/>
      <c r="E21" s="799"/>
      <c r="F21" s="799"/>
      <c r="G21" s="177" t="s">
        <v>176</v>
      </c>
      <c r="H21" s="178">
        <v>191</v>
      </c>
      <c r="I21" s="178"/>
      <c r="J21" s="178"/>
      <c r="K21" s="178"/>
      <c r="L21" s="178"/>
      <c r="M21" s="178"/>
      <c r="N21" s="179"/>
      <c r="O21" s="180" t="e">
        <f>VLOOKUP(C21,Listado!C11:I321,7,0)</f>
        <v>#N/A</v>
      </c>
      <c r="P21" s="181" t="s">
        <v>78</v>
      </c>
      <c r="Q21" s="182"/>
      <c r="R21" s="182"/>
      <c r="S21" s="182"/>
      <c r="T21" s="52"/>
      <c r="U21"/>
    </row>
    <row r="22" spans="1:21" ht="15.75" customHeight="1">
      <c r="A22" s="55"/>
      <c r="B22" s="648">
        <v>43169</v>
      </c>
      <c r="C22" s="799" t="s">
        <v>436</v>
      </c>
      <c r="D22" s="799"/>
      <c r="E22" s="799"/>
      <c r="F22" s="799"/>
      <c r="G22" s="177" t="s">
        <v>172</v>
      </c>
      <c r="H22" s="178">
        <v>1130</v>
      </c>
      <c r="I22" s="178"/>
      <c r="J22" s="178"/>
      <c r="K22" s="178"/>
      <c r="L22" s="178"/>
      <c r="M22" s="178"/>
      <c r="N22" s="179"/>
      <c r="O22" s="180" t="e">
        <f>VLOOKUP(C22,Listado!C11:I321,7,0)</f>
        <v>#N/A</v>
      </c>
      <c r="P22" s="181" t="s">
        <v>80</v>
      </c>
      <c r="Q22" s="182"/>
      <c r="R22" s="182"/>
      <c r="S22" s="182"/>
      <c r="T22" s="52"/>
      <c r="U22"/>
    </row>
    <row r="23" spans="1:21" ht="15.75" customHeight="1">
      <c r="A23" s="55"/>
      <c r="B23" s="648">
        <v>43174</v>
      </c>
      <c r="C23" s="799" t="s">
        <v>447</v>
      </c>
      <c r="D23" s="799"/>
      <c r="E23" s="799"/>
      <c r="F23" s="799"/>
      <c r="G23" s="177" t="s">
        <v>176</v>
      </c>
      <c r="H23" s="178">
        <v>300</v>
      </c>
      <c r="I23" s="178"/>
      <c r="J23" s="178"/>
      <c r="K23" s="178"/>
      <c r="L23" s="178"/>
      <c r="M23" s="178"/>
      <c r="N23" s="179"/>
      <c r="O23" s="180" t="e">
        <f>VLOOKUP(C23,Listado!C11:I321,7,0)</f>
        <v>#N/A</v>
      </c>
      <c r="P23" s="181" t="s">
        <v>68</v>
      </c>
      <c r="Q23" s="182"/>
      <c r="R23" s="182"/>
      <c r="S23" s="182"/>
      <c r="T23" s="52"/>
      <c r="U23"/>
    </row>
    <row r="24" spans="1:21" ht="15.75" customHeight="1">
      <c r="A24" s="55"/>
      <c r="B24" s="648">
        <v>43174</v>
      </c>
      <c r="C24" s="799" t="s">
        <v>436</v>
      </c>
      <c r="D24" s="799"/>
      <c r="E24" s="799"/>
      <c r="F24" s="799"/>
      <c r="G24" s="177" t="s">
        <v>172</v>
      </c>
      <c r="H24" s="178">
        <v>1255</v>
      </c>
      <c r="I24" s="178"/>
      <c r="J24" s="178"/>
      <c r="K24" s="178"/>
      <c r="L24" s="178"/>
      <c r="M24" s="178"/>
      <c r="N24" s="179"/>
      <c r="O24" s="180" t="e">
        <f>VLOOKUP(C24,Listado!C11:I321,7,0)</f>
        <v>#N/A</v>
      </c>
      <c r="P24" s="181" t="s">
        <v>71</v>
      </c>
      <c r="Q24" s="182"/>
      <c r="R24" s="182"/>
      <c r="S24" s="182"/>
      <c r="T24" s="52"/>
      <c r="U24"/>
    </row>
    <row r="25" spans="1:21" ht="15.75" customHeight="1">
      <c r="A25" s="55"/>
      <c r="B25" s="648">
        <v>43176</v>
      </c>
      <c r="C25" s="799" t="s">
        <v>447</v>
      </c>
      <c r="D25" s="799"/>
      <c r="E25" s="799"/>
      <c r="F25" s="799"/>
      <c r="G25" s="177" t="s">
        <v>176</v>
      </c>
      <c r="H25" s="178">
        <v>825</v>
      </c>
      <c r="I25" s="178"/>
      <c r="J25" s="178"/>
      <c r="K25" s="178"/>
      <c r="L25" s="178"/>
      <c r="M25" s="178"/>
      <c r="N25" s="179"/>
      <c r="O25" s="180" t="e">
        <f>VLOOKUP(C25,Listado!C11:I321,7,0)</f>
        <v>#N/A</v>
      </c>
      <c r="P25" s="181" t="s">
        <v>73</v>
      </c>
      <c r="Q25" s="182"/>
      <c r="R25" s="182"/>
      <c r="S25" s="182"/>
      <c r="T25" s="52"/>
      <c r="U25"/>
    </row>
    <row r="26" spans="1:21" ht="15.75" customHeight="1">
      <c r="A26" s="55"/>
      <c r="B26" s="648">
        <v>43176</v>
      </c>
      <c r="C26" s="799" t="s">
        <v>436</v>
      </c>
      <c r="D26" s="799"/>
      <c r="E26" s="799"/>
      <c r="F26" s="799"/>
      <c r="G26" s="177" t="s">
        <v>172</v>
      </c>
      <c r="H26" s="178">
        <v>1745</v>
      </c>
      <c r="I26" s="178"/>
      <c r="J26" s="178"/>
      <c r="K26" s="178"/>
      <c r="L26" s="178"/>
      <c r="M26" s="178"/>
      <c r="N26" s="179"/>
      <c r="O26" s="180" t="e">
        <f>VLOOKUP(C26,Listado!C11:I321,7,0)</f>
        <v>#N/A</v>
      </c>
      <c r="P26" s="181" t="s">
        <v>75</v>
      </c>
      <c r="Q26" s="182"/>
      <c r="R26" s="182"/>
      <c r="S26" s="182"/>
      <c r="T26" s="52"/>
      <c r="U26"/>
    </row>
    <row r="27" spans="1:21" ht="15.75" customHeight="1">
      <c r="A27" s="55"/>
      <c r="B27" s="648">
        <v>43181</v>
      </c>
      <c r="C27" s="799" t="s">
        <v>447</v>
      </c>
      <c r="D27" s="799"/>
      <c r="E27" s="799"/>
      <c r="F27" s="799"/>
      <c r="G27" s="177" t="s">
        <v>176</v>
      </c>
      <c r="H27" s="178">
        <v>825</v>
      </c>
      <c r="I27" s="178"/>
      <c r="J27" s="178"/>
      <c r="K27" s="178"/>
      <c r="L27" s="178"/>
      <c r="M27" s="178"/>
      <c r="N27" s="179"/>
      <c r="O27" s="180" t="e">
        <f>VLOOKUP(C27,Listado!C11:I321,7,0)</f>
        <v>#N/A</v>
      </c>
      <c r="P27" s="183"/>
      <c r="Q27" s="182"/>
      <c r="R27" s="182"/>
      <c r="S27" s="182"/>
      <c r="T27" s="52"/>
      <c r="U27"/>
    </row>
    <row r="28" spans="1:21" ht="15.75" customHeight="1">
      <c r="A28" s="55"/>
      <c r="B28" s="648">
        <v>43181</v>
      </c>
      <c r="C28" s="799" t="s">
        <v>436</v>
      </c>
      <c r="D28" s="799"/>
      <c r="E28" s="799"/>
      <c r="F28" s="799"/>
      <c r="G28" s="177" t="s">
        <v>172</v>
      </c>
      <c r="H28" s="178">
        <v>446</v>
      </c>
      <c r="I28" s="178"/>
      <c r="J28" s="178"/>
      <c r="K28" s="178"/>
      <c r="L28" s="178"/>
      <c r="M28" s="178"/>
      <c r="N28" s="179"/>
      <c r="O28" s="180" t="e">
        <f>VLOOKUP(C28,Listado!C11:I321,7,0)</f>
        <v>#N/A</v>
      </c>
      <c r="P28" s="183"/>
      <c r="Q28" s="182"/>
      <c r="R28" s="182"/>
      <c r="S28" s="182"/>
      <c r="T28" s="52"/>
      <c r="U28"/>
    </row>
    <row r="29" spans="1:21" ht="15.75" customHeight="1">
      <c r="A29" s="55"/>
      <c r="B29" s="648">
        <v>43183</v>
      </c>
      <c r="C29" s="799" t="s">
        <v>447</v>
      </c>
      <c r="D29" s="799"/>
      <c r="E29" s="799"/>
      <c r="F29" s="799"/>
      <c r="G29" s="177" t="s">
        <v>176</v>
      </c>
      <c r="H29" s="178">
        <v>620</v>
      </c>
      <c r="I29" s="178"/>
      <c r="J29" s="178"/>
      <c r="K29" s="178"/>
      <c r="L29" s="178"/>
      <c r="M29" s="178"/>
      <c r="N29" s="179"/>
      <c r="O29" s="180" t="e">
        <f>VLOOKUP(C29,Listado!C11:I321,7,0)</f>
        <v>#N/A</v>
      </c>
      <c r="P29" s="183"/>
      <c r="Q29" s="182"/>
      <c r="R29" s="182"/>
      <c r="S29" s="182"/>
      <c r="T29" s="52"/>
      <c r="U29"/>
    </row>
    <row r="30" spans="1:21" ht="15.75" customHeight="1">
      <c r="A30" s="55"/>
      <c r="B30" s="648">
        <v>43183</v>
      </c>
      <c r="C30" s="799" t="s">
        <v>436</v>
      </c>
      <c r="D30" s="799"/>
      <c r="E30" s="799"/>
      <c r="F30" s="799"/>
      <c r="G30" s="177" t="s">
        <v>172</v>
      </c>
      <c r="H30" s="178">
        <v>1298</v>
      </c>
      <c r="I30" s="178"/>
      <c r="J30" s="178"/>
      <c r="K30" s="178"/>
      <c r="L30" s="178"/>
      <c r="M30" s="178"/>
      <c r="N30" s="179"/>
      <c r="O30" s="180" t="e">
        <f>VLOOKUP(C30,Listado!C11:I321,7,0)</f>
        <v>#N/A</v>
      </c>
      <c r="P30" s="183"/>
      <c r="Q30" s="182"/>
      <c r="R30" s="182"/>
      <c r="S30" s="182"/>
      <c r="T30" s="52"/>
      <c r="U30"/>
    </row>
    <row r="31" spans="1:21" ht="15.75" customHeight="1">
      <c r="A31" s="55"/>
      <c r="B31" s="648">
        <v>43188</v>
      </c>
      <c r="C31" s="799" t="s">
        <v>447</v>
      </c>
      <c r="D31" s="799"/>
      <c r="E31" s="799"/>
      <c r="F31" s="799"/>
      <c r="G31" s="177" t="s">
        <v>176</v>
      </c>
      <c r="H31" s="178">
        <v>100</v>
      </c>
      <c r="I31" s="178"/>
      <c r="J31" s="178"/>
      <c r="K31" s="178"/>
      <c r="L31" s="178"/>
      <c r="M31" s="178"/>
      <c r="N31" s="179"/>
      <c r="O31" s="180" t="e">
        <f>VLOOKUP(C31,Listado!C11:I321,7,0)</f>
        <v>#N/A</v>
      </c>
      <c r="P31" s="183"/>
      <c r="Q31" s="182"/>
      <c r="R31" s="182"/>
      <c r="S31" s="182"/>
      <c r="T31" s="52"/>
      <c r="U31"/>
    </row>
    <row r="32" spans="1:21" ht="15.75" customHeight="1">
      <c r="A32" s="55"/>
      <c r="B32" s="648">
        <v>43188</v>
      </c>
      <c r="C32" s="799" t="s">
        <v>436</v>
      </c>
      <c r="D32" s="799"/>
      <c r="E32" s="799"/>
      <c r="F32" s="799"/>
      <c r="G32" s="177" t="s">
        <v>172</v>
      </c>
      <c r="H32" s="178">
        <v>1390</v>
      </c>
      <c r="I32" s="178"/>
      <c r="J32" s="178"/>
      <c r="K32" s="178"/>
      <c r="L32" s="178"/>
      <c r="M32" s="178"/>
      <c r="N32" s="179"/>
      <c r="O32" s="180" t="e">
        <f>VLOOKUP(C32,Listado!C11:I321,7,0)</f>
        <v>#N/A</v>
      </c>
      <c r="P32" s="183"/>
      <c r="Q32" s="182"/>
      <c r="R32" s="182"/>
      <c r="S32" s="182"/>
      <c r="T32" s="52"/>
      <c r="U32"/>
    </row>
    <row r="33" spans="1:21" ht="15.75" customHeight="1">
      <c r="A33" s="55"/>
      <c r="B33" s="648">
        <v>43183</v>
      </c>
      <c r="C33" s="416" t="s">
        <v>432</v>
      </c>
      <c r="D33" s="417"/>
      <c r="E33" s="417"/>
      <c r="F33" s="418"/>
      <c r="G33" s="177" t="s">
        <v>193</v>
      </c>
      <c r="H33" s="178"/>
      <c r="I33" s="178">
        <v>400</v>
      </c>
      <c r="J33" s="178"/>
      <c r="K33" s="178"/>
      <c r="L33" s="178"/>
      <c r="M33" s="178"/>
      <c r="N33" s="179"/>
      <c r="O33" s="180" t="e">
        <f>VLOOKUP(#REF!,Listado!C11:I321,7,0)</f>
        <v>#REF!</v>
      </c>
      <c r="P33" s="183"/>
      <c r="Q33" s="182"/>
      <c r="R33" s="182"/>
      <c r="S33" s="182"/>
      <c r="T33" s="52"/>
      <c r="U33"/>
    </row>
    <row r="34" spans="1:21" ht="15.75" customHeight="1">
      <c r="A34" s="55"/>
      <c r="B34" s="648">
        <v>43174</v>
      </c>
      <c r="C34" s="184" t="s">
        <v>433</v>
      </c>
      <c r="D34" s="185"/>
      <c r="E34" s="185"/>
      <c r="F34" s="186"/>
      <c r="G34" s="177" t="s">
        <v>193</v>
      </c>
      <c r="H34" s="178"/>
      <c r="I34" s="178">
        <v>4000</v>
      </c>
      <c r="J34" s="178"/>
      <c r="K34" s="178"/>
      <c r="L34" s="178"/>
      <c r="M34" s="178"/>
      <c r="N34" s="179"/>
      <c r="O34" s="180" t="e">
        <f>VLOOKUP(C33,Listado!C11:I321,7,0)</f>
        <v>#N/A</v>
      </c>
      <c r="P34" s="183"/>
      <c r="Q34" s="182"/>
      <c r="R34" s="182"/>
      <c r="S34" s="182"/>
      <c r="T34" s="52"/>
      <c r="U34"/>
    </row>
    <row r="35" spans="1:21" ht="15.75" customHeight="1">
      <c r="A35" s="55"/>
      <c r="B35" s="648">
        <v>43160</v>
      </c>
      <c r="C35" s="184" t="s">
        <v>434</v>
      </c>
      <c r="D35" s="185"/>
      <c r="E35" s="185"/>
      <c r="F35" s="186"/>
      <c r="G35" s="177" t="s">
        <v>193</v>
      </c>
      <c r="H35" s="178"/>
      <c r="I35" s="178">
        <v>560</v>
      </c>
      <c r="J35" s="178"/>
      <c r="K35" s="178"/>
      <c r="L35" s="178"/>
      <c r="M35" s="178"/>
      <c r="N35" s="179"/>
      <c r="O35" s="180" t="e">
        <f>VLOOKUP(C34,Listado!C11:I321,7,0)</f>
        <v>#N/A</v>
      </c>
      <c r="P35" s="183"/>
      <c r="Q35" s="182"/>
      <c r="R35" s="182"/>
      <c r="S35" s="182"/>
      <c r="T35" s="52"/>
      <c r="U35"/>
    </row>
    <row r="36" spans="1:21" ht="15.75" customHeight="1">
      <c r="A36" s="55"/>
      <c r="B36" s="648">
        <v>43189</v>
      </c>
      <c r="C36" s="799" t="s">
        <v>448</v>
      </c>
      <c r="D36" s="799"/>
      <c r="E36" s="799"/>
      <c r="F36" s="799"/>
      <c r="G36" s="177" t="s">
        <v>144</v>
      </c>
      <c r="H36" s="178"/>
      <c r="I36" s="178">
        <v>3000</v>
      </c>
      <c r="J36" s="178"/>
      <c r="K36" s="178"/>
      <c r="L36" s="178"/>
      <c r="M36" s="178"/>
      <c r="N36" s="179"/>
      <c r="O36" s="180" t="e">
        <f>VLOOKUP(C35,Listado!C11:I321,7,0)</f>
        <v>#N/A</v>
      </c>
      <c r="P36" s="183"/>
      <c r="Q36" s="182"/>
      <c r="R36" s="182"/>
      <c r="S36" s="182"/>
      <c r="T36" s="52"/>
      <c r="U36"/>
    </row>
    <row r="37" spans="1:21" ht="15.75" customHeight="1">
      <c r="A37" s="55"/>
      <c r="B37" s="648">
        <v>43189</v>
      </c>
      <c r="C37" s="799" t="s">
        <v>430</v>
      </c>
      <c r="D37" s="799"/>
      <c r="E37" s="799"/>
      <c r="F37" s="799"/>
      <c r="G37" s="177" t="s">
        <v>193</v>
      </c>
      <c r="H37" s="178"/>
      <c r="I37" s="178">
        <v>343</v>
      </c>
      <c r="J37" s="178"/>
      <c r="K37" s="178"/>
      <c r="L37" s="178"/>
      <c r="M37" s="178"/>
      <c r="N37" s="179"/>
      <c r="O37" s="180" t="e">
        <f>VLOOKUP(C36,Listado!C11:I321,7,0)</f>
        <v>#N/A</v>
      </c>
      <c r="P37" s="183"/>
      <c r="Q37" s="182"/>
      <c r="R37" s="182"/>
      <c r="S37" s="182"/>
      <c r="T37" s="52"/>
      <c r="U37"/>
    </row>
    <row r="38" spans="1:21" ht="15.75" customHeight="1">
      <c r="A38" s="55"/>
      <c r="B38" s="648">
        <v>43189</v>
      </c>
      <c r="C38" s="799" t="s">
        <v>447</v>
      </c>
      <c r="D38" s="799"/>
      <c r="E38" s="799"/>
      <c r="F38" s="799"/>
      <c r="G38" s="177" t="s">
        <v>176</v>
      </c>
      <c r="H38" s="178">
        <v>343</v>
      </c>
      <c r="I38" s="178"/>
      <c r="J38" s="178"/>
      <c r="K38" s="178"/>
      <c r="L38" s="178"/>
      <c r="M38" s="178"/>
      <c r="N38" s="179"/>
      <c r="O38" s="180" t="e">
        <f>VLOOKUP(C38,Listado!C11:I321,7,0)</f>
        <v>#N/A</v>
      </c>
      <c r="P38" s="183"/>
      <c r="Q38" s="182"/>
      <c r="R38" s="182"/>
      <c r="S38" s="182"/>
      <c r="T38" s="52"/>
      <c r="U38"/>
    </row>
    <row r="39" spans="1:21" ht="15.75" customHeight="1">
      <c r="A39" s="55"/>
      <c r="B39" s="648"/>
      <c r="C39" s="799"/>
      <c r="D39" s="799"/>
      <c r="E39" s="799"/>
      <c r="F39" s="799"/>
      <c r="G39" s="177"/>
      <c r="H39" s="178"/>
      <c r="I39" s="178"/>
      <c r="J39" s="178"/>
      <c r="K39" s="178"/>
      <c r="L39" s="178"/>
      <c r="M39" s="178"/>
      <c r="N39" s="179"/>
      <c r="O39" s="180" t="e">
        <f>VLOOKUP(C39,Listado!C11:I321,7,0)</f>
        <v>#N/A</v>
      </c>
      <c r="P39" s="183"/>
      <c r="Q39" s="182"/>
      <c r="R39" s="182"/>
      <c r="S39" s="182"/>
      <c r="T39" s="52"/>
      <c r="U39"/>
    </row>
    <row r="40" spans="1:21" ht="15.75" customHeight="1">
      <c r="A40" s="55"/>
      <c r="B40" s="648"/>
      <c r="C40" s="799"/>
      <c r="D40" s="799"/>
      <c r="E40" s="799"/>
      <c r="F40" s="799"/>
      <c r="G40" s="177"/>
      <c r="H40" s="178"/>
      <c r="I40" s="178"/>
      <c r="J40" s="178"/>
      <c r="K40" s="178"/>
      <c r="L40" s="178"/>
      <c r="M40" s="178"/>
      <c r="N40" s="179"/>
      <c r="O40" s="180" t="e">
        <f>VLOOKUP(C40,Listado!C11:I321,7,0)</f>
        <v>#N/A</v>
      </c>
      <c r="P40" s="183"/>
      <c r="Q40" s="182"/>
      <c r="R40" s="182"/>
      <c r="S40" s="182"/>
      <c r="T40" s="52"/>
      <c r="U40"/>
    </row>
    <row r="41" spans="1:21" ht="15.75" customHeight="1">
      <c r="A41" s="55"/>
      <c r="B41" s="686"/>
      <c r="C41" s="799"/>
      <c r="D41" s="799"/>
      <c r="E41" s="799"/>
      <c r="F41" s="799"/>
      <c r="G41" s="177"/>
      <c r="H41" s="178"/>
      <c r="I41" s="178"/>
      <c r="J41" s="178"/>
      <c r="K41" s="178"/>
      <c r="L41" s="178"/>
      <c r="M41" s="178"/>
      <c r="N41" s="179"/>
      <c r="O41" s="180" t="e">
        <f>VLOOKUP(C41,Listado!C11:I321,7,0)</f>
        <v>#N/A</v>
      </c>
      <c r="P41" s="183"/>
      <c r="Q41" s="182"/>
      <c r="R41" s="182"/>
      <c r="S41" s="182"/>
      <c r="T41" s="52"/>
      <c r="U41"/>
    </row>
    <row r="42" spans="1:21" ht="15.75" customHeight="1">
      <c r="A42" s="55"/>
      <c r="B42" s="686"/>
      <c r="C42" s="799"/>
      <c r="D42" s="799"/>
      <c r="E42" s="799"/>
      <c r="F42" s="799"/>
      <c r="G42" s="177"/>
      <c r="H42" s="178"/>
      <c r="I42" s="178"/>
      <c r="J42" s="178"/>
      <c r="K42" s="178"/>
      <c r="L42" s="178"/>
      <c r="M42" s="178"/>
      <c r="N42" s="179"/>
      <c r="O42" s="180" t="e">
        <f>VLOOKUP(C42,Listado!C11:I321,7,0)</f>
        <v>#N/A</v>
      </c>
      <c r="P42" s="183"/>
      <c r="Q42" s="182"/>
      <c r="R42" s="182"/>
      <c r="S42" s="182"/>
      <c r="T42" s="52"/>
      <c r="U42"/>
    </row>
    <row r="43" spans="1:21" ht="15.75" customHeight="1">
      <c r="A43" s="55"/>
      <c r="B43" s="686"/>
      <c r="C43" s="120"/>
      <c r="D43" s="420"/>
      <c r="E43" s="420"/>
      <c r="F43" s="421"/>
      <c r="G43" s="177"/>
      <c r="H43" s="178"/>
      <c r="I43" s="178"/>
      <c r="J43" s="178"/>
      <c r="K43" s="178"/>
      <c r="L43" s="178"/>
      <c r="M43" s="178"/>
      <c r="N43" s="179"/>
      <c r="O43" s="180" t="e">
        <f>VLOOKUP(C43,Listado!C11:I321,7,0)</f>
        <v>#N/A</v>
      </c>
      <c r="P43" s="183"/>
      <c r="Q43" s="182"/>
      <c r="R43" s="182"/>
      <c r="S43" s="182"/>
      <c r="T43" s="52"/>
      <c r="U43"/>
    </row>
    <row r="44" spans="1:21" ht="15.75" customHeight="1">
      <c r="A44" s="55"/>
      <c r="B44" s="686"/>
      <c r="C44" s="184"/>
      <c r="D44" s="185"/>
      <c r="E44" s="185"/>
      <c r="F44" s="186"/>
      <c r="G44" s="177"/>
      <c r="H44" s="178"/>
      <c r="I44" s="178"/>
      <c r="J44" s="178"/>
      <c r="K44" s="178"/>
      <c r="L44" s="178"/>
      <c r="M44" s="178"/>
      <c r="N44" s="179"/>
      <c r="O44" s="180" t="e">
        <f>VLOOKUP(C44,Listado!C11:I321,7,0)</f>
        <v>#N/A</v>
      </c>
      <c r="P44" s="183"/>
      <c r="Q44" s="182"/>
      <c r="R44" s="182"/>
      <c r="S44" s="182"/>
      <c r="T44" s="52"/>
      <c r="U44"/>
    </row>
    <row r="45" spans="1:21" ht="15.75" customHeight="1">
      <c r="A45" s="55"/>
      <c r="B45" s="686"/>
      <c r="C45" s="184"/>
      <c r="D45" s="185"/>
      <c r="E45" s="185"/>
      <c r="F45" s="186"/>
      <c r="G45" s="177"/>
      <c r="H45" s="178"/>
      <c r="I45" s="178"/>
      <c r="J45" s="178"/>
      <c r="K45" s="178"/>
      <c r="L45" s="178"/>
      <c r="M45" s="178"/>
      <c r="N45" s="179"/>
      <c r="O45" s="180" t="e">
        <f>VLOOKUP(C45,Listado!C11:I321,7,0)</f>
        <v>#N/A</v>
      </c>
      <c r="P45" s="183"/>
      <c r="Q45" s="182"/>
      <c r="R45" s="182"/>
      <c r="S45" s="182"/>
      <c r="T45" s="52"/>
      <c r="U45"/>
    </row>
    <row r="46" spans="1:21" ht="15.75" customHeight="1">
      <c r="A46" s="55"/>
      <c r="B46" s="686"/>
      <c r="C46" s="184"/>
      <c r="D46" s="185"/>
      <c r="E46" s="185"/>
      <c r="F46" s="186"/>
      <c r="G46" s="177"/>
      <c r="H46" s="178"/>
      <c r="I46" s="178"/>
      <c r="J46" s="178"/>
      <c r="K46" s="178"/>
      <c r="L46" s="178"/>
      <c r="M46" s="178"/>
      <c r="N46" s="179"/>
      <c r="O46" s="180" t="e">
        <f>VLOOKUP(C46,Listado!C11:I321,7,0)</f>
        <v>#N/A</v>
      </c>
      <c r="P46" s="183"/>
      <c r="Q46" s="182"/>
      <c r="R46" s="182"/>
      <c r="S46" s="182"/>
      <c r="T46" s="52"/>
      <c r="U46"/>
    </row>
    <row r="47" spans="1:21" ht="15.75" customHeight="1">
      <c r="A47" s="55"/>
      <c r="B47" s="686"/>
      <c r="C47" s="799"/>
      <c r="D47" s="799"/>
      <c r="E47" s="799"/>
      <c r="F47" s="799"/>
      <c r="G47" s="177"/>
      <c r="H47" s="178"/>
      <c r="I47" s="178"/>
      <c r="J47" s="178"/>
      <c r="K47" s="178"/>
      <c r="L47" s="178"/>
      <c r="M47" s="178"/>
      <c r="N47" s="179"/>
      <c r="O47" s="180" t="e">
        <f>VLOOKUP(C47,Listado!C11:I321,7,0)</f>
        <v>#N/A</v>
      </c>
      <c r="P47" s="183"/>
      <c r="Q47" s="182"/>
      <c r="R47" s="182"/>
      <c r="S47" s="182"/>
      <c r="T47" s="52"/>
      <c r="U47"/>
    </row>
    <row r="48" spans="1:21" ht="15.75" customHeight="1">
      <c r="A48" s="55"/>
      <c r="B48" s="686"/>
      <c r="C48" s="799"/>
      <c r="D48" s="799"/>
      <c r="E48" s="799"/>
      <c r="F48" s="799"/>
      <c r="G48" s="177"/>
      <c r="H48" s="178"/>
      <c r="I48" s="178"/>
      <c r="J48" s="178"/>
      <c r="K48" s="178"/>
      <c r="L48" s="178"/>
      <c r="M48" s="178"/>
      <c r="N48" s="179"/>
      <c r="O48" s="180" t="e">
        <f>VLOOKUP(C48,Listado!C11:I321,7,0)</f>
        <v>#N/A</v>
      </c>
      <c r="P48" s="183"/>
      <c r="Q48" s="182"/>
      <c r="R48" s="182"/>
      <c r="S48" s="182"/>
      <c r="T48" s="52"/>
      <c r="U48"/>
    </row>
    <row r="49" spans="1:21" ht="15.75" customHeight="1">
      <c r="A49" s="55"/>
      <c r="B49" s="666"/>
      <c r="C49" s="419"/>
      <c r="D49" s="420"/>
      <c r="E49" s="420"/>
      <c r="F49" s="421"/>
      <c r="G49" s="187" t="e">
        <f t="shared" ref="G49:G57" si="0">O49</f>
        <v>#N/A</v>
      </c>
      <c r="H49" s="178"/>
      <c r="I49" s="178"/>
      <c r="J49" s="178"/>
      <c r="K49" s="178"/>
      <c r="L49" s="178"/>
      <c r="M49" s="178"/>
      <c r="N49" s="179"/>
      <c r="O49" s="180" t="e">
        <f>VLOOKUP(C49,Listado!C11:I321,7,0)</f>
        <v>#N/A</v>
      </c>
      <c r="P49" s="183"/>
      <c r="Q49" s="182"/>
      <c r="R49" s="182"/>
      <c r="S49" s="182"/>
      <c r="T49" s="52"/>
      <c r="U49"/>
    </row>
    <row r="50" spans="1:21" ht="15.75" customHeight="1">
      <c r="A50" s="55"/>
      <c r="B50" s="666"/>
      <c r="C50" s="419"/>
      <c r="D50" s="428"/>
      <c r="E50" s="428"/>
      <c r="F50" s="429"/>
      <c r="G50" s="187" t="e">
        <f t="shared" si="0"/>
        <v>#N/A</v>
      </c>
      <c r="H50" s="178"/>
      <c r="I50" s="178"/>
      <c r="J50" s="178"/>
      <c r="K50" s="178"/>
      <c r="L50" s="178"/>
      <c r="M50" s="178"/>
      <c r="N50" s="179"/>
      <c r="O50" s="180" t="e">
        <f>VLOOKUP(C50,Listado!C11:I321,7,0)</f>
        <v>#N/A</v>
      </c>
      <c r="P50" s="183"/>
      <c r="Q50" s="182"/>
      <c r="R50" s="182"/>
      <c r="S50" s="182"/>
      <c r="T50" s="52"/>
      <c r="U50"/>
    </row>
    <row r="51" spans="1:21" ht="15.75" customHeight="1">
      <c r="A51" s="55"/>
      <c r="B51" s="666"/>
      <c r="C51" s="430"/>
      <c r="D51" s="428"/>
      <c r="E51" s="428"/>
      <c r="F51" s="429"/>
      <c r="G51" s="187" t="e">
        <f t="shared" si="0"/>
        <v>#N/A</v>
      </c>
      <c r="H51" s="178"/>
      <c r="I51" s="178"/>
      <c r="J51" s="178"/>
      <c r="K51" s="178"/>
      <c r="L51" s="178"/>
      <c r="M51" s="178"/>
      <c r="N51" s="179"/>
      <c r="O51" s="180" t="e">
        <f>VLOOKUP(C51,Listado!C11:I321,7,0)</f>
        <v>#N/A</v>
      </c>
      <c r="P51" s="183"/>
      <c r="Q51" s="182"/>
      <c r="R51" s="182"/>
      <c r="S51" s="182"/>
      <c r="T51" s="52"/>
      <c r="U51"/>
    </row>
    <row r="52" spans="1:21" ht="15.75" customHeight="1">
      <c r="A52" s="55"/>
      <c r="B52" s="666"/>
      <c r="C52" s="430"/>
      <c r="D52" s="428"/>
      <c r="E52" s="428"/>
      <c r="F52" s="429"/>
      <c r="G52" s="187" t="e">
        <f t="shared" si="0"/>
        <v>#N/A</v>
      </c>
      <c r="H52" s="178"/>
      <c r="I52" s="178"/>
      <c r="J52" s="178"/>
      <c r="K52" s="178"/>
      <c r="L52" s="178"/>
      <c r="M52" s="178"/>
      <c r="N52" s="179"/>
      <c r="O52" s="180" t="e">
        <f>VLOOKUP(C52,Listado!C11:I321,7,0)</f>
        <v>#N/A</v>
      </c>
      <c r="P52" s="183"/>
      <c r="Q52" s="182"/>
      <c r="R52" s="182"/>
      <c r="S52" s="182"/>
      <c r="T52" s="52"/>
      <c r="U52"/>
    </row>
    <row r="53" spans="1:21" ht="15.75" customHeight="1">
      <c r="A53" s="55"/>
      <c r="B53" s="666"/>
      <c r="C53" s="800"/>
      <c r="D53" s="800"/>
      <c r="E53" s="800"/>
      <c r="F53" s="800"/>
      <c r="G53" s="187" t="e">
        <f t="shared" si="0"/>
        <v>#N/A</v>
      </c>
      <c r="H53" s="178"/>
      <c r="I53" s="178"/>
      <c r="J53" s="178"/>
      <c r="K53" s="178"/>
      <c r="L53" s="178"/>
      <c r="M53" s="178"/>
      <c r="N53" s="179"/>
      <c r="O53" s="180" t="e">
        <f>VLOOKUP(C53,Listado!C11:I321,7,0)</f>
        <v>#N/A</v>
      </c>
      <c r="P53" s="183"/>
      <c r="Q53" s="182"/>
      <c r="R53" s="182"/>
      <c r="S53" s="182"/>
      <c r="T53" s="52"/>
      <c r="U53"/>
    </row>
    <row r="54" spans="1:21" ht="15.75" customHeight="1">
      <c r="A54" s="55"/>
      <c r="B54" s="666"/>
      <c r="C54" s="800"/>
      <c r="D54" s="800"/>
      <c r="E54" s="800"/>
      <c r="F54" s="800"/>
      <c r="G54" s="187" t="e">
        <f t="shared" si="0"/>
        <v>#N/A</v>
      </c>
      <c r="H54" s="178"/>
      <c r="I54" s="178"/>
      <c r="J54" s="178"/>
      <c r="K54" s="178"/>
      <c r="L54" s="178"/>
      <c r="M54" s="178"/>
      <c r="N54" s="179"/>
      <c r="O54" s="180" t="e">
        <f>VLOOKUP(C54,Listado!C11:I321,7,0)</f>
        <v>#N/A</v>
      </c>
      <c r="P54" s="183"/>
      <c r="Q54" s="182"/>
      <c r="R54" s="182"/>
      <c r="S54" s="182"/>
      <c r="T54" s="52"/>
      <c r="U54"/>
    </row>
    <row r="55" spans="1:21" ht="15.75" customHeight="1">
      <c r="A55" s="55"/>
      <c r="B55" s="666"/>
      <c r="C55" s="800"/>
      <c r="D55" s="800"/>
      <c r="E55" s="800"/>
      <c r="F55" s="800"/>
      <c r="G55" s="187" t="e">
        <f t="shared" si="0"/>
        <v>#N/A</v>
      </c>
      <c r="H55" s="178"/>
      <c r="I55" s="178"/>
      <c r="J55" s="178"/>
      <c r="K55" s="178"/>
      <c r="L55" s="178"/>
      <c r="M55" s="178"/>
      <c r="N55" s="179"/>
      <c r="O55" s="180" t="e">
        <f>VLOOKUP(C55,Listado!C11:I321,7,0)</f>
        <v>#N/A</v>
      </c>
      <c r="P55" s="183"/>
      <c r="Q55" s="182"/>
      <c r="R55" s="182"/>
      <c r="S55" s="182"/>
      <c r="T55" s="52"/>
      <c r="U55"/>
    </row>
    <row r="56" spans="1:21" ht="15.75" customHeight="1">
      <c r="A56" s="55"/>
      <c r="B56" s="666"/>
      <c r="C56" s="800"/>
      <c r="D56" s="800"/>
      <c r="E56" s="800"/>
      <c r="F56" s="800"/>
      <c r="G56" s="187" t="e">
        <f t="shared" si="0"/>
        <v>#N/A</v>
      </c>
      <c r="H56" s="178"/>
      <c r="I56" s="178"/>
      <c r="J56" s="178"/>
      <c r="K56" s="178"/>
      <c r="L56" s="178"/>
      <c r="M56" s="178"/>
      <c r="N56" s="179"/>
      <c r="O56" s="180" t="e">
        <f>VLOOKUP(C56,Listado!C11:I321,7,0)</f>
        <v>#N/A</v>
      </c>
      <c r="P56" s="183"/>
      <c r="Q56" s="182"/>
      <c r="R56" s="182"/>
      <c r="S56" s="182"/>
      <c r="T56" s="52"/>
      <c r="U56"/>
    </row>
    <row r="57" spans="1:21" ht="15.75" customHeight="1">
      <c r="A57" s="55"/>
      <c r="B57" s="666"/>
      <c r="C57" s="800"/>
      <c r="D57" s="800"/>
      <c r="E57" s="800"/>
      <c r="F57" s="800"/>
      <c r="G57" s="187" t="e">
        <f t="shared" si="0"/>
        <v>#N/A</v>
      </c>
      <c r="H57" s="178"/>
      <c r="I57" s="178"/>
      <c r="J57" s="178"/>
      <c r="K57" s="178"/>
      <c r="L57" s="178"/>
      <c r="M57" s="178"/>
      <c r="N57" s="179"/>
      <c r="O57" s="180" t="e">
        <f>VLOOKUP(C57,Listado!C11:I321,7,0)</f>
        <v>#N/A</v>
      </c>
      <c r="P57" s="188">
        <v>5000</v>
      </c>
      <c r="Q57" s="188">
        <v>600</v>
      </c>
      <c r="R57" s="182"/>
      <c r="S57" s="182"/>
      <c r="T57" s="269"/>
      <c r="U57" s="269"/>
    </row>
    <row r="58" spans="1:21" ht="15.75" customHeight="1">
      <c r="A58" s="55"/>
      <c r="B58" s="189"/>
      <c r="C58" s="804" t="s">
        <v>95</v>
      </c>
      <c r="D58" s="804"/>
      <c r="E58" s="804"/>
      <c r="F58" s="804"/>
      <c r="G58" s="190"/>
      <c r="H58" s="191"/>
      <c r="I58" s="191">
        <v>5000</v>
      </c>
      <c r="J58" s="191"/>
      <c r="K58" s="191"/>
      <c r="L58" s="198"/>
      <c r="M58" s="202"/>
      <c r="N58" s="179"/>
      <c r="O58" s="180">
        <f>VLOOKUP(C58,Listado!C11:I321,7,0)</f>
        <v>0</v>
      </c>
      <c r="P58" s="194">
        <v>0</v>
      </c>
      <c r="Q58" s="194">
        <v>0</v>
      </c>
      <c r="R58" s="194">
        <f>SUM(M61+M62)</f>
        <v>0</v>
      </c>
      <c r="S58" s="195"/>
      <c r="T58" s="194">
        <v>0</v>
      </c>
      <c r="U58" s="194">
        <v>0</v>
      </c>
    </row>
    <row r="59" spans="1:21" ht="15.75" customHeight="1">
      <c r="A59" s="55"/>
      <c r="B59" s="189"/>
      <c r="C59" s="804" t="s">
        <v>381</v>
      </c>
      <c r="D59" s="804"/>
      <c r="E59" s="804"/>
      <c r="F59" s="804"/>
      <c r="G59" s="190"/>
      <c r="H59" s="196"/>
      <c r="I59" s="197">
        <v>500</v>
      </c>
      <c r="J59" s="196"/>
      <c r="K59" s="196"/>
      <c r="L59" s="198"/>
      <c r="M59" s="196"/>
      <c r="N59" s="179"/>
      <c r="O59" s="180" t="e">
        <f>VLOOKUP(C59,Listado!C11:I321,7,0)</f>
        <v>#N/A</v>
      </c>
      <c r="P59" s="199">
        <f>SUMIF('HC-Mar'!G15:G57,"OM",'HC-Mar'!H15:H57)+M58</f>
        <v>5000</v>
      </c>
      <c r="Q59" s="199">
        <v>500</v>
      </c>
      <c r="R59" s="194">
        <v>1300</v>
      </c>
      <c r="S59" s="195"/>
      <c r="T59" s="194">
        <v>150</v>
      </c>
      <c r="U59" s="194">
        <v>1000</v>
      </c>
    </row>
    <row r="60" spans="1:21" ht="15.75" customHeight="1">
      <c r="A60" s="55"/>
      <c r="B60" s="189"/>
      <c r="C60" s="804" t="s">
        <v>120</v>
      </c>
      <c r="D60" s="804"/>
      <c r="E60" s="804"/>
      <c r="F60" s="804"/>
      <c r="G60" s="201" t="str">
        <f>O60</f>
        <v>RFSR</v>
      </c>
      <c r="H60" s="196"/>
      <c r="I60" s="197">
        <v>1300</v>
      </c>
      <c r="J60" s="196"/>
      <c r="K60" s="196"/>
      <c r="L60" s="196"/>
      <c r="M60" s="202">
        <v>0</v>
      </c>
      <c r="N60" s="179"/>
      <c r="O60" s="180" t="str">
        <f>VLOOKUP(C60,Listado!C11:I321,7,0)</f>
        <v>RFSR</v>
      </c>
      <c r="P60" s="194">
        <f>SUM(P57-P59)</f>
        <v>0</v>
      </c>
      <c r="Q60" s="194">
        <f>Q57-Q59</f>
        <v>100</v>
      </c>
      <c r="R60" s="182"/>
      <c r="S60" s="182"/>
      <c r="T60" s="52"/>
      <c r="U60" s="269"/>
    </row>
    <row r="61" spans="1:21" ht="15.75" customHeight="1">
      <c r="A61" s="55"/>
      <c r="B61" s="189"/>
      <c r="C61" s="804" t="s">
        <v>382</v>
      </c>
      <c r="D61" s="804"/>
      <c r="E61" s="804"/>
      <c r="F61" s="804"/>
      <c r="G61" s="201" t="e">
        <f>O61</f>
        <v>#N/A</v>
      </c>
      <c r="H61" s="203"/>
      <c r="I61" s="197">
        <v>0</v>
      </c>
      <c r="J61" s="203"/>
      <c r="K61" s="203"/>
      <c r="L61" s="203"/>
      <c r="M61" s="202"/>
      <c r="N61" s="179"/>
      <c r="O61" s="180" t="e">
        <f>VLOOKUP(C61,Listado!C11:I321,7,0)</f>
        <v>#N/A</v>
      </c>
      <c r="P61" s="183"/>
      <c r="Q61" s="182"/>
      <c r="R61" s="182"/>
      <c r="S61" s="182"/>
      <c r="T61" s="52"/>
    </row>
    <row r="62" spans="1:21" ht="15.75" customHeight="1">
      <c r="A62" s="55"/>
      <c r="B62" s="189"/>
      <c r="C62" s="804" t="s">
        <v>159</v>
      </c>
      <c r="D62" s="804"/>
      <c r="E62" s="804"/>
      <c r="F62" s="804"/>
      <c r="G62" s="201" t="str">
        <f>O62</f>
        <v>RFC</v>
      </c>
      <c r="H62" s="203"/>
      <c r="I62" s="197">
        <v>1000</v>
      </c>
      <c r="J62" s="203"/>
      <c r="K62" s="203"/>
      <c r="L62" s="203"/>
      <c r="M62" s="204"/>
      <c r="N62" s="179"/>
      <c r="O62" s="180" t="str">
        <f>VLOOKUP(C62,Listado!C11:I321,7,0)</f>
        <v>RFC</v>
      </c>
      <c r="P62" s="183"/>
      <c r="Q62" s="182"/>
      <c r="R62" s="182"/>
      <c r="S62" s="182"/>
      <c r="T62" s="52"/>
    </row>
    <row r="63" spans="1:21" ht="15.75" customHeight="1">
      <c r="A63" s="55"/>
      <c r="B63" s="189"/>
      <c r="C63" s="804"/>
      <c r="D63" s="804"/>
      <c r="E63" s="804"/>
      <c r="F63" s="804"/>
      <c r="G63" s="201" t="e">
        <f>O63</f>
        <v>#N/A</v>
      </c>
      <c r="H63" s="203"/>
      <c r="I63" s="197"/>
      <c r="J63" s="203"/>
      <c r="K63" s="203"/>
      <c r="L63" s="203"/>
      <c r="M63" s="203"/>
      <c r="N63" s="179"/>
      <c r="O63" s="180" t="e">
        <f>VLOOKUP(C63,Listado!C11:I321,7,0)</f>
        <v>#N/A</v>
      </c>
      <c r="P63" s="183"/>
      <c r="Q63" s="182"/>
      <c r="R63" s="182"/>
      <c r="S63" s="182"/>
      <c r="T63" s="52"/>
    </row>
    <row r="64" spans="1:21" ht="15.75" customHeight="1">
      <c r="A64" s="55"/>
      <c r="B64" s="189"/>
      <c r="C64" s="804"/>
      <c r="D64" s="804"/>
      <c r="E64" s="804"/>
      <c r="F64" s="804"/>
      <c r="G64" s="201" t="e">
        <f>O64</f>
        <v>#N/A</v>
      </c>
      <c r="H64" s="203"/>
      <c r="I64" s="203"/>
      <c r="J64" s="203"/>
      <c r="K64" s="203"/>
      <c r="L64" s="203"/>
      <c r="M64" s="205"/>
      <c r="N64" s="179"/>
      <c r="O64" s="180" t="e">
        <f>VLOOKUP(C64,Listado!C11:I321,7,0)</f>
        <v>#N/A</v>
      </c>
      <c r="P64" s="183"/>
      <c r="Q64" s="182"/>
      <c r="R64" s="182"/>
      <c r="S64" s="182"/>
      <c r="T64" s="52"/>
    </row>
    <row r="65" spans="1:20" ht="13.5" customHeight="1">
      <c r="A65" s="55"/>
      <c r="B65" s="806" t="s">
        <v>268</v>
      </c>
      <c r="C65" s="806"/>
      <c r="D65" s="806"/>
      <c r="E65" s="806"/>
      <c r="F65" s="806"/>
      <c r="G65" s="806"/>
      <c r="H65" s="805">
        <f>SUM(H15:H57)</f>
        <v>15674</v>
      </c>
      <c r="I65" s="805">
        <f>SUM(I15:I62)</f>
        <v>16103</v>
      </c>
      <c r="J65" s="805">
        <f>SUM(J15:J57)</f>
        <v>0</v>
      </c>
      <c r="K65" s="805">
        <f>SUM(K15:K57)</f>
        <v>0</v>
      </c>
      <c r="L65" s="805">
        <f>SUM(L15:L57)</f>
        <v>0</v>
      </c>
      <c r="M65" s="805">
        <f>SUM(M15:M57)</f>
        <v>0</v>
      </c>
      <c r="N65" s="56"/>
      <c r="O65" s="183"/>
      <c r="P65" s="183"/>
      <c r="Q65" s="182"/>
      <c r="R65" s="182"/>
      <c r="S65" s="52"/>
      <c r="T65" s="52"/>
    </row>
    <row r="66" spans="1:20" ht="13.5" customHeight="1">
      <c r="A66" s="55"/>
      <c r="B66" s="806"/>
      <c r="C66" s="806"/>
      <c r="D66" s="806"/>
      <c r="E66" s="806"/>
      <c r="F66" s="806"/>
      <c r="G66" s="806"/>
      <c r="H66" s="805"/>
      <c r="I66" s="805"/>
      <c r="J66" s="805"/>
      <c r="K66" s="805"/>
      <c r="L66" s="805"/>
      <c r="M66" s="805"/>
      <c r="N66" s="56"/>
      <c r="O66" s="183"/>
      <c r="P66" s="183"/>
      <c r="Q66" s="182"/>
      <c r="R66" s="182"/>
      <c r="S66" s="52"/>
      <c r="T66" s="52"/>
    </row>
    <row r="67" spans="1:20">
      <c r="A67" s="55"/>
      <c r="B67" s="206"/>
      <c r="C67" s="207"/>
      <c r="D67" s="207"/>
      <c r="E67" s="207"/>
      <c r="F67" s="207"/>
      <c r="G67" s="206"/>
      <c r="H67" s="206"/>
      <c r="I67" s="206"/>
      <c r="J67" s="206"/>
      <c r="K67" s="206"/>
      <c r="L67" s="206"/>
      <c r="M67" s="206"/>
      <c r="N67" s="56"/>
      <c r="O67" s="183"/>
      <c r="P67" s="183"/>
      <c r="Q67" s="182"/>
      <c r="R67" s="182"/>
      <c r="S67" s="52"/>
      <c r="T67" s="52"/>
    </row>
    <row r="68" spans="1:20" ht="12.75" customHeight="1">
      <c r="A68" s="55"/>
      <c r="B68" s="807" t="s">
        <v>383</v>
      </c>
      <c r="C68" s="807"/>
      <c r="D68" s="208"/>
      <c r="E68" s="208"/>
      <c r="F68" s="208"/>
      <c r="G68" s="206"/>
      <c r="H68" s="206"/>
      <c r="I68" s="206"/>
      <c r="J68" s="206"/>
      <c r="K68" s="206"/>
      <c r="L68" s="808" t="s">
        <v>270</v>
      </c>
      <c r="M68" s="808"/>
      <c r="N68" s="56"/>
      <c r="O68" s="183"/>
      <c r="P68" s="183"/>
      <c r="Q68" s="182"/>
      <c r="R68" s="182"/>
      <c r="S68" s="52"/>
      <c r="T68" s="52"/>
    </row>
    <row r="69" spans="1:20" ht="12.75" customHeight="1">
      <c r="A69" s="55"/>
      <c r="B69" s="208"/>
      <c r="C69" s="208"/>
      <c r="D69" s="208"/>
      <c r="E69" s="208"/>
      <c r="F69" s="208"/>
      <c r="G69" s="206"/>
      <c r="H69" s="206"/>
      <c r="I69" s="206"/>
      <c r="J69" s="206"/>
      <c r="K69" s="206"/>
      <c r="L69" s="209"/>
      <c r="M69" s="209"/>
      <c r="N69" s="56"/>
      <c r="O69" s="183"/>
      <c r="P69" s="183"/>
      <c r="Q69" s="182"/>
      <c r="R69" s="182"/>
      <c r="S69" s="52"/>
      <c r="T69" s="52"/>
    </row>
    <row r="70" spans="1:20" ht="26.25" customHeight="1">
      <c r="A70" s="55"/>
      <c r="B70" s="794" t="s">
        <v>253</v>
      </c>
      <c r="C70" s="794"/>
      <c r="D70" s="794"/>
      <c r="E70" s="794"/>
      <c r="F70" s="794"/>
      <c r="G70" s="794"/>
      <c r="H70" s="794"/>
      <c r="I70" s="794"/>
      <c r="J70" s="794"/>
      <c r="K70" s="794"/>
      <c r="L70" s="794"/>
      <c r="M70" s="794"/>
      <c r="N70" s="56"/>
      <c r="O70" s="183"/>
      <c r="P70" s="183"/>
      <c r="Q70" s="182"/>
      <c r="R70" s="182" t="str">
        <f>IF(C70="Pago Mensual sobre el uso del Salon","G",IF(C70="Redondeo para Comp. la Obra Mundial","RED",IF(C70="Redondeo para Comp. Fondo de Salones del Reino","FSR",IF(C70="","",IF(C70="","",IF(C70="","",IF(C70="","",IF(C70="",""))))))))</f>
        <v/>
      </c>
      <c r="S70" s="52"/>
      <c r="T70" s="52"/>
    </row>
    <row r="71" spans="1:20" ht="15" customHeight="1">
      <c r="A71" s="55"/>
      <c r="B71" s="206"/>
      <c r="C71" s="207"/>
      <c r="D71" s="207"/>
      <c r="E71" s="207"/>
      <c r="F71" s="207"/>
      <c r="G71" s="207"/>
      <c r="H71" s="206"/>
      <c r="I71" s="206"/>
      <c r="J71" s="206"/>
      <c r="K71" s="206"/>
      <c r="L71" s="206"/>
      <c r="M71" s="206"/>
      <c r="N71" s="56"/>
      <c r="O71" s="183"/>
      <c r="P71" s="183"/>
      <c r="Q71" s="182"/>
      <c r="R71" s="182" t="str">
        <f>IF(C71="Pago Mensual sobre el uso del Salon","G",IF(C71="Redondeo para Comp. la Obra Mundial","RED",IF(C71="Redondeo para Comp. Fondo de Salones del Reino","FSR",IF(C71="","",IF(C71="","",IF(C71="","",IF(C71="","",IF(C71="",""))))))))</f>
        <v/>
      </c>
      <c r="S71" s="52"/>
      <c r="T71" s="52"/>
    </row>
    <row r="72" spans="1:20" ht="15" customHeight="1">
      <c r="A72" s="55"/>
      <c r="B72" s="791" t="s">
        <v>259</v>
      </c>
      <c r="C72" s="792" t="s">
        <v>260</v>
      </c>
      <c r="D72" s="792"/>
      <c r="E72" s="792"/>
      <c r="F72" s="792"/>
      <c r="G72" s="792" t="s">
        <v>261</v>
      </c>
      <c r="H72" s="792" t="str">
        <f>H13</f>
        <v>CONGREGACION</v>
      </c>
      <c r="I72" s="792"/>
      <c r="J72" s="792" t="str">
        <f>J13</f>
        <v>PROYECTO CONST. SALON</v>
      </c>
      <c r="K72" s="792"/>
      <c r="L72" s="792" t="str">
        <f>L13</f>
        <v>FONDO</v>
      </c>
      <c r="M72" s="792"/>
      <c r="N72" s="56"/>
      <c r="O72" s="183"/>
      <c r="P72" s="183"/>
      <c r="Q72" s="182"/>
      <c r="R72" s="182"/>
      <c r="S72" s="52"/>
      <c r="T72" s="52"/>
    </row>
    <row r="73" spans="1:20" ht="15" customHeight="1">
      <c r="A73" s="55"/>
      <c r="B73" s="791"/>
      <c r="C73" s="792"/>
      <c r="D73" s="792"/>
      <c r="E73" s="792"/>
      <c r="F73" s="792"/>
      <c r="G73" s="792"/>
      <c r="H73" s="678" t="s">
        <v>265</v>
      </c>
      <c r="I73" s="678" t="s">
        <v>266</v>
      </c>
      <c r="J73" s="678" t="s">
        <v>265</v>
      </c>
      <c r="K73" s="678" t="s">
        <v>266</v>
      </c>
      <c r="L73" s="678" t="s">
        <v>265</v>
      </c>
      <c r="M73" s="679" t="s">
        <v>266</v>
      </c>
      <c r="N73" s="56"/>
      <c r="O73" s="183"/>
      <c r="P73" s="183"/>
      <c r="Q73" s="182"/>
      <c r="R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S73" s="52"/>
      <c r="T73" s="52"/>
    </row>
    <row r="74" spans="1:20" ht="15" customHeight="1">
      <c r="A74" s="55"/>
      <c r="B74" s="210"/>
      <c r="C74" s="809" t="s">
        <v>271</v>
      </c>
      <c r="D74" s="809"/>
      <c r="E74" s="809"/>
      <c r="F74" s="809"/>
      <c r="G74" s="211"/>
      <c r="H74" s="212">
        <f t="shared" ref="H74:M74" si="1">H65</f>
        <v>15674</v>
      </c>
      <c r="I74" s="212">
        <f t="shared" si="1"/>
        <v>16103</v>
      </c>
      <c r="J74" s="212">
        <f t="shared" si="1"/>
        <v>0</v>
      </c>
      <c r="K74" s="212">
        <f t="shared" si="1"/>
        <v>0</v>
      </c>
      <c r="L74" s="212">
        <f t="shared" si="1"/>
        <v>0</v>
      </c>
      <c r="M74" s="212">
        <f t="shared" si="1"/>
        <v>0</v>
      </c>
      <c r="N74" s="56"/>
      <c r="O74" s="183"/>
      <c r="P74" s="183"/>
      <c r="Q74" s="182"/>
      <c r="R74" s="182"/>
      <c r="S74" s="52"/>
      <c r="T74" s="52"/>
    </row>
    <row r="75" spans="1:20" ht="15" customHeight="1">
      <c r="A75" s="55"/>
      <c r="B75" s="176"/>
      <c r="C75" s="800"/>
      <c r="D75" s="800"/>
      <c r="E75" s="800"/>
      <c r="F75" s="800"/>
      <c r="G75" s="213" t="e">
        <f t="shared" ref="G75:G96" si="2">O75</f>
        <v>#N/A</v>
      </c>
      <c r="H75" s="214"/>
      <c r="I75" s="216"/>
      <c r="J75" s="215"/>
      <c r="K75" s="215"/>
      <c r="L75" s="215"/>
      <c r="M75" s="215"/>
      <c r="N75" s="56"/>
      <c r="O75" s="183" t="e">
        <f>VLOOKUP(C75,Listado!C11:I321,7,0)</f>
        <v>#N/A</v>
      </c>
      <c r="P75" s="183"/>
      <c r="Q75" s="182"/>
      <c r="R75" s="182"/>
      <c r="S75" s="182"/>
      <c r="T75" s="52"/>
    </row>
    <row r="76" spans="1:20" ht="15" customHeight="1">
      <c r="A76" s="55"/>
      <c r="B76" s="176"/>
      <c r="C76" s="800"/>
      <c r="D76" s="800"/>
      <c r="E76" s="800"/>
      <c r="F76" s="800"/>
      <c r="G76" s="213" t="e">
        <f t="shared" si="2"/>
        <v>#N/A</v>
      </c>
      <c r="H76" s="214"/>
      <c r="I76" s="216"/>
      <c r="J76" s="215"/>
      <c r="K76" s="215"/>
      <c r="L76" s="215"/>
      <c r="M76" s="215"/>
      <c r="N76" s="56"/>
      <c r="O76" s="183" t="e">
        <f>VLOOKUP(C76,Listado!C11:I321,7,0)</f>
        <v>#N/A</v>
      </c>
      <c r="P76" s="183"/>
      <c r="Q76" s="182"/>
      <c r="R76" s="182"/>
      <c r="S76" s="182"/>
      <c r="T76" s="52"/>
    </row>
    <row r="77" spans="1:20" ht="15" customHeight="1">
      <c r="A77" s="55"/>
      <c r="B77" s="176"/>
      <c r="C77" s="800"/>
      <c r="D77" s="800"/>
      <c r="E77" s="800"/>
      <c r="F77" s="800"/>
      <c r="G77" s="213" t="e">
        <f t="shared" si="2"/>
        <v>#N/A</v>
      </c>
      <c r="H77" s="217"/>
      <c r="I77" s="215"/>
      <c r="J77" s="215"/>
      <c r="K77" s="215"/>
      <c r="L77" s="215"/>
      <c r="M77" s="215"/>
      <c r="N77" s="56"/>
      <c r="O77" s="183" t="e">
        <f>VLOOKUP(C77,Listado!C11:I321,7,0)</f>
        <v>#N/A</v>
      </c>
      <c r="P77" s="183"/>
      <c r="Q77" s="182"/>
      <c r="R77" s="182"/>
      <c r="S77" s="182"/>
      <c r="T77" s="52"/>
    </row>
    <row r="78" spans="1:20" ht="15.75" customHeight="1">
      <c r="A78" s="55"/>
      <c r="B78" s="176"/>
      <c r="C78" s="800"/>
      <c r="D78" s="800"/>
      <c r="E78" s="800"/>
      <c r="F78" s="800"/>
      <c r="G78" s="213" t="e">
        <f t="shared" si="2"/>
        <v>#N/A</v>
      </c>
      <c r="H78" s="217"/>
      <c r="I78" s="215"/>
      <c r="J78" s="215"/>
      <c r="K78" s="215"/>
      <c r="L78" s="215"/>
      <c r="M78" s="215"/>
      <c r="N78" s="56"/>
      <c r="O78" s="183" t="e">
        <f>VLOOKUP(C78,Listado!C11:I321,7,0)</f>
        <v>#N/A</v>
      </c>
      <c r="P78" s="183"/>
      <c r="Q78" s="182"/>
      <c r="R78" s="182"/>
      <c r="S78" s="182"/>
      <c r="T78" s="52"/>
    </row>
    <row r="79" spans="1:20" ht="15.75" customHeight="1">
      <c r="A79" s="55"/>
      <c r="B79" s="176"/>
      <c r="C79" s="800"/>
      <c r="D79" s="800"/>
      <c r="E79" s="800"/>
      <c r="F79" s="800"/>
      <c r="G79" s="213" t="e">
        <f t="shared" si="2"/>
        <v>#N/A</v>
      </c>
      <c r="H79" s="215"/>
      <c r="I79" s="215"/>
      <c r="J79" s="215"/>
      <c r="K79" s="215"/>
      <c r="L79" s="215"/>
      <c r="M79" s="215"/>
      <c r="N79" s="56"/>
      <c r="O79" s="183" t="e">
        <f>VLOOKUP(C79,Listado!C11:I321,7,0)</f>
        <v>#N/A</v>
      </c>
      <c r="P79" s="183"/>
      <c r="Q79" s="182"/>
      <c r="R79" s="182"/>
      <c r="S79" s="182"/>
      <c r="T79" s="52"/>
    </row>
    <row r="80" spans="1:20" ht="15.75" customHeight="1">
      <c r="A80" s="55"/>
      <c r="B80" s="176"/>
      <c r="C80" s="800"/>
      <c r="D80" s="800"/>
      <c r="E80" s="800"/>
      <c r="F80" s="800"/>
      <c r="G80" s="213" t="e">
        <f t="shared" si="2"/>
        <v>#N/A</v>
      </c>
      <c r="H80" s="215"/>
      <c r="I80" s="215"/>
      <c r="J80" s="215"/>
      <c r="K80" s="215"/>
      <c r="L80" s="215"/>
      <c r="M80" s="215"/>
      <c r="N80" s="56"/>
      <c r="O80" s="183" t="e">
        <f>VLOOKUP(C80,Listado!C11:I321,7,0)</f>
        <v>#N/A</v>
      </c>
      <c r="P80" s="183"/>
      <c r="Q80" s="182"/>
      <c r="R80" s="182"/>
      <c r="S80" s="182"/>
      <c r="T80" s="52"/>
    </row>
    <row r="81" spans="1:20" ht="15.75" customHeight="1">
      <c r="A81" s="55"/>
      <c r="B81" s="176"/>
      <c r="C81" s="800"/>
      <c r="D81" s="800"/>
      <c r="E81" s="800"/>
      <c r="F81" s="800"/>
      <c r="G81" s="213" t="e">
        <f t="shared" si="2"/>
        <v>#N/A</v>
      </c>
      <c r="H81" s="215"/>
      <c r="I81" s="215"/>
      <c r="J81" s="215"/>
      <c r="K81" s="215"/>
      <c r="L81" s="215"/>
      <c r="M81" s="215"/>
      <c r="N81" s="56"/>
      <c r="O81" s="183" t="e">
        <f>VLOOKUP(C81,Listado!C11:I321,7,0)</f>
        <v>#N/A</v>
      </c>
      <c r="P81" s="183"/>
      <c r="Q81" s="182"/>
      <c r="R81" s="182"/>
      <c r="S81" s="182"/>
      <c r="T81" s="52"/>
    </row>
    <row r="82" spans="1:20" ht="15.75" customHeight="1">
      <c r="A82" s="55"/>
      <c r="B82" s="176"/>
      <c r="C82" s="800"/>
      <c r="D82" s="800"/>
      <c r="E82" s="800"/>
      <c r="F82" s="800"/>
      <c r="G82" s="213" t="e">
        <f t="shared" si="2"/>
        <v>#N/A</v>
      </c>
      <c r="H82" s="215"/>
      <c r="I82" s="215"/>
      <c r="J82" s="215"/>
      <c r="K82" s="215"/>
      <c r="L82" s="215"/>
      <c r="M82" s="215"/>
      <c r="N82" s="56"/>
      <c r="O82" s="183" t="e">
        <f>VLOOKUP(C82,Listado!C11:I321,7,0)</f>
        <v>#N/A</v>
      </c>
      <c r="P82" s="183"/>
      <c r="Q82" s="182"/>
      <c r="R82" s="182"/>
      <c r="S82" s="182"/>
      <c r="T82" s="52"/>
    </row>
    <row r="83" spans="1:20" ht="15.75" customHeight="1">
      <c r="A83" s="55"/>
      <c r="B83" s="176"/>
      <c r="C83" s="800"/>
      <c r="D83" s="800"/>
      <c r="E83" s="800"/>
      <c r="F83" s="800"/>
      <c r="G83" s="213" t="e">
        <f t="shared" si="2"/>
        <v>#N/A</v>
      </c>
      <c r="H83" s="215"/>
      <c r="I83" s="215"/>
      <c r="J83" s="215"/>
      <c r="K83" s="215"/>
      <c r="L83" s="215"/>
      <c r="M83" s="215"/>
      <c r="N83" s="56"/>
      <c r="O83" s="183" t="e">
        <f>VLOOKUP(C83,Listado!C11:I321,7,0)</f>
        <v>#N/A</v>
      </c>
      <c r="P83" s="183"/>
      <c r="Q83" s="182"/>
      <c r="R83" s="182"/>
      <c r="S83" s="182"/>
      <c r="T83" s="52"/>
    </row>
    <row r="84" spans="1:20" ht="15.75" customHeight="1">
      <c r="A84" s="55"/>
      <c r="B84" s="176"/>
      <c r="C84" s="800"/>
      <c r="D84" s="800"/>
      <c r="E84" s="800"/>
      <c r="F84" s="800"/>
      <c r="G84" s="213" t="e">
        <f t="shared" si="2"/>
        <v>#N/A</v>
      </c>
      <c r="H84" s="215"/>
      <c r="I84" s="215"/>
      <c r="J84" s="215"/>
      <c r="K84" s="215"/>
      <c r="L84" s="215"/>
      <c r="M84" s="215"/>
      <c r="N84" s="56"/>
      <c r="O84" s="183" t="e">
        <f>VLOOKUP(C84,Listado!C11:I321,7,0)</f>
        <v>#N/A</v>
      </c>
      <c r="P84" s="183"/>
      <c r="Q84" s="182"/>
      <c r="R84" s="182"/>
      <c r="S84" s="182"/>
      <c r="T84" s="52"/>
    </row>
    <row r="85" spans="1:20" ht="15.75" customHeight="1">
      <c r="A85" s="55"/>
      <c r="B85" s="176"/>
      <c r="C85" s="800"/>
      <c r="D85" s="800"/>
      <c r="E85" s="800"/>
      <c r="F85" s="800"/>
      <c r="G85" s="213" t="e">
        <f t="shared" si="2"/>
        <v>#N/A</v>
      </c>
      <c r="H85" s="215"/>
      <c r="I85" s="215"/>
      <c r="J85" s="215"/>
      <c r="K85" s="215"/>
      <c r="L85" s="215"/>
      <c r="M85" s="215"/>
      <c r="N85" s="56"/>
      <c r="O85" s="183" t="e">
        <f>VLOOKUP(C85,Listado!C11:I321,7,0)</f>
        <v>#N/A</v>
      </c>
      <c r="P85" s="183"/>
      <c r="Q85" s="182"/>
      <c r="R85" s="182"/>
      <c r="S85" s="182"/>
      <c r="T85" s="52"/>
    </row>
    <row r="86" spans="1:20" ht="15.75" customHeight="1">
      <c r="A86" s="55"/>
      <c r="B86" s="176"/>
      <c r="C86" s="800"/>
      <c r="D86" s="800"/>
      <c r="E86" s="800"/>
      <c r="F86" s="800"/>
      <c r="G86" s="213" t="e">
        <f t="shared" si="2"/>
        <v>#N/A</v>
      </c>
      <c r="H86" s="215"/>
      <c r="I86" s="215"/>
      <c r="J86" s="215"/>
      <c r="K86" s="215"/>
      <c r="L86" s="215"/>
      <c r="M86" s="215"/>
      <c r="N86" s="56"/>
      <c r="O86" s="183" t="e">
        <f>VLOOKUP(C86,Listado!C11:I321,7,0)</f>
        <v>#N/A</v>
      </c>
      <c r="P86" s="183"/>
      <c r="Q86" s="182"/>
      <c r="R86" s="182"/>
      <c r="S86" s="182"/>
      <c r="T86" s="52"/>
    </row>
    <row r="87" spans="1:20" ht="15.75" customHeight="1">
      <c r="A87" s="55"/>
      <c r="B87" s="176"/>
      <c r="C87" s="800"/>
      <c r="D87" s="800"/>
      <c r="E87" s="800"/>
      <c r="F87" s="800"/>
      <c r="G87" s="213" t="e">
        <f t="shared" si="2"/>
        <v>#N/A</v>
      </c>
      <c r="H87" s="215"/>
      <c r="I87" s="215"/>
      <c r="J87" s="215"/>
      <c r="K87" s="215"/>
      <c r="L87" s="215"/>
      <c r="M87" s="215"/>
      <c r="N87" s="56"/>
      <c r="O87" s="183" t="e">
        <f>VLOOKUP(C87,Listado!C11:I321,7,0)</f>
        <v>#N/A</v>
      </c>
      <c r="P87" s="183"/>
      <c r="Q87" s="182"/>
      <c r="R87" s="182"/>
      <c r="S87" s="182"/>
      <c r="T87" s="52"/>
    </row>
    <row r="88" spans="1:20" ht="15.75" customHeight="1">
      <c r="A88" s="55"/>
      <c r="B88" s="176"/>
      <c r="C88" s="800"/>
      <c r="D88" s="800"/>
      <c r="E88" s="800"/>
      <c r="F88" s="800"/>
      <c r="G88" s="213" t="e">
        <f t="shared" si="2"/>
        <v>#N/A</v>
      </c>
      <c r="H88" s="215"/>
      <c r="I88" s="215"/>
      <c r="J88" s="215"/>
      <c r="K88" s="215"/>
      <c r="L88" s="215"/>
      <c r="M88" s="215"/>
      <c r="N88" s="56"/>
      <c r="O88" s="183" t="e">
        <f>VLOOKUP(C88,Listado!C11:I321,7,0)</f>
        <v>#N/A</v>
      </c>
      <c r="P88" s="183"/>
      <c r="Q88" s="182"/>
      <c r="R88" s="182"/>
      <c r="S88" s="182"/>
      <c r="T88" s="52"/>
    </row>
    <row r="89" spans="1:20" ht="15.75" customHeight="1">
      <c r="A89" s="55"/>
      <c r="B89" s="176"/>
      <c r="C89" s="800"/>
      <c r="D89" s="800"/>
      <c r="E89" s="800"/>
      <c r="F89" s="800"/>
      <c r="G89" s="213" t="e">
        <f t="shared" si="2"/>
        <v>#N/A</v>
      </c>
      <c r="H89" s="215"/>
      <c r="I89" s="215"/>
      <c r="J89" s="215"/>
      <c r="K89" s="215"/>
      <c r="L89" s="215"/>
      <c r="M89" s="215"/>
      <c r="N89" s="56"/>
      <c r="O89" s="183" t="e">
        <f>VLOOKUP(C89,Listado!C11:I321,7,0)</f>
        <v>#N/A</v>
      </c>
      <c r="P89" s="183"/>
      <c r="Q89" s="182"/>
      <c r="R89" s="182"/>
      <c r="S89" s="182"/>
      <c r="T89" s="52"/>
    </row>
    <row r="90" spans="1:20" ht="15.75" customHeight="1">
      <c r="A90" s="55"/>
      <c r="B90" s="176"/>
      <c r="C90" s="800"/>
      <c r="D90" s="800"/>
      <c r="E90" s="800"/>
      <c r="F90" s="800"/>
      <c r="G90" s="213" t="e">
        <f t="shared" si="2"/>
        <v>#N/A</v>
      </c>
      <c r="H90" s="215"/>
      <c r="I90" s="215"/>
      <c r="J90" s="215"/>
      <c r="K90" s="215"/>
      <c r="L90" s="215"/>
      <c r="M90" s="215"/>
      <c r="N90" s="56"/>
      <c r="O90" s="183" t="e">
        <f>VLOOKUP(C90,Listado!C11:I321,7,0)</f>
        <v>#N/A</v>
      </c>
      <c r="P90" s="183"/>
      <c r="Q90" s="182"/>
      <c r="R90" s="182"/>
      <c r="S90" s="182"/>
      <c r="T90" s="52"/>
    </row>
    <row r="91" spans="1:20" ht="15.75" customHeight="1">
      <c r="A91" s="55"/>
      <c r="B91" s="176"/>
      <c r="C91" s="800"/>
      <c r="D91" s="800"/>
      <c r="E91" s="800"/>
      <c r="F91" s="800"/>
      <c r="G91" s="213" t="e">
        <f t="shared" si="2"/>
        <v>#N/A</v>
      </c>
      <c r="H91" s="215"/>
      <c r="I91" s="215"/>
      <c r="J91" s="215"/>
      <c r="K91" s="215"/>
      <c r="L91" s="215"/>
      <c r="M91" s="215"/>
      <c r="N91" s="56"/>
      <c r="O91" s="183" t="e">
        <f>VLOOKUP(C91,Listado!C11:I321,7,0)</f>
        <v>#N/A</v>
      </c>
      <c r="P91" s="183"/>
      <c r="Q91" s="182"/>
      <c r="R91" s="182"/>
      <c r="S91" s="182"/>
      <c r="T91" s="52"/>
    </row>
    <row r="92" spans="1:20" ht="15.75" customHeight="1">
      <c r="A92" s="55"/>
      <c r="B92" s="176"/>
      <c r="C92" s="800"/>
      <c r="D92" s="800"/>
      <c r="E92" s="800"/>
      <c r="F92" s="800"/>
      <c r="G92" s="213" t="e">
        <f t="shared" si="2"/>
        <v>#N/A</v>
      </c>
      <c r="H92" s="215"/>
      <c r="I92" s="215"/>
      <c r="J92" s="215"/>
      <c r="K92" s="215"/>
      <c r="L92" s="215"/>
      <c r="M92" s="215"/>
      <c r="N92" s="56"/>
      <c r="O92" s="183" t="e">
        <f>VLOOKUP(C92,Listado!C11:I321,7,0)</f>
        <v>#N/A</v>
      </c>
      <c r="P92" s="183"/>
      <c r="Q92" s="182"/>
      <c r="R92" s="182"/>
      <c r="S92" s="182"/>
      <c r="T92" s="52"/>
    </row>
    <row r="93" spans="1:20" ht="15.75" customHeight="1">
      <c r="A93" s="55"/>
      <c r="B93" s="176"/>
      <c r="C93" s="800"/>
      <c r="D93" s="800"/>
      <c r="E93" s="800"/>
      <c r="F93" s="800"/>
      <c r="G93" s="213" t="e">
        <f t="shared" si="2"/>
        <v>#N/A</v>
      </c>
      <c r="H93" s="215"/>
      <c r="I93" s="215"/>
      <c r="J93" s="215"/>
      <c r="K93" s="215"/>
      <c r="L93" s="215"/>
      <c r="M93" s="215"/>
      <c r="N93" s="56"/>
      <c r="O93" s="183" t="e">
        <f>VLOOKUP(C93,Listado!C11:I321,7,0)</f>
        <v>#N/A</v>
      </c>
      <c r="P93" s="183"/>
      <c r="Q93" s="182"/>
      <c r="R93" s="182"/>
      <c r="S93" s="182"/>
      <c r="T93" s="52"/>
    </row>
    <row r="94" spans="1:20" ht="15.75" customHeight="1">
      <c r="A94" s="55"/>
      <c r="B94" s="176"/>
      <c r="C94" s="800"/>
      <c r="D94" s="800"/>
      <c r="E94" s="800"/>
      <c r="F94" s="800"/>
      <c r="G94" s="213" t="e">
        <f t="shared" si="2"/>
        <v>#N/A</v>
      </c>
      <c r="H94" s="215"/>
      <c r="I94" s="215"/>
      <c r="J94" s="215"/>
      <c r="K94" s="215"/>
      <c r="L94" s="215"/>
      <c r="M94" s="215"/>
      <c r="N94" s="56"/>
      <c r="O94" s="183" t="e">
        <f>VLOOKUP(C94,Listado!C11:I321,7,0)</f>
        <v>#N/A</v>
      </c>
      <c r="P94" s="183"/>
      <c r="Q94" s="182"/>
      <c r="R94" s="182"/>
      <c r="S94" s="182"/>
      <c r="T94" s="52"/>
    </row>
    <row r="95" spans="1:20" ht="15.75" customHeight="1">
      <c r="A95" s="55"/>
      <c r="B95" s="176"/>
      <c r="C95" s="800"/>
      <c r="D95" s="800"/>
      <c r="E95" s="800"/>
      <c r="F95" s="800"/>
      <c r="G95" s="213" t="e">
        <f t="shared" si="2"/>
        <v>#N/A</v>
      </c>
      <c r="H95" s="215"/>
      <c r="I95" s="215"/>
      <c r="J95" s="215"/>
      <c r="K95" s="215"/>
      <c r="L95" s="215"/>
      <c r="M95" s="215"/>
      <c r="N95" s="56"/>
      <c r="O95" s="183" t="e">
        <f>VLOOKUP(C95,Listado!C11:I321,7,0)</f>
        <v>#N/A</v>
      </c>
      <c r="P95" s="183"/>
      <c r="Q95" s="182"/>
      <c r="R95" s="182"/>
      <c r="S95" s="182"/>
      <c r="T95" s="52"/>
    </row>
    <row r="96" spans="1:20" ht="15.75" customHeight="1">
      <c r="A96" s="55"/>
      <c r="B96" s="176"/>
      <c r="C96" s="800"/>
      <c r="D96" s="800"/>
      <c r="E96" s="800"/>
      <c r="F96" s="800"/>
      <c r="G96" s="213" t="e">
        <f t="shared" si="2"/>
        <v>#N/A</v>
      </c>
      <c r="H96" s="215"/>
      <c r="I96" s="215"/>
      <c r="J96" s="215"/>
      <c r="K96" s="215"/>
      <c r="L96" s="215"/>
      <c r="M96" s="215"/>
      <c r="N96" s="56"/>
      <c r="O96" s="183" t="e">
        <f>VLOOKUP(C96,Listado!C11:I321,7,0)</f>
        <v>#N/A</v>
      </c>
      <c r="P96" s="183"/>
      <c r="Q96" s="182"/>
      <c r="R96" s="182"/>
      <c r="S96" s="182"/>
      <c r="T96" s="52"/>
    </row>
    <row r="97" spans="1:20" ht="12.75" customHeight="1">
      <c r="A97" s="55"/>
      <c r="B97" s="810" t="s">
        <v>268</v>
      </c>
      <c r="C97" s="810"/>
      <c r="D97" s="810"/>
      <c r="E97" s="810"/>
      <c r="F97" s="810"/>
      <c r="G97" s="810"/>
      <c r="H97" s="811">
        <f t="shared" ref="H97:M97" si="3">SUM(H74:H96)</f>
        <v>15674</v>
      </c>
      <c r="I97" s="811">
        <f t="shared" si="3"/>
        <v>16103</v>
      </c>
      <c r="J97" s="811">
        <f t="shared" si="3"/>
        <v>0</v>
      </c>
      <c r="K97" s="811">
        <f t="shared" si="3"/>
        <v>0</v>
      </c>
      <c r="L97" s="811">
        <f t="shared" si="3"/>
        <v>0</v>
      </c>
      <c r="M97" s="811">
        <f t="shared" si="3"/>
        <v>0</v>
      </c>
      <c r="N97" s="55"/>
      <c r="O97" s="52"/>
      <c r="P97" s="52"/>
      <c r="Q97" s="52"/>
      <c r="R97" s="52"/>
      <c r="S97" s="52"/>
      <c r="T97" s="52"/>
    </row>
    <row r="98" spans="1:20" ht="13.5" customHeight="1">
      <c r="A98" s="55"/>
      <c r="B98" s="810"/>
      <c r="C98" s="810"/>
      <c r="D98" s="810"/>
      <c r="E98" s="810"/>
      <c r="F98" s="810"/>
      <c r="G98" s="810"/>
      <c r="H98" s="811"/>
      <c r="I98" s="811"/>
      <c r="J98" s="811"/>
      <c r="K98" s="811"/>
      <c r="L98" s="811"/>
      <c r="M98" s="811"/>
      <c r="N98" s="55"/>
      <c r="O98" s="52"/>
      <c r="P98" s="52"/>
      <c r="Q98" s="52"/>
      <c r="R98" s="52"/>
      <c r="S98" s="52"/>
      <c r="T98" s="52"/>
    </row>
    <row r="99" spans="1:20">
      <c r="A99" s="55"/>
      <c r="B99" s="130"/>
      <c r="C99" s="55"/>
      <c r="D99" s="55"/>
      <c r="E99" s="55"/>
      <c r="F99" s="55"/>
      <c r="G99" s="55"/>
      <c r="H99" s="431"/>
      <c r="I99" s="431"/>
      <c r="J99" s="130"/>
      <c r="K99" s="130"/>
      <c r="L99" s="130"/>
      <c r="M99" s="130"/>
      <c r="N99" s="55"/>
      <c r="O99" s="52"/>
      <c r="P99" s="52"/>
      <c r="Q99" s="52"/>
      <c r="R99" s="52"/>
      <c r="S99" s="52"/>
      <c r="T99" s="52"/>
    </row>
    <row r="100" spans="1:20">
      <c r="A100" s="55"/>
      <c r="B100" s="130"/>
      <c r="C100" s="55"/>
      <c r="D100" s="55"/>
      <c r="E100" s="55"/>
      <c r="F100" s="55"/>
      <c r="G100" s="55"/>
      <c r="H100" s="130"/>
      <c r="I100" s="130"/>
      <c r="J100" s="432"/>
      <c r="K100" s="130"/>
      <c r="L100" s="130"/>
      <c r="M100" s="130"/>
      <c r="N100" s="55"/>
      <c r="O100" s="52"/>
      <c r="P100" s="52"/>
      <c r="Q100" s="52"/>
      <c r="R100" s="52"/>
      <c r="S100" s="52"/>
      <c r="T100" s="52"/>
    </row>
    <row r="101" spans="1:20">
      <c r="A101" s="55"/>
      <c r="B101" s="130"/>
      <c r="C101" s="55"/>
      <c r="D101" s="55"/>
      <c r="E101" s="55"/>
      <c r="F101" s="55"/>
      <c r="G101" s="55"/>
      <c r="H101" s="130"/>
      <c r="I101" s="130"/>
      <c r="J101" s="130"/>
      <c r="K101" s="130"/>
      <c r="L101" s="130"/>
      <c r="M101" s="130"/>
      <c r="N101" s="55"/>
      <c r="O101" s="52"/>
      <c r="P101" s="52"/>
      <c r="Q101" s="52"/>
      <c r="R101" s="52"/>
      <c r="S101" s="52"/>
      <c r="T101" s="52"/>
    </row>
    <row r="102" spans="1:20" ht="3.75" customHeight="1">
      <c r="A102" s="55"/>
      <c r="B102" s="218"/>
      <c r="C102" s="219"/>
      <c r="D102" s="219"/>
      <c r="E102" s="219"/>
      <c r="F102" s="219"/>
      <c r="G102" s="219"/>
      <c r="H102" s="553"/>
      <c r="I102" s="218"/>
      <c r="J102" s="221"/>
      <c r="K102" s="221"/>
      <c r="L102" s="221"/>
      <c r="M102" s="221"/>
      <c r="N102" s="55"/>
      <c r="O102" s="52"/>
      <c r="P102" s="52"/>
      <c r="Q102" s="52"/>
      <c r="R102" s="52"/>
      <c r="S102" s="52"/>
      <c r="T102" s="52"/>
    </row>
    <row r="103" spans="1:20" ht="15" customHeight="1">
      <c r="A103" s="55"/>
      <c r="B103" s="524" t="s">
        <v>272</v>
      </c>
      <c r="C103" s="533"/>
      <c r="D103" s="533"/>
      <c r="E103" s="533"/>
      <c r="F103" s="533"/>
      <c r="G103" s="533"/>
      <c r="H103" s="519"/>
      <c r="I103" s="815" t="s">
        <v>273</v>
      </c>
      <c r="J103" s="815"/>
      <c r="K103" s="815"/>
      <c r="L103" s="815"/>
      <c r="M103" s="815"/>
      <c r="N103" s="55"/>
      <c r="O103" s="52"/>
      <c r="P103" s="52"/>
      <c r="Q103" s="52"/>
      <c r="R103" s="52"/>
      <c r="S103" s="52"/>
      <c r="T103" s="52"/>
    </row>
    <row r="104" spans="1:20" ht="15" customHeight="1">
      <c r="A104" s="55"/>
      <c r="B104" s="223"/>
      <c r="C104" s="207"/>
      <c r="D104" s="207"/>
      <c r="E104" s="207"/>
      <c r="F104" s="207"/>
      <c r="G104" s="207"/>
      <c r="H104" s="553"/>
      <c r="I104" s="815" t="s">
        <v>274</v>
      </c>
      <c r="J104" s="815"/>
      <c r="K104" s="815"/>
      <c r="L104" s="815"/>
      <c r="M104" s="815"/>
      <c r="N104" s="55"/>
      <c r="O104" s="52"/>
      <c r="P104" s="52"/>
      <c r="Q104" s="52"/>
      <c r="R104" s="52"/>
      <c r="S104" s="52"/>
      <c r="T104" s="52"/>
    </row>
    <row r="105" spans="1:20" ht="13.8">
      <c r="A105" s="55"/>
      <c r="B105" s="225"/>
      <c r="C105" s="580" t="s">
        <v>275</v>
      </c>
      <c r="D105" s="580"/>
      <c r="E105" s="525">
        <v>43190</v>
      </c>
      <c r="F105" s="525"/>
      <c r="G105" s="525"/>
      <c r="H105" s="530"/>
      <c r="I105" s="223"/>
      <c r="J105" s="206"/>
      <c r="K105" s="206"/>
      <c r="L105" s="206"/>
      <c r="M105" s="206"/>
      <c r="N105" s="55"/>
      <c r="O105" s="52"/>
      <c r="P105" s="52"/>
      <c r="Q105" s="52"/>
      <c r="R105" s="52"/>
      <c r="S105" s="52"/>
      <c r="T105" s="52"/>
    </row>
    <row r="106" spans="1:20">
      <c r="A106" s="55"/>
      <c r="B106" s="227"/>
      <c r="C106" s="228"/>
      <c r="D106" s="228"/>
      <c r="E106" s="228"/>
      <c r="F106" s="228"/>
      <c r="G106" s="228"/>
      <c r="H106" s="554"/>
      <c r="I106" s="223"/>
      <c r="J106" s="206"/>
      <c r="K106" s="206"/>
      <c r="L106" s="206"/>
      <c r="M106" s="206"/>
      <c r="N106" s="55"/>
      <c r="O106" s="52"/>
      <c r="P106" s="52"/>
      <c r="Q106" s="52"/>
      <c r="R106" s="52"/>
      <c r="S106" s="52"/>
      <c r="T106" s="52"/>
    </row>
    <row r="107" spans="1:20">
      <c r="A107" s="55"/>
      <c r="B107" s="240" t="s">
        <v>276</v>
      </c>
      <c r="C107" s="241"/>
      <c r="D107" s="228"/>
      <c r="E107" s="228"/>
      <c r="F107" s="228"/>
      <c r="G107" s="228"/>
      <c r="H107" s="554"/>
      <c r="I107" s="223"/>
      <c r="J107" s="206"/>
      <c r="K107" s="206"/>
      <c r="L107" s="206"/>
      <c r="M107" s="206"/>
      <c r="N107" s="55"/>
      <c r="O107" s="52"/>
      <c r="P107" s="52"/>
      <c r="Q107" s="52"/>
      <c r="R107" s="52"/>
      <c r="S107" s="52"/>
      <c r="T107" s="52"/>
    </row>
    <row r="108" spans="1:20">
      <c r="A108" s="55"/>
      <c r="B108" s="232" t="s">
        <v>277</v>
      </c>
      <c r="C108" s="231"/>
      <c r="D108" s="526">
        <f>'HC-Feb'!G113</f>
        <v>9260</v>
      </c>
      <c r="E108" s="231"/>
      <c r="F108" s="228"/>
      <c r="G108" s="228"/>
      <c r="H108" s="554"/>
      <c r="I108" s="820" t="s">
        <v>278</v>
      </c>
      <c r="J108" s="820"/>
      <c r="K108" s="206"/>
      <c r="L108" s="206"/>
      <c r="M108" s="206"/>
      <c r="N108" s="55"/>
      <c r="O108" s="52"/>
      <c r="P108" s="52"/>
      <c r="Q108" s="52"/>
      <c r="R108" s="52"/>
      <c r="S108" s="52"/>
      <c r="T108" s="52"/>
    </row>
    <row r="109" spans="1:20">
      <c r="A109" s="55"/>
      <c r="B109" s="232"/>
      <c r="C109" s="231" t="s">
        <v>279</v>
      </c>
      <c r="D109" s="581">
        <f>H97</f>
        <v>15674</v>
      </c>
      <c r="E109" s="231" t="s">
        <v>280</v>
      </c>
      <c r="F109" s="228"/>
      <c r="G109" s="680"/>
      <c r="H109" s="554"/>
      <c r="I109" s="813"/>
      <c r="J109" s="813"/>
      <c r="K109" s="813"/>
      <c r="L109" s="235"/>
      <c r="M109" s="206"/>
      <c r="N109" s="55"/>
      <c r="O109" s="52"/>
      <c r="P109" s="52"/>
      <c r="Q109" s="52"/>
      <c r="R109" s="52"/>
      <c r="S109" s="52"/>
      <c r="T109" s="52"/>
    </row>
    <row r="110" spans="1:20">
      <c r="A110" s="55"/>
      <c r="B110" s="223"/>
      <c r="C110" s="231" t="s">
        <v>282</v>
      </c>
      <c r="D110" s="581">
        <f>I97</f>
        <v>16103</v>
      </c>
      <c r="E110" s="231" t="s">
        <v>283</v>
      </c>
      <c r="F110" s="228"/>
      <c r="G110" s="680"/>
      <c r="H110" s="554"/>
      <c r="I110" s="813"/>
      <c r="J110" s="813"/>
      <c r="K110" s="813"/>
      <c r="L110" s="235"/>
      <c r="M110" s="206"/>
      <c r="N110" s="55"/>
      <c r="O110" s="52"/>
      <c r="P110" s="52"/>
      <c r="Q110" s="52"/>
      <c r="R110" s="52"/>
      <c r="S110" s="52"/>
      <c r="T110" s="52"/>
    </row>
    <row r="111" spans="1:20">
      <c r="A111" s="55"/>
      <c r="B111" s="232"/>
      <c r="C111" s="231" t="s">
        <v>284</v>
      </c>
      <c r="D111" s="228"/>
      <c r="E111" s="228"/>
      <c r="F111" s="526">
        <f>+D108+D109-D110</f>
        <v>8831</v>
      </c>
      <c r="G111" s="526"/>
      <c r="H111" s="531"/>
      <c r="I111" s="813"/>
      <c r="J111" s="813"/>
      <c r="K111" s="813"/>
      <c r="L111" s="235"/>
      <c r="M111" s="206"/>
      <c r="N111" s="55"/>
      <c r="O111" s="52"/>
      <c r="P111" s="52"/>
      <c r="Q111" s="52"/>
      <c r="R111" s="52"/>
      <c r="S111" s="52"/>
      <c r="T111" s="52"/>
    </row>
    <row r="112" spans="1:20">
      <c r="A112" s="55"/>
      <c r="B112" s="232" t="s">
        <v>285</v>
      </c>
      <c r="C112" s="231"/>
      <c r="D112" s="231"/>
      <c r="E112" s="231"/>
      <c r="F112" s="231"/>
      <c r="G112" s="231"/>
      <c r="H112" s="520"/>
      <c r="I112" s="813"/>
      <c r="J112" s="813"/>
      <c r="K112" s="813"/>
      <c r="L112" s="235"/>
      <c r="M112" s="206"/>
      <c r="N112" s="55"/>
      <c r="O112" s="52"/>
      <c r="P112" s="52"/>
      <c r="Q112" s="52"/>
      <c r="R112" s="52"/>
      <c r="S112" s="52"/>
      <c r="T112" s="52"/>
    </row>
    <row r="113" spans="1:20">
      <c r="A113" s="55"/>
      <c r="B113" s="527" t="s">
        <v>286</v>
      </c>
      <c r="C113" s="532"/>
      <c r="D113" s="532"/>
      <c r="E113" s="532"/>
      <c r="F113" s="532"/>
      <c r="G113" s="532"/>
      <c r="H113" s="521"/>
      <c r="I113" s="813"/>
      <c r="J113" s="813"/>
      <c r="K113" s="813"/>
      <c r="L113" s="235"/>
      <c r="M113" s="206"/>
      <c r="N113" s="55"/>
      <c r="O113" s="52"/>
      <c r="P113" s="52"/>
      <c r="Q113" s="52"/>
      <c r="R113" s="52"/>
      <c r="S113" s="52"/>
      <c r="T113" s="52"/>
    </row>
    <row r="114" spans="1:20">
      <c r="A114" s="55"/>
      <c r="B114" s="227"/>
      <c r="C114" s="228"/>
      <c r="D114" s="228"/>
      <c r="E114" s="228"/>
      <c r="F114" s="228"/>
      <c r="G114" s="228"/>
      <c r="H114" s="554"/>
      <c r="I114" s="813"/>
      <c r="J114" s="813"/>
      <c r="K114" s="813"/>
      <c r="L114" s="235"/>
      <c r="M114" s="206"/>
      <c r="N114" s="55"/>
      <c r="O114" s="52"/>
      <c r="P114" s="52"/>
      <c r="Q114" s="52"/>
      <c r="R114" s="52"/>
      <c r="S114" s="52"/>
      <c r="T114" s="52"/>
    </row>
    <row r="115" spans="1:20">
      <c r="A115" s="55"/>
      <c r="B115" s="240" t="s">
        <v>287</v>
      </c>
      <c r="C115" s="241"/>
      <c r="D115" s="241"/>
      <c r="E115" s="228"/>
      <c r="F115" s="228"/>
      <c r="G115" s="228"/>
      <c r="H115" s="554"/>
      <c r="I115" s="813"/>
      <c r="J115" s="813"/>
      <c r="K115" s="813"/>
      <c r="L115" s="235"/>
      <c r="M115" s="206"/>
      <c r="N115" s="55"/>
      <c r="O115" s="52"/>
      <c r="P115" s="52"/>
      <c r="Q115" s="52"/>
      <c r="R115" s="52"/>
      <c r="S115" s="52"/>
      <c r="T115" s="52"/>
    </row>
    <row r="116" spans="1:20">
      <c r="A116" s="55"/>
      <c r="B116" s="232" t="s">
        <v>277</v>
      </c>
      <c r="C116" s="231"/>
      <c r="D116" s="526">
        <f>'HC-Feb'!G121</f>
        <v>0</v>
      </c>
      <c r="E116" s="231"/>
      <c r="F116" s="228"/>
      <c r="G116" s="228"/>
      <c r="H116" s="554"/>
      <c r="I116" s="813"/>
      <c r="J116" s="813"/>
      <c r="K116" s="813"/>
      <c r="L116" s="235"/>
      <c r="M116" s="206"/>
      <c r="N116" s="55"/>
      <c r="O116" s="52"/>
      <c r="P116" s="52"/>
      <c r="Q116" s="52"/>
      <c r="R116" s="52"/>
      <c r="S116" s="52"/>
      <c r="T116" s="52"/>
    </row>
    <row r="117" spans="1:20">
      <c r="A117" s="55"/>
      <c r="B117" s="232"/>
      <c r="C117" s="231" t="s">
        <v>279</v>
      </c>
      <c r="D117" s="581">
        <f>J97</f>
        <v>0</v>
      </c>
      <c r="E117" s="231" t="s">
        <v>280</v>
      </c>
      <c r="F117" s="228"/>
      <c r="G117" s="680"/>
      <c r="H117" s="554"/>
      <c r="I117" s="813"/>
      <c r="J117" s="813"/>
      <c r="K117" s="813"/>
      <c r="L117" s="235"/>
      <c r="M117" s="206"/>
      <c r="N117" s="55"/>
      <c r="O117" s="52"/>
      <c r="P117" s="52"/>
      <c r="Q117" s="52"/>
      <c r="R117" s="52"/>
      <c r="S117" s="52"/>
      <c r="T117" s="52"/>
    </row>
    <row r="118" spans="1:20">
      <c r="A118" s="55"/>
      <c r="B118" s="223"/>
      <c r="C118" s="231" t="s">
        <v>282</v>
      </c>
      <c r="D118" s="685">
        <f>K97</f>
        <v>0</v>
      </c>
      <c r="E118" s="231" t="s">
        <v>283</v>
      </c>
      <c r="F118" s="228"/>
      <c r="G118" s="680"/>
      <c r="H118" s="554"/>
      <c r="I118" s="830"/>
      <c r="J118" s="830"/>
      <c r="K118" s="830"/>
      <c r="L118" s="238"/>
      <c r="M118" s="206"/>
      <c r="N118" s="55"/>
      <c r="O118" s="52"/>
      <c r="P118" s="52"/>
      <c r="Q118" s="52"/>
      <c r="R118" s="52"/>
      <c r="S118" s="52"/>
      <c r="T118" s="52"/>
    </row>
    <row r="119" spans="1:20">
      <c r="A119" s="55"/>
      <c r="B119" s="232"/>
      <c r="C119" s="231" t="s">
        <v>284</v>
      </c>
      <c r="D119" s="228"/>
      <c r="E119" s="228"/>
      <c r="F119" s="526">
        <f>+D116+D117-D118</f>
        <v>0</v>
      </c>
      <c r="G119" s="526"/>
      <c r="H119" s="531"/>
      <c r="I119" s="223"/>
      <c r="J119" s="206"/>
      <c r="K119" s="206"/>
      <c r="L119" s="206"/>
      <c r="M119" s="206"/>
      <c r="N119" s="55"/>
      <c r="O119" s="52"/>
      <c r="P119" s="52"/>
      <c r="Q119" s="52"/>
      <c r="R119" s="52"/>
      <c r="S119" s="52"/>
      <c r="T119" s="52"/>
    </row>
    <row r="120" spans="1:20">
      <c r="A120" s="55"/>
      <c r="B120" s="232" t="s">
        <v>288</v>
      </c>
      <c r="C120" s="231"/>
      <c r="D120" s="231"/>
      <c r="E120" s="231"/>
      <c r="F120" s="231"/>
      <c r="G120" s="231"/>
      <c r="H120" s="520"/>
      <c r="I120" s="223"/>
      <c r="J120" s="206"/>
      <c r="K120" s="681"/>
      <c r="L120" s="206"/>
      <c r="M120" s="682"/>
      <c r="N120" s="55"/>
      <c r="O120" s="52"/>
      <c r="P120" s="52"/>
      <c r="Q120" s="52"/>
      <c r="R120" s="52"/>
      <c r="S120" s="52"/>
      <c r="T120" s="52"/>
    </row>
    <row r="121" spans="1:20">
      <c r="A121" s="55"/>
      <c r="B121" s="527" t="s">
        <v>290</v>
      </c>
      <c r="C121" s="532"/>
      <c r="D121" s="532"/>
      <c r="E121" s="532"/>
      <c r="F121" s="532"/>
      <c r="G121" s="532"/>
      <c r="H121" s="521"/>
      <c r="I121" s="223"/>
      <c r="J121" s="206"/>
      <c r="K121" s="206"/>
      <c r="L121" s="206"/>
      <c r="M121" s="206"/>
      <c r="N121" s="55"/>
      <c r="O121" s="52"/>
      <c r="P121" s="52"/>
      <c r="Q121" s="52"/>
      <c r="R121" s="52"/>
      <c r="S121" s="52"/>
      <c r="T121" s="52"/>
    </row>
    <row r="122" spans="1:20">
      <c r="A122" s="55"/>
      <c r="B122" s="527" t="s">
        <v>291</v>
      </c>
      <c r="C122" s="532"/>
      <c r="D122" s="532"/>
      <c r="E122" s="532"/>
      <c r="F122" s="532"/>
      <c r="G122" s="532"/>
      <c r="H122" s="521"/>
      <c r="I122" s="223"/>
      <c r="J122" s="206"/>
      <c r="K122" s="206"/>
      <c r="L122" s="206"/>
      <c r="M122" s="206"/>
      <c r="N122" s="55"/>
      <c r="O122" s="52"/>
      <c r="P122" s="52"/>
      <c r="Q122" s="52"/>
      <c r="R122" s="52"/>
      <c r="S122" s="52"/>
      <c r="T122" s="52"/>
    </row>
    <row r="123" spans="1:20">
      <c r="A123" s="55"/>
      <c r="B123" s="227"/>
      <c r="C123" s="228"/>
      <c r="D123" s="228"/>
      <c r="E123" s="228"/>
      <c r="F123" s="228"/>
      <c r="G123" s="228"/>
      <c r="H123" s="554"/>
      <c r="I123" s="223"/>
      <c r="J123" s="206"/>
      <c r="K123" s="206"/>
      <c r="L123" s="206"/>
      <c r="M123" s="206"/>
      <c r="N123" s="55"/>
      <c r="O123" s="52"/>
      <c r="P123" s="52"/>
      <c r="Q123" s="52"/>
      <c r="R123" s="52"/>
      <c r="S123" s="52"/>
      <c r="T123" s="52"/>
    </row>
    <row r="124" spans="1:20">
      <c r="A124" s="55"/>
      <c r="B124" s="674" t="s">
        <v>357</v>
      </c>
      <c r="C124" s="675"/>
      <c r="D124" s="228"/>
      <c r="E124" s="228"/>
      <c r="F124" s="228"/>
      <c r="G124" s="228"/>
      <c r="H124" s="554"/>
      <c r="I124" s="820" t="s">
        <v>293</v>
      </c>
      <c r="J124" s="820"/>
      <c r="K124" s="820"/>
      <c r="L124" s="206"/>
      <c r="M124" s="206"/>
      <c r="N124" s="55"/>
      <c r="O124" s="52"/>
      <c r="P124" s="52"/>
      <c r="Q124" s="52"/>
      <c r="R124" s="52"/>
      <c r="S124" s="52"/>
      <c r="T124" s="52"/>
    </row>
    <row r="125" spans="1:20">
      <c r="A125" s="55"/>
      <c r="B125" s="232" t="s">
        <v>277</v>
      </c>
      <c r="C125" s="231"/>
      <c r="D125" s="526">
        <f>'HC-Feb'!G130</f>
        <v>3000</v>
      </c>
      <c r="E125" s="231"/>
      <c r="F125" s="228"/>
      <c r="G125" s="228"/>
      <c r="H125" s="554"/>
      <c r="I125" s="223"/>
      <c r="J125" s="206"/>
      <c r="K125" s="206"/>
      <c r="L125" s="206"/>
      <c r="M125" s="206"/>
      <c r="N125" s="55"/>
      <c r="O125" s="52"/>
      <c r="P125" s="52"/>
      <c r="Q125" s="52"/>
      <c r="R125" s="52"/>
      <c r="S125" s="52"/>
      <c r="T125" s="52"/>
    </row>
    <row r="126" spans="1:20">
      <c r="A126" s="55"/>
      <c r="B126" s="232"/>
      <c r="C126" s="231" t="s">
        <v>279</v>
      </c>
      <c r="D126" s="685">
        <f>L97</f>
        <v>0</v>
      </c>
      <c r="E126" s="231" t="s">
        <v>280</v>
      </c>
      <c r="F126" s="228"/>
      <c r="G126" s="680"/>
      <c r="H126" s="554"/>
      <c r="I126" s="813"/>
      <c r="J126" s="813"/>
      <c r="K126" s="813"/>
      <c r="L126" s="235"/>
      <c r="M126" s="206"/>
      <c r="N126" s="55"/>
      <c r="O126" s="52"/>
      <c r="P126" s="52"/>
      <c r="Q126" s="52"/>
      <c r="R126" s="52"/>
      <c r="S126" s="52"/>
      <c r="T126" s="52"/>
    </row>
    <row r="127" spans="1:20">
      <c r="A127" s="55"/>
      <c r="B127" s="223"/>
      <c r="C127" s="231" t="s">
        <v>282</v>
      </c>
      <c r="D127" s="685">
        <f>M97</f>
        <v>0</v>
      </c>
      <c r="E127" s="231" t="s">
        <v>283</v>
      </c>
      <c r="F127" s="228"/>
      <c r="G127" s="680"/>
      <c r="H127" s="554"/>
      <c r="I127" s="813"/>
      <c r="J127" s="813"/>
      <c r="K127" s="813"/>
      <c r="L127" s="235"/>
      <c r="M127" s="206"/>
      <c r="N127" s="55"/>
      <c r="O127" s="52"/>
      <c r="P127" s="52"/>
      <c r="Q127" s="52"/>
      <c r="R127" s="52"/>
      <c r="S127" s="52"/>
      <c r="T127" s="52"/>
    </row>
    <row r="128" spans="1:20">
      <c r="A128" s="55"/>
      <c r="B128" s="232"/>
      <c r="C128" s="231" t="s">
        <v>284</v>
      </c>
      <c r="D128" s="228"/>
      <c r="E128" s="228"/>
      <c r="F128" s="526">
        <f>+D125+D126-D127</f>
        <v>3000</v>
      </c>
      <c r="G128" s="526"/>
      <c r="H128" s="531"/>
      <c r="I128" s="813"/>
      <c r="J128" s="813"/>
      <c r="K128" s="813"/>
      <c r="L128" s="235"/>
      <c r="M128" s="206"/>
      <c r="N128" s="55"/>
      <c r="O128" s="52"/>
      <c r="P128" s="52"/>
      <c r="Q128" s="52"/>
      <c r="R128" s="52"/>
      <c r="S128" s="52"/>
      <c r="T128" s="52"/>
    </row>
    <row r="129" spans="1:20">
      <c r="A129" s="55"/>
      <c r="B129" s="227"/>
      <c r="C129" s="228"/>
      <c r="D129" s="228"/>
      <c r="E129" s="228"/>
      <c r="F129" s="228"/>
      <c r="G129" s="228"/>
      <c r="H129" s="554"/>
      <c r="I129" s="813"/>
      <c r="J129" s="813"/>
      <c r="K129" s="813"/>
      <c r="L129" s="235"/>
      <c r="M129" s="206"/>
      <c r="N129" s="55"/>
      <c r="O129" s="52"/>
      <c r="P129" s="52"/>
      <c r="Q129" s="52"/>
      <c r="R129" s="52"/>
      <c r="S129" s="52"/>
      <c r="T129" s="52"/>
    </row>
    <row r="130" spans="1:20">
      <c r="A130" s="55"/>
      <c r="B130" s="227"/>
      <c r="C130" s="228"/>
      <c r="D130" s="228"/>
      <c r="E130" s="228"/>
      <c r="F130" s="228"/>
      <c r="G130" s="228"/>
      <c r="H130" s="554"/>
      <c r="I130" s="813"/>
      <c r="J130" s="813"/>
      <c r="K130" s="813"/>
      <c r="L130" s="235"/>
      <c r="M130" s="206"/>
      <c r="N130" s="55"/>
      <c r="O130" s="52"/>
      <c r="P130" s="52"/>
      <c r="Q130" s="52"/>
      <c r="R130" s="52"/>
      <c r="S130" s="52"/>
      <c r="T130" s="52"/>
    </row>
    <row r="131" spans="1:20" ht="13.8" thickBot="1">
      <c r="A131" s="55"/>
      <c r="B131" s="240" t="s">
        <v>294</v>
      </c>
      <c r="C131" s="241"/>
      <c r="D131" s="241"/>
      <c r="E131" s="241"/>
      <c r="F131" s="552">
        <f>F111+F119+F128</f>
        <v>11831</v>
      </c>
      <c r="G131" s="228"/>
      <c r="H131" s="531"/>
      <c r="I131" s="813"/>
      <c r="J131" s="813"/>
      <c r="K131" s="813"/>
      <c r="L131" s="235"/>
      <c r="M131" s="206"/>
      <c r="N131" s="55"/>
      <c r="O131" s="52"/>
      <c r="P131" s="52"/>
      <c r="Q131" s="52"/>
      <c r="R131" s="52"/>
      <c r="S131" s="52"/>
      <c r="T131" s="52"/>
    </row>
    <row r="132" spans="1:20" ht="13.8" thickTop="1">
      <c r="A132" s="55"/>
      <c r="B132" s="227"/>
      <c r="C132" s="228"/>
      <c r="D132" s="228"/>
      <c r="E132" s="228"/>
      <c r="F132" s="228"/>
      <c r="G132" s="228"/>
      <c r="H132" s="554"/>
      <c r="I132" s="813"/>
      <c r="J132" s="813"/>
      <c r="K132" s="813"/>
      <c r="L132" s="235"/>
      <c r="M132" s="206"/>
      <c r="N132" s="55"/>
      <c r="O132" s="52"/>
      <c r="P132" s="52"/>
      <c r="Q132" s="52"/>
      <c r="R132" s="52"/>
      <c r="S132" s="52"/>
      <c r="T132" s="52"/>
    </row>
    <row r="133" spans="1:20">
      <c r="A133" s="55"/>
      <c r="B133" s="232" t="s">
        <v>295</v>
      </c>
      <c r="C133" s="231"/>
      <c r="D133" s="231"/>
      <c r="E133" s="231"/>
      <c r="F133" s="231"/>
      <c r="G133" s="231"/>
      <c r="H133" s="520"/>
      <c r="I133" s="223"/>
      <c r="J133" s="206"/>
      <c r="K133" s="206"/>
      <c r="L133" s="206"/>
      <c r="M133" s="206"/>
      <c r="N133" s="55"/>
      <c r="O133" s="52"/>
      <c r="P133" s="52"/>
      <c r="Q133" s="52"/>
      <c r="R133" s="52"/>
      <c r="S133" s="52"/>
      <c r="T133" s="52"/>
    </row>
    <row r="134" spans="1:20">
      <c r="A134" s="55"/>
      <c r="B134" s="232" t="s">
        <v>296</v>
      </c>
      <c r="C134" s="231"/>
      <c r="D134" s="231"/>
      <c r="E134" s="231"/>
      <c r="F134" s="231"/>
      <c r="G134" s="231"/>
      <c r="H134" s="520"/>
      <c r="I134" s="223"/>
      <c r="J134" s="206"/>
      <c r="K134" s="681"/>
      <c r="L134" s="206"/>
      <c r="M134" s="682"/>
      <c r="N134" s="55"/>
      <c r="O134" s="52"/>
      <c r="P134" s="52"/>
      <c r="Q134" s="52"/>
      <c r="R134" s="52"/>
      <c r="S134" s="52"/>
      <c r="T134" s="52"/>
    </row>
    <row r="135" spans="1:20">
      <c r="A135" s="55"/>
      <c r="B135" s="232" t="s">
        <v>297</v>
      </c>
      <c r="C135" s="231"/>
      <c r="D135" s="231"/>
      <c r="E135" s="231"/>
      <c r="F135" s="231"/>
      <c r="G135" s="231"/>
      <c r="H135" s="520"/>
      <c r="I135" s="223"/>
      <c r="J135" s="206"/>
      <c r="K135" s="206"/>
      <c r="L135" s="206"/>
      <c r="M135" s="206"/>
      <c r="N135" s="55"/>
      <c r="O135" s="52"/>
      <c r="P135" s="52"/>
      <c r="Q135" s="52"/>
      <c r="R135" s="52"/>
      <c r="S135" s="52"/>
      <c r="T135" s="52"/>
    </row>
    <row r="136" spans="1:20" ht="6" customHeight="1">
      <c r="A136" s="55"/>
      <c r="B136" s="242"/>
      <c r="C136" s="243"/>
      <c r="D136" s="243"/>
      <c r="E136" s="243"/>
      <c r="F136" s="243"/>
      <c r="G136" s="243"/>
      <c r="H136" s="554"/>
      <c r="I136" s="245"/>
      <c r="J136" s="246"/>
      <c r="K136" s="246"/>
      <c r="L136" s="246"/>
      <c r="M136" s="246"/>
      <c r="N136" s="55"/>
      <c r="O136" s="52"/>
      <c r="P136" s="52"/>
      <c r="Q136" s="52"/>
      <c r="R136" s="52"/>
      <c r="S136" s="52"/>
      <c r="T136" s="52"/>
    </row>
    <row r="137" spans="1:20">
      <c r="A137" s="55"/>
      <c r="B137" s="206"/>
      <c r="C137" s="207"/>
      <c r="D137" s="207"/>
      <c r="E137" s="207"/>
      <c r="F137" s="207"/>
      <c r="G137" s="207"/>
      <c r="H137" s="206"/>
      <c r="I137" s="206"/>
      <c r="J137" s="206"/>
      <c r="K137" s="206"/>
      <c r="L137" s="206"/>
      <c r="M137" s="206"/>
      <c r="N137" s="55"/>
      <c r="O137" s="52"/>
      <c r="P137" s="52"/>
      <c r="Q137" s="52"/>
      <c r="R137" s="52"/>
      <c r="S137" s="52"/>
      <c r="T137" s="52"/>
    </row>
    <row r="138" spans="1:20">
      <c r="A138" s="55"/>
      <c r="B138" s="248"/>
      <c r="C138" s="249"/>
      <c r="D138" s="249"/>
      <c r="E138" s="249"/>
      <c r="F138" s="249"/>
      <c r="G138" s="250"/>
      <c r="H138" s="251"/>
      <c r="I138" s="248"/>
      <c r="J138" s="248"/>
      <c r="K138" s="248"/>
      <c r="L138" s="248"/>
      <c r="M138" s="248"/>
      <c r="N138" s="252"/>
      <c r="O138" s="183"/>
      <c r="P138" s="183"/>
      <c r="Q138" s="182"/>
      <c r="R138" s="182"/>
      <c r="S138" s="52"/>
      <c r="T138" s="52"/>
    </row>
    <row r="139" spans="1:20">
      <c r="A139" s="55"/>
      <c r="B139" s="248"/>
      <c r="C139" s="249"/>
      <c r="D139" s="249"/>
      <c r="E139" s="249"/>
      <c r="F139" s="249"/>
      <c r="G139" s="250"/>
      <c r="H139" s="251"/>
      <c r="I139" s="248"/>
      <c r="J139" s="248"/>
      <c r="K139" s="248"/>
      <c r="L139" s="248"/>
      <c r="M139" s="248"/>
      <c r="N139" s="252"/>
      <c r="O139" s="183"/>
      <c r="P139" s="183"/>
      <c r="Q139" s="182"/>
      <c r="R139" s="182"/>
      <c r="S139" s="52"/>
      <c r="T139" s="52"/>
    </row>
    <row r="140" spans="1:20">
      <c r="A140" s="55"/>
      <c r="B140" s="130"/>
      <c r="C140" s="55"/>
      <c r="D140" s="55"/>
      <c r="E140" s="55"/>
      <c r="F140" s="55"/>
      <c r="G140" s="55"/>
      <c r="H140" s="130"/>
      <c r="I140" s="130"/>
      <c r="J140" s="130"/>
      <c r="K140" s="130"/>
      <c r="L140" s="130"/>
      <c r="M140" s="130"/>
      <c r="N140" s="55"/>
      <c r="O140" s="52"/>
      <c r="P140" s="52"/>
      <c r="Q140" s="52"/>
      <c r="R140" s="52"/>
      <c r="S140" s="52"/>
      <c r="T140" s="52"/>
    </row>
    <row r="141" spans="1:20">
      <c r="A141" s="55"/>
      <c r="B141" s="206"/>
      <c r="C141" s="207"/>
      <c r="D141" s="207"/>
      <c r="E141" s="207"/>
      <c r="F141" s="207"/>
      <c r="G141" s="206"/>
      <c r="H141" s="206"/>
      <c r="I141" s="206"/>
      <c r="J141" s="206"/>
      <c r="K141" s="206"/>
      <c r="L141" s="206"/>
      <c r="M141" s="206"/>
      <c r="N141" s="55"/>
      <c r="O141" s="52"/>
      <c r="P141" s="52"/>
      <c r="Q141" s="52"/>
      <c r="R141" s="52"/>
      <c r="S141" s="52"/>
      <c r="T141" s="52"/>
    </row>
    <row r="142" spans="1:20">
      <c r="B142" s="831" t="e">
        <f>#REF!</f>
        <v>#REF!</v>
      </c>
      <c r="C142" s="831"/>
      <c r="D142" s="52"/>
      <c r="E142" s="254"/>
      <c r="F142"/>
      <c r="G142"/>
      <c r="K142"/>
      <c r="O142" s="52"/>
      <c r="P142" s="52"/>
      <c r="Q142" s="52"/>
      <c r="R142" s="52"/>
      <c r="S142" s="52"/>
      <c r="T142" s="52"/>
    </row>
    <row r="143" spans="1:20">
      <c r="B143" s="831" t="e">
        <f t="shared" ref="B143:B172" si="4">B142+1</f>
        <v>#REF!</v>
      </c>
      <c r="C143" s="831"/>
      <c r="D143" s="52"/>
      <c r="E143" s="254"/>
      <c r="F143"/>
      <c r="G143"/>
      <c r="K143" s="255"/>
      <c r="O143" s="52"/>
      <c r="P143" s="52"/>
      <c r="Q143" s="52"/>
      <c r="R143" s="52"/>
      <c r="S143" s="52"/>
      <c r="T143" s="52"/>
    </row>
    <row r="144" spans="1:20">
      <c r="B144" s="831" t="e">
        <f t="shared" si="4"/>
        <v>#REF!</v>
      </c>
      <c r="C144" s="831"/>
      <c r="D144" s="256"/>
      <c r="E144" s="254"/>
      <c r="F144" s="82"/>
      <c r="G144" s="82"/>
      <c r="K144" s="255"/>
      <c r="O144" s="52"/>
      <c r="P144" s="52"/>
      <c r="Q144" s="52"/>
      <c r="R144" s="52"/>
      <c r="S144" s="52"/>
      <c r="T144" s="52"/>
    </row>
    <row r="145" spans="2:20">
      <c r="B145" s="831" t="e">
        <f t="shared" si="4"/>
        <v>#REF!</v>
      </c>
      <c r="C145" s="831"/>
      <c r="D145" s="256"/>
      <c r="E145" s="254"/>
      <c r="F145" s="82"/>
      <c r="G145" s="82"/>
      <c r="K145" s="255"/>
      <c r="O145" s="183"/>
      <c r="P145" s="183"/>
      <c r="Q145" s="182"/>
      <c r="R145" s="182"/>
      <c r="S145" s="52"/>
      <c r="T145" s="52"/>
    </row>
    <row r="146" spans="2:20">
      <c r="B146" s="831" t="e">
        <f t="shared" si="4"/>
        <v>#REF!</v>
      </c>
      <c r="C146" s="831"/>
      <c r="D146" s="256"/>
      <c r="E146" s="254"/>
      <c r="F146" s="82"/>
      <c r="G146" s="82"/>
      <c r="K146" s="255"/>
      <c r="O146" s="183"/>
      <c r="P146" s="183"/>
      <c r="Q146" s="182"/>
      <c r="R146" s="182"/>
      <c r="S146" s="52"/>
      <c r="T146" s="52"/>
    </row>
    <row r="147" spans="2:20">
      <c r="B147" s="831" t="e">
        <f t="shared" si="4"/>
        <v>#REF!</v>
      </c>
      <c r="C147" s="831"/>
      <c r="D147" s="256"/>
      <c r="E147" s="254"/>
      <c r="F147" s="82"/>
      <c r="G147" s="82"/>
      <c r="K147" s="255"/>
      <c r="O147" s="183"/>
      <c r="P147" s="183"/>
      <c r="Q147" s="182"/>
      <c r="R147" s="182"/>
      <c r="S147" s="52"/>
      <c r="T147" s="52"/>
    </row>
    <row r="148" spans="2:20">
      <c r="B148" s="831" t="e">
        <f t="shared" si="4"/>
        <v>#REF!</v>
      </c>
      <c r="C148" s="831"/>
      <c r="D148" s="256"/>
      <c r="E148" s="254"/>
      <c r="F148" s="82"/>
      <c r="G148" s="82"/>
      <c r="K148" s="255"/>
      <c r="O148" s="183"/>
      <c r="P148" s="183"/>
      <c r="Q148" s="182"/>
      <c r="R148" s="182"/>
      <c r="S148" s="52"/>
      <c r="T148" s="52"/>
    </row>
    <row r="149" spans="2:20">
      <c r="B149" s="831" t="e">
        <f t="shared" si="4"/>
        <v>#REF!</v>
      </c>
      <c r="C149" s="831"/>
      <c r="D149" s="256"/>
      <c r="E149" s="254"/>
      <c r="F149" s="82"/>
      <c r="G149" s="82"/>
      <c r="K149" s="255"/>
      <c r="O149" s="183"/>
      <c r="P149" s="183"/>
      <c r="Q149" s="182"/>
      <c r="R149" s="182"/>
      <c r="S149" s="52"/>
      <c r="T149" s="52"/>
    </row>
    <row r="150" spans="2:20">
      <c r="B150" s="831" t="e">
        <f t="shared" si="4"/>
        <v>#REF!</v>
      </c>
      <c r="C150" s="831"/>
      <c r="D150" s="256"/>
      <c r="E150" s="254"/>
      <c r="F150" s="82"/>
      <c r="G150" s="82"/>
      <c r="K150" s="255"/>
      <c r="O150" s="183"/>
      <c r="P150" s="183"/>
      <c r="Q150" s="182"/>
      <c r="R150" s="182"/>
      <c r="S150" s="52"/>
      <c r="T150" s="52"/>
    </row>
    <row r="151" spans="2:20">
      <c r="B151" s="831" t="e">
        <f t="shared" si="4"/>
        <v>#REF!</v>
      </c>
      <c r="C151" s="831"/>
      <c r="D151" s="256"/>
      <c r="E151" s="254"/>
      <c r="F151" s="82"/>
      <c r="G151" s="82"/>
      <c r="K151" s="255"/>
      <c r="O151" s="183"/>
      <c r="P151" s="183"/>
      <c r="Q151" s="182"/>
      <c r="R151" s="182"/>
      <c r="S151" s="52"/>
      <c r="T151" s="52"/>
    </row>
    <row r="152" spans="2:20">
      <c r="B152" s="831" t="e">
        <f t="shared" si="4"/>
        <v>#REF!</v>
      </c>
      <c r="C152" s="831"/>
      <c r="D152" s="256"/>
      <c r="E152" s="254"/>
      <c r="F152" s="82"/>
      <c r="G152" s="82"/>
      <c r="K152" s="255"/>
      <c r="O152" s="183"/>
      <c r="P152" s="183"/>
      <c r="Q152" s="182"/>
      <c r="R152" s="182"/>
      <c r="S152" s="52"/>
      <c r="T152" s="52"/>
    </row>
    <row r="153" spans="2:20">
      <c r="B153" s="831" t="e">
        <f t="shared" si="4"/>
        <v>#REF!</v>
      </c>
      <c r="C153" s="831"/>
      <c r="D153" s="256"/>
      <c r="E153" s="254"/>
      <c r="F153" s="82"/>
      <c r="G153" s="82"/>
      <c r="K153" s="255"/>
      <c r="O153" s="183"/>
      <c r="P153" s="183"/>
      <c r="Q153" s="182"/>
      <c r="R153" s="182"/>
      <c r="S153" s="52"/>
      <c r="T153" s="52"/>
    </row>
    <row r="154" spans="2:20">
      <c r="B154" s="831" t="e">
        <f t="shared" si="4"/>
        <v>#REF!</v>
      </c>
      <c r="C154" s="831"/>
      <c r="D154" s="256"/>
      <c r="E154" s="254"/>
      <c r="F154" s="82"/>
      <c r="G154" s="82"/>
      <c r="K154" s="255"/>
      <c r="O154" s="183"/>
      <c r="P154" s="183"/>
      <c r="Q154" s="182"/>
      <c r="R154" s="182"/>
      <c r="S154" s="52"/>
      <c r="T154" s="52"/>
    </row>
    <row r="155" spans="2:20">
      <c r="B155" s="831" t="e">
        <f t="shared" si="4"/>
        <v>#REF!</v>
      </c>
      <c r="C155" s="831"/>
      <c r="D155" s="256"/>
      <c r="E155" s="254"/>
      <c r="F155" s="82"/>
      <c r="G155" s="82"/>
      <c r="K155" s="255"/>
      <c r="O155" s="183"/>
      <c r="P155" s="183"/>
      <c r="Q155" s="182"/>
      <c r="R155" s="182"/>
      <c r="S155" s="52"/>
      <c r="T155" s="52"/>
    </row>
    <row r="156" spans="2:20">
      <c r="B156" s="831" t="e">
        <f t="shared" si="4"/>
        <v>#REF!</v>
      </c>
      <c r="C156" s="831"/>
      <c r="D156" s="256"/>
      <c r="E156" s="254"/>
      <c r="F156" s="82"/>
      <c r="G156" s="82"/>
      <c r="K156" s="255"/>
      <c r="O156" s="183"/>
      <c r="P156" s="183"/>
      <c r="Q156" s="182"/>
      <c r="R156" s="182"/>
      <c r="S156" s="52"/>
      <c r="T156" s="52"/>
    </row>
    <row r="157" spans="2:20">
      <c r="B157" s="831" t="e">
        <f t="shared" si="4"/>
        <v>#REF!</v>
      </c>
      <c r="C157" s="831"/>
      <c r="D157" s="256"/>
      <c r="E157" s="254"/>
      <c r="F157" s="82"/>
      <c r="G157" s="82"/>
      <c r="K157" s="255"/>
      <c r="O157" s="183"/>
      <c r="P157" s="183"/>
      <c r="Q157" s="182"/>
      <c r="R157" s="182"/>
      <c r="S157" s="52"/>
      <c r="T157" s="52"/>
    </row>
    <row r="158" spans="2:20">
      <c r="B158" s="831" t="e">
        <f t="shared" si="4"/>
        <v>#REF!</v>
      </c>
      <c r="C158" s="831"/>
      <c r="D158" s="256"/>
      <c r="E158" s="254"/>
      <c r="F158" s="82"/>
      <c r="G158" s="82"/>
      <c r="K158" s="255"/>
      <c r="O158" s="183"/>
      <c r="P158" s="183"/>
      <c r="Q158" s="182"/>
      <c r="R158" s="182"/>
      <c r="S158" s="52"/>
      <c r="T158" s="52"/>
    </row>
    <row r="159" spans="2:20">
      <c r="B159" s="831" t="e">
        <f t="shared" si="4"/>
        <v>#REF!</v>
      </c>
      <c r="C159" s="831"/>
      <c r="D159" s="256"/>
      <c r="E159" s="254"/>
      <c r="F159" s="82"/>
      <c r="G159" s="82"/>
      <c r="K159" s="255"/>
      <c r="O159" s="183"/>
      <c r="P159" s="183"/>
      <c r="Q159" s="182"/>
      <c r="R159" s="182"/>
      <c r="S159" s="52"/>
      <c r="T159" s="52"/>
    </row>
    <row r="160" spans="2:20">
      <c r="B160" s="831" t="e">
        <f t="shared" si="4"/>
        <v>#REF!</v>
      </c>
      <c r="C160" s="831"/>
      <c r="D160" s="256"/>
      <c r="E160" s="254"/>
      <c r="F160" s="82"/>
      <c r="G160" s="82"/>
      <c r="K160" s="255"/>
      <c r="O160" s="183"/>
      <c r="P160" s="183"/>
      <c r="Q160" s="182"/>
      <c r="R160" s="182"/>
      <c r="S160" s="52"/>
      <c r="T160" s="52"/>
    </row>
    <row r="161" spans="2:20">
      <c r="B161" s="831" t="e">
        <f t="shared" si="4"/>
        <v>#REF!</v>
      </c>
      <c r="C161" s="831"/>
      <c r="D161" s="256"/>
      <c r="E161" s="254"/>
      <c r="F161" s="82"/>
      <c r="G161" s="82"/>
      <c r="K161" s="255"/>
      <c r="O161" s="183"/>
      <c r="P161" s="183"/>
      <c r="Q161" s="182"/>
      <c r="R161" s="182"/>
      <c r="S161" s="52"/>
      <c r="T161" s="52"/>
    </row>
    <row r="162" spans="2:20">
      <c r="B162" s="831" t="e">
        <f t="shared" si="4"/>
        <v>#REF!</v>
      </c>
      <c r="C162" s="831"/>
      <c r="D162" s="256"/>
      <c r="E162" s="254"/>
      <c r="F162" s="82"/>
      <c r="G162" s="82"/>
      <c r="K162" s="255"/>
      <c r="O162" s="183"/>
      <c r="P162" s="183"/>
      <c r="Q162" s="182"/>
      <c r="R162" s="182"/>
      <c r="S162" s="52"/>
      <c r="T162" s="52"/>
    </row>
    <row r="163" spans="2:20">
      <c r="B163" s="831" t="e">
        <f t="shared" si="4"/>
        <v>#REF!</v>
      </c>
      <c r="C163" s="831"/>
      <c r="D163" s="256"/>
      <c r="E163" s="254"/>
      <c r="F163" s="82"/>
      <c r="G163" s="82"/>
      <c r="K163" s="255"/>
      <c r="O163" s="183"/>
      <c r="P163" s="183"/>
      <c r="Q163" s="182"/>
      <c r="R163" s="182"/>
      <c r="S163" s="52"/>
      <c r="T163" s="52"/>
    </row>
    <row r="164" spans="2:20">
      <c r="B164" s="831" t="e">
        <f t="shared" si="4"/>
        <v>#REF!</v>
      </c>
      <c r="C164" s="831"/>
      <c r="D164" s="256"/>
      <c r="E164" s="254"/>
      <c r="F164" s="82"/>
      <c r="G164" s="82"/>
      <c r="K164" s="255"/>
      <c r="O164" s="183"/>
      <c r="P164" s="183"/>
      <c r="Q164" s="182"/>
      <c r="R164" s="182"/>
      <c r="S164" s="52"/>
      <c r="T164" s="52"/>
    </row>
    <row r="165" spans="2:20">
      <c r="B165" s="831" t="e">
        <f t="shared" si="4"/>
        <v>#REF!</v>
      </c>
      <c r="C165" s="831"/>
      <c r="D165" s="256"/>
      <c r="E165" s="254"/>
      <c r="F165" s="82"/>
      <c r="G165" s="82"/>
      <c r="K165" s="255"/>
      <c r="O165" s="183"/>
      <c r="P165" s="183"/>
      <c r="Q165" s="182"/>
      <c r="R165" s="182"/>
      <c r="S165" s="52"/>
      <c r="T165" s="52"/>
    </row>
    <row r="166" spans="2:20">
      <c r="B166" s="831" t="e">
        <f t="shared" si="4"/>
        <v>#REF!</v>
      </c>
      <c r="C166" s="831"/>
      <c r="D166" s="256"/>
      <c r="E166" s="258"/>
      <c r="F166" s="82"/>
      <c r="G166" s="82"/>
      <c r="K166" s="255"/>
      <c r="O166" s="183"/>
      <c r="P166" s="183"/>
      <c r="Q166" s="182"/>
      <c r="R166" s="182"/>
      <c r="S166" s="52"/>
      <c r="T166" s="52"/>
    </row>
    <row r="167" spans="2:20">
      <c r="B167" s="831" t="e">
        <f t="shared" si="4"/>
        <v>#REF!</v>
      </c>
      <c r="C167" s="831"/>
      <c r="D167" s="256"/>
      <c r="E167" s="258"/>
      <c r="F167" s="82"/>
      <c r="G167" s="82"/>
      <c r="K167" s="255"/>
      <c r="O167" s="183"/>
      <c r="P167" s="183"/>
      <c r="Q167" s="182"/>
      <c r="R167" s="182"/>
      <c r="S167" s="52"/>
      <c r="T167" s="52"/>
    </row>
    <row r="168" spans="2:20">
      <c r="B168" s="831" t="e">
        <f t="shared" si="4"/>
        <v>#REF!</v>
      </c>
      <c r="C168" s="831"/>
      <c r="D168" s="52"/>
      <c r="E168" s="131"/>
      <c r="K168" s="255"/>
      <c r="O168" s="183"/>
      <c r="P168" s="183"/>
      <c r="Q168" s="182"/>
      <c r="R168" s="182"/>
      <c r="S168" s="52"/>
      <c r="T168" s="52"/>
    </row>
    <row r="169" spans="2:20">
      <c r="B169" s="831" t="e">
        <f t="shared" si="4"/>
        <v>#REF!</v>
      </c>
      <c r="C169" s="831"/>
      <c r="D169" s="52"/>
      <c r="E169" s="131"/>
      <c r="K169" s="255"/>
      <c r="O169" s="183"/>
      <c r="P169" s="183"/>
      <c r="Q169" s="182"/>
      <c r="R169" s="182"/>
      <c r="S169" s="52"/>
      <c r="T169" s="52"/>
    </row>
    <row r="170" spans="2:20">
      <c r="B170" s="831" t="e">
        <f t="shared" si="4"/>
        <v>#REF!</v>
      </c>
      <c r="C170" s="831"/>
      <c r="D170" s="52"/>
      <c r="E170" s="131"/>
      <c r="O170" s="183"/>
      <c r="P170" s="183"/>
      <c r="Q170" s="182"/>
      <c r="R170" s="182"/>
      <c r="S170" s="52"/>
      <c r="T170" s="52"/>
    </row>
    <row r="171" spans="2:20">
      <c r="B171" s="831" t="e">
        <f t="shared" si="4"/>
        <v>#REF!</v>
      </c>
      <c r="C171" s="831"/>
      <c r="D171" s="52"/>
      <c r="E171" s="131"/>
      <c r="O171" s="183"/>
      <c r="P171" s="183"/>
      <c r="Q171" s="182"/>
      <c r="R171" s="182"/>
      <c r="S171" s="52"/>
      <c r="T171" s="52"/>
    </row>
    <row r="172" spans="2:20">
      <c r="B172" s="831" t="e">
        <f t="shared" si="4"/>
        <v>#REF!</v>
      </c>
      <c r="C172" s="831"/>
      <c r="D172" s="131"/>
      <c r="E172" s="131"/>
      <c r="O172" s="183"/>
      <c r="P172" s="183"/>
      <c r="Q172" s="182"/>
      <c r="R172" s="182"/>
      <c r="S172" s="52"/>
      <c r="T172" s="52"/>
    </row>
  </sheetData>
  <mergeCells count="158">
    <mergeCell ref="B172:C17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I127:K127"/>
    <mergeCell ref="I128:K128"/>
    <mergeCell ref="I129:K129"/>
    <mergeCell ref="I130:K130"/>
    <mergeCell ref="I131:K131"/>
    <mergeCell ref="I132:K132"/>
    <mergeCell ref="B142:C142"/>
    <mergeCell ref="B143:C143"/>
    <mergeCell ref="B144:C144"/>
    <mergeCell ref="I112:K112"/>
    <mergeCell ref="I113:K113"/>
    <mergeCell ref="I114:K114"/>
    <mergeCell ref="I115:K115"/>
    <mergeCell ref="I116:K116"/>
    <mergeCell ref="I117:K117"/>
    <mergeCell ref="I118:K118"/>
    <mergeCell ref="I124:K124"/>
    <mergeCell ref="I126:K126"/>
    <mergeCell ref="K97:K98"/>
    <mergeCell ref="L97:L98"/>
    <mergeCell ref="M97:M98"/>
    <mergeCell ref="I103:M103"/>
    <mergeCell ref="I104:M104"/>
    <mergeCell ref="I108:J108"/>
    <mergeCell ref="I109:K109"/>
    <mergeCell ref="I110:K110"/>
    <mergeCell ref="I111:K111"/>
    <mergeCell ref="C92:F92"/>
    <mergeCell ref="C93:F93"/>
    <mergeCell ref="C94:F94"/>
    <mergeCell ref="C95:F95"/>
    <mergeCell ref="C96:F96"/>
    <mergeCell ref="B97:G98"/>
    <mergeCell ref="H97:H98"/>
    <mergeCell ref="I97:I98"/>
    <mergeCell ref="J97:J98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74:F74"/>
    <mergeCell ref="C75:F75"/>
    <mergeCell ref="C76:F76"/>
    <mergeCell ref="C77:F77"/>
    <mergeCell ref="C78:F78"/>
    <mergeCell ref="C79:F79"/>
    <mergeCell ref="C80:F80"/>
    <mergeCell ref="C81:F81"/>
    <mergeCell ref="C82:F82"/>
    <mergeCell ref="M65:M66"/>
    <mergeCell ref="B68:C68"/>
    <mergeCell ref="L68:M68"/>
    <mergeCell ref="B70:M70"/>
    <mergeCell ref="B72:B73"/>
    <mergeCell ref="C72:F73"/>
    <mergeCell ref="G72:G73"/>
    <mergeCell ref="H72:I72"/>
    <mergeCell ref="J72:K72"/>
    <mergeCell ref="L72:M72"/>
    <mergeCell ref="C62:F62"/>
    <mergeCell ref="C63:F63"/>
    <mergeCell ref="C64:F64"/>
    <mergeCell ref="B65:G66"/>
    <mergeCell ref="H65:H66"/>
    <mergeCell ref="I65:I66"/>
    <mergeCell ref="J65:J66"/>
    <mergeCell ref="K65:K66"/>
    <mergeCell ref="L65:L66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36:F36"/>
    <mergeCell ref="C37:F37"/>
    <mergeCell ref="C38:F38"/>
    <mergeCell ref="C39:F39"/>
    <mergeCell ref="C40:F40"/>
    <mergeCell ref="C41:F41"/>
    <mergeCell ref="C42:F42"/>
    <mergeCell ref="C47:F47"/>
    <mergeCell ref="C48:F48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B11:E11"/>
    <mergeCell ref="F11:H11"/>
    <mergeCell ref="I11:J11"/>
    <mergeCell ref="K11:L11"/>
    <mergeCell ref="B13:B14"/>
    <mergeCell ref="C13:F14"/>
    <mergeCell ref="G13:G14"/>
    <mergeCell ref="H13:I13"/>
    <mergeCell ref="J13:K13"/>
    <mergeCell ref="L13:M13"/>
    <mergeCell ref="B2:C2"/>
    <mergeCell ref="E2:F2"/>
    <mergeCell ref="B3:C3"/>
    <mergeCell ref="B4:C4"/>
    <mergeCell ref="E4:F4"/>
    <mergeCell ref="B5:C5"/>
    <mergeCell ref="B8:M8"/>
    <mergeCell ref="B10:E10"/>
    <mergeCell ref="F10:H10"/>
    <mergeCell ref="I10:J10"/>
    <mergeCell ref="K10:L10"/>
  </mergeCells>
  <conditionalFormatting sqref="G37">
    <cfRule type="cellIs" dxfId="11" priority="3" operator="equal">
      <formula>0</formula>
    </cfRule>
  </conditionalFormatting>
  <dataValidations count="7">
    <dataValidation type="list" allowBlank="1" showInputMessage="1" showErrorMessage="1" sqref="B75:B96 B58:B64">
      <formula1>$B$142:$B$172</formula1>
      <formula2>0</formula2>
    </dataValidation>
    <dataValidation type="list" allowBlank="1" showInputMessage="1" showErrorMessage="1" sqref="Q13">
      <formula1>$S$8:$S$9</formula1>
      <formula2>0</formula2>
    </dataValidation>
    <dataValidation type="list" allowBlank="1" showInputMessage="1" showErrorMessage="1" sqref="I58">
      <formula1>$P$58:$P$59</formula1>
      <formula2>0</formula2>
    </dataValidation>
    <dataValidation type="list" allowBlank="1" showInputMessage="1" showErrorMessage="1" sqref="I59">
      <formula1>$Q$58:$Q$59</formula1>
      <formula2>0</formula2>
    </dataValidation>
    <dataValidation type="list" allowBlank="1" showInputMessage="1" showErrorMessage="1" sqref="I60">
      <formula1>$R$58:$R$59</formula1>
      <formula2>0</formula2>
    </dataValidation>
    <dataValidation type="list" allowBlank="1" showInputMessage="1" showErrorMessage="1" sqref="I61">
      <formula1>$T$58:$T$59</formula1>
      <formula2>0</formula2>
    </dataValidation>
    <dataValidation type="list" allowBlank="1" showInputMessage="1" showErrorMessage="1" sqref="I62">
      <formula1>$U$58:$U$59</formula1>
      <formula2>0</formula2>
    </dataValidation>
  </dataValidations>
  <hyperlinks>
    <hyperlink ref="B2" location="I!F.B2" display="Informe Financiero"/>
    <hyperlink ref="H2" location="'HC-Sep'!Q3" display="HC - Sep"/>
    <hyperlink ref="I2" location="'HC-Oct'!S3" display="HC - Oct"/>
    <hyperlink ref="J2" location="'HC-Nov'!U3" display="HC - Nov"/>
    <hyperlink ref="K2" location="'HC-Dic'!W3" display="HC - Dic"/>
    <hyperlink ref="L2" location="'HC-Ene'!M2" display="HC - Ene"/>
    <hyperlink ref="M2" location="'HC-Feb'!O2" display="HC - Feb"/>
    <hyperlink ref="B3" location="Listado!B3" display="Listado"/>
    <hyperlink ref="I3" location="'HC-Abr'!S2" display="HC - Abr"/>
    <hyperlink ref="J3" location="'HC-May'!U2" display="HC - May"/>
    <hyperlink ref="K3" location="'HC-Jun'!W2" display="HC - Jun"/>
    <hyperlink ref="L3" location="'HC-Jul'!M3" display="HC - Jul"/>
    <hyperlink ref="M3" location="'HC-Ago'!O3" display="HC - Ago"/>
    <hyperlink ref="B4" location="C!M.B4" display="C.M"/>
    <hyperlink ref="H4" location="'IM-Sep'!F5" display="IM - Sep"/>
    <hyperlink ref="I4" location="'IM-Oct'!H5" display="IM - Oct"/>
    <hyperlink ref="J4" location="'IM-Nov'!J5" display="IM - Nov"/>
    <hyperlink ref="K4" location="'IM-Dic'!L5" display="IM - Dic"/>
    <hyperlink ref="L4" location="'IM-Ene'!D4" display="IM - Ene"/>
    <hyperlink ref="M4" location="'IM-Feb'!E4" display="IM - Feb"/>
    <hyperlink ref="B5" location="Menu!K13" display="Menu"/>
    <hyperlink ref="H5" location="'IM-Mar'!F4" display="IM - Mar"/>
    <hyperlink ref="I5" location="'IM-Abr'!H4" display="IM - Abr"/>
    <hyperlink ref="J5" location="'IM-May'!J4" display="IM - May"/>
    <hyperlink ref="K5" location="'IM-Jun'!L4" display="IM - Jun"/>
    <hyperlink ref="L5" location="'IM-Jul'!D5" display="IM - Jul"/>
    <hyperlink ref="M5" location="'IM-Ago'!E5" display="IM - Ago"/>
  </hyperlinks>
  <pageMargins left="0.118055555555556" right="0.118055555555556" top="7.8472222222222193E-2" bottom="0.196527777777778" header="0.51180555555555496" footer="0.51180555555555496"/>
  <pageSetup scale="77" firstPageNumber="0" fitToHeight="0" orientation="portrait" r:id="rId1"/>
  <rowBreaks count="1" manualBreakCount="1">
    <brk id="69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7"/>
  <sheetViews>
    <sheetView workbookViewId="0">
      <pane ySplit="6" topLeftCell="A25" activePane="bottomLeft" state="frozen"/>
      <selection pane="bottomLeft" activeCell="I26" sqref="I26"/>
    </sheetView>
  </sheetViews>
  <sheetFormatPr baseColWidth="10" defaultColWidth="9.109375" defaultRowHeight="13.2"/>
  <cols>
    <col min="1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8" t="s">
        <v>8</v>
      </c>
      <c r="C2" s="788"/>
      <c r="D2" s="53" t="s">
        <v>30</v>
      </c>
      <c r="E2" s="53" t="s">
        <v>34</v>
      </c>
      <c r="F2" s="750" t="s">
        <v>37</v>
      </c>
      <c r="G2" s="750"/>
      <c r="H2" s="750" t="s">
        <v>40</v>
      </c>
      <c r="I2" s="750"/>
      <c r="J2" s="750" t="s">
        <v>43</v>
      </c>
      <c r="K2" s="750"/>
      <c r="L2" s="750" t="s">
        <v>46</v>
      </c>
      <c r="M2" s="750"/>
      <c r="N2"/>
      <c r="O2"/>
      <c r="P2"/>
      <c r="Q2"/>
      <c r="R2"/>
      <c r="S2"/>
    </row>
    <row r="3" spans="1:19" ht="13.8">
      <c r="A3"/>
      <c r="B3" s="775" t="s">
        <v>9</v>
      </c>
      <c r="C3" s="775"/>
      <c r="D3" s="53" t="s">
        <v>50</v>
      </c>
      <c r="E3" s="53" t="s">
        <v>53</v>
      </c>
      <c r="F3" s="750" t="s">
        <v>18</v>
      </c>
      <c r="G3" s="750"/>
      <c r="H3" s="750" t="s">
        <v>21</v>
      </c>
      <c r="I3" s="750"/>
      <c r="J3" s="750" t="s">
        <v>24</v>
      </c>
      <c r="K3" s="750"/>
      <c r="L3" s="750" t="s">
        <v>27</v>
      </c>
      <c r="M3" s="750"/>
      <c r="N3"/>
      <c r="O3"/>
      <c r="P3"/>
      <c r="Q3"/>
      <c r="R3"/>
      <c r="S3"/>
    </row>
    <row r="4" spans="1:19" ht="13.8">
      <c r="A4"/>
      <c r="B4" s="776" t="s">
        <v>10</v>
      </c>
      <c r="C4" s="776"/>
      <c r="D4" s="54" t="s">
        <v>31</v>
      </c>
      <c r="E4" s="54" t="s">
        <v>35</v>
      </c>
      <c r="F4" s="834" t="s">
        <v>38</v>
      </c>
      <c r="G4" s="834"/>
      <c r="H4" s="751" t="s">
        <v>41</v>
      </c>
      <c r="I4" s="751"/>
      <c r="J4" s="751" t="s">
        <v>44</v>
      </c>
      <c r="K4" s="751"/>
      <c r="L4" s="751" t="s">
        <v>47</v>
      </c>
      <c r="M4" s="751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751" t="s">
        <v>19</v>
      </c>
      <c r="G5" s="751"/>
      <c r="H5" s="751" t="s">
        <v>22</v>
      </c>
      <c r="I5" s="751"/>
      <c r="J5" s="751" t="s">
        <v>25</v>
      </c>
      <c r="K5" s="751"/>
      <c r="L5" s="751" t="s">
        <v>28</v>
      </c>
      <c r="M5" s="751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4" t="s">
        <v>298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5" t="str">
        <f>'HC-Mar'!B10</f>
        <v>Jardines Cancun</v>
      </c>
      <c r="D10" s="835"/>
      <c r="E10" s="835"/>
      <c r="F10" s="835"/>
      <c r="G10" s="835"/>
      <c r="H10" s="263" t="s">
        <v>300</v>
      </c>
      <c r="I10" s="836" t="str">
        <f>'HC-Mar'!K10</f>
        <v>Marzo</v>
      </c>
      <c r="J10" s="836"/>
      <c r="K10" s="264"/>
      <c r="L10" s="837">
        <f>'HC-Mar'!M10</f>
        <v>2018</v>
      </c>
      <c r="M10" s="837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38" t="s">
        <v>301</v>
      </c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8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39"/>
      <c r="H15" s="839"/>
      <c r="I15" s="839"/>
      <c r="J15" s="839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40" t="s">
        <v>302</v>
      </c>
      <c r="C16" s="840"/>
      <c r="D16" s="840"/>
      <c r="E16" s="840"/>
      <c r="F16" s="840"/>
      <c r="G16" s="839"/>
      <c r="H16" s="839"/>
      <c r="I16" s="839"/>
      <c r="J16" s="839"/>
      <c r="K16" s="266" t="s">
        <v>303</v>
      </c>
      <c r="L16" s="267"/>
      <c r="M16" s="268">
        <f>'HC-Mar'!D108</f>
        <v>9260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39"/>
      <c r="H17" s="839"/>
      <c r="I17" s="839"/>
      <c r="J17" s="839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39"/>
      <c r="H18" s="839"/>
      <c r="I18" s="839"/>
      <c r="J18" s="839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1" t="s">
        <v>304</v>
      </c>
      <c r="C19" s="841"/>
      <c r="D19" s="841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2" t="s">
        <v>171</v>
      </c>
      <c r="C20" s="842"/>
      <c r="D20" s="842"/>
      <c r="E20" s="842"/>
      <c r="F20" s="842"/>
      <c r="G20" s="272"/>
      <c r="H20" s="273">
        <f>SUMIF('HC-Mar'!G15:G57,"C",'HC-Mar'!H15:H57)</f>
        <v>10674</v>
      </c>
      <c r="I20" s="274"/>
      <c r="J20" s="275"/>
      <c r="K20" s="275"/>
      <c r="L20" s="55"/>
      <c r="M20" s="55"/>
      <c r="N20" s="55"/>
      <c r="O20" s="276"/>
      <c r="P20" s="277"/>
      <c r="Q20" s="277"/>
      <c r="R20" s="843"/>
      <c r="S20" s="843"/>
    </row>
    <row r="21" spans="1:19">
      <c r="A21" s="55"/>
      <c r="B21" s="844"/>
      <c r="C21" s="844"/>
      <c r="D21" s="844"/>
      <c r="E21" s="844"/>
      <c r="F21" s="844"/>
      <c r="G21" s="278"/>
      <c r="H21" s="273">
        <f>SUMIF('HC-Mar'!G15:G57,"AA",'HC-Mar'!H15:H57)</f>
        <v>0</v>
      </c>
      <c r="I21" s="274"/>
      <c r="J21" s="275"/>
      <c r="K21" s="275"/>
      <c r="L21" s="55"/>
      <c r="M21" s="55"/>
      <c r="N21" s="55"/>
      <c r="O21" s="276"/>
      <c r="P21" s="276"/>
      <c r="Q21" s="276"/>
      <c r="R21" s="279"/>
      <c r="S21" s="276"/>
    </row>
    <row r="22" spans="1:19">
      <c r="A22" s="55"/>
      <c r="B22" s="844"/>
      <c r="C22" s="844"/>
      <c r="D22" s="844"/>
      <c r="E22" s="844"/>
      <c r="F22" s="844"/>
      <c r="G22" s="278"/>
      <c r="H22" s="273">
        <f>SUMIF('HC-Mar'!G15:G57,"F",'HC-Mar'!H15:H57)</f>
        <v>0</v>
      </c>
      <c r="I22" s="274"/>
      <c r="J22" s="275"/>
      <c r="K22" s="275"/>
      <c r="L22" s="55"/>
      <c r="M22" s="55"/>
      <c r="N22" s="55"/>
      <c r="O22" s="276"/>
      <c r="P22" s="276"/>
      <c r="Q22" s="276"/>
      <c r="R22" s="279"/>
      <c r="S22" s="280"/>
    </row>
    <row r="23" spans="1:19" ht="15.6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5">
        <f>SUM(H20)</f>
        <v>10674</v>
      </c>
      <c r="K23" s="845"/>
      <c r="L23" s="282" t="s">
        <v>308</v>
      </c>
      <c r="M23" s="55"/>
      <c r="N23" s="55"/>
      <c r="O23" s="280"/>
      <c r="P23" s="276"/>
      <c r="Q23" s="276"/>
      <c r="R23" s="279"/>
      <c r="S23" s="276"/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1" t="s">
        <v>309</v>
      </c>
      <c r="C25" s="841"/>
      <c r="D25" s="841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/>
      <c r="S25" s="279"/>
    </row>
    <row r="26" spans="1:19">
      <c r="A26" s="55"/>
      <c r="B26" s="846" t="s">
        <v>120</v>
      </c>
      <c r="C26" s="846"/>
      <c r="D26" s="846"/>
      <c r="E26" s="846"/>
      <c r="F26" s="846"/>
      <c r="G26" s="234"/>
      <c r="H26" s="285">
        <f>'HC-Mar'!I60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/>
      <c r="S26" s="279"/>
    </row>
    <row r="27" spans="1:19">
      <c r="A27" s="55"/>
      <c r="B27" s="846" t="s">
        <v>382</v>
      </c>
      <c r="C27" s="846"/>
      <c r="D27" s="846"/>
      <c r="E27" s="846"/>
      <c r="F27" s="846"/>
      <c r="G27" s="55"/>
      <c r="H27" s="285">
        <f>'HC-Mar'!I61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/>
      <c r="S27" s="279"/>
    </row>
    <row r="28" spans="1:19">
      <c r="A28" s="55"/>
      <c r="B28" s="846" t="s">
        <v>146</v>
      </c>
      <c r="C28" s="846"/>
      <c r="D28" s="846"/>
      <c r="E28" s="846"/>
      <c r="F28" s="846"/>
      <c r="G28" s="55"/>
      <c r="H28" s="285">
        <f>SUMIF('HC-Mar'!G15:G57,"MT",'HC-Mar'!I15:I57)</f>
        <v>3000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/>
      <c r="S28" s="279"/>
    </row>
    <row r="29" spans="1:19">
      <c r="A29" s="55"/>
      <c r="B29" s="433" t="s">
        <v>267</v>
      </c>
      <c r="C29" s="434"/>
      <c r="D29" s="434"/>
      <c r="E29" s="434"/>
      <c r="F29" s="434"/>
      <c r="G29" s="55"/>
      <c r="H29" s="290">
        <f>'HC-Mar'!I59</f>
        <v>500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72" t="s">
        <v>347</v>
      </c>
      <c r="C30" s="872"/>
      <c r="D30" s="872"/>
      <c r="E30" s="872"/>
      <c r="F30" s="872"/>
      <c r="G30" s="55"/>
      <c r="H30" s="290">
        <f>SUMIF('HC-Mar'!G15:G57,"G",'HC-Mar'!I15:I57)</f>
        <v>5303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881"/>
      <c r="C31" s="881"/>
      <c r="D31" s="881"/>
      <c r="E31" s="881"/>
      <c r="F31" s="881"/>
      <c r="G31" s="55"/>
      <c r="H31" s="290"/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881"/>
      <c r="C32" s="881"/>
      <c r="D32" s="881"/>
      <c r="E32" s="881"/>
      <c r="F32" s="881"/>
      <c r="G32" s="55"/>
      <c r="H32" s="290"/>
      <c r="I32" s="275"/>
      <c r="J32" s="275"/>
      <c r="K32" s="275"/>
      <c r="L32" s="55"/>
      <c r="M32" s="55"/>
      <c r="N32" s="55"/>
      <c r="O32" s="269"/>
      <c r="P32" s="269"/>
    </row>
    <row r="33" spans="1:16" ht="15.6">
      <c r="A33" s="55"/>
      <c r="B33" s="170" t="s">
        <v>307</v>
      </c>
      <c r="C33" s="55"/>
      <c r="D33" s="55"/>
      <c r="E33" s="55"/>
      <c r="F33" s="55"/>
      <c r="G33" s="55"/>
      <c r="H33" s="275"/>
      <c r="I33" s="234"/>
      <c r="J33" s="847">
        <f>SUM(H26:H32)</f>
        <v>10103</v>
      </c>
      <c r="K33" s="847"/>
      <c r="L33" s="292" t="s">
        <v>311</v>
      </c>
      <c r="M33" s="55"/>
      <c r="N33" s="55"/>
      <c r="O33" s="269"/>
      <c r="P33" s="269"/>
    </row>
    <row r="34" spans="1:16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6" ht="15.6">
      <c r="A35" s="55"/>
      <c r="B35" s="848" t="s">
        <v>312</v>
      </c>
      <c r="C35" s="848"/>
      <c r="D35" s="848"/>
      <c r="E35" s="848"/>
      <c r="F35" s="848"/>
      <c r="G35" s="848"/>
      <c r="H35" s="848"/>
      <c r="I35" s="55"/>
      <c r="J35" s="55"/>
      <c r="K35" s="55"/>
      <c r="L35" s="267"/>
      <c r="M35" s="291">
        <f>(J23-J33)</f>
        <v>571</v>
      </c>
      <c r="N35" s="55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.6">
      <c r="A37" s="55"/>
      <c r="B37" s="848" t="s">
        <v>313</v>
      </c>
      <c r="C37" s="848"/>
      <c r="D37" s="848"/>
      <c r="E37" s="848"/>
      <c r="F37" s="848"/>
      <c r="G37" s="848"/>
      <c r="H37" s="848"/>
      <c r="I37" s="55"/>
      <c r="J37" s="55"/>
      <c r="K37" s="55"/>
      <c r="L37" s="267"/>
      <c r="M37" s="268">
        <f>(M16+M35)</f>
        <v>9831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.6">
      <c r="A39" s="55"/>
      <c r="B39" s="849" t="s">
        <v>314</v>
      </c>
      <c r="C39" s="849"/>
      <c r="D39" s="849"/>
      <c r="E39" s="849"/>
      <c r="F39" s="849"/>
      <c r="G39" s="849"/>
      <c r="H39" s="849"/>
      <c r="I39" s="849"/>
      <c r="J39" s="849"/>
      <c r="K39" s="849"/>
      <c r="L39" s="849"/>
      <c r="M39" s="849"/>
      <c r="N39" s="55"/>
    </row>
    <row r="40" spans="1:16">
      <c r="A40" s="55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55"/>
    </row>
    <row r="41" spans="1:16">
      <c r="A41" s="5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 ht="15">
      <c r="A43" s="55"/>
      <c r="B43" s="838" t="s">
        <v>315</v>
      </c>
      <c r="C43" s="838"/>
      <c r="D43" s="838"/>
      <c r="E43" s="838"/>
      <c r="F43" s="838"/>
      <c r="G43" s="838"/>
      <c r="H43" s="838"/>
      <c r="I43" s="838"/>
      <c r="J43" s="838"/>
      <c r="K43" s="838"/>
      <c r="L43" s="838"/>
      <c r="M43" s="838"/>
      <c r="N43" s="55"/>
    </row>
    <row r="44" spans="1:1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.6">
      <c r="A45" s="55"/>
      <c r="B45" s="848" t="s">
        <v>316</v>
      </c>
      <c r="C45" s="848"/>
      <c r="D45" s="848"/>
      <c r="E45" s="848"/>
      <c r="F45" s="848"/>
      <c r="G45" s="293"/>
      <c r="H45" s="293"/>
      <c r="I45" s="234"/>
      <c r="J45" s="850">
        <f>M16</f>
        <v>9260</v>
      </c>
      <c r="K45" s="850"/>
      <c r="L45" s="55"/>
      <c r="M45" s="55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41" t="s">
        <v>317</v>
      </c>
      <c r="C47" s="841"/>
      <c r="D47" s="841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.6">
      <c r="A48" s="55"/>
      <c r="B48" s="851" t="s">
        <v>318</v>
      </c>
      <c r="C48" s="851"/>
      <c r="D48" s="851"/>
      <c r="E48" s="851"/>
      <c r="F48" s="851"/>
      <c r="G48" s="234"/>
      <c r="H48" s="294">
        <f>J23</f>
        <v>10674</v>
      </c>
      <c r="I48" s="55"/>
      <c r="J48" s="55"/>
      <c r="K48" s="55"/>
      <c r="L48" s="55"/>
      <c r="M48" s="55"/>
      <c r="N48" s="55"/>
    </row>
    <row r="49" spans="1:14" ht="15.6">
      <c r="A49" s="55"/>
      <c r="B49" s="851" t="s">
        <v>319</v>
      </c>
      <c r="C49" s="851"/>
      <c r="D49" s="851"/>
      <c r="E49" s="851"/>
      <c r="F49" s="851"/>
      <c r="G49" s="55"/>
      <c r="H49" s="55"/>
      <c r="I49" s="55"/>
      <c r="J49" s="55"/>
      <c r="K49" s="55"/>
      <c r="L49" s="55"/>
      <c r="M49" s="55"/>
      <c r="N49" s="55"/>
    </row>
    <row r="50" spans="1:14" ht="15.6">
      <c r="A50" s="55"/>
      <c r="B50" s="851" t="s">
        <v>320</v>
      </c>
      <c r="C50" s="851"/>
      <c r="D50" s="851"/>
      <c r="E50" s="851"/>
      <c r="F50" s="851"/>
      <c r="G50" s="55"/>
      <c r="H50" s="295">
        <f>'HC-Mar'!I58</f>
        <v>5000</v>
      </c>
      <c r="I50" s="55"/>
      <c r="J50" s="55"/>
      <c r="K50" s="55"/>
      <c r="L50" s="55"/>
      <c r="M50" s="55"/>
      <c r="N50" s="55"/>
    </row>
    <row r="51" spans="1:14" ht="15.6">
      <c r="A51" s="55"/>
      <c r="B51" s="851" t="s">
        <v>348</v>
      </c>
      <c r="C51" s="851"/>
      <c r="D51" s="851"/>
      <c r="E51" s="851"/>
      <c r="F51" s="851"/>
      <c r="G51" s="55"/>
      <c r="H51" s="295"/>
      <c r="I51" s="55"/>
      <c r="J51" s="55"/>
      <c r="K51" s="55"/>
      <c r="L51" s="55"/>
      <c r="M51" s="55"/>
      <c r="N51" s="55"/>
    </row>
    <row r="52" spans="1:14">
      <c r="A52" s="55"/>
      <c r="B52" s="852"/>
      <c r="C52" s="852"/>
      <c r="D52" s="852"/>
      <c r="E52" s="852"/>
      <c r="F52" s="852"/>
      <c r="G52" s="55"/>
      <c r="H52" s="296"/>
      <c r="I52" s="55"/>
      <c r="J52" s="55"/>
      <c r="K52" s="55"/>
      <c r="L52" s="55"/>
      <c r="M52" s="55"/>
      <c r="N52" s="55"/>
    </row>
    <row r="53" spans="1:14" ht="15.6">
      <c r="A53" s="55"/>
      <c r="B53" s="170" t="s">
        <v>307</v>
      </c>
      <c r="C53" s="55"/>
      <c r="D53" s="55"/>
      <c r="E53" s="55"/>
      <c r="F53" s="55"/>
      <c r="G53" s="55"/>
      <c r="H53" s="55"/>
      <c r="I53" s="234"/>
      <c r="J53" s="853">
        <f>SUM(H48:H52)</f>
        <v>15674</v>
      </c>
      <c r="K53" s="853"/>
      <c r="L53" s="170" t="s">
        <v>280</v>
      </c>
      <c r="M53" s="55"/>
      <c r="N53" s="55"/>
    </row>
    <row r="54" spans="1:1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4" ht="15">
      <c r="A55" s="55"/>
      <c r="B55" s="841" t="s">
        <v>321</v>
      </c>
      <c r="C55" s="841"/>
      <c r="D55" s="841"/>
      <c r="E55" s="55"/>
      <c r="F55" s="55"/>
      <c r="G55" s="55"/>
      <c r="H55" s="55"/>
      <c r="I55" s="55"/>
      <c r="J55" s="55"/>
      <c r="K55" s="55"/>
      <c r="L55" s="55"/>
      <c r="M55" s="207"/>
      <c r="N55" s="55"/>
    </row>
    <row r="56" spans="1:14" ht="15.6">
      <c r="A56" s="55"/>
      <c r="B56" s="854" t="s">
        <v>322</v>
      </c>
      <c r="C56" s="854"/>
      <c r="D56" s="854"/>
      <c r="E56" s="854"/>
      <c r="F56" s="854"/>
      <c r="G56" s="234"/>
      <c r="H56" s="291">
        <f>J33</f>
        <v>10103</v>
      </c>
      <c r="I56" s="55"/>
      <c r="J56" s="55"/>
      <c r="K56" s="55"/>
      <c r="L56" s="55"/>
      <c r="M56" s="207"/>
      <c r="N56" s="55"/>
    </row>
    <row r="57" spans="1:14" ht="15.6">
      <c r="A57" s="55"/>
      <c r="B57" s="854" t="s">
        <v>323</v>
      </c>
      <c r="C57" s="854"/>
      <c r="D57" s="854"/>
      <c r="E57" s="854"/>
      <c r="F57" s="854"/>
      <c r="G57" s="55"/>
      <c r="H57" s="55"/>
      <c r="I57" s="55"/>
      <c r="J57" s="55"/>
      <c r="K57" s="55"/>
      <c r="L57" s="55"/>
      <c r="M57" s="297"/>
      <c r="N57" s="55"/>
    </row>
    <row r="58" spans="1:14" ht="15.6">
      <c r="A58" s="55"/>
      <c r="B58" s="854" t="s">
        <v>320</v>
      </c>
      <c r="C58" s="854"/>
      <c r="D58" s="854"/>
      <c r="E58" s="854"/>
      <c r="F58" s="854"/>
      <c r="G58" s="55"/>
      <c r="H58" s="285">
        <f>H50</f>
        <v>5000</v>
      </c>
      <c r="I58" s="55"/>
      <c r="J58" s="55"/>
      <c r="K58" s="55"/>
      <c r="L58" s="55"/>
      <c r="M58" s="298"/>
      <c r="N58" s="55"/>
    </row>
    <row r="59" spans="1:14" ht="15.6">
      <c r="A59" s="55"/>
      <c r="B59" s="854" t="s">
        <v>348</v>
      </c>
      <c r="C59" s="854"/>
      <c r="D59" s="854"/>
      <c r="E59" s="854"/>
      <c r="F59" s="854"/>
      <c r="G59" s="55"/>
      <c r="H59" s="285"/>
      <c r="I59" s="55"/>
      <c r="J59" s="55"/>
      <c r="K59" s="55"/>
      <c r="L59" s="55"/>
      <c r="M59" s="298"/>
      <c r="N59" s="55"/>
    </row>
    <row r="60" spans="1:14">
      <c r="A60" s="55"/>
      <c r="B60" s="852"/>
      <c r="C60" s="852"/>
      <c r="D60" s="852"/>
      <c r="E60" s="852"/>
      <c r="F60" s="852"/>
      <c r="G60" s="55"/>
      <c r="H60" s="296"/>
      <c r="I60" s="55"/>
      <c r="J60" s="55"/>
      <c r="K60" s="55"/>
      <c r="L60" s="55"/>
      <c r="M60" s="298"/>
      <c r="N60" s="55"/>
    </row>
    <row r="61" spans="1:14" ht="15.6">
      <c r="A61" s="55"/>
      <c r="B61" s="170" t="s">
        <v>307</v>
      </c>
      <c r="C61" s="55"/>
      <c r="D61" s="55"/>
      <c r="E61" s="55"/>
      <c r="F61" s="55"/>
      <c r="G61" s="55"/>
      <c r="H61" s="55"/>
      <c r="I61" s="234"/>
      <c r="J61" s="847">
        <f>SUM(H56:H60)</f>
        <v>15103</v>
      </c>
      <c r="K61" s="847"/>
      <c r="L61" s="299" t="s">
        <v>324</v>
      </c>
      <c r="M61" s="298"/>
      <c r="N61" s="55"/>
    </row>
    <row r="62" spans="1:14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298"/>
      <c r="N62" s="55"/>
    </row>
    <row r="63" spans="1:14" ht="15.6">
      <c r="A63" s="55"/>
      <c r="B63" s="848" t="s">
        <v>325</v>
      </c>
      <c r="C63" s="848"/>
      <c r="D63" s="848"/>
      <c r="E63" s="848"/>
      <c r="F63" s="848"/>
      <c r="G63" s="848"/>
      <c r="H63" s="848"/>
      <c r="I63" s="234"/>
      <c r="J63" s="850">
        <f>+J45+J53-J61</f>
        <v>9831</v>
      </c>
      <c r="K63" s="850"/>
      <c r="L63" s="300" t="s">
        <v>326</v>
      </c>
      <c r="M63" s="301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302"/>
      <c r="N64" s="55"/>
    </row>
    <row r="65" spans="1:14">
      <c r="A65" s="55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 ht="15">
      <c r="A68" s="55"/>
      <c r="B68" s="838" t="s">
        <v>327</v>
      </c>
      <c r="C68" s="838"/>
      <c r="D68" s="838"/>
      <c r="E68" s="838"/>
      <c r="F68" s="838"/>
      <c r="G68" s="838"/>
      <c r="H68" s="838"/>
      <c r="I68" s="838"/>
      <c r="J68" s="838"/>
      <c r="K68" s="838"/>
      <c r="L68" s="838"/>
      <c r="M68" s="838"/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855" t="s">
        <v>374</v>
      </c>
      <c r="C70" s="855"/>
      <c r="D70" s="855"/>
      <c r="E70" s="855"/>
      <c r="F70" s="855"/>
      <c r="G70" s="303"/>
      <c r="H70" s="303"/>
      <c r="I70" s="303"/>
      <c r="J70" s="303"/>
      <c r="K70" s="303"/>
      <c r="L70" s="304" t="s">
        <v>281</v>
      </c>
      <c r="M70" s="305">
        <f>'HC-Mar'!F119</f>
        <v>0</v>
      </c>
      <c r="N70" s="55"/>
    </row>
    <row r="71" spans="1:14">
      <c r="A71" s="55"/>
      <c r="B71" s="855" t="s">
        <v>33</v>
      </c>
      <c r="C71" s="855"/>
      <c r="D71" s="855"/>
      <c r="E71" s="855"/>
      <c r="F71" s="855"/>
      <c r="G71" s="303"/>
      <c r="H71" s="303"/>
      <c r="I71" s="303"/>
      <c r="J71" s="303"/>
      <c r="K71" s="303"/>
      <c r="L71" s="304" t="s">
        <v>281</v>
      </c>
      <c r="M71" s="305">
        <f>'HC-Mar'!F128</f>
        <v>3000</v>
      </c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8">
      <c r="A74" s="55"/>
      <c r="B74" s="55"/>
      <c r="C74" s="55"/>
      <c r="D74" s="55"/>
      <c r="E74" s="856" t="s">
        <v>328</v>
      </c>
      <c r="F74" s="856"/>
      <c r="G74" s="856"/>
      <c r="H74" s="857" t="s">
        <v>384</v>
      </c>
      <c r="I74" s="857"/>
      <c r="J74" s="857"/>
      <c r="K74" s="857"/>
      <c r="L74" s="857"/>
      <c r="M74" s="857"/>
      <c r="N74" s="55"/>
    </row>
    <row r="75" spans="1:14" ht="6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306" t="s">
        <v>329</v>
      </c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7" t="s">
        <v>270</v>
      </c>
      <c r="N76" s="55"/>
    </row>
    <row r="77" spans="1:1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</sheetData>
  <mergeCells count="67">
    <mergeCell ref="B68:M68"/>
    <mergeCell ref="B70:F70"/>
    <mergeCell ref="B71:F71"/>
    <mergeCell ref="E74:G74"/>
    <mergeCell ref="H74:M74"/>
    <mergeCell ref="B58:F58"/>
    <mergeCell ref="B59:F59"/>
    <mergeCell ref="B60:F60"/>
    <mergeCell ref="J61:K61"/>
    <mergeCell ref="B63:H63"/>
    <mergeCell ref="J63:K63"/>
    <mergeCell ref="B52:F52"/>
    <mergeCell ref="J53:K53"/>
    <mergeCell ref="B55:D55"/>
    <mergeCell ref="B56:F56"/>
    <mergeCell ref="B57:F57"/>
    <mergeCell ref="B47:D47"/>
    <mergeCell ref="B48:F48"/>
    <mergeCell ref="B49:F49"/>
    <mergeCell ref="B50:F50"/>
    <mergeCell ref="B51:F51"/>
    <mergeCell ref="B37:H37"/>
    <mergeCell ref="B39:M39"/>
    <mergeCell ref="B43:M43"/>
    <mergeCell ref="B45:F45"/>
    <mergeCell ref="J45:K45"/>
    <mergeCell ref="B30:F30"/>
    <mergeCell ref="B31:F31"/>
    <mergeCell ref="B32:F32"/>
    <mergeCell ref="J33:K33"/>
    <mergeCell ref="B35:H35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Mar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80" firstPageNumber="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78"/>
  <sheetViews>
    <sheetView topLeftCell="A26" zoomScale="150" workbookViewId="0">
      <selection activeCell="H38" activeCellId="1" sqref="O62:O64 H38"/>
    </sheetView>
  </sheetViews>
  <sheetFormatPr baseColWidth="10" defaultColWidth="9.109375" defaultRowHeight="13.2"/>
  <cols>
    <col min="1" max="7" width="9.109375" style="1"/>
    <col min="8" max="8" width="11.109375" style="1" bestFit="1" customWidth="1"/>
    <col min="9" max="1025" width="9.109375" style="1"/>
  </cols>
  <sheetData>
    <row r="1" spans="1:11">
      <c r="A1"/>
      <c r="B1"/>
      <c r="C1" s="308" t="s">
        <v>8</v>
      </c>
      <c r="D1" s="309" t="s">
        <v>37</v>
      </c>
      <c r="E1" s="310"/>
      <c r="F1"/>
      <c r="G1" s="310"/>
      <c r="H1" s="310"/>
      <c r="I1"/>
      <c r="J1"/>
      <c r="K1" s="310"/>
    </row>
    <row r="2" spans="1:11">
      <c r="A2"/>
      <c r="B2"/>
      <c r="C2" s="311" t="s">
        <v>9</v>
      </c>
      <c r="D2" s="312" t="s">
        <v>38</v>
      </c>
      <c r="E2" s="310"/>
      <c r="F2" s="310"/>
      <c r="G2" s="310"/>
      <c r="H2" s="310"/>
      <c r="I2"/>
      <c r="J2"/>
      <c r="K2" s="310"/>
    </row>
    <row r="3" spans="1:11" ht="13.8">
      <c r="A3"/>
      <c r="B3"/>
      <c r="C3" s="313" t="s">
        <v>10</v>
      </c>
      <c r="D3" s="310"/>
      <c r="E3" s="310"/>
      <c r="F3"/>
      <c r="G3" s="310"/>
      <c r="H3" s="310"/>
      <c r="I3"/>
      <c r="J3"/>
      <c r="K3" s="310"/>
    </row>
    <row r="4" spans="1:11" ht="13.8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8" t="s">
        <v>385</v>
      </c>
      <c r="D6" s="858"/>
      <c r="E6" s="858"/>
      <c r="F6" s="858"/>
      <c r="G6" s="858"/>
      <c r="H6" s="858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9" t="s">
        <v>331</v>
      </c>
      <c r="D9" s="859"/>
      <c r="E9" s="859"/>
      <c r="F9" s="860" t="s">
        <v>332</v>
      </c>
      <c r="G9" s="860"/>
      <c r="H9" s="399">
        <v>607991</v>
      </c>
      <c r="I9" s="319"/>
      <c r="J9" s="55"/>
      <c r="K9"/>
    </row>
    <row r="10" spans="1:11">
      <c r="A10" s="55"/>
      <c r="B10" s="317"/>
      <c r="C10" s="859"/>
      <c r="D10" s="859"/>
      <c r="E10" s="859"/>
      <c r="F10" s="860" t="s">
        <v>333</v>
      </c>
      <c r="G10" s="860"/>
      <c r="H10" s="399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25.2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'HC-Mar'!I58</f>
        <v>5000</v>
      </c>
      <c r="I12" s="319"/>
      <c r="J12" s="55"/>
      <c r="K12"/>
    </row>
    <row r="13" spans="1:11" ht="25.2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'HC-Mar'!I61</f>
        <v>0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5000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59" t="s">
        <v>361</v>
      </c>
      <c r="D19" s="859"/>
      <c r="E19" s="859"/>
      <c r="F19" s="860" t="s">
        <v>332</v>
      </c>
      <c r="G19" s="860"/>
      <c r="H19" s="399">
        <v>607975</v>
      </c>
      <c r="I19" s="319"/>
      <c r="J19" s="55"/>
    </row>
    <row r="20" spans="1:10">
      <c r="A20" s="55"/>
      <c r="B20" s="317"/>
      <c r="C20" s="859"/>
      <c r="D20" s="859"/>
      <c r="E20" s="859"/>
      <c r="F20" s="860" t="s">
        <v>333</v>
      </c>
      <c r="G20" s="860"/>
      <c r="H20" s="399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25.2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'HC-Mar'!I60</f>
        <v>1300</v>
      </c>
      <c r="I22" s="319"/>
      <c r="J22" s="55"/>
    </row>
    <row r="23" spans="1:10" ht="25.2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'HC-Mar'!I59</f>
        <v>500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1800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59" t="s">
        <v>363</v>
      </c>
      <c r="D29" s="859"/>
      <c r="E29" s="859"/>
      <c r="F29" s="869" t="s">
        <v>333</v>
      </c>
      <c r="G29" s="869"/>
      <c r="H29" s="873">
        <v>2675459567</v>
      </c>
      <c r="I29" s="319"/>
      <c r="J29" s="55"/>
    </row>
    <row r="30" spans="1:10" ht="12.75" customHeight="1">
      <c r="A30" s="55"/>
      <c r="B30" s="317"/>
      <c r="C30" s="859"/>
      <c r="D30" s="859"/>
      <c r="E30" s="859"/>
      <c r="F30" s="869"/>
      <c r="G30" s="869"/>
      <c r="H30" s="873"/>
      <c r="I30" s="319"/>
      <c r="J30" s="55"/>
    </row>
    <row r="31" spans="1:10" ht="12.75" customHeight="1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25.2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'HC-Mar'!I62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7800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2.8">
      <c r="A40" s="55"/>
      <c r="B40" s="861" t="s">
        <v>337</v>
      </c>
      <c r="C40" s="861"/>
      <c r="D40" s="861"/>
      <c r="E40" s="861"/>
      <c r="F40" s="861"/>
      <c r="G40" s="861"/>
      <c r="H40" s="861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'HC-Mar'!D108</f>
        <v>9260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'IM-Mar'!H20</f>
        <v>10674</v>
      </c>
      <c r="E43" s="336"/>
      <c r="F43" s="377" t="s">
        <v>341</v>
      </c>
      <c r="G43" s="341"/>
      <c r="H43" s="342">
        <f>'HC-Mar'!P59</f>
        <v>5000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19934</v>
      </c>
      <c r="E44" s="336"/>
      <c r="F44" s="392" t="s">
        <v>343</v>
      </c>
      <c r="G44" s="393"/>
      <c r="H44" s="394">
        <f>SUM(H42-H43)</f>
        <v>0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'IM-Mar'!B26:F26</f>
        <v>Resolucion para Fondo de Salones del Reino - Mar</v>
      </c>
      <c r="C46" s="347"/>
      <c r="D46" s="291">
        <f>'IM-Mar'!H26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'IM-Mar'!B27:F27</f>
        <v>PMA</v>
      </c>
      <c r="C47" s="347"/>
      <c r="D47" s="291">
        <f>'IM-Mar'!H27</f>
        <v>0</v>
      </c>
      <c r="E47" s="348"/>
      <c r="F47" s="377" t="s">
        <v>345</v>
      </c>
      <c r="G47" s="341"/>
      <c r="H47" s="342">
        <f>'HC-Mar'!Q59</f>
        <v>500</v>
      </c>
      <c r="I47" s="55"/>
      <c r="J47" s="55"/>
    </row>
    <row r="48" spans="1:10">
      <c r="A48" s="55"/>
      <c r="B48" s="380" t="str">
        <f>'IM-Mar'!B28:F28</f>
        <v>Contribucion Mensual para el Mantto del Salon - Mar</v>
      </c>
      <c r="C48" s="347"/>
      <c r="D48" s="291">
        <f>'IM-Mar'!H28</f>
        <v>3000</v>
      </c>
      <c r="E48" s="348"/>
      <c r="F48" s="392" t="s">
        <v>343</v>
      </c>
      <c r="G48" s="393"/>
      <c r="H48" s="394">
        <f>SUM(H46-H47)</f>
        <v>100</v>
      </c>
      <c r="I48" s="55"/>
      <c r="J48" s="55"/>
    </row>
    <row r="49" spans="1:10">
      <c r="A49" s="55"/>
      <c r="B49" s="380" t="e">
        <f>'IM-Mar'!#REF!</f>
        <v>#REF!</v>
      </c>
      <c r="C49" s="347"/>
      <c r="D49" s="291" t="e">
        <f>'IM-Mar'!#REF!</f>
        <v>#REF!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'IM-Mar'!B30:F30</f>
        <v>Gastos Varios</v>
      </c>
      <c r="C50" s="351"/>
      <c r="D50" s="291">
        <f>'IM-Mar'!H30</f>
        <v>5303</v>
      </c>
      <c r="E50" s="352"/>
      <c r="F50" s="351"/>
      <c r="G50" s="351"/>
      <c r="H50" s="353"/>
      <c r="I50" s="55"/>
      <c r="J50" s="55"/>
    </row>
    <row r="51" spans="1:10">
      <c r="A51" s="55"/>
      <c r="B51" s="380">
        <f>'IM-Mar'!B32:F32</f>
        <v>0</v>
      </c>
      <c r="C51" s="351"/>
      <c r="D51" s="354">
        <f>'IM-Mar'!H32</f>
        <v>0</v>
      </c>
      <c r="E51" s="336"/>
      <c r="F51" s="351"/>
      <c r="G51" s="351"/>
      <c r="H51" s="355" t="e">
        <f>D52+H42+H46</f>
        <v>#REF!</v>
      </c>
      <c r="I51" s="55"/>
      <c r="J51" s="55"/>
    </row>
    <row r="52" spans="1:10">
      <c r="A52" s="55"/>
      <c r="B52" s="395" t="s">
        <v>342</v>
      </c>
      <c r="C52" s="395"/>
      <c r="D52" s="396" t="e">
        <f>SUM(D46:D51)</f>
        <v>#REF!</v>
      </c>
      <c r="E52" s="336"/>
      <c r="F52" s="341"/>
      <c r="G52" s="341"/>
      <c r="H52" s="358">
        <f>D44+H43+H47</f>
        <v>25434</v>
      </c>
      <c r="I52" s="55"/>
      <c r="J52" s="55"/>
    </row>
    <row r="53" spans="1:10">
      <c r="A53" s="55"/>
      <c r="B53" s="336"/>
      <c r="C53" s="336"/>
      <c r="D53" s="336"/>
      <c r="E53" s="336"/>
      <c r="F53" s="336"/>
      <c r="G53" s="336"/>
      <c r="H53" s="359" t="e">
        <f>D54</f>
        <v>#REF!</v>
      </c>
      <c r="I53" s="55"/>
      <c r="J53" s="55"/>
    </row>
    <row r="54" spans="1:10">
      <c r="A54" s="55"/>
      <c r="B54" s="393" t="s">
        <v>343</v>
      </c>
      <c r="C54" s="393"/>
      <c r="D54" s="394" t="e">
        <f>SUM(D52-D44)</f>
        <v>#REF!</v>
      </c>
      <c r="E54" s="336"/>
      <c r="F54" s="360"/>
      <c r="G54" s="360"/>
      <c r="H54" s="361" t="e">
        <f>H44+H48+H53</f>
        <v>#REF!</v>
      </c>
      <c r="I54" s="55"/>
      <c r="J54" s="55"/>
    </row>
    <row r="55" spans="1:10">
      <c r="A55" s="55"/>
      <c r="B55" s="55"/>
      <c r="C55" s="55"/>
      <c r="D55" s="397"/>
      <c r="E55" s="55"/>
      <c r="F55" s="55"/>
      <c r="G55" s="55"/>
      <c r="H55" s="362" t="e">
        <f>H51-H52</f>
        <v>#REF!</v>
      </c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Mar'!Q2" display="HC - Mar"/>
    <hyperlink ref="C2" location="Listado!B3" display="Listado"/>
    <hyperlink ref="D2" location="'IM-Mar'!F4" display="IM - Mar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C174"/>
  <sheetViews>
    <sheetView zoomScale="98" workbookViewId="0">
      <pane ySplit="6" topLeftCell="A41" activePane="bottomLeft" state="frozen"/>
      <selection pane="bottomLeft" activeCell="L61" sqref="L61:L63"/>
    </sheetView>
  </sheetViews>
  <sheetFormatPr baseColWidth="10" defaultColWidth="9.109375" defaultRowHeight="13.2"/>
  <cols>
    <col min="1" max="1" width="2.21875" style="1" customWidth="1"/>
    <col min="2" max="2" width="10.109375" style="71" bestFit="1" customWidth="1"/>
    <col min="3" max="9" width="9.109375" style="1"/>
    <col min="10" max="10" width="9.109375" style="71"/>
    <col min="11" max="12" width="9.21875" style="71" bestFit="1" customWidth="1"/>
    <col min="13" max="16" width="9.109375" style="71"/>
    <col min="17" max="17" width="1.6640625" style="1" customWidth="1"/>
    <col min="18" max="21" width="9.109375" style="1"/>
    <col min="22" max="22" width="0" style="1" hidden="1"/>
    <col min="23" max="1017" width="9.109375" style="1"/>
  </cols>
  <sheetData>
    <row r="1" spans="1:24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3.8">
      <c r="A2"/>
      <c r="B2" s="788" t="s">
        <v>8</v>
      </c>
      <c r="C2" s="788"/>
      <c r="D2" s="788"/>
      <c r="E2" s="788"/>
      <c r="F2" s="158"/>
      <c r="G2" s="803">
        <v>41365</v>
      </c>
      <c r="H2" s="803"/>
      <c r="I2" s="803"/>
      <c r="J2" s="159"/>
      <c r="K2" s="702" t="s">
        <v>18</v>
      </c>
      <c r="L2" s="702" t="s">
        <v>21</v>
      </c>
      <c r="M2" s="702" t="s">
        <v>24</v>
      </c>
      <c r="N2" s="702" t="s">
        <v>386</v>
      </c>
      <c r="O2" s="702" t="s">
        <v>30</v>
      </c>
      <c r="P2" s="702" t="s">
        <v>34</v>
      </c>
      <c r="Q2"/>
      <c r="R2"/>
      <c r="S2"/>
      <c r="T2"/>
      <c r="U2"/>
      <c r="V2"/>
      <c r="W2"/>
      <c r="X2"/>
    </row>
    <row r="3" spans="1:24" ht="13.8">
      <c r="A3"/>
      <c r="B3" s="775" t="s">
        <v>9</v>
      </c>
      <c r="C3" s="775"/>
      <c r="D3" s="775"/>
      <c r="E3" s="775"/>
      <c r="F3" s="158"/>
      <c r="G3" s="161"/>
      <c r="H3" s="161"/>
      <c r="I3" s="161"/>
      <c r="J3" s="159"/>
      <c r="K3" s="702" t="s">
        <v>37</v>
      </c>
      <c r="L3" s="705" t="s">
        <v>40</v>
      </c>
      <c r="M3" s="702" t="s">
        <v>43</v>
      </c>
      <c r="N3" s="702" t="s">
        <v>46</v>
      </c>
      <c r="O3" s="702" t="s">
        <v>50</v>
      </c>
      <c r="P3" s="702" t="s">
        <v>53</v>
      </c>
      <c r="Q3"/>
      <c r="R3"/>
      <c r="S3"/>
      <c r="T3"/>
      <c r="U3"/>
      <c r="V3"/>
      <c r="W3"/>
      <c r="X3"/>
    </row>
    <row r="4" spans="1:24" ht="13.8">
      <c r="A4"/>
      <c r="B4" s="776" t="s">
        <v>10</v>
      </c>
      <c r="C4" s="776"/>
      <c r="D4" s="776"/>
      <c r="E4" s="776"/>
      <c r="F4" s="162"/>
      <c r="G4" s="801" t="s">
        <v>252</v>
      </c>
      <c r="H4" s="801"/>
      <c r="I4" s="801"/>
      <c r="J4" s="163"/>
      <c r="K4" s="703" t="s">
        <v>19</v>
      </c>
      <c r="L4" s="703" t="s">
        <v>22</v>
      </c>
      <c r="M4" s="703" t="s">
        <v>25</v>
      </c>
      <c r="N4" s="703" t="s">
        <v>28</v>
      </c>
      <c r="O4" s="703" t="s">
        <v>31</v>
      </c>
      <c r="P4" s="703" t="s">
        <v>35</v>
      </c>
      <c r="Q4"/>
      <c r="R4"/>
      <c r="S4"/>
      <c r="T4"/>
      <c r="U4"/>
      <c r="V4"/>
      <c r="W4"/>
      <c r="X4"/>
    </row>
    <row r="5" spans="1:24" ht="15.6">
      <c r="A5"/>
      <c r="B5" s="802" t="s">
        <v>5</v>
      </c>
      <c r="C5" s="802"/>
      <c r="D5" s="802"/>
      <c r="E5" s="802"/>
      <c r="F5" s="162"/>
      <c r="G5" s="161"/>
      <c r="H5" s="161"/>
      <c r="I5" s="161"/>
      <c r="J5" s="163"/>
      <c r="K5" s="703" t="s">
        <v>38</v>
      </c>
      <c r="L5" s="703" t="s">
        <v>41</v>
      </c>
      <c r="M5" s="703" t="s">
        <v>44</v>
      </c>
      <c r="N5" s="703" t="s">
        <v>47</v>
      </c>
      <c r="O5" s="703" t="s">
        <v>51</v>
      </c>
      <c r="P5" s="703" t="s">
        <v>54</v>
      </c>
      <c r="Q5"/>
      <c r="R5"/>
      <c r="S5"/>
      <c r="T5"/>
      <c r="U5"/>
      <c r="V5"/>
      <c r="W5"/>
      <c r="X5"/>
    </row>
    <row r="6" spans="1:24" ht="6.75" customHeight="1">
      <c r="A6"/>
      <c r="B6" s="164"/>
      <c r="C6" s="164"/>
      <c r="D6" s="164"/>
      <c r="E6" s="164"/>
      <c r="F6" s="162"/>
      <c r="G6" s="161"/>
      <c r="H6" s="161"/>
      <c r="I6" s="161"/>
      <c r="J6" s="163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26.25" customHeight="1">
      <c r="A8" s="55"/>
      <c r="B8" s="794" t="s">
        <v>253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794"/>
      <c r="O8" s="794"/>
      <c r="P8" s="794"/>
      <c r="Q8" s="55"/>
      <c r="R8"/>
      <c r="S8"/>
      <c r="T8"/>
      <c r="U8" s="131"/>
      <c r="V8" s="165">
        <v>1</v>
      </c>
      <c r="W8"/>
      <c r="X8"/>
    </row>
    <row r="9" spans="1:24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30"/>
      <c r="K9" s="130"/>
      <c r="L9" s="130"/>
      <c r="M9" s="130"/>
      <c r="N9" s="130"/>
      <c r="O9" s="130"/>
      <c r="P9" s="130"/>
      <c r="Q9" s="55"/>
      <c r="R9" s="167"/>
      <c r="S9" s="131"/>
      <c r="T9" s="131"/>
      <c r="U9" s="131"/>
      <c r="V9" s="165">
        <v>2</v>
      </c>
      <c r="W9"/>
      <c r="X9"/>
    </row>
    <row r="10" spans="1:24" ht="15.6">
      <c r="A10" s="55"/>
      <c r="B10" s="795" t="str">
        <f>Menu!C13</f>
        <v>Jardines Cancun</v>
      </c>
      <c r="C10" s="795"/>
      <c r="D10" s="795"/>
      <c r="E10" s="795"/>
      <c r="F10" s="795"/>
      <c r="G10" s="795"/>
      <c r="H10" s="795"/>
      <c r="I10" s="795" t="str">
        <f>Menu!F13</f>
        <v>Cancun</v>
      </c>
      <c r="J10" s="795"/>
      <c r="K10" s="795"/>
      <c r="L10" s="795" t="str">
        <f>Menu!I13</f>
        <v>Quintana Roo</v>
      </c>
      <c r="M10" s="795"/>
      <c r="N10" s="795" t="s">
        <v>72</v>
      </c>
      <c r="O10" s="795"/>
      <c r="P10" s="706">
        <v>2018</v>
      </c>
      <c r="Q10" s="55"/>
      <c r="R10" s="52"/>
      <c r="S10"/>
      <c r="T10" s="52"/>
      <c r="U10" s="52"/>
      <c r="V10" s="52"/>
      <c r="W10" s="52"/>
      <c r="X10"/>
    </row>
    <row r="11" spans="1:24">
      <c r="A11" s="55"/>
      <c r="B11" s="796" t="s">
        <v>254</v>
      </c>
      <c r="C11" s="796"/>
      <c r="D11" s="796"/>
      <c r="E11" s="796"/>
      <c r="F11" s="796"/>
      <c r="G11" s="796"/>
      <c r="H11" s="796"/>
      <c r="I11" s="797" t="s">
        <v>255</v>
      </c>
      <c r="J11" s="797"/>
      <c r="K11" s="797"/>
      <c r="L11" s="796" t="s">
        <v>256</v>
      </c>
      <c r="M11" s="796"/>
      <c r="N11" s="797" t="s">
        <v>257</v>
      </c>
      <c r="O11" s="797"/>
      <c r="P11" s="704"/>
      <c r="Q11" s="55"/>
      <c r="R11" s="52"/>
      <c r="S11" s="52"/>
      <c r="T11" s="52"/>
      <c r="U11" s="52"/>
      <c r="V11" s="52"/>
      <c r="W11" s="52"/>
      <c r="X11"/>
    </row>
    <row r="12" spans="1:24" ht="13.5" customHeight="1">
      <c r="A12" s="55"/>
      <c r="B12" s="130"/>
      <c r="C12" s="55"/>
      <c r="D12" s="55"/>
      <c r="E12" s="55"/>
      <c r="F12" s="55"/>
      <c r="G12" s="55"/>
      <c r="H12" s="55"/>
      <c r="I12" s="55"/>
      <c r="J12" s="130"/>
      <c r="K12" s="130"/>
      <c r="L12" s="130"/>
      <c r="M12" s="130"/>
      <c r="N12" s="130"/>
      <c r="O12" s="130"/>
      <c r="P12" s="130"/>
      <c r="Q12" s="55"/>
      <c r="R12" s="172"/>
      <c r="S12" s="172"/>
      <c r="T12" s="173"/>
      <c r="U12" s="52"/>
      <c r="V12" s="52"/>
      <c r="W12" s="52"/>
      <c r="X12"/>
    </row>
    <row r="13" spans="1:24" ht="13.5" customHeight="1">
      <c r="A13" s="55"/>
      <c r="B13" s="791" t="s">
        <v>259</v>
      </c>
      <c r="C13" s="792" t="s">
        <v>260</v>
      </c>
      <c r="D13" s="792"/>
      <c r="E13" s="792"/>
      <c r="F13" s="792"/>
      <c r="G13" s="792"/>
      <c r="H13" s="792"/>
      <c r="I13" s="792"/>
      <c r="J13" s="792" t="s">
        <v>261</v>
      </c>
      <c r="K13" s="792" t="s">
        <v>262</v>
      </c>
      <c r="L13" s="792"/>
      <c r="M13" s="792" t="s">
        <v>372</v>
      </c>
      <c r="N13" s="792"/>
      <c r="O13" s="793" t="s">
        <v>353</v>
      </c>
      <c r="P13" s="793"/>
      <c r="Q13" s="55"/>
      <c r="R13" s="174"/>
      <c r="S13" s="174"/>
      <c r="T13" s="172"/>
      <c r="U13" s="52"/>
      <c r="V13" s="52"/>
      <c r="W13" s="52"/>
      <c r="X13"/>
    </row>
    <row r="14" spans="1:24">
      <c r="A14" s="55"/>
      <c r="B14" s="791"/>
      <c r="C14" s="792"/>
      <c r="D14" s="792"/>
      <c r="E14" s="792"/>
      <c r="F14" s="792"/>
      <c r="G14" s="792"/>
      <c r="H14" s="792"/>
      <c r="I14" s="792"/>
      <c r="J14" s="792"/>
      <c r="K14" s="707" t="s">
        <v>265</v>
      </c>
      <c r="L14" s="707" t="s">
        <v>266</v>
      </c>
      <c r="M14" s="707" t="s">
        <v>265</v>
      </c>
      <c r="N14" s="707" t="s">
        <v>266</v>
      </c>
      <c r="O14" s="707" t="s">
        <v>265</v>
      </c>
      <c r="P14" s="708" t="s">
        <v>266</v>
      </c>
      <c r="Q14" s="56"/>
      <c r="R14" s="52"/>
      <c r="S14" s="175"/>
      <c r="T14" s="52"/>
      <c r="U14" s="52"/>
      <c r="V14" s="52"/>
      <c r="W14" s="52"/>
      <c r="X14"/>
    </row>
    <row r="15" spans="1:24" ht="15.75" customHeight="1">
      <c r="A15" s="55"/>
      <c r="B15" s="648">
        <v>43194</v>
      </c>
      <c r="C15" s="799" t="s">
        <v>175</v>
      </c>
      <c r="D15" s="799"/>
      <c r="E15" s="799"/>
      <c r="F15" s="799"/>
      <c r="G15" s="799"/>
      <c r="H15" s="799"/>
      <c r="I15" s="799"/>
      <c r="J15" s="177" t="s">
        <v>176</v>
      </c>
      <c r="K15" s="178">
        <v>1058</v>
      </c>
      <c r="L15" s="178"/>
      <c r="M15" s="178"/>
      <c r="N15" s="178"/>
      <c r="O15" s="178"/>
      <c r="P15" s="363"/>
      <c r="Q15" s="55"/>
      <c r="R15" s="180" t="str">
        <f>VLOOKUP(C15,Listado!C11:I321,7,0)</f>
        <v>OM</v>
      </c>
      <c r="S15" s="181" t="s">
        <v>77</v>
      </c>
      <c r="T15" s="182"/>
      <c r="U15" s="182"/>
      <c r="V15" s="182"/>
      <c r="W15" s="182"/>
      <c r="X15" s="182"/>
    </row>
    <row r="16" spans="1:24" ht="15.75" customHeight="1">
      <c r="A16" s="55"/>
      <c r="B16" s="648">
        <v>43194</v>
      </c>
      <c r="C16" s="799" t="s">
        <v>171</v>
      </c>
      <c r="D16" s="799"/>
      <c r="E16" s="799"/>
      <c r="F16" s="799"/>
      <c r="G16" s="799"/>
      <c r="H16" s="799"/>
      <c r="I16" s="799"/>
      <c r="J16" s="177" t="s">
        <v>172</v>
      </c>
      <c r="K16" s="178">
        <v>2925</v>
      </c>
      <c r="L16" s="178"/>
      <c r="M16" s="178"/>
      <c r="N16" s="178"/>
      <c r="O16" s="178"/>
      <c r="P16" s="178"/>
      <c r="Q16" s="179"/>
      <c r="R16" s="180" t="str">
        <f>VLOOKUP(C16,Listado!C11:I321,7,0)</f>
        <v>C</v>
      </c>
      <c r="S16" s="181" t="s">
        <v>79</v>
      </c>
      <c r="T16" s="182"/>
      <c r="U16" s="182"/>
      <c r="V16" s="182"/>
      <c r="W16" s="52"/>
      <c r="X16"/>
    </row>
    <row r="17" spans="1:24" ht="15.75" customHeight="1">
      <c r="A17" s="55"/>
      <c r="B17" s="648">
        <v>43197</v>
      </c>
      <c r="C17" s="799" t="s">
        <v>175</v>
      </c>
      <c r="D17" s="799"/>
      <c r="E17" s="799"/>
      <c r="F17" s="799"/>
      <c r="G17" s="799"/>
      <c r="H17" s="799"/>
      <c r="I17" s="799"/>
      <c r="J17" s="177" t="s">
        <v>176</v>
      </c>
      <c r="K17" s="178">
        <v>401</v>
      </c>
      <c r="L17" s="178"/>
      <c r="M17" s="178"/>
      <c r="N17" s="178"/>
      <c r="O17" s="178"/>
      <c r="P17" s="178"/>
      <c r="Q17" s="179"/>
      <c r="R17" s="180" t="str">
        <f>VLOOKUP(C17,Listado!C11:I321,7,0)</f>
        <v>OM</v>
      </c>
      <c r="S17" s="181" t="s">
        <v>70</v>
      </c>
      <c r="T17" s="182"/>
      <c r="U17" s="182"/>
      <c r="V17" s="182"/>
      <c r="W17" s="52"/>
      <c r="X17"/>
    </row>
    <row r="18" spans="1:24" ht="15.75" customHeight="1">
      <c r="A18" s="55"/>
      <c r="B18" s="648">
        <v>43197</v>
      </c>
      <c r="C18" s="799" t="s">
        <v>171</v>
      </c>
      <c r="D18" s="799"/>
      <c r="E18" s="799"/>
      <c r="F18" s="799"/>
      <c r="G18" s="799"/>
      <c r="H18" s="799"/>
      <c r="I18" s="799"/>
      <c r="J18" s="177" t="s">
        <v>172</v>
      </c>
      <c r="K18" s="178">
        <v>1054</v>
      </c>
      <c r="L18" s="178"/>
      <c r="M18" s="178"/>
      <c r="N18" s="178"/>
      <c r="O18" s="178"/>
      <c r="P18" s="178"/>
      <c r="Q18" s="179"/>
      <c r="R18" s="180" t="str">
        <f>VLOOKUP(C18,Listado!C11:I321,7,0)</f>
        <v>C</v>
      </c>
      <c r="S18" s="181" t="s">
        <v>72</v>
      </c>
      <c r="T18" s="182"/>
      <c r="U18" s="182"/>
      <c r="V18" s="182"/>
      <c r="W18" s="52"/>
      <c r="X18"/>
    </row>
    <row r="19" spans="1:24" ht="15.75" customHeight="1">
      <c r="A19" s="55"/>
      <c r="B19" s="648">
        <v>43202</v>
      </c>
      <c r="C19" s="799" t="s">
        <v>175</v>
      </c>
      <c r="D19" s="799"/>
      <c r="E19" s="799"/>
      <c r="F19" s="799"/>
      <c r="G19" s="799"/>
      <c r="H19" s="799"/>
      <c r="I19" s="799"/>
      <c r="J19" s="177" t="s">
        <v>176</v>
      </c>
      <c r="K19" s="178">
        <v>60</v>
      </c>
      <c r="L19" s="178"/>
      <c r="M19" s="178"/>
      <c r="N19" s="178"/>
      <c r="O19" s="178"/>
      <c r="P19" s="178"/>
      <c r="Q19" s="179"/>
      <c r="R19" s="180" t="str">
        <f>VLOOKUP(C19,Listado!C11:I321,7,0)</f>
        <v>OM</v>
      </c>
      <c r="S19" s="181" t="s">
        <v>74</v>
      </c>
      <c r="T19" s="182"/>
      <c r="U19" s="182"/>
      <c r="V19" s="182"/>
      <c r="W19" s="52"/>
      <c r="X19"/>
    </row>
    <row r="20" spans="1:24" ht="15.75" customHeight="1">
      <c r="A20" s="55"/>
      <c r="B20" s="648">
        <v>43202</v>
      </c>
      <c r="C20" s="799" t="s">
        <v>171</v>
      </c>
      <c r="D20" s="799"/>
      <c r="E20" s="799"/>
      <c r="F20" s="799"/>
      <c r="G20" s="799"/>
      <c r="H20" s="799"/>
      <c r="I20" s="799"/>
      <c r="J20" s="177" t="s">
        <v>172</v>
      </c>
      <c r="K20" s="178">
        <v>204</v>
      </c>
      <c r="L20" s="178"/>
      <c r="M20" s="178"/>
      <c r="N20" s="178"/>
      <c r="O20" s="178"/>
      <c r="P20" s="178"/>
      <c r="Q20" s="179"/>
      <c r="R20" s="180" t="str">
        <f>VLOOKUP(C20,Listado!C11:I321,7,0)</f>
        <v>C</v>
      </c>
      <c r="S20" s="181" t="s">
        <v>76</v>
      </c>
      <c r="T20" s="182"/>
      <c r="U20" s="182"/>
      <c r="V20" s="182"/>
      <c r="W20" s="52"/>
      <c r="X20"/>
    </row>
    <row r="21" spans="1:24" ht="15.75" customHeight="1">
      <c r="A21" s="55"/>
      <c r="B21" s="648">
        <v>43204</v>
      </c>
      <c r="C21" s="799" t="s">
        <v>175</v>
      </c>
      <c r="D21" s="799"/>
      <c r="E21" s="799"/>
      <c r="F21" s="799"/>
      <c r="G21" s="799"/>
      <c r="H21" s="799"/>
      <c r="I21" s="799"/>
      <c r="J21" s="177" t="s">
        <v>176</v>
      </c>
      <c r="K21" s="178">
        <v>350</v>
      </c>
      <c r="L21" s="178"/>
      <c r="M21" s="178"/>
      <c r="N21" s="178"/>
      <c r="O21" s="178"/>
      <c r="P21" s="178"/>
      <c r="Q21" s="179"/>
      <c r="R21" s="180" t="str">
        <f>VLOOKUP(C21,Listado!C11:I321,7,0)</f>
        <v>OM</v>
      </c>
      <c r="S21" s="181" t="s">
        <v>78</v>
      </c>
      <c r="T21" s="182"/>
      <c r="U21" s="182"/>
      <c r="V21" s="182"/>
      <c r="W21" s="52"/>
      <c r="X21"/>
    </row>
    <row r="22" spans="1:24" ht="15.75" customHeight="1">
      <c r="A22" s="55"/>
      <c r="B22" s="648">
        <v>43204</v>
      </c>
      <c r="C22" s="799" t="s">
        <v>171</v>
      </c>
      <c r="D22" s="799"/>
      <c r="E22" s="799"/>
      <c r="F22" s="799"/>
      <c r="G22" s="799"/>
      <c r="H22" s="799"/>
      <c r="I22" s="799"/>
      <c r="J22" s="177" t="s">
        <v>172</v>
      </c>
      <c r="K22" s="178">
        <v>598</v>
      </c>
      <c r="L22" s="178"/>
      <c r="M22" s="178"/>
      <c r="N22" s="178"/>
      <c r="O22" s="178"/>
      <c r="P22" s="178"/>
      <c r="Q22" s="179"/>
      <c r="R22" s="180" t="str">
        <f>VLOOKUP(C22,Listado!C11:I321,7,0)</f>
        <v>C</v>
      </c>
      <c r="S22" s="181" t="s">
        <v>80</v>
      </c>
      <c r="T22" s="182"/>
      <c r="U22" s="182"/>
      <c r="V22" s="182"/>
      <c r="W22" s="52"/>
      <c r="X22"/>
    </row>
    <row r="23" spans="1:24" ht="15.75" customHeight="1">
      <c r="A23" s="55"/>
      <c r="B23" s="648">
        <v>43209</v>
      </c>
      <c r="C23" s="799" t="s">
        <v>175</v>
      </c>
      <c r="D23" s="799"/>
      <c r="E23" s="799"/>
      <c r="F23" s="799"/>
      <c r="G23" s="799"/>
      <c r="H23" s="799"/>
      <c r="I23" s="799"/>
      <c r="J23" s="177" t="s">
        <v>176</v>
      </c>
      <c r="K23" s="178">
        <v>160</v>
      </c>
      <c r="L23" s="178"/>
      <c r="M23" s="178"/>
      <c r="N23" s="178"/>
      <c r="O23" s="178"/>
      <c r="P23" s="178"/>
      <c r="Q23" s="179"/>
      <c r="R23" s="180" t="str">
        <f>VLOOKUP(C23,Listado!C11:I321,7,0)</f>
        <v>OM</v>
      </c>
      <c r="S23" s="181" t="s">
        <v>68</v>
      </c>
      <c r="T23" s="182"/>
      <c r="U23" s="182"/>
      <c r="V23" s="182"/>
      <c r="W23" s="52"/>
      <c r="X23"/>
    </row>
    <row r="24" spans="1:24" ht="15.75" customHeight="1">
      <c r="A24" s="55"/>
      <c r="B24" s="648">
        <v>43209</v>
      </c>
      <c r="C24" s="799" t="s">
        <v>171</v>
      </c>
      <c r="D24" s="799"/>
      <c r="E24" s="799"/>
      <c r="F24" s="799"/>
      <c r="G24" s="799"/>
      <c r="H24" s="799"/>
      <c r="I24" s="799"/>
      <c r="J24" s="177" t="s">
        <v>172</v>
      </c>
      <c r="K24" s="178">
        <v>290</v>
      </c>
      <c r="L24" s="178"/>
      <c r="M24" s="178"/>
      <c r="N24" s="178"/>
      <c r="O24" s="178"/>
      <c r="P24" s="178"/>
      <c r="Q24" s="179"/>
      <c r="R24" s="180" t="str">
        <f>VLOOKUP(C24,Listado!C11:I321,7,0)</f>
        <v>C</v>
      </c>
      <c r="S24" s="181" t="s">
        <v>71</v>
      </c>
      <c r="T24" s="182"/>
      <c r="U24" s="182"/>
      <c r="V24" s="182"/>
      <c r="W24" s="52"/>
      <c r="X24"/>
    </row>
    <row r="25" spans="1:24" ht="15.75" customHeight="1">
      <c r="A25" s="55"/>
      <c r="B25" s="648">
        <v>43211</v>
      </c>
      <c r="C25" s="799" t="s">
        <v>175</v>
      </c>
      <c r="D25" s="799"/>
      <c r="E25" s="799"/>
      <c r="F25" s="799"/>
      <c r="G25" s="799"/>
      <c r="H25" s="799"/>
      <c r="I25" s="799"/>
      <c r="J25" s="177" t="s">
        <v>176</v>
      </c>
      <c r="K25" s="178">
        <v>502</v>
      </c>
      <c r="L25" s="178"/>
      <c r="M25" s="178"/>
      <c r="N25" s="178"/>
      <c r="O25" s="178"/>
      <c r="P25" s="178"/>
      <c r="Q25" s="179"/>
      <c r="R25" s="180" t="str">
        <f>VLOOKUP(C25,Listado!C11:I321,7,0)</f>
        <v>OM</v>
      </c>
      <c r="S25" s="181" t="s">
        <v>73</v>
      </c>
      <c r="T25" s="182"/>
      <c r="U25" s="182"/>
      <c r="V25" s="182"/>
      <c r="W25" s="52"/>
      <c r="X25"/>
    </row>
    <row r="26" spans="1:24" ht="15.75" customHeight="1">
      <c r="A26" s="55"/>
      <c r="B26" s="648">
        <v>43211</v>
      </c>
      <c r="C26" s="799" t="s">
        <v>171</v>
      </c>
      <c r="D26" s="799"/>
      <c r="E26" s="799"/>
      <c r="F26" s="799"/>
      <c r="G26" s="799"/>
      <c r="H26" s="799"/>
      <c r="I26" s="799"/>
      <c r="J26" s="177" t="s">
        <v>172</v>
      </c>
      <c r="K26" s="178">
        <v>887</v>
      </c>
      <c r="L26" s="178"/>
      <c r="M26" s="178"/>
      <c r="N26" s="178"/>
      <c r="O26" s="178"/>
      <c r="P26" s="178"/>
      <c r="Q26" s="179"/>
      <c r="R26" s="180" t="str">
        <f>VLOOKUP(C26,Listado!C11:I321,7,0)</f>
        <v>C</v>
      </c>
      <c r="S26" s="181" t="s">
        <v>75</v>
      </c>
      <c r="T26" s="182"/>
      <c r="U26" s="182"/>
      <c r="V26" s="182"/>
      <c r="W26" s="52"/>
      <c r="X26"/>
    </row>
    <row r="27" spans="1:24" ht="15.75" customHeight="1">
      <c r="A27" s="55"/>
      <c r="B27" s="648">
        <v>43216</v>
      </c>
      <c r="C27" s="799" t="s">
        <v>175</v>
      </c>
      <c r="D27" s="799"/>
      <c r="E27" s="799"/>
      <c r="F27" s="799"/>
      <c r="G27" s="799"/>
      <c r="H27" s="799"/>
      <c r="I27" s="799"/>
      <c r="J27" s="177" t="s">
        <v>176</v>
      </c>
      <c r="K27" s="178">
        <v>70</v>
      </c>
      <c r="L27" s="178"/>
      <c r="M27" s="178"/>
      <c r="N27" s="178"/>
      <c r="O27" s="178"/>
      <c r="P27" s="178"/>
      <c r="Q27" s="179"/>
      <c r="R27" s="180" t="str">
        <f>VLOOKUP(C27,Listado!C11:I321,7,0)</f>
        <v>OM</v>
      </c>
      <c r="S27" s="183"/>
      <c r="T27" s="182"/>
      <c r="U27" s="182"/>
      <c r="V27" s="182"/>
      <c r="W27" s="52"/>
      <c r="X27"/>
    </row>
    <row r="28" spans="1:24" ht="15.75" customHeight="1">
      <c r="A28" s="55"/>
      <c r="B28" s="648">
        <v>43216</v>
      </c>
      <c r="C28" s="799" t="s">
        <v>171</v>
      </c>
      <c r="D28" s="799"/>
      <c r="E28" s="799"/>
      <c r="F28" s="799"/>
      <c r="G28" s="799"/>
      <c r="H28" s="799"/>
      <c r="I28" s="799"/>
      <c r="J28" s="177" t="s">
        <v>172</v>
      </c>
      <c r="K28" s="178">
        <v>260</v>
      </c>
      <c r="L28" s="178"/>
      <c r="M28" s="178"/>
      <c r="N28" s="178"/>
      <c r="O28" s="178"/>
      <c r="P28" s="178"/>
      <c r="Q28" s="179"/>
      <c r="R28" s="180" t="str">
        <f>VLOOKUP(C28,Listado!C11:I321,7,0)</f>
        <v>C</v>
      </c>
      <c r="S28" s="183"/>
      <c r="T28" s="182"/>
      <c r="U28" s="182"/>
      <c r="V28" s="182"/>
      <c r="W28" s="52"/>
      <c r="X28"/>
    </row>
    <row r="29" spans="1:24" ht="15.75" customHeight="1">
      <c r="A29" s="55"/>
      <c r="B29" s="648">
        <v>43218</v>
      </c>
      <c r="C29" s="799" t="s">
        <v>175</v>
      </c>
      <c r="D29" s="799"/>
      <c r="E29" s="799"/>
      <c r="F29" s="799"/>
      <c r="G29" s="799"/>
      <c r="H29" s="799"/>
      <c r="I29" s="799"/>
      <c r="J29" s="177" t="s">
        <v>176</v>
      </c>
      <c r="K29" s="178">
        <v>380</v>
      </c>
      <c r="L29" s="178"/>
      <c r="M29" s="178"/>
      <c r="N29" s="178"/>
      <c r="O29" s="178"/>
      <c r="P29" s="178"/>
      <c r="Q29" s="179"/>
      <c r="R29" s="180" t="str">
        <f>VLOOKUP(C29,Listado!C11:I321,7,0)</f>
        <v>OM</v>
      </c>
      <c r="S29" s="183"/>
      <c r="T29" s="182"/>
      <c r="U29" s="182"/>
      <c r="V29" s="182"/>
      <c r="W29" s="52"/>
      <c r="X29"/>
    </row>
    <row r="30" spans="1:24" ht="15.75" customHeight="1">
      <c r="A30" s="55"/>
      <c r="B30" s="648">
        <v>43218</v>
      </c>
      <c r="C30" s="799" t="s">
        <v>171</v>
      </c>
      <c r="D30" s="799"/>
      <c r="E30" s="799"/>
      <c r="F30" s="799"/>
      <c r="G30" s="799"/>
      <c r="H30" s="799"/>
      <c r="I30" s="799"/>
      <c r="J30" s="177" t="s">
        <v>172</v>
      </c>
      <c r="K30" s="178">
        <v>770</v>
      </c>
      <c r="L30" s="178"/>
      <c r="M30" s="178"/>
      <c r="N30" s="178"/>
      <c r="O30" s="178"/>
      <c r="P30" s="178"/>
      <c r="Q30" s="179"/>
      <c r="R30" s="180" t="str">
        <f>VLOOKUP(C30,Listado!C11:I321,7,0)</f>
        <v>C</v>
      </c>
      <c r="S30" s="183"/>
      <c r="T30" s="182"/>
      <c r="U30" s="182"/>
      <c r="V30" s="182"/>
      <c r="W30" s="52"/>
      <c r="X30"/>
    </row>
    <row r="31" spans="1:24" ht="15.75" customHeight="1">
      <c r="A31" s="55"/>
      <c r="B31" s="648">
        <v>43197</v>
      </c>
      <c r="C31" s="799" t="s">
        <v>441</v>
      </c>
      <c r="D31" s="799"/>
      <c r="E31" s="799"/>
      <c r="F31" s="799"/>
      <c r="G31" s="799"/>
      <c r="H31" s="799"/>
      <c r="I31" s="799"/>
      <c r="J31" s="177" t="s">
        <v>193</v>
      </c>
      <c r="K31" s="178"/>
      <c r="L31" s="178">
        <v>1260</v>
      </c>
      <c r="M31" s="178"/>
      <c r="N31" s="178"/>
      <c r="O31" s="178"/>
      <c r="P31" s="178"/>
      <c r="Q31" s="179"/>
      <c r="R31" s="180" t="e">
        <f>VLOOKUP(C31,Listado!C11:I321,7,0)</f>
        <v>#N/A</v>
      </c>
      <c r="S31" s="183"/>
      <c r="T31" s="182"/>
      <c r="U31" s="182"/>
      <c r="V31" s="182"/>
      <c r="W31" s="52"/>
      <c r="X31"/>
    </row>
    <row r="32" spans="1:24" ht="15.75" customHeight="1">
      <c r="A32" s="55"/>
      <c r="B32" s="648">
        <v>43220</v>
      </c>
      <c r="C32" s="799" t="s">
        <v>442</v>
      </c>
      <c r="D32" s="799"/>
      <c r="E32" s="799"/>
      <c r="F32" s="799"/>
      <c r="G32" s="799"/>
      <c r="H32" s="799"/>
      <c r="I32" s="799"/>
      <c r="J32" s="177" t="s">
        <v>193</v>
      </c>
      <c r="K32" s="178"/>
      <c r="L32" s="178">
        <v>1825</v>
      </c>
      <c r="M32" s="178"/>
      <c r="N32" s="178"/>
      <c r="O32" s="178"/>
      <c r="P32" s="178"/>
      <c r="Q32" s="179"/>
      <c r="R32" s="180" t="str">
        <f>VLOOKUP(C32,Listado!C11:I321,7,0)</f>
        <v>G</v>
      </c>
      <c r="S32" s="183"/>
      <c r="T32" s="182"/>
      <c r="U32" s="182"/>
      <c r="V32" s="182"/>
      <c r="W32" s="52"/>
      <c r="X32"/>
    </row>
    <row r="33" spans="1:24" ht="15.75" customHeight="1">
      <c r="A33" s="55"/>
      <c r="B33" s="648">
        <v>43220</v>
      </c>
      <c r="C33" s="799" t="s">
        <v>443</v>
      </c>
      <c r="D33" s="799"/>
      <c r="E33" s="799"/>
      <c r="F33" s="799"/>
      <c r="G33" s="799"/>
      <c r="H33" s="799"/>
      <c r="I33" s="799"/>
      <c r="J33" s="177" t="s">
        <v>144</v>
      </c>
      <c r="K33" s="178"/>
      <c r="L33" s="178">
        <v>3000</v>
      </c>
      <c r="M33" s="178"/>
      <c r="N33" s="178"/>
      <c r="O33" s="178"/>
      <c r="P33" s="178"/>
      <c r="Q33" s="179"/>
      <c r="R33" s="180" t="e">
        <f>VLOOKUP(C33,Listado!C11:I321,7,0)</f>
        <v>#N/A</v>
      </c>
      <c r="S33" s="183"/>
      <c r="T33" s="182"/>
      <c r="U33" s="182"/>
      <c r="V33" s="182"/>
      <c r="W33" s="52"/>
      <c r="X33"/>
    </row>
    <row r="34" spans="1:24" ht="15.75" customHeight="1">
      <c r="A34" s="55"/>
      <c r="B34" s="648">
        <v>43220</v>
      </c>
      <c r="C34" s="799" t="s">
        <v>450</v>
      </c>
      <c r="D34" s="799"/>
      <c r="E34" s="799"/>
      <c r="F34" s="799"/>
      <c r="G34" s="799"/>
      <c r="H34" s="799"/>
      <c r="I34" s="799"/>
      <c r="J34" s="177" t="s">
        <v>193</v>
      </c>
      <c r="K34" s="178"/>
      <c r="L34" s="178">
        <v>350</v>
      </c>
      <c r="M34" s="178"/>
      <c r="N34" s="178"/>
      <c r="O34" s="178"/>
      <c r="P34" s="178"/>
      <c r="Q34" s="179"/>
      <c r="R34" s="180"/>
      <c r="S34" s="183"/>
      <c r="T34" s="182"/>
      <c r="U34" s="182"/>
      <c r="V34" s="182"/>
      <c r="W34" s="52"/>
      <c r="X34"/>
    </row>
    <row r="35" spans="1:24" ht="15.75" customHeight="1">
      <c r="A35" s="55"/>
      <c r="B35" s="648">
        <v>43220</v>
      </c>
      <c r="C35" s="799" t="s">
        <v>449</v>
      </c>
      <c r="D35" s="799"/>
      <c r="E35" s="799"/>
      <c r="F35" s="799"/>
      <c r="G35" s="799"/>
      <c r="H35" s="799"/>
      <c r="I35" s="799"/>
      <c r="J35" s="177" t="s">
        <v>193</v>
      </c>
      <c r="K35" s="178"/>
      <c r="L35" s="178">
        <v>2019</v>
      </c>
      <c r="M35" s="178"/>
      <c r="N35" s="178"/>
      <c r="O35" s="178"/>
      <c r="P35" s="178"/>
      <c r="Q35" s="179"/>
      <c r="R35" s="180" t="e">
        <f>VLOOKUP(C35,Listado!C11:I321,7,0)</f>
        <v>#N/A</v>
      </c>
      <c r="S35" s="183"/>
      <c r="T35" s="182"/>
      <c r="U35" s="182"/>
      <c r="V35" s="182"/>
      <c r="W35" s="52"/>
      <c r="X35"/>
    </row>
    <row r="36" spans="1:24" ht="15.75" customHeight="1">
      <c r="A36" s="55"/>
      <c r="B36" s="648">
        <v>43220</v>
      </c>
      <c r="C36" s="799" t="s">
        <v>175</v>
      </c>
      <c r="D36" s="799"/>
      <c r="E36" s="799"/>
      <c r="F36" s="799"/>
      <c r="G36" s="799"/>
      <c r="H36" s="799"/>
      <c r="I36" s="799"/>
      <c r="J36" s="177" t="s">
        <v>176</v>
      </c>
      <c r="K36" s="178">
        <v>2019</v>
      </c>
      <c r="L36" s="178"/>
      <c r="M36" s="178"/>
      <c r="N36" s="178"/>
      <c r="O36" s="178"/>
      <c r="P36" s="178"/>
      <c r="Q36" s="179"/>
      <c r="R36" s="180" t="str">
        <f>VLOOKUP(C36,Listado!C11:I321,7,0)</f>
        <v>OM</v>
      </c>
      <c r="S36" s="183"/>
      <c r="T36" s="182"/>
      <c r="U36" s="182"/>
      <c r="V36" s="182"/>
      <c r="W36" s="52"/>
      <c r="X36"/>
    </row>
    <row r="37" spans="1:24" ht="15.75" customHeight="1">
      <c r="A37" s="55"/>
      <c r="B37" s="648"/>
      <c r="C37" s="799"/>
      <c r="D37" s="799"/>
      <c r="E37" s="799"/>
      <c r="F37" s="799"/>
      <c r="G37" s="799"/>
      <c r="H37" s="799"/>
      <c r="I37" s="799"/>
      <c r="J37" s="177"/>
      <c r="K37" s="178"/>
      <c r="L37" s="178"/>
      <c r="M37" s="178"/>
      <c r="N37" s="178"/>
      <c r="O37" s="178"/>
      <c r="P37" s="178"/>
      <c r="Q37" s="179"/>
      <c r="R37" s="180"/>
      <c r="S37" s="183"/>
      <c r="T37" s="182"/>
      <c r="U37" s="182"/>
      <c r="V37" s="182"/>
      <c r="W37" s="52"/>
      <c r="X37"/>
    </row>
    <row r="38" spans="1:24" ht="15.75" customHeight="1">
      <c r="A38" s="55"/>
      <c r="B38" s="648"/>
      <c r="C38" s="799"/>
      <c r="D38" s="799"/>
      <c r="E38" s="799"/>
      <c r="F38" s="799"/>
      <c r="G38" s="799"/>
      <c r="H38" s="799"/>
      <c r="I38" s="799"/>
      <c r="J38" s="177"/>
      <c r="K38" s="178"/>
      <c r="L38" s="178"/>
      <c r="M38" s="178"/>
      <c r="N38" s="178"/>
      <c r="O38" s="178"/>
      <c r="P38" s="178"/>
      <c r="Q38" s="179"/>
      <c r="R38" s="180"/>
      <c r="S38" s="183"/>
      <c r="T38" s="182"/>
      <c r="U38" s="182"/>
      <c r="V38" s="182"/>
      <c r="W38" s="52"/>
      <c r="X38"/>
    </row>
    <row r="39" spans="1:24" ht="15.75" customHeight="1">
      <c r="A39" s="55"/>
      <c r="B39" s="648"/>
      <c r="C39" s="799"/>
      <c r="D39" s="799"/>
      <c r="E39" s="799"/>
      <c r="F39" s="799"/>
      <c r="G39" s="799"/>
      <c r="H39" s="799"/>
      <c r="I39" s="799"/>
      <c r="J39" s="177"/>
      <c r="K39" s="178"/>
      <c r="L39" s="178"/>
      <c r="M39" s="178"/>
      <c r="N39" s="178"/>
      <c r="O39" s="178"/>
      <c r="P39" s="178"/>
      <c r="Q39" s="179"/>
      <c r="R39" s="180"/>
      <c r="S39" s="183"/>
      <c r="T39" s="182"/>
      <c r="U39" s="182"/>
      <c r="V39" s="182"/>
      <c r="W39" s="52"/>
      <c r="X39"/>
    </row>
    <row r="40" spans="1:24" ht="15.75" customHeight="1">
      <c r="A40" s="55"/>
      <c r="B40" s="648"/>
      <c r="C40" s="799"/>
      <c r="D40" s="799"/>
      <c r="E40" s="799"/>
      <c r="F40" s="799"/>
      <c r="G40" s="799"/>
      <c r="H40" s="799"/>
      <c r="I40" s="799"/>
      <c r="J40" s="177"/>
      <c r="K40" s="178"/>
      <c r="L40" s="178"/>
      <c r="M40" s="178"/>
      <c r="N40" s="178"/>
      <c r="O40" s="178"/>
      <c r="P40" s="178"/>
      <c r="Q40" s="179"/>
      <c r="R40" s="180"/>
      <c r="S40" s="183"/>
      <c r="T40" s="182"/>
      <c r="U40" s="182"/>
      <c r="V40" s="182"/>
      <c r="W40" s="52"/>
      <c r="X40"/>
    </row>
    <row r="41" spans="1:24" ht="15.75" customHeight="1">
      <c r="A41" s="55"/>
      <c r="B41" s="648"/>
      <c r="C41" s="435"/>
      <c r="D41" s="436"/>
      <c r="E41" s="436"/>
      <c r="F41" s="436"/>
      <c r="G41" s="436"/>
      <c r="H41" s="436"/>
      <c r="I41" s="437"/>
      <c r="J41" s="177"/>
      <c r="K41" s="178"/>
      <c r="L41" s="178"/>
      <c r="M41" s="178"/>
      <c r="N41" s="178"/>
      <c r="O41" s="178"/>
      <c r="P41" s="178"/>
      <c r="Q41" s="179"/>
      <c r="R41" s="180"/>
      <c r="S41" s="183"/>
      <c r="T41" s="182"/>
      <c r="U41" s="182"/>
      <c r="V41" s="182"/>
      <c r="W41" s="52"/>
      <c r="X41"/>
    </row>
    <row r="42" spans="1:24" ht="15.75" customHeight="1">
      <c r="A42" s="55"/>
      <c r="B42" s="648"/>
      <c r="C42" s="799"/>
      <c r="D42" s="799"/>
      <c r="E42" s="799"/>
      <c r="F42" s="799"/>
      <c r="G42" s="799"/>
      <c r="H42" s="799"/>
      <c r="I42" s="799"/>
      <c r="J42" s="177"/>
      <c r="K42" s="178"/>
      <c r="L42" s="178"/>
      <c r="M42" s="178"/>
      <c r="N42" s="178"/>
      <c r="O42" s="178"/>
      <c r="P42" s="178"/>
      <c r="Q42" s="179"/>
      <c r="R42" s="180" t="e">
        <f>VLOOKUP(C42,Listado!C11:I321,7,0)</f>
        <v>#N/A</v>
      </c>
      <c r="S42" s="183"/>
      <c r="T42" s="182"/>
      <c r="U42" s="182"/>
      <c r="V42" s="182"/>
      <c r="W42" s="52"/>
      <c r="X42"/>
    </row>
    <row r="43" spans="1:24" ht="15.75" customHeight="1">
      <c r="A43" s="55"/>
      <c r="B43" s="648"/>
      <c r="C43" s="799"/>
      <c r="D43" s="799"/>
      <c r="E43" s="799"/>
      <c r="F43" s="799"/>
      <c r="G43" s="799"/>
      <c r="H43" s="799"/>
      <c r="I43" s="799"/>
      <c r="J43" s="177"/>
      <c r="K43" s="178"/>
      <c r="L43" s="178"/>
      <c r="M43" s="178"/>
      <c r="N43" s="178"/>
      <c r="O43" s="178"/>
      <c r="P43" s="178"/>
      <c r="Q43" s="179"/>
      <c r="R43" s="180" t="e">
        <f>VLOOKUP(C43,Listado!C11:I321,7,0)</f>
        <v>#N/A</v>
      </c>
      <c r="S43" s="183"/>
      <c r="T43" s="182"/>
      <c r="U43" s="182"/>
      <c r="V43" s="182"/>
      <c r="W43" s="52"/>
      <c r="X43"/>
    </row>
    <row r="44" spans="1:24" ht="15.75" customHeight="1">
      <c r="A44" s="55"/>
      <c r="B44" s="648"/>
      <c r="C44" s="799"/>
      <c r="D44" s="799"/>
      <c r="E44" s="799"/>
      <c r="F44" s="799"/>
      <c r="G44" s="799"/>
      <c r="H44" s="799"/>
      <c r="I44" s="799"/>
      <c r="J44" s="177"/>
      <c r="K44" s="178"/>
      <c r="L44" s="178"/>
      <c r="M44" s="178"/>
      <c r="N44" s="178"/>
      <c r="O44" s="178"/>
      <c r="P44" s="178"/>
      <c r="Q44" s="179"/>
      <c r="R44" s="180"/>
      <c r="S44" s="183"/>
      <c r="T44" s="182"/>
      <c r="U44" s="182"/>
      <c r="V44" s="182"/>
      <c r="W44" s="52"/>
      <c r="X44"/>
    </row>
    <row r="45" spans="1:24" ht="15.75" customHeight="1">
      <c r="A45" s="55"/>
      <c r="B45" s="176"/>
      <c r="C45" s="799"/>
      <c r="D45" s="799"/>
      <c r="E45" s="799"/>
      <c r="F45" s="799"/>
      <c r="G45" s="799"/>
      <c r="H45" s="799"/>
      <c r="I45" s="799"/>
      <c r="J45" s="177"/>
      <c r="K45" s="178"/>
      <c r="L45" s="178"/>
      <c r="M45" s="178"/>
      <c r="N45" s="178"/>
      <c r="O45" s="178"/>
      <c r="P45" s="178"/>
      <c r="Q45" s="179"/>
      <c r="R45" s="180" t="e">
        <f>VLOOKUP(C45,Listado!C11:I321,7,0)</f>
        <v>#N/A</v>
      </c>
      <c r="S45" s="183"/>
      <c r="T45" s="182"/>
      <c r="U45" s="182"/>
      <c r="V45" s="182"/>
      <c r="W45" s="52"/>
      <c r="X45"/>
    </row>
    <row r="46" spans="1:24" ht="15.75" customHeight="1">
      <c r="A46" s="55"/>
      <c r="B46" s="176"/>
      <c r="C46" s="799"/>
      <c r="D46" s="799"/>
      <c r="E46" s="799"/>
      <c r="F46" s="799"/>
      <c r="G46" s="799"/>
      <c r="H46" s="799"/>
      <c r="I46" s="799"/>
      <c r="J46" s="177"/>
      <c r="K46" s="178"/>
      <c r="L46" s="178"/>
      <c r="M46" s="178"/>
      <c r="N46" s="178"/>
      <c r="O46" s="178"/>
      <c r="P46" s="178"/>
      <c r="Q46" s="179"/>
      <c r="R46" s="180" t="e">
        <f>VLOOKUP(C46,Listado!C11:I321,7,0)</f>
        <v>#N/A</v>
      </c>
      <c r="S46" s="183"/>
      <c r="T46" s="182"/>
      <c r="U46" s="182"/>
      <c r="V46" s="182"/>
      <c r="W46" s="52"/>
      <c r="X46"/>
    </row>
    <row r="47" spans="1:24" ht="15.75" customHeight="1">
      <c r="A47" s="55"/>
      <c r="B47" s="176"/>
      <c r="C47" s="799"/>
      <c r="D47" s="799"/>
      <c r="E47" s="799"/>
      <c r="F47" s="799"/>
      <c r="G47" s="799"/>
      <c r="H47" s="799"/>
      <c r="I47" s="799"/>
      <c r="J47" s="177"/>
      <c r="K47" s="178"/>
      <c r="L47" s="178"/>
      <c r="M47" s="178"/>
      <c r="N47" s="178"/>
      <c r="O47" s="178"/>
      <c r="P47" s="178"/>
      <c r="Q47" s="179"/>
      <c r="R47" s="180" t="e">
        <f>VLOOKUP(C47,Listado!C11:I321,7,0)</f>
        <v>#N/A</v>
      </c>
      <c r="S47" s="183"/>
      <c r="T47" s="182"/>
      <c r="U47" s="182"/>
      <c r="V47" s="182"/>
      <c r="W47" s="52"/>
      <c r="X47"/>
    </row>
    <row r="48" spans="1:24" ht="15.75" customHeight="1">
      <c r="A48" s="55"/>
      <c r="B48" s="176"/>
      <c r="C48" s="430"/>
      <c r="D48" s="185"/>
      <c r="E48" s="185"/>
      <c r="F48" s="185"/>
      <c r="G48" s="185"/>
      <c r="H48" s="185"/>
      <c r="I48" s="186"/>
      <c r="J48" s="187"/>
      <c r="K48" s="178"/>
      <c r="L48" s="178"/>
      <c r="M48" s="178"/>
      <c r="N48" s="178"/>
      <c r="O48" s="178"/>
      <c r="P48" s="178"/>
      <c r="Q48" s="179"/>
      <c r="R48" s="180" t="e">
        <f>VLOOKUP(C48,Listado!C11:I321,7,0)</f>
        <v>#N/A</v>
      </c>
      <c r="S48" s="183"/>
      <c r="T48" s="182"/>
      <c r="U48" s="182"/>
      <c r="V48" s="182"/>
      <c r="W48" s="52"/>
      <c r="X48"/>
    </row>
    <row r="49" spans="1:24" ht="15.75" customHeight="1">
      <c r="A49" s="55"/>
      <c r="B49" s="176"/>
      <c r="C49" s="430"/>
      <c r="D49" s="185"/>
      <c r="E49" s="185"/>
      <c r="F49" s="185"/>
      <c r="G49" s="185"/>
      <c r="H49" s="185"/>
      <c r="I49" s="186"/>
      <c r="J49" s="187" t="e">
        <f t="shared" ref="J49:J60" si="0">R49</f>
        <v>#N/A</v>
      </c>
      <c r="K49" s="178"/>
      <c r="L49" s="178"/>
      <c r="M49" s="178"/>
      <c r="N49" s="178"/>
      <c r="O49" s="178"/>
      <c r="P49" s="178"/>
      <c r="Q49" s="179"/>
      <c r="R49" s="180" t="e">
        <f>VLOOKUP(C49,Listado!C11:I321,7,0)</f>
        <v>#N/A</v>
      </c>
      <c r="S49" s="183"/>
      <c r="T49" s="182"/>
      <c r="U49" s="182"/>
      <c r="V49" s="182"/>
      <c r="W49" s="52"/>
      <c r="X49"/>
    </row>
    <row r="50" spans="1:24" ht="15.75" customHeight="1">
      <c r="A50" s="55"/>
      <c r="B50" s="176"/>
      <c r="C50" s="800"/>
      <c r="D50" s="800"/>
      <c r="E50" s="800"/>
      <c r="F50" s="800"/>
      <c r="G50" s="800"/>
      <c r="H50" s="800"/>
      <c r="I50" s="800"/>
      <c r="J50" s="187" t="e">
        <f t="shared" si="0"/>
        <v>#N/A</v>
      </c>
      <c r="K50" s="178"/>
      <c r="L50" s="178"/>
      <c r="M50" s="178"/>
      <c r="N50" s="178"/>
      <c r="O50" s="178"/>
      <c r="P50" s="178"/>
      <c r="Q50" s="179"/>
      <c r="R50" s="180" t="e">
        <f>VLOOKUP(C50,Listado!C11:I321,7,0)</f>
        <v>#N/A</v>
      </c>
      <c r="S50" s="183"/>
      <c r="T50" s="182"/>
      <c r="U50" s="182"/>
      <c r="V50" s="182"/>
      <c r="W50" s="52"/>
      <c r="X50"/>
    </row>
    <row r="51" spans="1:24" ht="15.75" customHeight="1">
      <c r="A51" s="55"/>
      <c r="B51" s="176"/>
      <c r="C51" s="800"/>
      <c r="D51" s="800"/>
      <c r="E51" s="800"/>
      <c r="F51" s="800"/>
      <c r="G51" s="800"/>
      <c r="H51" s="800"/>
      <c r="I51" s="800"/>
      <c r="J51" s="187" t="e">
        <f t="shared" si="0"/>
        <v>#N/A</v>
      </c>
      <c r="K51" s="178"/>
      <c r="L51" s="178"/>
      <c r="M51" s="178"/>
      <c r="N51" s="178"/>
      <c r="O51" s="178"/>
      <c r="P51" s="178"/>
      <c r="Q51" s="179"/>
      <c r="R51" s="180" t="e">
        <f>VLOOKUP(C51,Listado!C11:I321,7,0)</f>
        <v>#N/A</v>
      </c>
      <c r="S51" s="183"/>
      <c r="T51" s="182"/>
      <c r="U51" s="182"/>
      <c r="V51" s="182"/>
      <c r="W51" s="52"/>
      <c r="X51"/>
    </row>
    <row r="52" spans="1:24" ht="15.75" customHeight="1">
      <c r="A52" s="55"/>
      <c r="B52" s="176"/>
      <c r="C52" s="800"/>
      <c r="D52" s="800"/>
      <c r="E52" s="800"/>
      <c r="F52" s="800"/>
      <c r="G52" s="800"/>
      <c r="H52" s="800"/>
      <c r="I52" s="800"/>
      <c r="J52" s="187" t="e">
        <f t="shared" si="0"/>
        <v>#N/A</v>
      </c>
      <c r="K52" s="178"/>
      <c r="L52" s="178"/>
      <c r="M52" s="178"/>
      <c r="N52" s="178"/>
      <c r="O52" s="178"/>
      <c r="P52" s="178"/>
      <c r="Q52" s="179"/>
      <c r="R52" s="180" t="e">
        <f>VLOOKUP(C52,Listado!C11:I321,7,0)</f>
        <v>#N/A</v>
      </c>
      <c r="S52" s="183"/>
      <c r="T52" s="182"/>
      <c r="U52" s="182"/>
      <c r="V52" s="182"/>
      <c r="W52" s="52"/>
      <c r="X52"/>
    </row>
    <row r="53" spans="1:24" ht="15.75" customHeight="1">
      <c r="A53" s="55"/>
      <c r="B53" s="176"/>
      <c r="C53" s="800"/>
      <c r="D53" s="800"/>
      <c r="E53" s="800"/>
      <c r="F53" s="800"/>
      <c r="G53" s="800"/>
      <c r="H53" s="800"/>
      <c r="I53" s="800"/>
      <c r="J53" s="187" t="e">
        <f t="shared" si="0"/>
        <v>#N/A</v>
      </c>
      <c r="K53" s="178"/>
      <c r="L53" s="178"/>
      <c r="M53" s="178"/>
      <c r="N53" s="178"/>
      <c r="O53" s="178"/>
      <c r="P53" s="178"/>
      <c r="Q53" s="179"/>
      <c r="R53" s="180" t="e">
        <f>VLOOKUP(C53,Listado!C11:I321,7,0)</f>
        <v>#N/A</v>
      </c>
      <c r="S53" s="183"/>
      <c r="T53" s="182"/>
      <c r="U53" s="182"/>
      <c r="V53" s="182"/>
      <c r="W53" s="52"/>
      <c r="X53"/>
    </row>
    <row r="54" spans="1:24" ht="15.75" customHeight="1">
      <c r="A54" s="55"/>
      <c r="B54" s="176"/>
      <c r="C54" s="800"/>
      <c r="D54" s="800"/>
      <c r="E54" s="800"/>
      <c r="F54" s="800"/>
      <c r="G54" s="800"/>
      <c r="H54" s="800"/>
      <c r="I54" s="800"/>
      <c r="J54" s="187" t="e">
        <f t="shared" si="0"/>
        <v>#N/A</v>
      </c>
      <c r="K54" s="178"/>
      <c r="L54" s="178"/>
      <c r="M54" s="178"/>
      <c r="N54" s="178"/>
      <c r="O54" s="178"/>
      <c r="P54" s="178"/>
      <c r="Q54" s="179"/>
      <c r="R54" s="180" t="e">
        <f>VLOOKUP(C54,Listado!C11:I321,7,0)</f>
        <v>#N/A</v>
      </c>
      <c r="S54" s="183"/>
      <c r="T54" s="182"/>
      <c r="U54" s="182"/>
      <c r="V54" s="182"/>
      <c r="W54" s="52"/>
      <c r="X54"/>
    </row>
    <row r="55" spans="1:24" ht="15.75" customHeight="1">
      <c r="A55" s="55"/>
      <c r="B55" s="176"/>
      <c r="C55" s="800"/>
      <c r="D55" s="800"/>
      <c r="E55" s="800"/>
      <c r="F55" s="800"/>
      <c r="G55" s="800"/>
      <c r="H55" s="800"/>
      <c r="I55" s="800"/>
      <c r="J55" s="187" t="e">
        <f t="shared" si="0"/>
        <v>#N/A</v>
      </c>
      <c r="K55" s="178"/>
      <c r="L55" s="178"/>
      <c r="M55" s="178"/>
      <c r="N55" s="178"/>
      <c r="O55" s="178"/>
      <c r="P55" s="178"/>
      <c r="Q55" s="179"/>
      <c r="R55" s="180" t="e">
        <f>VLOOKUP(C55,Listado!C11:I321,7,0)</f>
        <v>#N/A</v>
      </c>
      <c r="S55" s="183"/>
      <c r="T55" s="182"/>
      <c r="U55" s="182"/>
      <c r="V55" s="182"/>
      <c r="W55" s="52"/>
      <c r="X55"/>
    </row>
    <row r="56" spans="1:24" ht="15.75" customHeight="1">
      <c r="A56" s="55"/>
      <c r="B56" s="176"/>
      <c r="C56" s="800"/>
      <c r="D56" s="800"/>
      <c r="E56" s="800"/>
      <c r="F56" s="800"/>
      <c r="G56" s="800"/>
      <c r="H56" s="800"/>
      <c r="I56" s="800"/>
      <c r="J56" s="187" t="e">
        <f t="shared" si="0"/>
        <v>#N/A</v>
      </c>
      <c r="K56" s="178"/>
      <c r="L56" s="178"/>
      <c r="M56" s="178"/>
      <c r="N56" s="178"/>
      <c r="O56" s="178"/>
      <c r="P56" s="178"/>
      <c r="Q56" s="179"/>
      <c r="R56" s="180" t="e">
        <f>VLOOKUP(C56,Listado!C11:I321,7,0)</f>
        <v>#N/A</v>
      </c>
      <c r="S56" s="183"/>
      <c r="T56" s="182"/>
      <c r="U56" s="182"/>
      <c r="V56" s="182"/>
      <c r="W56" s="52"/>
      <c r="X56"/>
    </row>
    <row r="57" spans="1:24" ht="15.75" customHeight="1">
      <c r="A57" s="55"/>
      <c r="B57" s="176"/>
      <c r="C57" s="800"/>
      <c r="D57" s="800"/>
      <c r="E57" s="800"/>
      <c r="F57" s="800"/>
      <c r="G57" s="800"/>
      <c r="H57" s="800"/>
      <c r="I57" s="800"/>
      <c r="J57" s="187" t="e">
        <f t="shared" si="0"/>
        <v>#N/A</v>
      </c>
      <c r="K57" s="178"/>
      <c r="L57" s="178"/>
      <c r="M57" s="178"/>
      <c r="N57" s="178"/>
      <c r="O57" s="178"/>
      <c r="P57" s="178"/>
      <c r="Q57" s="179"/>
      <c r="R57" s="180" t="e">
        <f>VLOOKUP(C57,Listado!C11:I321,7,0)</f>
        <v>#N/A</v>
      </c>
      <c r="S57" s="183"/>
      <c r="T57" s="182"/>
      <c r="U57" s="182"/>
      <c r="V57" s="182"/>
      <c r="W57" s="52"/>
      <c r="X57"/>
    </row>
    <row r="58" spans="1:24" ht="15.75" customHeight="1">
      <c r="A58" s="55"/>
      <c r="B58" s="176"/>
      <c r="C58" s="800"/>
      <c r="D58" s="800"/>
      <c r="E58" s="800"/>
      <c r="F58" s="800"/>
      <c r="G58" s="800"/>
      <c r="H58" s="800"/>
      <c r="I58" s="800"/>
      <c r="J58" s="187" t="e">
        <f t="shared" si="0"/>
        <v>#N/A</v>
      </c>
      <c r="K58" s="178"/>
      <c r="L58" s="178"/>
      <c r="M58" s="178"/>
      <c r="N58" s="178"/>
      <c r="O58" s="178"/>
      <c r="P58" s="178"/>
      <c r="Q58" s="179"/>
      <c r="R58" s="180" t="e">
        <f>VLOOKUP(C58,Listado!C11:I321,7,0)</f>
        <v>#N/A</v>
      </c>
      <c r="S58" s="183"/>
      <c r="T58" s="182"/>
      <c r="U58" s="182"/>
      <c r="V58" s="182"/>
      <c r="W58" s="52"/>
      <c r="X58"/>
    </row>
    <row r="59" spans="1:24" ht="15.75" customHeight="1">
      <c r="A59" s="55"/>
      <c r="B59" s="176"/>
      <c r="C59" s="800"/>
      <c r="D59" s="800"/>
      <c r="E59" s="800"/>
      <c r="F59" s="800"/>
      <c r="G59" s="800"/>
      <c r="H59" s="800"/>
      <c r="I59" s="800"/>
      <c r="J59" s="187" t="e">
        <f t="shared" si="0"/>
        <v>#N/A</v>
      </c>
      <c r="K59" s="178"/>
      <c r="L59" s="178"/>
      <c r="M59" s="178"/>
      <c r="N59" s="178"/>
      <c r="O59" s="178"/>
      <c r="P59" s="178"/>
      <c r="Q59" s="179"/>
      <c r="R59" s="180" t="e">
        <f>VLOOKUP(C59,Listado!C11:I321,7,0)</f>
        <v>#N/A</v>
      </c>
      <c r="S59" s="183"/>
      <c r="T59" s="182"/>
      <c r="U59" s="182"/>
      <c r="V59" s="182"/>
      <c r="W59" s="52"/>
      <c r="X59"/>
    </row>
    <row r="60" spans="1:24" ht="15.75" customHeight="1">
      <c r="A60" s="55"/>
      <c r="B60" s="176"/>
      <c r="C60" s="800"/>
      <c r="D60" s="800"/>
      <c r="E60" s="800"/>
      <c r="F60" s="800"/>
      <c r="G60" s="800"/>
      <c r="H60" s="800"/>
      <c r="I60" s="800"/>
      <c r="J60" s="187" t="e">
        <f t="shared" si="0"/>
        <v>#N/A</v>
      </c>
      <c r="K60" s="178"/>
      <c r="L60" s="178"/>
      <c r="M60" s="178"/>
      <c r="N60" s="178"/>
      <c r="O60" s="178"/>
      <c r="P60" s="178"/>
      <c r="Q60" s="179"/>
      <c r="R60" s="180" t="e">
        <f>VLOOKUP(C60,Listado!C11:I321,7,0)</f>
        <v>#N/A</v>
      </c>
      <c r="S60" s="188">
        <v>5000</v>
      </c>
      <c r="T60" s="188">
        <v>600</v>
      </c>
      <c r="U60" s="182"/>
      <c r="V60" s="182"/>
      <c r="W60" s="269"/>
      <c r="X60" s="269"/>
    </row>
    <row r="61" spans="1:24" ht="15.75" customHeight="1">
      <c r="A61" s="55"/>
      <c r="B61" s="367"/>
      <c r="C61" s="862" t="s">
        <v>96</v>
      </c>
      <c r="D61" s="862"/>
      <c r="E61" s="862"/>
      <c r="F61" s="862"/>
      <c r="G61" s="862"/>
      <c r="H61" s="862"/>
      <c r="I61" s="862"/>
      <c r="J61" s="201"/>
      <c r="K61" s="438"/>
      <c r="L61" s="191">
        <v>5000</v>
      </c>
      <c r="M61" s="438"/>
      <c r="N61" s="438"/>
      <c r="O61" s="198"/>
      <c r="P61" s="202"/>
      <c r="Q61" s="179"/>
      <c r="R61" s="180">
        <f>VLOOKUP(C61,Listado!C11:I321,7,0)</f>
        <v>0</v>
      </c>
      <c r="S61" s="194">
        <v>0</v>
      </c>
      <c r="T61" s="194">
        <v>0</v>
      </c>
      <c r="U61" s="194">
        <f>SUM(P64+P65)</f>
        <v>0</v>
      </c>
      <c r="V61" s="195"/>
      <c r="W61" s="194">
        <v>0</v>
      </c>
      <c r="X61" s="194">
        <v>0</v>
      </c>
    </row>
    <row r="62" spans="1:24" ht="15.75" customHeight="1">
      <c r="A62" s="55"/>
      <c r="B62" s="367"/>
      <c r="C62" s="862" t="s">
        <v>387</v>
      </c>
      <c r="D62" s="862"/>
      <c r="E62" s="862"/>
      <c r="F62" s="862"/>
      <c r="G62" s="862"/>
      <c r="H62" s="862"/>
      <c r="I62" s="862"/>
      <c r="J62" s="201"/>
      <c r="K62" s="438"/>
      <c r="L62" s="197">
        <v>500</v>
      </c>
      <c r="M62" s="438"/>
      <c r="N62" s="438"/>
      <c r="O62" s="198"/>
      <c r="P62" s="438"/>
      <c r="Q62" s="179"/>
      <c r="R62" s="180" t="e">
        <f>VLOOKUP(C62,Listado!C11:I321,7,0)</f>
        <v>#N/A</v>
      </c>
      <c r="S62" s="199">
        <f>SUMIF('HC-Abr'!J15:J60,"OM",'HC-Abr'!K15:K60)+P61</f>
        <v>5000</v>
      </c>
      <c r="T62" s="199">
        <v>500</v>
      </c>
      <c r="U62" s="194">
        <v>1300</v>
      </c>
      <c r="V62" s="195"/>
      <c r="W62" s="194">
        <v>150</v>
      </c>
      <c r="X62" s="194">
        <v>1000</v>
      </c>
    </row>
    <row r="63" spans="1:24" ht="15.75" customHeight="1">
      <c r="A63" s="55"/>
      <c r="B63" s="367"/>
      <c r="C63" s="862" t="s">
        <v>121</v>
      </c>
      <c r="D63" s="862"/>
      <c r="E63" s="862"/>
      <c r="F63" s="862"/>
      <c r="G63" s="862"/>
      <c r="H63" s="862"/>
      <c r="I63" s="862"/>
      <c r="J63" s="201" t="str">
        <f>R63</f>
        <v>RFSR</v>
      </c>
      <c r="K63" s="438"/>
      <c r="L63" s="197">
        <v>1300</v>
      </c>
      <c r="M63" s="438"/>
      <c r="N63" s="438"/>
      <c r="O63" s="438"/>
      <c r="P63" s="202">
        <v>0</v>
      </c>
      <c r="Q63" s="179"/>
      <c r="R63" s="180" t="str">
        <f>VLOOKUP(C63,Listado!C11:I321,7,0)</f>
        <v>RFSR</v>
      </c>
      <c r="S63" s="194">
        <f>SUM(S60-S62)</f>
        <v>0</v>
      </c>
      <c r="T63" s="194">
        <f>T60-T62</f>
        <v>100</v>
      </c>
      <c r="U63" s="182"/>
      <c r="V63" s="182"/>
      <c r="W63" s="52"/>
      <c r="X63" s="269"/>
    </row>
    <row r="64" spans="1:24" ht="15.75" customHeight="1">
      <c r="A64" s="55"/>
      <c r="B64" s="367"/>
      <c r="C64" s="862" t="s">
        <v>134</v>
      </c>
      <c r="D64" s="862"/>
      <c r="E64" s="862"/>
      <c r="F64" s="862"/>
      <c r="G64" s="862"/>
      <c r="H64" s="862"/>
      <c r="I64" s="862"/>
      <c r="J64" s="201" t="str">
        <f>R64</f>
        <v>PAS</v>
      </c>
      <c r="K64" s="438"/>
      <c r="L64" s="197">
        <v>0</v>
      </c>
      <c r="M64" s="438"/>
      <c r="N64" s="438"/>
      <c r="O64" s="438"/>
      <c r="P64" s="202"/>
      <c r="Q64" s="179"/>
      <c r="R64" s="180" t="str">
        <f>VLOOKUP(C64,Listado!C11:I321,7,0)</f>
        <v>PAS</v>
      </c>
      <c r="S64" s="183"/>
      <c r="T64" s="182"/>
      <c r="U64" s="182"/>
      <c r="V64" s="182"/>
      <c r="W64" s="52"/>
    </row>
    <row r="65" spans="1:23" ht="15.75" customHeight="1">
      <c r="A65" s="55"/>
      <c r="B65" s="367"/>
      <c r="C65" s="862" t="s">
        <v>160</v>
      </c>
      <c r="D65" s="862"/>
      <c r="E65" s="862"/>
      <c r="F65" s="862"/>
      <c r="G65" s="862"/>
      <c r="H65" s="862"/>
      <c r="I65" s="862"/>
      <c r="J65" s="201" t="str">
        <f>R65</f>
        <v>RFC</v>
      </c>
      <c r="K65" s="438"/>
      <c r="L65" s="197">
        <v>1000</v>
      </c>
      <c r="M65" s="438"/>
      <c r="N65" s="438"/>
      <c r="O65" s="438"/>
      <c r="P65" s="439"/>
      <c r="Q65" s="179"/>
      <c r="R65" s="180" t="str">
        <f>VLOOKUP(C65,Listado!C11:I321,7,0)</f>
        <v>RFC</v>
      </c>
      <c r="S65" s="183"/>
      <c r="T65" s="182"/>
      <c r="U65" s="182"/>
      <c r="V65" s="182"/>
      <c r="W65" s="52"/>
    </row>
    <row r="66" spans="1:23" ht="15.75" customHeight="1">
      <c r="A66" s="55"/>
      <c r="B66" s="367"/>
      <c r="C66" s="882"/>
      <c r="D66" s="882"/>
      <c r="E66" s="882"/>
      <c r="F66" s="882"/>
      <c r="G66" s="882"/>
      <c r="H66" s="882"/>
      <c r="I66" s="882"/>
      <c r="J66" s="201" t="e">
        <f>R66</f>
        <v>#N/A</v>
      </c>
      <c r="K66" s="438"/>
      <c r="L66" s="440"/>
      <c r="M66" s="438"/>
      <c r="N66" s="438"/>
      <c r="O66" s="438"/>
      <c r="P66" s="438"/>
      <c r="Q66" s="179"/>
      <c r="R66" s="180" t="e">
        <f>VLOOKUP(C66,Listado!C11:I321,7,0)</f>
        <v>#N/A</v>
      </c>
      <c r="S66" s="183"/>
      <c r="T66" s="182"/>
      <c r="U66" s="182"/>
      <c r="V66" s="182"/>
      <c r="W66" s="52"/>
    </row>
    <row r="67" spans="1:23" ht="15.75" customHeight="1">
      <c r="A67" s="55"/>
      <c r="B67" s="367"/>
      <c r="C67" s="882"/>
      <c r="D67" s="882"/>
      <c r="E67" s="882"/>
      <c r="F67" s="882"/>
      <c r="G67" s="882"/>
      <c r="H67" s="882"/>
      <c r="I67" s="882"/>
      <c r="J67" s="201" t="e">
        <f>R67</f>
        <v>#N/A</v>
      </c>
      <c r="K67" s="438"/>
      <c r="L67" s="438"/>
      <c r="M67" s="438"/>
      <c r="N67" s="438"/>
      <c r="O67" s="438"/>
      <c r="P67" s="205"/>
      <c r="Q67" s="179"/>
      <c r="R67" s="180" t="e">
        <f>VLOOKUP(C67,Listado!C11:I321,7,0)</f>
        <v>#N/A</v>
      </c>
      <c r="S67" s="183"/>
      <c r="T67" s="182"/>
      <c r="U67" s="182"/>
      <c r="V67" s="182"/>
      <c r="W67" s="52"/>
    </row>
    <row r="68" spans="1:23" ht="13.5" customHeight="1">
      <c r="A68" s="55"/>
      <c r="B68" s="806" t="s">
        <v>268</v>
      </c>
      <c r="C68" s="806"/>
      <c r="D68" s="806"/>
      <c r="E68" s="806"/>
      <c r="F68" s="806"/>
      <c r="G68" s="806"/>
      <c r="H68" s="806"/>
      <c r="I68" s="806"/>
      <c r="J68" s="806"/>
      <c r="K68" s="805">
        <f>SUM(K15:K60)</f>
        <v>11988</v>
      </c>
      <c r="L68" s="805">
        <f>SUM(L15:L65)</f>
        <v>16254</v>
      </c>
      <c r="M68" s="805">
        <f>SUM(M15:M60)</f>
        <v>0</v>
      </c>
      <c r="N68" s="805">
        <f>SUM(N15:N60)</f>
        <v>0</v>
      </c>
      <c r="O68" s="805">
        <f>SUM(O15:O60)</f>
        <v>0</v>
      </c>
      <c r="P68" s="805">
        <f>SUM(P15:P60)</f>
        <v>0</v>
      </c>
      <c r="Q68" s="56"/>
      <c r="R68" s="183"/>
      <c r="S68" s="183"/>
      <c r="T68" s="182"/>
      <c r="U68" s="182"/>
      <c r="V68" s="52"/>
      <c r="W68" s="52"/>
    </row>
    <row r="69" spans="1:23" ht="13.5" customHeight="1">
      <c r="A69" s="55"/>
      <c r="B69" s="806"/>
      <c r="C69" s="806"/>
      <c r="D69" s="806"/>
      <c r="E69" s="806"/>
      <c r="F69" s="806"/>
      <c r="G69" s="806"/>
      <c r="H69" s="806"/>
      <c r="I69" s="806"/>
      <c r="J69" s="806"/>
      <c r="K69" s="805"/>
      <c r="L69" s="805"/>
      <c r="M69" s="805"/>
      <c r="N69" s="805"/>
      <c r="O69" s="805"/>
      <c r="P69" s="805"/>
      <c r="Q69" s="56"/>
      <c r="R69" s="183"/>
      <c r="S69" s="183"/>
      <c r="T69" s="182"/>
      <c r="U69" s="182"/>
      <c r="V69" s="52"/>
      <c r="W69" s="52"/>
    </row>
    <row r="70" spans="1:23">
      <c r="A70" s="55"/>
      <c r="B70" s="206"/>
      <c r="C70" s="207"/>
      <c r="D70" s="207"/>
      <c r="E70" s="207"/>
      <c r="F70" s="207"/>
      <c r="G70" s="207"/>
      <c r="H70" s="207"/>
      <c r="I70" s="207"/>
      <c r="J70" s="206"/>
      <c r="K70" s="206"/>
      <c r="L70" s="206"/>
      <c r="M70" s="206"/>
      <c r="N70" s="206"/>
      <c r="O70" s="206"/>
      <c r="P70" s="206"/>
      <c r="Q70" s="56"/>
      <c r="R70" s="183"/>
      <c r="S70" s="183"/>
      <c r="T70" s="182"/>
      <c r="U70" s="182"/>
      <c r="V70" s="52"/>
      <c r="W70" s="52"/>
    </row>
    <row r="71" spans="1:23" ht="12.75" customHeight="1">
      <c r="A71" s="55"/>
      <c r="B71" s="807" t="s">
        <v>269</v>
      </c>
      <c r="C71" s="807"/>
      <c r="D71" s="208"/>
      <c r="E71" s="208"/>
      <c r="F71" s="208"/>
      <c r="G71" s="208"/>
      <c r="H71" s="208"/>
      <c r="I71" s="208"/>
      <c r="J71" s="206"/>
      <c r="K71" s="206"/>
      <c r="L71" s="206"/>
      <c r="M71" s="206"/>
      <c r="N71" s="206"/>
      <c r="O71" s="808" t="s">
        <v>270</v>
      </c>
      <c r="P71" s="808"/>
      <c r="Q71" s="56"/>
      <c r="R71" s="183"/>
      <c r="S71" s="183"/>
      <c r="T71" s="182"/>
      <c r="U71" s="182"/>
      <c r="V71" s="52"/>
      <c r="W71" s="52"/>
    </row>
    <row r="72" spans="1:23" ht="12.75" customHeight="1">
      <c r="A72" s="55"/>
      <c r="B72" s="208"/>
      <c r="C72" s="208"/>
      <c r="D72" s="208"/>
      <c r="E72" s="208"/>
      <c r="F72" s="208"/>
      <c r="G72" s="208"/>
      <c r="H72" s="208"/>
      <c r="I72" s="208"/>
      <c r="J72" s="206"/>
      <c r="K72" s="206"/>
      <c r="L72" s="206"/>
      <c r="M72" s="206"/>
      <c r="N72" s="206"/>
      <c r="O72" s="209"/>
      <c r="P72" s="209"/>
      <c r="Q72" s="56"/>
      <c r="R72" s="183"/>
      <c r="S72" s="183"/>
      <c r="T72" s="182"/>
      <c r="U72" s="182"/>
      <c r="V72" s="52"/>
      <c r="W72" s="52"/>
    </row>
    <row r="73" spans="1:23" ht="26.25" customHeight="1">
      <c r="A73" s="55"/>
      <c r="B73" s="794" t="s">
        <v>253</v>
      </c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794"/>
      <c r="P73" s="794"/>
      <c r="Q73" s="56"/>
      <c r="R73" s="183"/>
      <c r="S73" s="183"/>
      <c r="T73" s="182"/>
      <c r="U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V73" s="52"/>
      <c r="W73" s="52"/>
    </row>
    <row r="74" spans="1:23" ht="15" customHeight="1">
      <c r="A74" s="55"/>
      <c r="B74" s="206"/>
      <c r="C74" s="207"/>
      <c r="D74" s="207"/>
      <c r="E74" s="207"/>
      <c r="F74" s="207"/>
      <c r="G74" s="207"/>
      <c r="H74" s="207"/>
      <c r="I74" s="207"/>
      <c r="J74" s="207"/>
      <c r="K74" s="206"/>
      <c r="L74" s="206"/>
      <c r="M74" s="206"/>
      <c r="N74" s="206"/>
      <c r="O74" s="206"/>
      <c r="P74" s="206"/>
      <c r="Q74" s="56"/>
      <c r="R74" s="183"/>
      <c r="S74" s="183"/>
      <c r="T74" s="182"/>
      <c r="U74" s="182" t="str">
        <f>IF(C74="Pago Mensual sobre el uso del Salon","G",IF(C74="Redondeo para Comp. la Obra Mundial","RED",IF(C74="Redondeo para Comp. Fondo de Salones del Reino","FSR",IF(C74="","",IF(C74="","",IF(C74="","",IF(C74="","",IF(C74="",""))))))))</f>
        <v/>
      </c>
      <c r="V74" s="52"/>
      <c r="W74" s="52"/>
    </row>
    <row r="75" spans="1:23" ht="15" customHeight="1">
      <c r="A75" s="55"/>
      <c r="B75" s="791" t="s">
        <v>259</v>
      </c>
      <c r="C75" s="792" t="s">
        <v>260</v>
      </c>
      <c r="D75" s="792"/>
      <c r="E75" s="792"/>
      <c r="F75" s="792"/>
      <c r="G75" s="792"/>
      <c r="H75" s="792"/>
      <c r="I75" s="792"/>
      <c r="J75" s="792" t="s">
        <v>261</v>
      </c>
      <c r="K75" s="792" t="str">
        <f>K13</f>
        <v>CONGREGACION</v>
      </c>
      <c r="L75" s="792"/>
      <c r="M75" s="792" t="str">
        <f>M13</f>
        <v>PROYECTO CONST. SALON</v>
      </c>
      <c r="N75" s="792"/>
      <c r="O75" s="792" t="str">
        <f>O13</f>
        <v>FONDO</v>
      </c>
      <c r="P75" s="792"/>
      <c r="Q75" s="56"/>
      <c r="R75" s="183"/>
      <c r="S75" s="183"/>
      <c r="T75" s="182"/>
      <c r="U75" s="182"/>
      <c r="V75" s="52"/>
      <c r="W75" s="52"/>
    </row>
    <row r="76" spans="1:23" ht="15" customHeight="1">
      <c r="A76" s="55"/>
      <c r="B76" s="791"/>
      <c r="C76" s="792"/>
      <c r="D76" s="792"/>
      <c r="E76" s="792"/>
      <c r="F76" s="792"/>
      <c r="G76" s="792"/>
      <c r="H76" s="792"/>
      <c r="I76" s="792"/>
      <c r="J76" s="792"/>
      <c r="K76" s="707" t="s">
        <v>265</v>
      </c>
      <c r="L76" s="707" t="s">
        <v>266</v>
      </c>
      <c r="M76" s="707" t="s">
        <v>265</v>
      </c>
      <c r="N76" s="707" t="s">
        <v>266</v>
      </c>
      <c r="O76" s="707" t="s">
        <v>265</v>
      </c>
      <c r="P76" s="708" t="s">
        <v>266</v>
      </c>
      <c r="Q76" s="56"/>
      <c r="R76" s="183"/>
      <c r="S76" s="183"/>
      <c r="T76" s="182"/>
      <c r="U76" s="182" t="str">
        <f>IF(C76="Pago Mensual sobre el uso del Salon","G",IF(C76="Redondeo para Comp. la Obra Mundial","RED",IF(C76="Redondeo para Comp. Fondo de Salones del Reino","FSR",IF(C76="","",IF(C76="","",IF(C76="","",IF(C76="","",IF(C76="",""))))))))</f>
        <v/>
      </c>
      <c r="V76" s="52"/>
      <c r="W76" s="52"/>
    </row>
    <row r="77" spans="1:23" ht="15" customHeight="1">
      <c r="A77" s="55"/>
      <c r="B77" s="210"/>
      <c r="C77" s="809" t="s">
        <v>271</v>
      </c>
      <c r="D77" s="809"/>
      <c r="E77" s="809"/>
      <c r="F77" s="809"/>
      <c r="G77" s="809"/>
      <c r="H77" s="809"/>
      <c r="I77" s="809"/>
      <c r="J77" s="211"/>
      <c r="K77" s="212">
        <f t="shared" ref="K77:P77" si="1">K68</f>
        <v>11988</v>
      </c>
      <c r="L77" s="212">
        <f t="shared" si="1"/>
        <v>16254</v>
      </c>
      <c r="M77" s="212">
        <f t="shared" si="1"/>
        <v>0</v>
      </c>
      <c r="N77" s="212">
        <f t="shared" si="1"/>
        <v>0</v>
      </c>
      <c r="O77" s="212">
        <f t="shared" si="1"/>
        <v>0</v>
      </c>
      <c r="P77" s="212">
        <f t="shared" si="1"/>
        <v>0</v>
      </c>
      <c r="Q77" s="56"/>
      <c r="R77" s="183"/>
      <c r="S77" s="183"/>
      <c r="T77" s="182"/>
      <c r="U77" s="182"/>
      <c r="V77" s="52"/>
      <c r="W77" s="52"/>
    </row>
    <row r="78" spans="1:23" ht="15" customHeight="1">
      <c r="A78" s="55"/>
      <c r="B78" s="176"/>
      <c r="C78" s="800"/>
      <c r="D78" s="800"/>
      <c r="E78" s="800"/>
      <c r="F78" s="800"/>
      <c r="G78" s="800"/>
      <c r="H78" s="800"/>
      <c r="I78" s="800"/>
      <c r="J78" s="213" t="e">
        <f t="shared" ref="J78:J99" si="2">R78</f>
        <v>#N/A</v>
      </c>
      <c r="K78" s="214"/>
      <c r="L78" s="216"/>
      <c r="M78" s="215"/>
      <c r="N78" s="215"/>
      <c r="O78" s="215"/>
      <c r="P78" s="215"/>
      <c r="Q78" s="56"/>
      <c r="R78" s="183" t="e">
        <f>VLOOKUP(C78,Listado!C11:I321,7,0)</f>
        <v>#N/A</v>
      </c>
      <c r="S78" s="183"/>
      <c r="T78" s="182"/>
      <c r="U78" s="182"/>
      <c r="V78" s="182"/>
      <c r="W78" s="52"/>
    </row>
    <row r="79" spans="1:23" ht="15" customHeight="1">
      <c r="A79" s="55"/>
      <c r="B79" s="176"/>
      <c r="C79" s="800"/>
      <c r="D79" s="800"/>
      <c r="E79" s="800"/>
      <c r="F79" s="800"/>
      <c r="G79" s="800"/>
      <c r="H79" s="800"/>
      <c r="I79" s="800"/>
      <c r="J79" s="213" t="e">
        <f t="shared" si="2"/>
        <v>#N/A</v>
      </c>
      <c r="K79" s="214"/>
      <c r="L79" s="216"/>
      <c r="M79" s="215"/>
      <c r="N79" s="215"/>
      <c r="O79" s="215"/>
      <c r="P79" s="215"/>
      <c r="Q79" s="56"/>
      <c r="R79" s="183" t="e">
        <f>VLOOKUP(C79,Listado!C11:I321,7,0)</f>
        <v>#N/A</v>
      </c>
      <c r="S79" s="183"/>
      <c r="T79" s="182"/>
      <c r="U79" s="182"/>
      <c r="V79" s="182"/>
      <c r="W79" s="52"/>
    </row>
    <row r="80" spans="1:23" ht="15" customHeight="1">
      <c r="A80" s="55"/>
      <c r="B80" s="176"/>
      <c r="C80" s="800"/>
      <c r="D80" s="800"/>
      <c r="E80" s="800"/>
      <c r="F80" s="800"/>
      <c r="G80" s="800"/>
      <c r="H80" s="800"/>
      <c r="I80" s="800"/>
      <c r="J80" s="213" t="e">
        <f t="shared" si="2"/>
        <v>#N/A</v>
      </c>
      <c r="K80" s="217"/>
      <c r="L80" s="215"/>
      <c r="M80" s="215"/>
      <c r="N80" s="215"/>
      <c r="O80" s="215"/>
      <c r="P80" s="215"/>
      <c r="Q80" s="56"/>
      <c r="R80" s="183" t="e">
        <f>VLOOKUP(C80,Listado!C11:I321,7,0)</f>
        <v>#N/A</v>
      </c>
      <c r="S80" s="183"/>
      <c r="T80" s="182"/>
      <c r="U80" s="182"/>
      <c r="V80" s="182"/>
      <c r="W80" s="52"/>
    </row>
    <row r="81" spans="1:23" ht="15.75" customHeight="1">
      <c r="A81" s="55"/>
      <c r="B81" s="176"/>
      <c r="C81" s="800"/>
      <c r="D81" s="800"/>
      <c r="E81" s="800"/>
      <c r="F81" s="800"/>
      <c r="G81" s="800"/>
      <c r="H81" s="800"/>
      <c r="I81" s="800"/>
      <c r="J81" s="213" t="e">
        <f t="shared" si="2"/>
        <v>#N/A</v>
      </c>
      <c r="K81" s="217"/>
      <c r="L81" s="215"/>
      <c r="M81" s="215"/>
      <c r="N81" s="215"/>
      <c r="O81" s="215"/>
      <c r="P81" s="215"/>
      <c r="Q81" s="56"/>
      <c r="R81" s="183" t="e">
        <f>VLOOKUP(C81,Listado!C11:I321,7,0)</f>
        <v>#N/A</v>
      </c>
      <c r="S81" s="183"/>
      <c r="T81" s="182"/>
      <c r="U81" s="182"/>
      <c r="V81" s="182"/>
      <c r="W81" s="52"/>
    </row>
    <row r="82" spans="1:23" ht="15.75" customHeight="1">
      <c r="A82" s="55"/>
      <c r="B82" s="176"/>
      <c r="C82" s="800"/>
      <c r="D82" s="800"/>
      <c r="E82" s="800"/>
      <c r="F82" s="800"/>
      <c r="G82" s="800"/>
      <c r="H82" s="800"/>
      <c r="I82" s="800"/>
      <c r="J82" s="213" t="e">
        <f t="shared" si="2"/>
        <v>#N/A</v>
      </c>
      <c r="K82" s="215"/>
      <c r="L82" s="215"/>
      <c r="M82" s="215"/>
      <c r="N82" s="215"/>
      <c r="O82" s="215"/>
      <c r="P82" s="215"/>
      <c r="Q82" s="56"/>
      <c r="R82" s="183" t="e">
        <f>VLOOKUP(C82,Listado!C11:I321,7,0)</f>
        <v>#N/A</v>
      </c>
      <c r="S82" s="183"/>
      <c r="T82" s="182"/>
      <c r="U82" s="182"/>
      <c r="V82" s="182"/>
      <c r="W82" s="52"/>
    </row>
    <row r="83" spans="1:23" ht="15.75" customHeight="1">
      <c r="A83" s="55"/>
      <c r="B83" s="176"/>
      <c r="C83" s="800"/>
      <c r="D83" s="800"/>
      <c r="E83" s="800"/>
      <c r="F83" s="800"/>
      <c r="G83" s="800"/>
      <c r="H83" s="800"/>
      <c r="I83" s="800"/>
      <c r="J83" s="213" t="e">
        <f t="shared" si="2"/>
        <v>#N/A</v>
      </c>
      <c r="K83" s="215"/>
      <c r="L83" s="215"/>
      <c r="M83" s="215"/>
      <c r="N83" s="215"/>
      <c r="O83" s="215"/>
      <c r="P83" s="215"/>
      <c r="Q83" s="56"/>
      <c r="R83" s="183" t="e">
        <f>VLOOKUP(C83,Listado!C11:I321,7,0)</f>
        <v>#N/A</v>
      </c>
      <c r="S83" s="183"/>
      <c r="T83" s="182"/>
      <c r="U83" s="182"/>
      <c r="V83" s="182"/>
      <c r="W83" s="52"/>
    </row>
    <row r="84" spans="1:23" ht="15.75" customHeight="1">
      <c r="A84" s="55"/>
      <c r="B84" s="176"/>
      <c r="C84" s="800"/>
      <c r="D84" s="800"/>
      <c r="E84" s="800"/>
      <c r="F84" s="800"/>
      <c r="G84" s="800"/>
      <c r="H84" s="800"/>
      <c r="I84" s="800"/>
      <c r="J84" s="213" t="e">
        <f t="shared" si="2"/>
        <v>#N/A</v>
      </c>
      <c r="K84" s="215"/>
      <c r="L84" s="215"/>
      <c r="M84" s="215"/>
      <c r="N84" s="215"/>
      <c r="O84" s="215"/>
      <c r="P84" s="215"/>
      <c r="Q84" s="56"/>
      <c r="R84" s="183" t="e">
        <f>VLOOKUP(C84,Listado!C11:I321,7,0)</f>
        <v>#N/A</v>
      </c>
      <c r="S84" s="183"/>
      <c r="T84" s="182"/>
      <c r="U84" s="182"/>
      <c r="V84" s="182"/>
      <c r="W84" s="52"/>
    </row>
    <row r="85" spans="1:23" ht="15.75" customHeight="1">
      <c r="A85" s="55"/>
      <c r="B85" s="176"/>
      <c r="C85" s="800"/>
      <c r="D85" s="800"/>
      <c r="E85" s="800"/>
      <c r="F85" s="800"/>
      <c r="G85" s="800"/>
      <c r="H85" s="800"/>
      <c r="I85" s="800"/>
      <c r="J85" s="213" t="e">
        <f t="shared" si="2"/>
        <v>#N/A</v>
      </c>
      <c r="K85" s="215"/>
      <c r="L85" s="215"/>
      <c r="M85" s="215"/>
      <c r="N85" s="215"/>
      <c r="O85" s="215"/>
      <c r="P85" s="215"/>
      <c r="Q85" s="56"/>
      <c r="R85" s="183" t="e">
        <f>VLOOKUP(C85,Listado!C11:I321,7,0)</f>
        <v>#N/A</v>
      </c>
      <c r="S85" s="183"/>
      <c r="T85" s="182"/>
      <c r="U85" s="182"/>
      <c r="V85" s="182"/>
      <c r="W85" s="52"/>
    </row>
    <row r="86" spans="1:23" ht="15.75" customHeight="1">
      <c r="A86" s="55"/>
      <c r="B86" s="176"/>
      <c r="C86" s="800"/>
      <c r="D86" s="800"/>
      <c r="E86" s="800"/>
      <c r="F86" s="800"/>
      <c r="G86" s="800"/>
      <c r="H86" s="800"/>
      <c r="I86" s="800"/>
      <c r="J86" s="213" t="e">
        <f t="shared" si="2"/>
        <v>#N/A</v>
      </c>
      <c r="K86" s="215"/>
      <c r="L86" s="215"/>
      <c r="M86" s="215"/>
      <c r="N86" s="215"/>
      <c r="O86" s="215"/>
      <c r="P86" s="215"/>
      <c r="Q86" s="56"/>
      <c r="R86" s="183" t="e">
        <f>VLOOKUP(C86,Listado!C11:I321,7,0)</f>
        <v>#N/A</v>
      </c>
      <c r="S86" s="183"/>
      <c r="T86" s="182"/>
      <c r="U86" s="182"/>
      <c r="V86" s="182"/>
      <c r="W86" s="52"/>
    </row>
    <row r="87" spans="1:23" ht="15.75" customHeight="1">
      <c r="A87" s="55"/>
      <c r="B87" s="176"/>
      <c r="C87" s="800"/>
      <c r="D87" s="800"/>
      <c r="E87" s="800"/>
      <c r="F87" s="800"/>
      <c r="G87" s="800"/>
      <c r="H87" s="800"/>
      <c r="I87" s="800"/>
      <c r="J87" s="213" t="e">
        <f t="shared" si="2"/>
        <v>#N/A</v>
      </c>
      <c r="K87" s="215"/>
      <c r="L87" s="215"/>
      <c r="M87" s="215"/>
      <c r="N87" s="215"/>
      <c r="O87" s="215"/>
      <c r="P87" s="215"/>
      <c r="Q87" s="56"/>
      <c r="R87" s="183" t="e">
        <f>VLOOKUP(C87,Listado!C11:I321,7,0)</f>
        <v>#N/A</v>
      </c>
      <c r="S87" s="183"/>
      <c r="T87" s="182"/>
      <c r="U87" s="182"/>
      <c r="V87" s="182"/>
      <c r="W87" s="52"/>
    </row>
    <row r="88" spans="1:23" ht="15.75" customHeight="1">
      <c r="A88" s="55"/>
      <c r="B88" s="176"/>
      <c r="C88" s="800"/>
      <c r="D88" s="800"/>
      <c r="E88" s="800"/>
      <c r="F88" s="800"/>
      <c r="G88" s="800"/>
      <c r="H88" s="800"/>
      <c r="I88" s="800"/>
      <c r="J88" s="213" t="e">
        <f t="shared" si="2"/>
        <v>#N/A</v>
      </c>
      <c r="K88" s="215"/>
      <c r="L88" s="215"/>
      <c r="M88" s="215"/>
      <c r="N88" s="215"/>
      <c r="O88" s="215"/>
      <c r="P88" s="215"/>
      <c r="Q88" s="56"/>
      <c r="R88" s="183" t="e">
        <f>VLOOKUP(C88,Listado!C11:I321,7,0)</f>
        <v>#N/A</v>
      </c>
      <c r="S88" s="183"/>
      <c r="T88" s="182"/>
      <c r="U88" s="182"/>
      <c r="V88" s="182"/>
      <c r="W88" s="52"/>
    </row>
    <row r="89" spans="1:23" ht="15.75" customHeight="1">
      <c r="A89" s="55"/>
      <c r="B89" s="176"/>
      <c r="C89" s="800"/>
      <c r="D89" s="800"/>
      <c r="E89" s="800"/>
      <c r="F89" s="800"/>
      <c r="G89" s="800"/>
      <c r="H89" s="800"/>
      <c r="I89" s="800"/>
      <c r="J89" s="213" t="e">
        <f t="shared" si="2"/>
        <v>#N/A</v>
      </c>
      <c r="K89" s="215"/>
      <c r="L89" s="215"/>
      <c r="M89" s="215"/>
      <c r="N89" s="215"/>
      <c r="O89" s="215"/>
      <c r="P89" s="215"/>
      <c r="Q89" s="56"/>
      <c r="R89" s="183" t="e">
        <f>VLOOKUP(C89,Listado!C11:I321,7,0)</f>
        <v>#N/A</v>
      </c>
      <c r="S89" s="183"/>
      <c r="T89" s="182"/>
      <c r="U89" s="182"/>
      <c r="V89" s="182"/>
      <c r="W89" s="52"/>
    </row>
    <row r="90" spans="1:23" ht="15.75" customHeight="1">
      <c r="A90" s="55"/>
      <c r="B90" s="176"/>
      <c r="C90" s="800"/>
      <c r="D90" s="800"/>
      <c r="E90" s="800"/>
      <c r="F90" s="800"/>
      <c r="G90" s="800"/>
      <c r="H90" s="800"/>
      <c r="I90" s="800"/>
      <c r="J90" s="213" t="e">
        <f t="shared" si="2"/>
        <v>#N/A</v>
      </c>
      <c r="K90" s="215"/>
      <c r="L90" s="215"/>
      <c r="M90" s="215"/>
      <c r="N90" s="215"/>
      <c r="O90" s="215"/>
      <c r="P90" s="215"/>
      <c r="Q90" s="56"/>
      <c r="R90" s="183" t="e">
        <f>VLOOKUP(C90,Listado!C11:I321,7,0)</f>
        <v>#N/A</v>
      </c>
      <c r="S90" s="183"/>
      <c r="T90" s="182"/>
      <c r="U90" s="182"/>
      <c r="V90" s="182"/>
      <c r="W90" s="52"/>
    </row>
    <row r="91" spans="1:23" ht="15.75" customHeight="1">
      <c r="A91" s="55"/>
      <c r="B91" s="176"/>
      <c r="C91" s="800"/>
      <c r="D91" s="800"/>
      <c r="E91" s="800"/>
      <c r="F91" s="800"/>
      <c r="G91" s="800"/>
      <c r="H91" s="800"/>
      <c r="I91" s="800"/>
      <c r="J91" s="213" t="e">
        <f t="shared" si="2"/>
        <v>#N/A</v>
      </c>
      <c r="K91" s="215"/>
      <c r="L91" s="215"/>
      <c r="M91" s="215"/>
      <c r="N91" s="215"/>
      <c r="O91" s="215"/>
      <c r="P91" s="215"/>
      <c r="Q91" s="56"/>
      <c r="R91" s="183" t="e">
        <f>VLOOKUP(C91,Listado!C11:I321,7,0)</f>
        <v>#N/A</v>
      </c>
      <c r="S91" s="183"/>
      <c r="T91" s="182"/>
      <c r="U91" s="182"/>
      <c r="V91" s="182"/>
      <c r="W91" s="52"/>
    </row>
    <row r="92" spans="1:23" ht="15.75" customHeight="1">
      <c r="A92" s="55"/>
      <c r="B92" s="176"/>
      <c r="C92" s="800"/>
      <c r="D92" s="800"/>
      <c r="E92" s="800"/>
      <c r="F92" s="800"/>
      <c r="G92" s="800"/>
      <c r="H92" s="800"/>
      <c r="I92" s="800"/>
      <c r="J92" s="213" t="e">
        <f t="shared" si="2"/>
        <v>#N/A</v>
      </c>
      <c r="K92" s="215"/>
      <c r="L92" s="215"/>
      <c r="M92" s="215"/>
      <c r="N92" s="215"/>
      <c r="O92" s="215"/>
      <c r="P92" s="215"/>
      <c r="Q92" s="56"/>
      <c r="R92" s="183" t="e">
        <f>VLOOKUP(C92,Listado!C11:I321,7,0)</f>
        <v>#N/A</v>
      </c>
      <c r="S92" s="183"/>
      <c r="T92" s="182"/>
      <c r="U92" s="182"/>
      <c r="V92" s="182"/>
      <c r="W92" s="52"/>
    </row>
    <row r="93" spans="1:23" ht="15.75" customHeight="1">
      <c r="A93" s="55"/>
      <c r="B93" s="176"/>
      <c r="C93" s="800"/>
      <c r="D93" s="800"/>
      <c r="E93" s="800"/>
      <c r="F93" s="800"/>
      <c r="G93" s="800"/>
      <c r="H93" s="800"/>
      <c r="I93" s="800"/>
      <c r="J93" s="213" t="e">
        <f t="shared" si="2"/>
        <v>#N/A</v>
      </c>
      <c r="K93" s="215"/>
      <c r="L93" s="215"/>
      <c r="M93" s="215"/>
      <c r="N93" s="215"/>
      <c r="O93" s="215"/>
      <c r="P93" s="215"/>
      <c r="Q93" s="56"/>
      <c r="R93" s="183" t="e">
        <f>VLOOKUP(C93,Listado!C11:I321,7,0)</f>
        <v>#N/A</v>
      </c>
      <c r="S93" s="183"/>
      <c r="T93" s="182"/>
      <c r="U93" s="182"/>
      <c r="V93" s="182"/>
      <c r="W93" s="52"/>
    </row>
    <row r="94" spans="1:23" ht="15.75" customHeight="1">
      <c r="A94" s="55"/>
      <c r="B94" s="176"/>
      <c r="C94" s="800"/>
      <c r="D94" s="800"/>
      <c r="E94" s="800"/>
      <c r="F94" s="800"/>
      <c r="G94" s="800"/>
      <c r="H94" s="800"/>
      <c r="I94" s="800"/>
      <c r="J94" s="213" t="e">
        <f t="shared" si="2"/>
        <v>#N/A</v>
      </c>
      <c r="K94" s="215"/>
      <c r="L94" s="215"/>
      <c r="M94" s="215"/>
      <c r="N94" s="215"/>
      <c r="O94" s="215"/>
      <c r="P94" s="215"/>
      <c r="Q94" s="56"/>
      <c r="R94" s="183" t="e">
        <f>VLOOKUP(C94,Listado!C11:I321,7,0)</f>
        <v>#N/A</v>
      </c>
      <c r="S94" s="183"/>
      <c r="T94" s="182"/>
      <c r="U94" s="182"/>
      <c r="V94" s="182"/>
      <c r="W94" s="52"/>
    </row>
    <row r="95" spans="1:23" ht="15.75" customHeight="1">
      <c r="A95" s="55"/>
      <c r="B95" s="176"/>
      <c r="C95" s="800"/>
      <c r="D95" s="800"/>
      <c r="E95" s="800"/>
      <c r="F95" s="800"/>
      <c r="G95" s="800"/>
      <c r="H95" s="800"/>
      <c r="I95" s="800"/>
      <c r="J95" s="213" t="e">
        <f t="shared" si="2"/>
        <v>#N/A</v>
      </c>
      <c r="K95" s="215"/>
      <c r="L95" s="215"/>
      <c r="M95" s="215"/>
      <c r="N95" s="215"/>
      <c r="O95" s="215"/>
      <c r="P95" s="215"/>
      <c r="Q95" s="56"/>
      <c r="R95" s="183" t="e">
        <f>VLOOKUP(C95,Listado!C11:I321,7,0)</f>
        <v>#N/A</v>
      </c>
      <c r="S95" s="183"/>
      <c r="T95" s="182"/>
      <c r="U95" s="182"/>
      <c r="V95" s="182"/>
      <c r="W95" s="52"/>
    </row>
    <row r="96" spans="1:23" ht="15.75" customHeight="1">
      <c r="A96" s="55"/>
      <c r="B96" s="176"/>
      <c r="C96" s="800"/>
      <c r="D96" s="800"/>
      <c r="E96" s="800"/>
      <c r="F96" s="800"/>
      <c r="G96" s="800"/>
      <c r="H96" s="800"/>
      <c r="I96" s="800"/>
      <c r="J96" s="213" t="e">
        <f t="shared" si="2"/>
        <v>#N/A</v>
      </c>
      <c r="K96" s="215"/>
      <c r="L96" s="215"/>
      <c r="M96" s="215"/>
      <c r="N96" s="215"/>
      <c r="O96" s="215"/>
      <c r="P96" s="215"/>
      <c r="Q96" s="56"/>
      <c r="R96" s="183" t="e">
        <f>VLOOKUP(C96,Listado!C11:I321,7,0)</f>
        <v>#N/A</v>
      </c>
      <c r="S96" s="183"/>
      <c r="T96" s="182"/>
      <c r="U96" s="182"/>
      <c r="V96" s="182"/>
      <c r="W96" s="52"/>
    </row>
    <row r="97" spans="1:23" ht="15.75" customHeight="1">
      <c r="A97" s="55"/>
      <c r="B97" s="176"/>
      <c r="C97" s="800"/>
      <c r="D97" s="800"/>
      <c r="E97" s="800"/>
      <c r="F97" s="800"/>
      <c r="G97" s="800"/>
      <c r="H97" s="800"/>
      <c r="I97" s="800"/>
      <c r="J97" s="213" t="e">
        <f t="shared" si="2"/>
        <v>#N/A</v>
      </c>
      <c r="K97" s="215"/>
      <c r="L97" s="215"/>
      <c r="M97" s="215"/>
      <c r="N97" s="215"/>
      <c r="O97" s="215"/>
      <c r="P97" s="215"/>
      <c r="Q97" s="56"/>
      <c r="R97" s="183" t="e">
        <f>VLOOKUP(C97,Listado!C11:I321,7,0)</f>
        <v>#N/A</v>
      </c>
      <c r="S97" s="183"/>
      <c r="T97" s="182"/>
      <c r="U97" s="182"/>
      <c r="V97" s="182"/>
      <c r="W97" s="52"/>
    </row>
    <row r="98" spans="1:23" ht="15.75" customHeight="1">
      <c r="A98" s="55"/>
      <c r="B98" s="176"/>
      <c r="C98" s="800"/>
      <c r="D98" s="800"/>
      <c r="E98" s="800"/>
      <c r="F98" s="800"/>
      <c r="G98" s="800"/>
      <c r="H98" s="800"/>
      <c r="I98" s="800"/>
      <c r="J98" s="213" t="e">
        <f t="shared" si="2"/>
        <v>#N/A</v>
      </c>
      <c r="K98" s="215"/>
      <c r="L98" s="215"/>
      <c r="M98" s="215"/>
      <c r="N98" s="215"/>
      <c r="O98" s="215"/>
      <c r="P98" s="215"/>
      <c r="Q98" s="56"/>
      <c r="R98" s="183" t="e">
        <f>VLOOKUP(C98,Listado!C11:I321,7,0)</f>
        <v>#N/A</v>
      </c>
      <c r="S98" s="183"/>
      <c r="T98" s="182"/>
      <c r="U98" s="182"/>
      <c r="V98" s="182"/>
      <c r="W98" s="52"/>
    </row>
    <row r="99" spans="1:23" ht="15.75" customHeight="1">
      <c r="A99" s="55"/>
      <c r="B99" s="176"/>
      <c r="C99" s="800"/>
      <c r="D99" s="800"/>
      <c r="E99" s="800"/>
      <c r="F99" s="800"/>
      <c r="G99" s="800"/>
      <c r="H99" s="800"/>
      <c r="I99" s="800"/>
      <c r="J99" s="213" t="e">
        <f t="shared" si="2"/>
        <v>#N/A</v>
      </c>
      <c r="K99" s="215"/>
      <c r="L99" s="215"/>
      <c r="M99" s="215"/>
      <c r="N99" s="215"/>
      <c r="O99" s="215"/>
      <c r="P99" s="215"/>
      <c r="Q99" s="56"/>
      <c r="R99" s="183" t="e">
        <f>VLOOKUP(C99,Listado!C11:I321,7,0)</f>
        <v>#N/A</v>
      </c>
      <c r="S99" s="183"/>
      <c r="T99" s="182"/>
      <c r="U99" s="182"/>
      <c r="V99" s="182"/>
      <c r="W99" s="52"/>
    </row>
    <row r="100" spans="1:23" ht="12.75" customHeight="1">
      <c r="A100" s="55"/>
      <c r="B100" s="810" t="s">
        <v>268</v>
      </c>
      <c r="C100" s="810"/>
      <c r="D100" s="810"/>
      <c r="E100" s="810"/>
      <c r="F100" s="810"/>
      <c r="G100" s="810"/>
      <c r="H100" s="810"/>
      <c r="I100" s="810"/>
      <c r="J100" s="810"/>
      <c r="K100" s="811">
        <f t="shared" ref="K100:P100" si="3">SUM(K77:K99)</f>
        <v>11988</v>
      </c>
      <c r="L100" s="811">
        <f t="shared" si="3"/>
        <v>16254</v>
      </c>
      <c r="M100" s="811">
        <f t="shared" si="3"/>
        <v>0</v>
      </c>
      <c r="N100" s="811">
        <f t="shared" si="3"/>
        <v>0</v>
      </c>
      <c r="O100" s="811">
        <f t="shared" si="3"/>
        <v>0</v>
      </c>
      <c r="P100" s="811">
        <f t="shared" si="3"/>
        <v>0</v>
      </c>
      <c r="Q100" s="55"/>
      <c r="R100" s="52"/>
      <c r="S100" s="52"/>
      <c r="T100" s="52"/>
      <c r="U100" s="52"/>
      <c r="V100" s="52"/>
      <c r="W100" s="52"/>
    </row>
    <row r="101" spans="1:23" ht="13.5" customHeight="1">
      <c r="A101" s="55"/>
      <c r="B101" s="810"/>
      <c r="C101" s="810"/>
      <c r="D101" s="810"/>
      <c r="E101" s="810"/>
      <c r="F101" s="810"/>
      <c r="G101" s="810"/>
      <c r="H101" s="810"/>
      <c r="I101" s="810"/>
      <c r="J101" s="810"/>
      <c r="K101" s="811"/>
      <c r="L101" s="811"/>
      <c r="M101" s="811"/>
      <c r="N101" s="811"/>
      <c r="O101" s="811"/>
      <c r="P101" s="811"/>
      <c r="Q101" s="55"/>
      <c r="R101" s="52"/>
      <c r="S101" s="52"/>
      <c r="T101" s="52"/>
      <c r="U101" s="52"/>
      <c r="V101" s="52"/>
      <c r="W101" s="52"/>
    </row>
    <row r="102" spans="1:23">
      <c r="A102" s="55"/>
      <c r="B102" s="130"/>
      <c r="C102" s="55"/>
      <c r="D102" s="55"/>
      <c r="E102" s="55"/>
      <c r="F102" s="55"/>
      <c r="G102" s="55"/>
      <c r="H102" s="55"/>
      <c r="I102" s="55"/>
      <c r="J102" s="55"/>
      <c r="K102" s="130"/>
      <c r="L102" s="130"/>
      <c r="M102" s="130"/>
      <c r="N102" s="130"/>
      <c r="O102" s="130"/>
      <c r="P102" s="130"/>
      <c r="Q102" s="55"/>
      <c r="R102" s="52"/>
      <c r="S102" s="52"/>
      <c r="T102" s="52"/>
      <c r="U102" s="52"/>
      <c r="V102" s="52"/>
      <c r="W102" s="52"/>
    </row>
    <row r="103" spans="1:23">
      <c r="A103" s="55"/>
      <c r="B103" s="130"/>
      <c r="C103" s="55"/>
      <c r="D103" s="55"/>
      <c r="E103" s="55"/>
      <c r="F103" s="55"/>
      <c r="G103" s="55"/>
      <c r="H103" s="55"/>
      <c r="I103" s="55"/>
      <c r="J103" s="55"/>
      <c r="K103" s="130"/>
      <c r="L103" s="130"/>
      <c r="M103" s="130"/>
      <c r="N103" s="130"/>
      <c r="O103" s="130"/>
      <c r="P103" s="130"/>
      <c r="Q103" s="55"/>
      <c r="R103" s="52"/>
      <c r="S103" s="52"/>
      <c r="T103" s="52"/>
      <c r="U103" s="52"/>
      <c r="V103" s="52"/>
      <c r="W103" s="52"/>
    </row>
    <row r="104" spans="1:23">
      <c r="A104" s="55"/>
      <c r="B104" s="130"/>
      <c r="C104" s="55"/>
      <c r="D104" s="55"/>
      <c r="E104" s="55"/>
      <c r="F104" s="55"/>
      <c r="G104" s="55"/>
      <c r="H104" s="55"/>
      <c r="I104" s="55"/>
      <c r="J104" s="55"/>
      <c r="K104" s="130"/>
      <c r="L104" s="130"/>
      <c r="M104" s="130"/>
      <c r="N104" s="130"/>
      <c r="O104" s="130"/>
      <c r="P104" s="130"/>
      <c r="Q104" s="55"/>
      <c r="R104" s="52"/>
      <c r="S104" s="52"/>
      <c r="T104" s="52"/>
      <c r="U104" s="52"/>
      <c r="V104" s="52"/>
      <c r="W104" s="52"/>
    </row>
    <row r="105" spans="1:23" ht="3.75" customHeight="1">
      <c r="A105" s="55"/>
      <c r="B105" s="218"/>
      <c r="C105" s="219"/>
      <c r="D105" s="219"/>
      <c r="E105" s="219"/>
      <c r="F105" s="219"/>
      <c r="G105" s="219"/>
      <c r="H105" s="219"/>
      <c r="I105" s="219"/>
      <c r="J105" s="219"/>
      <c r="K105" s="220"/>
      <c r="L105" s="218"/>
      <c r="M105" s="221"/>
      <c r="N105" s="221"/>
      <c r="O105" s="221"/>
      <c r="P105" s="221"/>
      <c r="Q105" s="55"/>
      <c r="R105" s="52"/>
      <c r="S105" s="52"/>
      <c r="T105" s="52"/>
      <c r="U105" s="52"/>
      <c r="V105" s="52"/>
      <c r="W105" s="52"/>
    </row>
    <row r="106" spans="1:23" ht="15" customHeight="1">
      <c r="A106" s="55"/>
      <c r="B106" s="815" t="s">
        <v>272</v>
      </c>
      <c r="C106" s="815"/>
      <c r="D106" s="815"/>
      <c r="E106" s="815"/>
      <c r="F106" s="815"/>
      <c r="G106" s="815"/>
      <c r="H106" s="815"/>
      <c r="I106" s="815"/>
      <c r="J106" s="815"/>
      <c r="K106" s="815"/>
      <c r="L106" s="815" t="s">
        <v>273</v>
      </c>
      <c r="M106" s="815"/>
      <c r="N106" s="815"/>
      <c r="O106" s="815"/>
      <c r="P106" s="815"/>
      <c r="Q106" s="55"/>
      <c r="R106" s="52"/>
      <c r="S106" s="52"/>
      <c r="T106" s="52"/>
      <c r="U106" s="52"/>
      <c r="V106" s="52"/>
      <c r="W106" s="52"/>
    </row>
    <row r="107" spans="1:23" ht="15" customHeight="1">
      <c r="A107" s="55"/>
      <c r="B107" s="223"/>
      <c r="C107" s="207"/>
      <c r="D107" s="207"/>
      <c r="E107" s="207"/>
      <c r="F107" s="207"/>
      <c r="G107" s="207"/>
      <c r="H107" s="207"/>
      <c r="I107" s="207"/>
      <c r="J107" s="207"/>
      <c r="K107" s="224"/>
      <c r="L107" s="815" t="s">
        <v>274</v>
      </c>
      <c r="M107" s="815"/>
      <c r="N107" s="815"/>
      <c r="O107" s="815"/>
      <c r="P107" s="815"/>
      <c r="Q107" s="55"/>
      <c r="R107" s="52"/>
      <c r="S107" s="52"/>
      <c r="T107" s="52"/>
      <c r="U107" s="52"/>
      <c r="V107" s="52"/>
      <c r="W107" s="52"/>
    </row>
    <row r="108" spans="1:23" ht="13.8">
      <c r="A108" s="55"/>
      <c r="B108" s="225"/>
      <c r="C108" s="883" t="s">
        <v>275</v>
      </c>
      <c r="D108" s="883"/>
      <c r="E108" s="883"/>
      <c r="F108" s="883"/>
      <c r="G108" s="883"/>
      <c r="H108" s="867">
        <v>43220</v>
      </c>
      <c r="I108" s="867"/>
      <c r="J108" s="867"/>
      <c r="K108" s="867"/>
      <c r="L108" s="223"/>
      <c r="M108" s="206"/>
      <c r="N108" s="206"/>
      <c r="O108" s="206"/>
      <c r="P108" s="206"/>
      <c r="Q108" s="55"/>
      <c r="R108" s="52"/>
      <c r="S108" s="52"/>
      <c r="T108" s="52"/>
      <c r="U108" s="52"/>
      <c r="V108" s="52"/>
      <c r="W108" s="52"/>
    </row>
    <row r="109" spans="1:23">
      <c r="A109" s="55"/>
      <c r="B109" s="227"/>
      <c r="C109" s="228"/>
      <c r="D109" s="228"/>
      <c r="E109" s="228"/>
      <c r="F109" s="228"/>
      <c r="G109" s="228"/>
      <c r="H109" s="228"/>
      <c r="I109" s="228"/>
      <c r="J109" s="228"/>
      <c r="K109" s="229"/>
      <c r="L109" s="223"/>
      <c r="M109" s="206"/>
      <c r="N109" s="206"/>
      <c r="O109" s="206"/>
      <c r="P109" s="206"/>
      <c r="Q109" s="55"/>
      <c r="R109" s="52"/>
      <c r="S109" s="52"/>
      <c r="T109" s="52"/>
      <c r="U109" s="52"/>
      <c r="V109" s="52"/>
      <c r="W109" s="52"/>
    </row>
    <row r="110" spans="1:23">
      <c r="A110" s="55"/>
      <c r="B110" s="817" t="s">
        <v>276</v>
      </c>
      <c r="C110" s="817"/>
      <c r="D110" s="817"/>
      <c r="E110" s="817"/>
      <c r="F110" s="228"/>
      <c r="G110" s="228"/>
      <c r="H110" s="228"/>
      <c r="I110" s="228"/>
      <c r="J110" s="228"/>
      <c r="K110" s="229"/>
      <c r="L110" s="223"/>
      <c r="M110" s="206"/>
      <c r="N110" s="206"/>
      <c r="O110" s="206"/>
      <c r="P110" s="206"/>
      <c r="Q110" s="55"/>
      <c r="R110" s="52"/>
      <c r="S110" s="52"/>
      <c r="T110" s="52"/>
      <c r="U110" s="52"/>
      <c r="V110" s="52"/>
      <c r="W110" s="52"/>
    </row>
    <row r="111" spans="1:23">
      <c r="A111" s="55"/>
      <c r="B111" s="827" t="s">
        <v>277</v>
      </c>
      <c r="C111" s="827"/>
      <c r="D111" s="827"/>
      <c r="E111" s="228"/>
      <c r="F111" s="884">
        <f>'HC-Mar'!F111</f>
        <v>8831</v>
      </c>
      <c r="G111" s="884"/>
      <c r="H111" s="231"/>
      <c r="I111" s="228"/>
      <c r="J111" s="228"/>
      <c r="K111" s="229"/>
      <c r="L111" s="820" t="s">
        <v>278</v>
      </c>
      <c r="M111" s="820"/>
      <c r="N111" s="206"/>
      <c r="O111" s="206"/>
      <c r="P111" s="206"/>
      <c r="Q111" s="55"/>
      <c r="R111" s="52"/>
      <c r="S111" s="52"/>
      <c r="T111" s="52"/>
      <c r="U111" s="52"/>
      <c r="V111" s="52"/>
      <c r="W111" s="52"/>
    </row>
    <row r="112" spans="1:23">
      <c r="A112" s="55"/>
      <c r="B112" s="232"/>
      <c r="C112" s="885" t="s">
        <v>279</v>
      </c>
      <c r="D112" s="885"/>
      <c r="E112" s="885"/>
      <c r="F112" s="886">
        <f>K100</f>
        <v>11988</v>
      </c>
      <c r="G112" s="886"/>
      <c r="H112" s="231" t="s">
        <v>280</v>
      </c>
      <c r="I112" s="228"/>
      <c r="J112" s="233"/>
      <c r="K112" s="229"/>
      <c r="L112" s="813"/>
      <c r="M112" s="813"/>
      <c r="N112" s="813"/>
      <c r="O112" s="235"/>
      <c r="P112" s="206"/>
      <c r="Q112" s="55"/>
      <c r="R112" s="52"/>
      <c r="S112" s="52"/>
      <c r="T112" s="52"/>
      <c r="U112" s="52"/>
      <c r="V112" s="52"/>
      <c r="W112" s="52"/>
    </row>
    <row r="113" spans="1:23">
      <c r="A113" s="55"/>
      <c r="B113" s="223"/>
      <c r="C113" s="885" t="s">
        <v>282</v>
      </c>
      <c r="D113" s="885"/>
      <c r="E113" s="171"/>
      <c r="F113" s="886">
        <f>L100</f>
        <v>16254</v>
      </c>
      <c r="G113" s="886"/>
      <c r="H113" s="231" t="s">
        <v>283</v>
      </c>
      <c r="I113" s="228"/>
      <c r="J113" s="233"/>
      <c r="K113" s="229"/>
      <c r="L113" s="813"/>
      <c r="M113" s="813"/>
      <c r="N113" s="813"/>
      <c r="O113" s="235"/>
      <c r="P113" s="206"/>
      <c r="Q113" s="55"/>
      <c r="R113" s="52"/>
      <c r="S113" s="52"/>
      <c r="T113" s="52"/>
      <c r="U113" s="52"/>
      <c r="V113" s="52"/>
      <c r="W113" s="52"/>
    </row>
    <row r="114" spans="1:23">
      <c r="A114" s="55"/>
      <c r="B114" s="232"/>
      <c r="C114" s="885" t="s">
        <v>284</v>
      </c>
      <c r="D114" s="885"/>
      <c r="E114" s="885"/>
      <c r="F114" s="228"/>
      <c r="G114" s="228"/>
      <c r="H114" s="228"/>
      <c r="I114" s="887">
        <f>+F111+F112-F113</f>
        <v>4565</v>
      </c>
      <c r="J114" s="887"/>
      <c r="K114" s="887"/>
      <c r="L114" s="813"/>
      <c r="M114" s="813"/>
      <c r="N114" s="813"/>
      <c r="O114" s="235"/>
      <c r="P114" s="206"/>
      <c r="Q114" s="55"/>
      <c r="R114" s="52"/>
      <c r="S114" s="52"/>
      <c r="T114" s="52"/>
      <c r="U114" s="52"/>
      <c r="V114" s="52"/>
      <c r="W114" s="52"/>
    </row>
    <row r="115" spans="1:23">
      <c r="A115" s="55"/>
      <c r="B115" s="888" t="s">
        <v>285</v>
      </c>
      <c r="C115" s="888"/>
      <c r="D115" s="888"/>
      <c r="E115" s="888"/>
      <c r="F115" s="888"/>
      <c r="G115" s="888"/>
      <c r="H115" s="888"/>
      <c r="I115" s="888"/>
      <c r="J115" s="888"/>
      <c r="K115" s="888"/>
      <c r="L115" s="813"/>
      <c r="M115" s="813"/>
      <c r="N115" s="813"/>
      <c r="O115" s="235"/>
      <c r="P115" s="206"/>
      <c r="Q115" s="55"/>
      <c r="R115" s="52"/>
      <c r="S115" s="52"/>
      <c r="T115" s="52"/>
      <c r="U115" s="52"/>
      <c r="V115" s="52"/>
      <c r="W115" s="52"/>
    </row>
    <row r="116" spans="1:23">
      <c r="A116" s="55"/>
      <c r="B116" s="889" t="s">
        <v>286</v>
      </c>
      <c r="C116" s="889"/>
      <c r="D116" s="889"/>
      <c r="E116" s="889"/>
      <c r="F116" s="889"/>
      <c r="G116" s="889"/>
      <c r="H116" s="889"/>
      <c r="I116" s="889"/>
      <c r="J116" s="889"/>
      <c r="K116" s="889"/>
      <c r="L116" s="813"/>
      <c r="M116" s="813"/>
      <c r="N116" s="813"/>
      <c r="O116" s="235"/>
      <c r="P116" s="206"/>
      <c r="Q116" s="55"/>
      <c r="R116" s="52"/>
      <c r="S116" s="52"/>
      <c r="T116" s="52"/>
      <c r="U116" s="52"/>
      <c r="V116" s="52"/>
      <c r="W116" s="52"/>
    </row>
    <row r="117" spans="1:23">
      <c r="A117" s="55"/>
      <c r="B117" s="227"/>
      <c r="C117" s="228"/>
      <c r="D117" s="228"/>
      <c r="E117" s="228"/>
      <c r="F117" s="228"/>
      <c r="G117" s="228"/>
      <c r="H117" s="228"/>
      <c r="I117" s="228"/>
      <c r="J117" s="228"/>
      <c r="K117" s="229"/>
      <c r="L117" s="813"/>
      <c r="M117" s="813"/>
      <c r="N117" s="813"/>
      <c r="O117" s="235"/>
      <c r="P117" s="206"/>
      <c r="Q117" s="55"/>
      <c r="R117" s="52"/>
      <c r="S117" s="52"/>
      <c r="T117" s="52"/>
      <c r="U117" s="52"/>
      <c r="V117" s="52"/>
      <c r="W117" s="52"/>
    </row>
    <row r="118" spans="1:23">
      <c r="A118" s="55"/>
      <c r="B118" s="817" t="s">
        <v>287</v>
      </c>
      <c r="C118" s="817"/>
      <c r="D118" s="817"/>
      <c r="E118" s="817"/>
      <c r="F118" s="817"/>
      <c r="G118" s="817"/>
      <c r="H118" s="228"/>
      <c r="I118" s="228"/>
      <c r="J118" s="228"/>
      <c r="K118" s="229"/>
      <c r="L118" s="813"/>
      <c r="M118" s="813"/>
      <c r="N118" s="813"/>
      <c r="O118" s="235"/>
      <c r="P118" s="206"/>
      <c r="Q118" s="55"/>
      <c r="R118" s="52"/>
      <c r="S118" s="52"/>
      <c r="T118" s="52"/>
      <c r="U118" s="52"/>
      <c r="V118" s="52"/>
      <c r="W118" s="52"/>
    </row>
    <row r="119" spans="1:23">
      <c r="A119" s="55"/>
      <c r="B119" s="827" t="s">
        <v>277</v>
      </c>
      <c r="C119" s="827"/>
      <c r="D119" s="827"/>
      <c r="E119" s="228"/>
      <c r="F119" s="884">
        <f>'HC-Mar'!F119</f>
        <v>0</v>
      </c>
      <c r="G119" s="884"/>
      <c r="H119" s="231"/>
      <c r="I119" s="228"/>
      <c r="J119" s="228"/>
      <c r="K119" s="229"/>
      <c r="L119" s="813"/>
      <c r="M119" s="813"/>
      <c r="N119" s="813"/>
      <c r="O119" s="235"/>
      <c r="P119" s="206"/>
      <c r="Q119" s="55"/>
      <c r="R119" s="52"/>
      <c r="S119" s="52"/>
      <c r="T119" s="52"/>
      <c r="U119" s="52"/>
      <c r="V119" s="52"/>
      <c r="W119" s="52"/>
    </row>
    <row r="120" spans="1:23">
      <c r="A120" s="55"/>
      <c r="B120" s="232"/>
      <c r="C120" s="885" t="s">
        <v>279</v>
      </c>
      <c r="D120" s="885"/>
      <c r="E120" s="885"/>
      <c r="F120" s="886">
        <f>M100</f>
        <v>0</v>
      </c>
      <c r="G120" s="886"/>
      <c r="H120" s="231" t="s">
        <v>280</v>
      </c>
      <c r="I120" s="228"/>
      <c r="J120" s="233"/>
      <c r="K120" s="229"/>
      <c r="L120" s="813"/>
      <c r="M120" s="813"/>
      <c r="N120" s="813"/>
      <c r="O120" s="235"/>
      <c r="P120" s="206"/>
      <c r="Q120" s="55"/>
      <c r="R120" s="52"/>
      <c r="S120" s="52"/>
      <c r="T120" s="52"/>
      <c r="U120" s="52"/>
      <c r="V120" s="52"/>
      <c r="W120" s="52"/>
    </row>
    <row r="121" spans="1:23">
      <c r="A121" s="55"/>
      <c r="B121" s="223"/>
      <c r="C121" s="885" t="s">
        <v>282</v>
      </c>
      <c r="D121" s="885"/>
      <c r="E121" s="171"/>
      <c r="F121" s="890">
        <f>N100</f>
        <v>0</v>
      </c>
      <c r="G121" s="890"/>
      <c r="H121" s="231" t="s">
        <v>283</v>
      </c>
      <c r="I121" s="228"/>
      <c r="J121" s="233"/>
      <c r="K121" s="229"/>
      <c r="L121" s="830"/>
      <c r="M121" s="830"/>
      <c r="N121" s="830"/>
      <c r="O121" s="238"/>
      <c r="P121" s="206"/>
      <c r="Q121" s="55"/>
      <c r="R121" s="52"/>
      <c r="S121" s="52"/>
      <c r="T121" s="52"/>
      <c r="U121" s="52"/>
      <c r="V121" s="52"/>
      <c r="W121" s="52"/>
    </row>
    <row r="122" spans="1:23">
      <c r="A122" s="55"/>
      <c r="B122" s="232"/>
      <c r="C122" s="885" t="s">
        <v>284</v>
      </c>
      <c r="D122" s="885"/>
      <c r="E122" s="885"/>
      <c r="F122" s="228"/>
      <c r="G122" s="228"/>
      <c r="H122" s="228"/>
      <c r="I122" s="887">
        <f>+F119+F120-F121</f>
        <v>0</v>
      </c>
      <c r="J122" s="887"/>
      <c r="K122" s="887"/>
      <c r="L122" s="223"/>
      <c r="M122" s="206"/>
      <c r="N122" s="206"/>
      <c r="O122" s="206"/>
      <c r="P122" s="206"/>
      <c r="Q122" s="55"/>
      <c r="R122" s="52"/>
      <c r="S122" s="52"/>
      <c r="T122" s="52"/>
      <c r="U122" s="52"/>
      <c r="V122" s="52"/>
      <c r="W122" s="52"/>
    </row>
    <row r="123" spans="1:23">
      <c r="A123" s="55"/>
      <c r="B123" s="888" t="s">
        <v>288</v>
      </c>
      <c r="C123" s="888"/>
      <c r="D123" s="888"/>
      <c r="E123" s="888"/>
      <c r="F123" s="888"/>
      <c r="G123" s="888"/>
      <c r="H123" s="888"/>
      <c r="I123" s="888"/>
      <c r="J123" s="888"/>
      <c r="K123" s="888"/>
      <c r="L123" s="223"/>
      <c r="M123" s="206"/>
      <c r="N123" s="709"/>
      <c r="O123" s="206"/>
      <c r="P123" s="710"/>
      <c r="Q123" s="55"/>
      <c r="R123" s="52"/>
      <c r="S123" s="52"/>
      <c r="T123" s="52"/>
      <c r="U123" s="52"/>
      <c r="V123" s="52"/>
      <c r="W123" s="52"/>
    </row>
    <row r="124" spans="1:23">
      <c r="A124" s="55"/>
      <c r="B124" s="889" t="s">
        <v>290</v>
      </c>
      <c r="C124" s="889"/>
      <c r="D124" s="889"/>
      <c r="E124" s="889"/>
      <c r="F124" s="889"/>
      <c r="G124" s="889"/>
      <c r="H124" s="889"/>
      <c r="I124" s="889"/>
      <c r="J124" s="889"/>
      <c r="K124" s="889"/>
      <c r="L124" s="223"/>
      <c r="M124" s="206"/>
      <c r="N124" s="206"/>
      <c r="O124" s="206"/>
      <c r="P124" s="206"/>
      <c r="Q124" s="55"/>
      <c r="R124" s="52"/>
      <c r="S124" s="52"/>
      <c r="T124" s="52"/>
      <c r="U124" s="52"/>
      <c r="V124" s="52"/>
      <c r="W124" s="52"/>
    </row>
    <row r="125" spans="1:23">
      <c r="A125" s="55"/>
      <c r="B125" s="889" t="s">
        <v>291</v>
      </c>
      <c r="C125" s="889"/>
      <c r="D125" s="889"/>
      <c r="E125" s="889"/>
      <c r="F125" s="889"/>
      <c r="G125" s="889"/>
      <c r="H125" s="889"/>
      <c r="I125" s="889"/>
      <c r="J125" s="889"/>
      <c r="K125" s="889"/>
      <c r="L125" s="223"/>
      <c r="M125" s="206"/>
      <c r="N125" s="206"/>
      <c r="O125" s="206"/>
      <c r="P125" s="206"/>
      <c r="Q125" s="55"/>
      <c r="R125" s="52"/>
      <c r="S125" s="52"/>
      <c r="T125" s="52"/>
      <c r="U125" s="52"/>
      <c r="V125" s="52"/>
      <c r="W125" s="52"/>
    </row>
    <row r="126" spans="1:23">
      <c r="A126" s="55"/>
      <c r="B126" s="227"/>
      <c r="C126" s="228"/>
      <c r="D126" s="228"/>
      <c r="E126" s="228"/>
      <c r="F126" s="228"/>
      <c r="G126" s="228"/>
      <c r="H126" s="228"/>
      <c r="I126" s="228"/>
      <c r="J126" s="228"/>
      <c r="K126" s="229"/>
      <c r="L126" s="223"/>
      <c r="M126" s="206"/>
      <c r="N126" s="206"/>
      <c r="O126" s="206"/>
      <c r="P126" s="206"/>
      <c r="Q126" s="55"/>
      <c r="R126" s="52"/>
      <c r="S126" s="52"/>
      <c r="T126" s="52"/>
      <c r="U126" s="52"/>
      <c r="V126" s="52"/>
      <c r="W126" s="52"/>
    </row>
    <row r="127" spans="1:23">
      <c r="A127" s="55"/>
      <c r="B127" s="230" t="s">
        <v>357</v>
      </c>
      <c r="C127" s="241"/>
      <c r="D127" s="241"/>
      <c r="E127" s="241"/>
      <c r="F127" s="228"/>
      <c r="G127" s="228"/>
      <c r="H127" s="228"/>
      <c r="I127" s="228"/>
      <c r="J127" s="228"/>
      <c r="K127" s="229"/>
      <c r="L127" s="820" t="s">
        <v>293</v>
      </c>
      <c r="M127" s="820"/>
      <c r="N127" s="820"/>
      <c r="O127" s="206"/>
      <c r="P127" s="206"/>
      <c r="Q127" s="55"/>
      <c r="R127" s="52"/>
      <c r="S127" s="52"/>
      <c r="T127" s="52"/>
      <c r="U127" s="52"/>
      <c r="V127" s="52"/>
      <c r="W127" s="52"/>
    </row>
    <row r="128" spans="1:23">
      <c r="A128" s="55"/>
      <c r="B128" s="827" t="s">
        <v>277</v>
      </c>
      <c r="C128" s="827"/>
      <c r="D128" s="827"/>
      <c r="E128" s="228"/>
      <c r="F128" s="884">
        <f>'HC-Mar'!F128</f>
        <v>3000</v>
      </c>
      <c r="G128" s="884"/>
      <c r="H128" s="231"/>
      <c r="I128" s="228"/>
      <c r="J128" s="228"/>
      <c r="K128" s="229"/>
      <c r="L128" s="223"/>
      <c r="M128" s="206"/>
      <c r="N128" s="206"/>
      <c r="O128" s="206"/>
      <c r="P128" s="206"/>
      <c r="Q128" s="55"/>
      <c r="R128" s="52"/>
      <c r="S128" s="52"/>
      <c r="T128" s="52"/>
      <c r="U128" s="52"/>
      <c r="V128" s="52"/>
      <c r="W128" s="52"/>
    </row>
    <row r="129" spans="1:23">
      <c r="A129" s="55"/>
      <c r="B129" s="232"/>
      <c r="C129" s="885" t="s">
        <v>279</v>
      </c>
      <c r="D129" s="885"/>
      <c r="E129" s="885"/>
      <c r="F129" s="890">
        <f>O100</f>
        <v>0</v>
      </c>
      <c r="G129" s="890"/>
      <c r="H129" s="231" t="s">
        <v>280</v>
      </c>
      <c r="I129" s="228"/>
      <c r="J129" s="233"/>
      <c r="K129" s="229"/>
      <c r="L129" s="813"/>
      <c r="M129" s="813"/>
      <c r="N129" s="813"/>
      <c r="O129" s="235"/>
      <c r="P129" s="206"/>
      <c r="Q129" s="55"/>
      <c r="R129" s="52"/>
      <c r="S129" s="52"/>
      <c r="T129" s="52"/>
      <c r="U129" s="52"/>
      <c r="V129" s="52"/>
      <c r="W129" s="52"/>
    </row>
    <row r="130" spans="1:23">
      <c r="A130" s="55"/>
      <c r="B130" s="223"/>
      <c r="C130" s="885" t="s">
        <v>282</v>
      </c>
      <c r="D130" s="885"/>
      <c r="E130" s="171"/>
      <c r="F130" s="890">
        <f>P100</f>
        <v>0</v>
      </c>
      <c r="G130" s="890"/>
      <c r="H130" s="231" t="s">
        <v>283</v>
      </c>
      <c r="I130" s="228"/>
      <c r="J130" s="233"/>
      <c r="K130" s="229"/>
      <c r="L130" s="813"/>
      <c r="M130" s="813"/>
      <c r="N130" s="813"/>
      <c r="O130" s="235"/>
      <c r="P130" s="206"/>
      <c r="Q130" s="55"/>
      <c r="R130" s="52"/>
      <c r="S130" s="52"/>
      <c r="T130" s="52"/>
      <c r="U130" s="52"/>
      <c r="V130" s="52"/>
      <c r="W130" s="52"/>
    </row>
    <row r="131" spans="1:23">
      <c r="A131" s="55"/>
      <c r="B131" s="232"/>
      <c r="C131" s="885" t="s">
        <v>284</v>
      </c>
      <c r="D131" s="885"/>
      <c r="E131" s="885"/>
      <c r="F131" s="228"/>
      <c r="G131" s="228"/>
      <c r="H131" s="228"/>
      <c r="I131" s="887">
        <f>+F128+F129-F130</f>
        <v>3000</v>
      </c>
      <c r="J131" s="887"/>
      <c r="K131" s="887"/>
      <c r="L131" s="813"/>
      <c r="M131" s="813"/>
      <c r="N131" s="813"/>
      <c r="O131" s="235"/>
      <c r="P131" s="206"/>
      <c r="Q131" s="55"/>
      <c r="R131" s="52"/>
      <c r="S131" s="52"/>
      <c r="T131" s="52"/>
      <c r="U131" s="52"/>
      <c r="V131" s="52"/>
      <c r="W131" s="52"/>
    </row>
    <row r="132" spans="1:23">
      <c r="A132" s="55"/>
      <c r="B132" s="227"/>
      <c r="C132" s="228"/>
      <c r="D132" s="228"/>
      <c r="E132" s="228"/>
      <c r="F132" s="228"/>
      <c r="G132" s="228"/>
      <c r="H132" s="228"/>
      <c r="I132" s="228"/>
      <c r="J132" s="228"/>
      <c r="K132" s="229"/>
      <c r="L132" s="813"/>
      <c r="M132" s="813"/>
      <c r="N132" s="813"/>
      <c r="O132" s="235"/>
      <c r="P132" s="206"/>
      <c r="Q132" s="55"/>
      <c r="R132" s="52"/>
      <c r="S132" s="52"/>
      <c r="T132" s="52"/>
      <c r="U132" s="52"/>
      <c r="V132" s="52"/>
      <c r="W132" s="52"/>
    </row>
    <row r="133" spans="1:23">
      <c r="A133" s="55"/>
      <c r="B133" s="227"/>
      <c r="C133" s="228"/>
      <c r="D133" s="228"/>
      <c r="E133" s="228"/>
      <c r="F133" s="228"/>
      <c r="G133" s="228"/>
      <c r="H133" s="228"/>
      <c r="I133" s="228"/>
      <c r="J133" s="228"/>
      <c r="K133" s="229"/>
      <c r="L133" s="813"/>
      <c r="M133" s="813"/>
      <c r="N133" s="813"/>
      <c r="O133" s="235"/>
      <c r="P133" s="206"/>
      <c r="Q133" s="55"/>
      <c r="R133" s="52"/>
      <c r="S133" s="52"/>
      <c r="T133" s="52"/>
      <c r="U133" s="52"/>
      <c r="V133" s="52"/>
      <c r="W133" s="52"/>
    </row>
    <row r="134" spans="1:23">
      <c r="A134" s="55"/>
      <c r="B134" s="817" t="s">
        <v>294</v>
      </c>
      <c r="C134" s="817"/>
      <c r="D134" s="817"/>
      <c r="E134" s="817"/>
      <c r="F134" s="817"/>
      <c r="G134" s="817"/>
      <c r="H134" s="817"/>
      <c r="I134" s="817"/>
      <c r="J134" s="891">
        <f>I114+I122+I131</f>
        <v>7565</v>
      </c>
      <c r="K134" s="891"/>
      <c r="L134" s="813"/>
      <c r="M134" s="813"/>
      <c r="N134" s="813"/>
      <c r="O134" s="235"/>
      <c r="P134" s="206"/>
      <c r="Q134" s="55"/>
      <c r="R134" s="52"/>
      <c r="S134" s="52"/>
      <c r="T134" s="52"/>
      <c r="U134" s="52"/>
      <c r="V134" s="52"/>
      <c r="W134" s="52"/>
    </row>
    <row r="135" spans="1:23">
      <c r="A135" s="55"/>
      <c r="B135" s="227"/>
      <c r="C135" s="228"/>
      <c r="D135" s="228"/>
      <c r="E135" s="228"/>
      <c r="F135" s="228"/>
      <c r="G135" s="228"/>
      <c r="H135" s="228"/>
      <c r="I135" s="228"/>
      <c r="J135" s="228"/>
      <c r="K135" s="229"/>
      <c r="L135" s="813"/>
      <c r="M135" s="813"/>
      <c r="N135" s="813"/>
      <c r="O135" s="235"/>
      <c r="P135" s="206"/>
      <c r="Q135" s="55"/>
      <c r="R135" s="52"/>
      <c r="S135" s="52"/>
      <c r="T135" s="52"/>
      <c r="U135" s="52"/>
      <c r="V135" s="52"/>
      <c r="W135" s="52"/>
    </row>
    <row r="136" spans="1:23">
      <c r="A136" s="55"/>
      <c r="B136" s="888" t="s">
        <v>295</v>
      </c>
      <c r="C136" s="888"/>
      <c r="D136" s="888"/>
      <c r="E136" s="888"/>
      <c r="F136" s="888"/>
      <c r="G136" s="888"/>
      <c r="H136" s="888"/>
      <c r="I136" s="888"/>
      <c r="J136" s="888"/>
      <c r="K136" s="888"/>
      <c r="L136" s="223"/>
      <c r="M136" s="206"/>
      <c r="N136" s="206"/>
      <c r="O136" s="206"/>
      <c r="P136" s="206"/>
      <c r="Q136" s="55"/>
      <c r="R136" s="52"/>
      <c r="S136" s="52"/>
      <c r="T136" s="52"/>
      <c r="U136" s="52"/>
      <c r="V136" s="52"/>
      <c r="W136" s="52"/>
    </row>
    <row r="137" spans="1:23">
      <c r="A137" s="55"/>
      <c r="B137" s="888" t="s">
        <v>296</v>
      </c>
      <c r="C137" s="888"/>
      <c r="D137" s="888"/>
      <c r="E137" s="888"/>
      <c r="F137" s="888"/>
      <c r="G137" s="888"/>
      <c r="H137" s="888"/>
      <c r="I137" s="888"/>
      <c r="J137" s="888"/>
      <c r="K137" s="888"/>
      <c r="L137" s="223"/>
      <c r="M137" s="206"/>
      <c r="N137" s="709"/>
      <c r="O137" s="206"/>
      <c r="P137" s="710"/>
      <c r="Q137" s="55"/>
      <c r="R137" s="52"/>
      <c r="S137" s="52"/>
      <c r="T137" s="52"/>
      <c r="U137" s="52"/>
      <c r="V137" s="52"/>
      <c r="W137" s="52"/>
    </row>
    <row r="138" spans="1:23">
      <c r="A138" s="55"/>
      <c r="B138" s="888" t="s">
        <v>297</v>
      </c>
      <c r="C138" s="888"/>
      <c r="D138" s="888"/>
      <c r="E138" s="888"/>
      <c r="F138" s="888"/>
      <c r="G138" s="888"/>
      <c r="H138" s="888"/>
      <c r="I138" s="888"/>
      <c r="J138" s="888"/>
      <c r="K138" s="888"/>
      <c r="L138" s="223"/>
      <c r="M138" s="206"/>
      <c r="N138" s="206"/>
      <c r="O138" s="206"/>
      <c r="P138" s="206"/>
      <c r="Q138" s="55"/>
      <c r="R138" s="52"/>
      <c r="S138" s="52"/>
      <c r="T138" s="52"/>
      <c r="U138" s="52"/>
      <c r="V138" s="52"/>
      <c r="W138" s="52"/>
    </row>
    <row r="139" spans="1:23" ht="6" customHeight="1">
      <c r="A139" s="55"/>
      <c r="B139" s="242"/>
      <c r="C139" s="243"/>
      <c r="D139" s="243"/>
      <c r="E139" s="243"/>
      <c r="F139" s="243"/>
      <c r="G139" s="243"/>
      <c r="H139" s="243"/>
      <c r="I139" s="243"/>
      <c r="J139" s="243"/>
      <c r="K139" s="244"/>
      <c r="L139" s="245"/>
      <c r="M139" s="246"/>
      <c r="N139" s="246"/>
      <c r="O139" s="246"/>
      <c r="P139" s="246"/>
      <c r="Q139" s="55"/>
      <c r="R139" s="52"/>
      <c r="S139" s="52"/>
      <c r="T139" s="52"/>
      <c r="U139" s="52"/>
      <c r="V139" s="52"/>
      <c r="W139" s="52"/>
    </row>
    <row r="140" spans="1:23">
      <c r="A140" s="55"/>
      <c r="B140" s="206"/>
      <c r="C140" s="207"/>
      <c r="D140" s="207"/>
      <c r="E140" s="207"/>
      <c r="F140" s="207"/>
      <c r="G140" s="207"/>
      <c r="H140" s="207"/>
      <c r="I140" s="207"/>
      <c r="J140" s="207"/>
      <c r="K140" s="206"/>
      <c r="L140" s="206"/>
      <c r="M140" s="206"/>
      <c r="N140" s="206"/>
      <c r="O140" s="206"/>
      <c r="P140" s="206"/>
      <c r="Q140" s="55"/>
      <c r="R140" s="52"/>
      <c r="S140" s="52"/>
      <c r="T140" s="52"/>
      <c r="U140" s="52"/>
      <c r="V140" s="52"/>
      <c r="W140" s="52"/>
    </row>
    <row r="141" spans="1:23">
      <c r="A141" s="55"/>
      <c r="B141" s="248"/>
      <c r="C141" s="249"/>
      <c r="D141" s="249"/>
      <c r="E141" s="249"/>
      <c r="F141" s="249"/>
      <c r="G141" s="249"/>
      <c r="H141" s="249"/>
      <c r="I141" s="249"/>
      <c r="J141" s="250"/>
      <c r="K141" s="251"/>
      <c r="L141" s="248"/>
      <c r="M141" s="248"/>
      <c r="N141" s="248"/>
      <c r="O141" s="248"/>
      <c r="P141" s="248"/>
      <c r="Q141" s="252"/>
      <c r="R141" s="183"/>
      <c r="S141" s="183"/>
      <c r="T141" s="182"/>
      <c r="U141" s="182"/>
      <c r="V141" s="52"/>
      <c r="W141" s="52"/>
    </row>
    <row r="142" spans="1:23">
      <c r="A142" s="55"/>
      <c r="B142" s="248"/>
      <c r="C142" s="249"/>
      <c r="D142" s="249"/>
      <c r="E142" s="249"/>
      <c r="F142" s="249"/>
      <c r="G142" s="249"/>
      <c r="H142" s="249"/>
      <c r="I142" s="249"/>
      <c r="J142" s="250"/>
      <c r="K142" s="251"/>
      <c r="L142" s="248"/>
      <c r="M142" s="248"/>
      <c r="N142" s="248"/>
      <c r="O142" s="248"/>
      <c r="P142" s="248"/>
      <c r="Q142" s="252"/>
      <c r="R142" s="183"/>
      <c r="S142" s="183"/>
      <c r="T142" s="182"/>
      <c r="U142" s="182"/>
      <c r="V142" s="52"/>
      <c r="W142" s="52"/>
    </row>
    <row r="143" spans="1:23">
      <c r="A143" s="55"/>
      <c r="B143" s="130"/>
      <c r="C143" s="55"/>
      <c r="D143" s="55"/>
      <c r="E143" s="55"/>
      <c r="F143" s="55"/>
      <c r="G143" s="55"/>
      <c r="H143" s="55"/>
      <c r="I143" s="55"/>
      <c r="J143" s="55"/>
      <c r="K143" s="130"/>
      <c r="L143" s="130"/>
      <c r="M143" s="130"/>
      <c r="N143" s="130"/>
      <c r="O143" s="130"/>
      <c r="P143" s="130"/>
      <c r="Q143" s="55"/>
      <c r="R143" s="52"/>
      <c r="S143" s="52"/>
      <c r="T143" s="52"/>
      <c r="U143" s="52"/>
      <c r="V143" s="52"/>
      <c r="W143" s="52"/>
    </row>
    <row r="144" spans="1:23">
      <c r="A144" s="55"/>
      <c r="B144" s="206"/>
      <c r="C144" s="207"/>
      <c r="D144" s="207"/>
      <c r="E144" s="207"/>
      <c r="F144" s="207"/>
      <c r="G144" s="207"/>
      <c r="H144" s="207"/>
      <c r="I144" s="207"/>
      <c r="J144" s="206"/>
      <c r="K144" s="206"/>
      <c r="L144" s="206"/>
      <c r="M144" s="206"/>
      <c r="N144" s="206"/>
      <c r="O144" s="206"/>
      <c r="P144" s="206"/>
      <c r="Q144" s="55"/>
      <c r="R144" s="52"/>
      <c r="S144" s="52"/>
      <c r="T144" s="52"/>
      <c r="U144" s="52"/>
      <c r="V144" s="52"/>
      <c r="W144" s="52"/>
    </row>
    <row r="145" spans="2:23">
      <c r="B145" s="831">
        <f>G2</f>
        <v>41365</v>
      </c>
      <c r="C145" s="831"/>
      <c r="D145" s="52"/>
      <c r="E145" s="52"/>
      <c r="F145" s="52"/>
      <c r="G145" s="253">
        <v>40939</v>
      </c>
      <c r="H145" s="254"/>
      <c r="I145"/>
      <c r="J145"/>
      <c r="N145"/>
      <c r="R145" s="52"/>
      <c r="S145" s="52"/>
      <c r="T145" s="52"/>
      <c r="U145" s="52"/>
      <c r="V145" s="52"/>
      <c r="W145" s="52"/>
    </row>
    <row r="146" spans="2:23">
      <c r="B146" s="831">
        <f t="shared" ref="B146:B174" si="4">B145+1</f>
        <v>41366</v>
      </c>
      <c r="C146" s="831"/>
      <c r="D146" s="52"/>
      <c r="E146" s="52"/>
      <c r="F146" s="52"/>
      <c r="G146" s="253">
        <v>40968</v>
      </c>
      <c r="H146" s="254"/>
      <c r="I146"/>
      <c r="J146"/>
      <c r="N146" s="255"/>
      <c r="R146" s="52"/>
      <c r="S146" s="52"/>
      <c r="T146" s="52"/>
      <c r="U146" s="52"/>
      <c r="V146" s="52"/>
      <c r="W146" s="52"/>
    </row>
    <row r="147" spans="2:23">
      <c r="B147" s="831">
        <f t="shared" si="4"/>
        <v>41367</v>
      </c>
      <c r="C147" s="831"/>
      <c r="D147" s="256"/>
      <c r="E147" s="256"/>
      <c r="F147" s="256"/>
      <c r="G147" s="253">
        <v>40999</v>
      </c>
      <c r="H147" s="254"/>
      <c r="I147" s="82"/>
      <c r="J147" s="82"/>
      <c r="N147" s="255"/>
      <c r="R147" s="52"/>
      <c r="S147" s="52"/>
      <c r="T147" s="52"/>
      <c r="U147" s="52"/>
      <c r="V147" s="52"/>
      <c r="W147" s="52"/>
    </row>
    <row r="148" spans="2:23">
      <c r="B148" s="831">
        <f t="shared" si="4"/>
        <v>41368</v>
      </c>
      <c r="C148" s="831"/>
      <c r="D148" s="256"/>
      <c r="E148" s="256"/>
      <c r="F148" s="256"/>
      <c r="G148" s="253">
        <v>41029</v>
      </c>
      <c r="H148" s="254"/>
      <c r="I148" s="82"/>
      <c r="J148" s="82"/>
      <c r="N148" s="255"/>
      <c r="R148" s="183"/>
      <c r="S148" s="183"/>
      <c r="T148" s="182"/>
      <c r="U148" s="182"/>
      <c r="V148" s="52"/>
      <c r="W148" s="52"/>
    </row>
    <row r="149" spans="2:23">
      <c r="B149" s="831">
        <f t="shared" si="4"/>
        <v>41369</v>
      </c>
      <c r="C149" s="831"/>
      <c r="D149" s="256"/>
      <c r="E149" s="256"/>
      <c r="F149" s="256"/>
      <c r="G149" s="253">
        <v>41060</v>
      </c>
      <c r="H149" s="254"/>
      <c r="I149" s="82"/>
      <c r="J149" s="82"/>
      <c r="N149" s="255"/>
      <c r="R149" s="183"/>
      <c r="S149" s="183"/>
      <c r="T149" s="182"/>
      <c r="U149" s="182"/>
      <c r="V149" s="52"/>
      <c r="W149" s="52"/>
    </row>
    <row r="150" spans="2:23">
      <c r="B150" s="831">
        <f t="shared" si="4"/>
        <v>41370</v>
      </c>
      <c r="C150" s="831"/>
      <c r="D150" s="256"/>
      <c r="E150" s="256"/>
      <c r="F150" s="256"/>
      <c r="G150" s="253">
        <v>41090</v>
      </c>
      <c r="H150" s="254"/>
      <c r="I150" s="82"/>
      <c r="J150" s="82"/>
      <c r="N150" s="255"/>
      <c r="R150" s="183"/>
      <c r="S150" s="183"/>
      <c r="T150" s="182"/>
      <c r="U150" s="182"/>
      <c r="V150" s="52"/>
      <c r="W150" s="52"/>
    </row>
    <row r="151" spans="2:23">
      <c r="B151" s="831">
        <f t="shared" si="4"/>
        <v>41371</v>
      </c>
      <c r="C151" s="831"/>
      <c r="D151" s="256"/>
      <c r="E151" s="256"/>
      <c r="F151" s="256"/>
      <c r="G151" s="253">
        <v>41121</v>
      </c>
      <c r="H151" s="254"/>
      <c r="I151" s="82"/>
      <c r="J151" s="82"/>
      <c r="N151" s="255"/>
      <c r="R151" s="183"/>
      <c r="S151" s="183"/>
      <c r="T151" s="182"/>
      <c r="U151" s="182"/>
      <c r="V151" s="52"/>
      <c r="W151" s="52"/>
    </row>
    <row r="152" spans="2:23">
      <c r="B152" s="831">
        <f t="shared" si="4"/>
        <v>41372</v>
      </c>
      <c r="C152" s="831"/>
      <c r="D152" s="256"/>
      <c r="E152" s="256"/>
      <c r="F152" s="256"/>
      <c r="G152" s="253">
        <v>41152</v>
      </c>
      <c r="H152" s="254"/>
      <c r="I152" s="82"/>
      <c r="J152" s="82"/>
      <c r="N152" s="255"/>
      <c r="R152" s="183"/>
      <c r="S152" s="183"/>
      <c r="T152" s="182"/>
      <c r="U152" s="182"/>
      <c r="V152" s="52"/>
      <c r="W152" s="52"/>
    </row>
    <row r="153" spans="2:23">
      <c r="B153" s="831">
        <f t="shared" si="4"/>
        <v>41373</v>
      </c>
      <c r="C153" s="831"/>
      <c r="D153" s="256"/>
      <c r="E153" s="256"/>
      <c r="F153" s="256"/>
      <c r="G153" s="253">
        <v>41182</v>
      </c>
      <c r="H153" s="254"/>
      <c r="I153" s="82"/>
      <c r="J153" s="82"/>
      <c r="N153" s="255"/>
      <c r="R153" s="183"/>
      <c r="S153" s="183"/>
      <c r="T153" s="182"/>
      <c r="U153" s="182"/>
      <c r="V153" s="52"/>
      <c r="W153" s="52"/>
    </row>
    <row r="154" spans="2:23">
      <c r="B154" s="831">
        <f t="shared" si="4"/>
        <v>41374</v>
      </c>
      <c r="C154" s="831"/>
      <c r="D154" s="256"/>
      <c r="E154" s="256"/>
      <c r="F154" s="256"/>
      <c r="G154" s="253">
        <v>41213</v>
      </c>
      <c r="H154" s="254"/>
      <c r="I154" s="82"/>
      <c r="J154" s="82"/>
      <c r="N154" s="255"/>
      <c r="R154" s="183"/>
      <c r="S154" s="183"/>
      <c r="T154" s="182"/>
      <c r="U154" s="182"/>
      <c r="V154" s="52"/>
      <c r="W154" s="52"/>
    </row>
    <row r="155" spans="2:23">
      <c r="B155" s="831">
        <f t="shared" si="4"/>
        <v>41375</v>
      </c>
      <c r="C155" s="831"/>
      <c r="D155" s="256"/>
      <c r="E155" s="256"/>
      <c r="F155" s="256"/>
      <c r="G155" s="253">
        <v>41243</v>
      </c>
      <c r="H155" s="254"/>
      <c r="I155" s="82"/>
      <c r="J155" s="82"/>
      <c r="N155" s="255"/>
      <c r="R155" s="183"/>
      <c r="S155" s="183"/>
      <c r="T155" s="182"/>
      <c r="U155" s="182"/>
      <c r="V155" s="52"/>
      <c r="W155" s="52"/>
    </row>
    <row r="156" spans="2:23">
      <c r="B156" s="831">
        <f t="shared" si="4"/>
        <v>41376</v>
      </c>
      <c r="C156" s="831"/>
      <c r="D156" s="256"/>
      <c r="E156" s="256"/>
      <c r="F156" s="256"/>
      <c r="G156" s="253">
        <v>41274</v>
      </c>
      <c r="H156" s="254"/>
      <c r="I156" s="82"/>
      <c r="J156" s="82"/>
      <c r="N156" s="255"/>
      <c r="R156" s="183"/>
      <c r="S156" s="183"/>
      <c r="T156" s="182"/>
      <c r="U156" s="182"/>
      <c r="V156" s="52"/>
      <c r="W156" s="52"/>
    </row>
    <row r="157" spans="2:23">
      <c r="B157" s="831">
        <f t="shared" si="4"/>
        <v>41377</v>
      </c>
      <c r="C157" s="831"/>
      <c r="D157" s="256"/>
      <c r="E157" s="256"/>
      <c r="F157" s="256"/>
      <c r="G157" s="257"/>
      <c r="H157" s="254"/>
      <c r="I157" s="82"/>
      <c r="J157" s="82"/>
      <c r="N157" s="255"/>
      <c r="R157" s="183"/>
      <c r="S157" s="183"/>
      <c r="T157" s="182"/>
      <c r="U157" s="182"/>
      <c r="V157" s="52"/>
      <c r="W157" s="52"/>
    </row>
    <row r="158" spans="2:23">
      <c r="B158" s="831">
        <f t="shared" si="4"/>
        <v>41378</v>
      </c>
      <c r="C158" s="831"/>
      <c r="D158" s="256"/>
      <c r="E158" s="256"/>
      <c r="F158" s="256"/>
      <c r="G158" s="257"/>
      <c r="H158" s="254"/>
      <c r="I158" s="82"/>
      <c r="J158" s="82"/>
      <c r="N158" s="255"/>
      <c r="R158" s="183"/>
      <c r="S158" s="183"/>
      <c r="T158" s="182"/>
      <c r="U158" s="182"/>
      <c r="V158" s="52"/>
      <c r="W158" s="52"/>
    </row>
    <row r="159" spans="2:23">
      <c r="B159" s="831">
        <f t="shared" si="4"/>
        <v>41379</v>
      </c>
      <c r="C159" s="831"/>
      <c r="D159" s="256"/>
      <c r="E159" s="256"/>
      <c r="F159" s="256"/>
      <c r="G159" s="257"/>
      <c r="H159" s="254"/>
      <c r="I159" s="82"/>
      <c r="J159" s="82"/>
      <c r="N159" s="255"/>
      <c r="R159" s="183"/>
      <c r="S159" s="183"/>
      <c r="T159" s="182"/>
      <c r="U159" s="182"/>
      <c r="V159" s="52"/>
      <c r="W159" s="52"/>
    </row>
    <row r="160" spans="2:23">
      <c r="B160" s="831">
        <f t="shared" si="4"/>
        <v>41380</v>
      </c>
      <c r="C160" s="831"/>
      <c r="D160" s="256"/>
      <c r="E160" s="256"/>
      <c r="F160" s="256"/>
      <c r="G160" s="257"/>
      <c r="H160" s="254"/>
      <c r="I160" s="82"/>
      <c r="J160" s="82"/>
      <c r="N160" s="255"/>
      <c r="R160" s="183"/>
      <c r="S160" s="183"/>
      <c r="T160" s="182"/>
      <c r="U160" s="182"/>
      <c r="V160" s="52"/>
      <c r="W160" s="52"/>
    </row>
    <row r="161" spans="2:23">
      <c r="B161" s="831">
        <f t="shared" si="4"/>
        <v>41381</v>
      </c>
      <c r="C161" s="831"/>
      <c r="D161" s="256"/>
      <c r="E161" s="256"/>
      <c r="F161" s="256"/>
      <c r="G161" s="257"/>
      <c r="H161" s="254"/>
      <c r="I161" s="82"/>
      <c r="J161" s="82"/>
      <c r="N161" s="255"/>
      <c r="R161" s="183"/>
      <c r="S161" s="183"/>
      <c r="T161" s="182"/>
      <c r="U161" s="182"/>
      <c r="V161" s="52"/>
      <c r="W161" s="52"/>
    </row>
    <row r="162" spans="2:23">
      <c r="B162" s="831">
        <f t="shared" si="4"/>
        <v>41382</v>
      </c>
      <c r="C162" s="831"/>
      <c r="D162" s="256"/>
      <c r="E162" s="256"/>
      <c r="F162" s="256"/>
      <c r="G162" s="257"/>
      <c r="H162" s="254"/>
      <c r="I162" s="82"/>
      <c r="J162" s="82"/>
      <c r="N162" s="255"/>
      <c r="R162" s="183"/>
      <c r="S162" s="183"/>
      <c r="T162" s="182"/>
      <c r="U162" s="182"/>
      <c r="V162" s="52"/>
      <c r="W162" s="52"/>
    </row>
    <row r="163" spans="2:23">
      <c r="B163" s="831">
        <f t="shared" si="4"/>
        <v>41383</v>
      </c>
      <c r="C163" s="831"/>
      <c r="D163" s="256"/>
      <c r="E163" s="256"/>
      <c r="F163" s="256"/>
      <c r="G163" s="257"/>
      <c r="H163" s="254"/>
      <c r="I163" s="82"/>
      <c r="J163" s="82"/>
      <c r="N163" s="255"/>
      <c r="R163" s="183"/>
      <c r="S163" s="183"/>
      <c r="T163" s="182"/>
      <c r="U163" s="182"/>
      <c r="V163" s="52"/>
      <c r="W163" s="52"/>
    </row>
    <row r="164" spans="2:23">
      <c r="B164" s="831">
        <f t="shared" si="4"/>
        <v>41384</v>
      </c>
      <c r="C164" s="831"/>
      <c r="D164" s="256"/>
      <c r="E164" s="256"/>
      <c r="F164" s="256"/>
      <c r="G164" s="257"/>
      <c r="H164" s="254"/>
      <c r="I164" s="82"/>
      <c r="J164" s="82"/>
      <c r="N164" s="255"/>
      <c r="R164" s="183"/>
      <c r="S164" s="183"/>
      <c r="T164" s="182"/>
      <c r="U164" s="182"/>
      <c r="V164" s="52"/>
      <c r="W164" s="52"/>
    </row>
    <row r="165" spans="2:23">
      <c r="B165" s="831">
        <f t="shared" si="4"/>
        <v>41385</v>
      </c>
      <c r="C165" s="831"/>
      <c r="D165" s="256"/>
      <c r="E165" s="256"/>
      <c r="F165" s="256"/>
      <c r="G165" s="257"/>
      <c r="H165" s="254"/>
      <c r="I165" s="82"/>
      <c r="J165" s="82"/>
      <c r="N165" s="255"/>
      <c r="R165" s="183"/>
      <c r="S165" s="183"/>
      <c r="T165" s="182"/>
      <c r="U165" s="182"/>
      <c r="V165" s="52"/>
      <c r="W165" s="52"/>
    </row>
    <row r="166" spans="2:23">
      <c r="B166" s="831">
        <f t="shared" si="4"/>
        <v>41386</v>
      </c>
      <c r="C166" s="831"/>
      <c r="D166" s="256"/>
      <c r="E166" s="256"/>
      <c r="F166" s="256"/>
      <c r="G166" s="257"/>
      <c r="H166" s="254"/>
      <c r="I166" s="82"/>
      <c r="J166" s="82"/>
      <c r="N166" s="255"/>
      <c r="R166" s="183"/>
      <c r="S166" s="183"/>
      <c r="T166" s="182"/>
      <c r="U166" s="182"/>
      <c r="V166" s="52"/>
      <c r="W166" s="52"/>
    </row>
    <row r="167" spans="2:23">
      <c r="B167" s="831">
        <f t="shared" si="4"/>
        <v>41387</v>
      </c>
      <c r="C167" s="831"/>
      <c r="D167" s="256"/>
      <c r="E167" s="256"/>
      <c r="F167" s="256"/>
      <c r="G167" s="257"/>
      <c r="H167" s="254"/>
      <c r="I167" s="82"/>
      <c r="J167" s="82"/>
      <c r="N167" s="255"/>
      <c r="R167" s="183"/>
      <c r="S167" s="183"/>
      <c r="T167" s="182"/>
      <c r="U167" s="182"/>
      <c r="V167" s="52"/>
      <c r="W167" s="52"/>
    </row>
    <row r="168" spans="2:23">
      <c r="B168" s="831">
        <f t="shared" si="4"/>
        <v>41388</v>
      </c>
      <c r="C168" s="831"/>
      <c r="D168" s="256"/>
      <c r="E168" s="256"/>
      <c r="F168" s="256"/>
      <c r="G168" s="257"/>
      <c r="H168" s="254"/>
      <c r="I168" s="82"/>
      <c r="J168" s="82"/>
      <c r="N168" s="255"/>
      <c r="R168" s="183"/>
      <c r="S168" s="183"/>
      <c r="T168" s="182"/>
      <c r="U168" s="182"/>
      <c r="V168" s="52"/>
      <c r="W168" s="52"/>
    </row>
    <row r="169" spans="2:23">
      <c r="B169" s="831">
        <f t="shared" si="4"/>
        <v>41389</v>
      </c>
      <c r="C169" s="831"/>
      <c r="D169" s="256"/>
      <c r="E169" s="256"/>
      <c r="F169" s="256"/>
      <c r="G169" s="256"/>
      <c r="H169" s="258"/>
      <c r="I169" s="82"/>
      <c r="J169" s="82"/>
      <c r="N169" s="255"/>
      <c r="R169" s="183"/>
      <c r="S169" s="183"/>
      <c r="T169" s="182"/>
      <c r="U169" s="182"/>
      <c r="V169" s="52"/>
      <c r="W169" s="52"/>
    </row>
    <row r="170" spans="2:23">
      <c r="B170" s="831">
        <f t="shared" si="4"/>
        <v>41390</v>
      </c>
      <c r="C170" s="831"/>
      <c r="D170" s="256"/>
      <c r="E170" s="256"/>
      <c r="F170" s="256"/>
      <c r="G170" s="256"/>
      <c r="H170" s="258"/>
      <c r="I170" s="82"/>
      <c r="J170" s="82"/>
      <c r="N170" s="255"/>
      <c r="R170" s="183"/>
      <c r="S170" s="183"/>
      <c r="T170" s="182"/>
      <c r="U170" s="182"/>
      <c r="V170" s="52"/>
      <c r="W170" s="52"/>
    </row>
    <row r="171" spans="2:23">
      <c r="B171" s="831">
        <f t="shared" si="4"/>
        <v>41391</v>
      </c>
      <c r="C171" s="831"/>
      <c r="D171" s="52"/>
      <c r="E171" s="52"/>
      <c r="F171" s="52"/>
      <c r="G171" s="52"/>
      <c r="H171" s="131"/>
      <c r="N171" s="255"/>
      <c r="R171" s="183"/>
      <c r="S171" s="183"/>
      <c r="T171" s="182"/>
      <c r="U171" s="182"/>
      <c r="V171" s="52"/>
      <c r="W171" s="52"/>
    </row>
    <row r="172" spans="2:23">
      <c r="B172" s="831">
        <f t="shared" si="4"/>
        <v>41392</v>
      </c>
      <c r="C172" s="831"/>
      <c r="D172" s="52"/>
      <c r="E172" s="52"/>
      <c r="F172" s="52"/>
      <c r="G172" s="52"/>
      <c r="H172" s="131"/>
      <c r="N172" s="255"/>
      <c r="R172" s="183"/>
      <c r="S172" s="183"/>
      <c r="T172" s="182"/>
      <c r="U172" s="182"/>
      <c r="V172" s="52"/>
      <c r="W172" s="52"/>
    </row>
    <row r="173" spans="2:23">
      <c r="B173" s="831">
        <f t="shared" si="4"/>
        <v>41393</v>
      </c>
      <c r="C173" s="831"/>
      <c r="D173" s="52"/>
      <c r="E173" s="52"/>
      <c r="F173" s="52"/>
      <c r="G173" s="52"/>
      <c r="H173" s="131"/>
      <c r="R173" s="183"/>
      <c r="S173" s="183"/>
      <c r="T173" s="182"/>
      <c r="U173" s="182"/>
      <c r="V173" s="52"/>
      <c r="W173" s="52"/>
    </row>
    <row r="174" spans="2:23">
      <c r="B174" s="831">
        <f t="shared" si="4"/>
        <v>41394</v>
      </c>
      <c r="C174" s="831"/>
      <c r="D174" s="52"/>
      <c r="E174" s="52"/>
      <c r="F174" s="52"/>
      <c r="G174" s="52"/>
      <c r="H174" s="131"/>
      <c r="R174" s="183"/>
      <c r="S174" s="183"/>
      <c r="T174" s="182"/>
      <c r="U174" s="182"/>
      <c r="V174" s="52"/>
      <c r="W174" s="52"/>
    </row>
  </sheetData>
  <mergeCells count="207">
    <mergeCell ref="B168:C168"/>
    <mergeCell ref="B169:C169"/>
    <mergeCell ref="B170:C170"/>
    <mergeCell ref="B171:C171"/>
    <mergeCell ref="B172:C172"/>
    <mergeCell ref="B173:C173"/>
    <mergeCell ref="B174:C174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L135:N135"/>
    <mergeCell ref="B136:K136"/>
    <mergeCell ref="B137:K137"/>
    <mergeCell ref="B138:K138"/>
    <mergeCell ref="B145:C145"/>
    <mergeCell ref="B146:C146"/>
    <mergeCell ref="B147:C147"/>
    <mergeCell ref="B148:C148"/>
    <mergeCell ref="B149:C149"/>
    <mergeCell ref="C130:D130"/>
    <mergeCell ref="F130:G130"/>
    <mergeCell ref="L130:N130"/>
    <mergeCell ref="C131:E131"/>
    <mergeCell ref="I131:K131"/>
    <mergeCell ref="L131:N131"/>
    <mergeCell ref="L132:N132"/>
    <mergeCell ref="L133:N133"/>
    <mergeCell ref="B134:I134"/>
    <mergeCell ref="J134:K134"/>
    <mergeCell ref="L134:N134"/>
    <mergeCell ref="C122:E122"/>
    <mergeCell ref="I122:K122"/>
    <mergeCell ref="B123:K123"/>
    <mergeCell ref="B124:K124"/>
    <mergeCell ref="B125:K125"/>
    <mergeCell ref="L127:N127"/>
    <mergeCell ref="B128:D128"/>
    <mergeCell ref="F128:G128"/>
    <mergeCell ref="C129:E129"/>
    <mergeCell ref="F129:G129"/>
    <mergeCell ref="L129:N129"/>
    <mergeCell ref="B119:D119"/>
    <mergeCell ref="F119:G119"/>
    <mergeCell ref="L119:N119"/>
    <mergeCell ref="C120:E120"/>
    <mergeCell ref="F120:G120"/>
    <mergeCell ref="L120:N120"/>
    <mergeCell ref="C121:D121"/>
    <mergeCell ref="F121:G121"/>
    <mergeCell ref="L121:N121"/>
    <mergeCell ref="C114:E114"/>
    <mergeCell ref="I114:K114"/>
    <mergeCell ref="L114:N114"/>
    <mergeCell ref="B115:K115"/>
    <mergeCell ref="L115:N115"/>
    <mergeCell ref="B116:K116"/>
    <mergeCell ref="L116:N116"/>
    <mergeCell ref="L117:N117"/>
    <mergeCell ref="B118:G118"/>
    <mergeCell ref="L118:N118"/>
    <mergeCell ref="B111:D111"/>
    <mergeCell ref="F111:G111"/>
    <mergeCell ref="L111:M111"/>
    <mergeCell ref="C112:E112"/>
    <mergeCell ref="F112:G112"/>
    <mergeCell ref="L112:N112"/>
    <mergeCell ref="C113:D113"/>
    <mergeCell ref="F113:G113"/>
    <mergeCell ref="L113:N113"/>
    <mergeCell ref="N100:N101"/>
    <mergeCell ref="O100:O101"/>
    <mergeCell ref="P100:P101"/>
    <mergeCell ref="B106:K106"/>
    <mergeCell ref="L106:P106"/>
    <mergeCell ref="L107:P107"/>
    <mergeCell ref="C108:G108"/>
    <mergeCell ref="H108:K108"/>
    <mergeCell ref="B110:E110"/>
    <mergeCell ref="C95:I95"/>
    <mergeCell ref="C96:I96"/>
    <mergeCell ref="C97:I97"/>
    <mergeCell ref="C98:I98"/>
    <mergeCell ref="C99:I99"/>
    <mergeCell ref="B100:J101"/>
    <mergeCell ref="K100:K101"/>
    <mergeCell ref="L100:L101"/>
    <mergeCell ref="M100:M101"/>
    <mergeCell ref="C86:I86"/>
    <mergeCell ref="C87:I87"/>
    <mergeCell ref="C88:I88"/>
    <mergeCell ref="C89:I89"/>
    <mergeCell ref="C90:I90"/>
    <mergeCell ref="C91:I91"/>
    <mergeCell ref="C92:I92"/>
    <mergeCell ref="C93:I93"/>
    <mergeCell ref="C94:I94"/>
    <mergeCell ref="C77:I77"/>
    <mergeCell ref="C78:I78"/>
    <mergeCell ref="C79:I79"/>
    <mergeCell ref="C80:I80"/>
    <mergeCell ref="C81:I81"/>
    <mergeCell ref="C82:I82"/>
    <mergeCell ref="C83:I83"/>
    <mergeCell ref="C84:I84"/>
    <mergeCell ref="C85:I85"/>
    <mergeCell ref="N68:N69"/>
    <mergeCell ref="O68:O69"/>
    <mergeCell ref="P68:P69"/>
    <mergeCell ref="B71:C71"/>
    <mergeCell ref="O71:P71"/>
    <mergeCell ref="B73:P73"/>
    <mergeCell ref="B75:B76"/>
    <mergeCell ref="C75:I76"/>
    <mergeCell ref="J75:J76"/>
    <mergeCell ref="K75:L75"/>
    <mergeCell ref="M75:N75"/>
    <mergeCell ref="O75:P75"/>
    <mergeCell ref="C63:I63"/>
    <mergeCell ref="C64:I64"/>
    <mergeCell ref="C65:I65"/>
    <mergeCell ref="C66:I66"/>
    <mergeCell ref="C67:I67"/>
    <mergeCell ref="B68:J69"/>
    <mergeCell ref="K68:K69"/>
    <mergeCell ref="L68:L69"/>
    <mergeCell ref="M68:M69"/>
    <mergeCell ref="C54:I54"/>
    <mergeCell ref="C55:I55"/>
    <mergeCell ref="C56:I56"/>
    <mergeCell ref="C57:I57"/>
    <mergeCell ref="C58:I58"/>
    <mergeCell ref="C59:I59"/>
    <mergeCell ref="C60:I60"/>
    <mergeCell ref="C61:I61"/>
    <mergeCell ref="C62:I62"/>
    <mergeCell ref="C43:I43"/>
    <mergeCell ref="C44:I44"/>
    <mergeCell ref="C45:I45"/>
    <mergeCell ref="C46:I46"/>
    <mergeCell ref="C47:I47"/>
    <mergeCell ref="C50:I50"/>
    <mergeCell ref="C51:I51"/>
    <mergeCell ref="C52:I52"/>
    <mergeCell ref="C53:I53"/>
    <mergeCell ref="C33:I33"/>
    <mergeCell ref="C34:I34"/>
    <mergeCell ref="C35:I35"/>
    <mergeCell ref="C36:I36"/>
    <mergeCell ref="C37:I37"/>
    <mergeCell ref="C38:I38"/>
    <mergeCell ref="C39:I39"/>
    <mergeCell ref="C40:I40"/>
    <mergeCell ref="C42:I42"/>
    <mergeCell ref="C24:I24"/>
    <mergeCell ref="C25:I25"/>
    <mergeCell ref="C26:I26"/>
    <mergeCell ref="C27:I27"/>
    <mergeCell ref="C28:I28"/>
    <mergeCell ref="C29:I29"/>
    <mergeCell ref="C30:I30"/>
    <mergeCell ref="C31:I31"/>
    <mergeCell ref="C32:I32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B11:H11"/>
    <mergeCell ref="I11:K11"/>
    <mergeCell ref="L11:M11"/>
    <mergeCell ref="N11:O11"/>
    <mergeCell ref="B13:B14"/>
    <mergeCell ref="C13:I14"/>
    <mergeCell ref="J13:J14"/>
    <mergeCell ref="K13:L13"/>
    <mergeCell ref="M13:N13"/>
    <mergeCell ref="O13:P13"/>
    <mergeCell ref="B2:E2"/>
    <mergeCell ref="G2:I2"/>
    <mergeCell ref="B3:E3"/>
    <mergeCell ref="B4:E4"/>
    <mergeCell ref="G4:I4"/>
    <mergeCell ref="B5:E5"/>
    <mergeCell ref="B8:P8"/>
    <mergeCell ref="B10:H10"/>
    <mergeCell ref="I10:K10"/>
    <mergeCell ref="L10:M10"/>
    <mergeCell ref="N10:O10"/>
  </mergeCells>
  <dataValidations count="7">
    <dataValidation type="list" allowBlank="1" showInputMessage="1" showErrorMessage="1" sqref="B78:B99 B45:B67">
      <formula1>$B$145:$B$175</formula1>
      <formula2>0</formula2>
    </dataValidation>
    <dataValidation type="list" allowBlank="1" showInputMessage="1" showErrorMessage="1" sqref="L65">
      <formula1>$X$61:$X$62</formula1>
      <formula2>0</formula2>
    </dataValidation>
    <dataValidation type="list" allowBlank="1" showInputMessage="1" showErrorMessage="1" sqref="L64">
      <formula1>$W$61:$W$62</formula1>
      <formula2>0</formula2>
    </dataValidation>
    <dataValidation type="list" allowBlank="1" showInputMessage="1" showErrorMessage="1" sqref="L63">
      <formula1>$U$61:$U$62</formula1>
      <formula2>0</formula2>
    </dataValidation>
    <dataValidation type="list" allowBlank="1" showInputMessage="1" showErrorMessage="1" sqref="L62">
      <formula1>$T$61:$T$62</formula1>
      <formula2>0</formula2>
    </dataValidation>
    <dataValidation type="list" allowBlank="1" showInputMessage="1" showErrorMessage="1" sqref="L61">
      <formula1>$S$61:$S$62</formula1>
      <formula2>0</formula2>
    </dataValidation>
    <dataValidation type="list" allowBlank="1" showInputMessage="1" showErrorMessage="1" sqref="T13">
      <formula1>$V$8:$V$9</formula1>
      <formula2>0</formula2>
    </dataValidation>
  </dataValidations>
  <hyperlinks>
    <hyperlink ref="B2" location="I!F.B2" display="Informe Financiero"/>
    <hyperlink ref="K2" location="'HC-Sep'!Q3" display="HC - Sep"/>
    <hyperlink ref="L2" location="'HC-Oct'!S3" display="HC - Oct"/>
    <hyperlink ref="M2" location="'HC-Nov'!U3" display="HC - Nov"/>
    <hyperlink ref="N2" location="'HC-Dic'!W3" display="HC- Dic"/>
    <hyperlink ref="O2" location="'HC-Ene'!M2" display="HC - Ene"/>
    <hyperlink ref="P2" location="'HC-Feb'!O2" display="HC - Feb"/>
    <hyperlink ref="B3" location="Listado!B3" display="Listado"/>
    <hyperlink ref="K3" location="'HC-Mar'!Q2" display="HC - Mar"/>
    <hyperlink ref="M3" location="'HC-May'!U2" display="HC - May"/>
    <hyperlink ref="N3" location="'HC-Jun'!W2" display="HC - Jun"/>
    <hyperlink ref="O3" location="'HC-Jul'!M3" display="HC - Jul"/>
    <hyperlink ref="P3" location="'HC-Ago'!O3" display="HC - Ago"/>
    <hyperlink ref="B4" location="C!M.B4" display="C.M"/>
    <hyperlink ref="G4" location="'DEP! Abr'.C6" display="Deposito"/>
    <hyperlink ref="K4" location="'IM-Sep'!F5" display="IM - Sep"/>
    <hyperlink ref="L4" location="'IM-Oct'!H5" display="IM - Oct"/>
    <hyperlink ref="M4" location="'IM-Nov'!J5" display="IM - Nov"/>
    <hyperlink ref="N4" location="'IM-Dic'!L5" display="IM - Dic"/>
    <hyperlink ref="O4" location="'IM-Ene'!D4" display="IM - Ene"/>
    <hyperlink ref="P4" location="'IM-Feb'!E4" display="IM - Feb"/>
    <hyperlink ref="B5" location="Menu!K13" display="Menu"/>
    <hyperlink ref="K5" location="'IM-Mar'!F4" display="IM - Mar"/>
    <hyperlink ref="L5" location="'IM-Abr'!H4" display="IM - Abr"/>
    <hyperlink ref="M5" location="'IM-May'!J4" display="IM - May"/>
    <hyperlink ref="N5" location="'IM-Jun'!L4" display="IM - Jun"/>
    <hyperlink ref="O5" location="'IM-Jul'!D5" display="IM - Jul"/>
    <hyperlink ref="P5" location="'IM-Ago'!E5" display="IM - Ago"/>
  </hyperlinks>
  <pageMargins left="0.118055555555556" right="0.118055555555556" top="7.8472222222222193E-2" bottom="0.196527777777778" header="0.51180555555555496" footer="0.51180555555555496"/>
  <pageSetup scale="76" firstPageNumber="0" fitToHeight="0" orientation="portrait" r:id="rId1"/>
  <rowBreaks count="1" manualBreakCount="1">
    <brk id="72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7"/>
  <sheetViews>
    <sheetView workbookViewId="0">
      <pane ySplit="6" topLeftCell="A52" activePane="bottomLeft" state="frozen"/>
      <selection activeCell="B1" sqref="B1"/>
      <selection pane="bottomLeft" activeCell="F65" sqref="F65"/>
    </sheetView>
  </sheetViews>
  <sheetFormatPr baseColWidth="10" defaultColWidth="9.109375" defaultRowHeight="13.2"/>
  <cols>
    <col min="1" max="12" width="9.109375" style="1"/>
    <col min="13" max="13" width="12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8" t="s">
        <v>8</v>
      </c>
      <c r="C2" s="788"/>
      <c r="D2" s="53" t="s">
        <v>30</v>
      </c>
      <c r="E2" s="53" t="s">
        <v>34</v>
      </c>
      <c r="F2" s="750" t="s">
        <v>37</v>
      </c>
      <c r="G2" s="750"/>
      <c r="H2" s="750" t="s">
        <v>40</v>
      </c>
      <c r="I2" s="750"/>
      <c r="J2" s="750" t="s">
        <v>43</v>
      </c>
      <c r="K2" s="750"/>
      <c r="L2" s="750" t="s">
        <v>46</v>
      </c>
      <c r="M2" s="750"/>
      <c r="N2"/>
      <c r="O2"/>
      <c r="P2"/>
      <c r="Q2"/>
      <c r="R2"/>
      <c r="S2"/>
    </row>
    <row r="3" spans="1:19" ht="13.8">
      <c r="A3"/>
      <c r="B3" s="775" t="s">
        <v>9</v>
      </c>
      <c r="C3" s="775"/>
      <c r="D3" s="53" t="s">
        <v>50</v>
      </c>
      <c r="E3" s="53" t="s">
        <v>53</v>
      </c>
      <c r="F3" s="750" t="s">
        <v>18</v>
      </c>
      <c r="G3" s="750"/>
      <c r="H3" s="750" t="s">
        <v>21</v>
      </c>
      <c r="I3" s="750"/>
      <c r="J3" s="750" t="s">
        <v>24</v>
      </c>
      <c r="K3" s="750"/>
      <c r="L3" s="750" t="s">
        <v>27</v>
      </c>
      <c r="M3" s="750"/>
      <c r="N3"/>
      <c r="O3"/>
      <c r="P3"/>
      <c r="Q3"/>
      <c r="R3"/>
      <c r="S3"/>
    </row>
    <row r="4" spans="1:19" ht="13.8">
      <c r="A4"/>
      <c r="B4" s="776" t="s">
        <v>10</v>
      </c>
      <c r="C4" s="776"/>
      <c r="D4" s="54" t="s">
        <v>31</v>
      </c>
      <c r="E4" s="54" t="s">
        <v>35</v>
      </c>
      <c r="F4" s="751" t="s">
        <v>38</v>
      </c>
      <c r="G4" s="751"/>
      <c r="H4" s="834" t="s">
        <v>41</v>
      </c>
      <c r="I4" s="834"/>
      <c r="J4" s="751" t="s">
        <v>44</v>
      </c>
      <c r="K4" s="751"/>
      <c r="L4" s="751" t="s">
        <v>47</v>
      </c>
      <c r="M4" s="751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751" t="s">
        <v>19</v>
      </c>
      <c r="G5" s="751"/>
      <c r="H5" s="751" t="s">
        <v>22</v>
      </c>
      <c r="I5" s="751"/>
      <c r="J5" s="751" t="s">
        <v>25</v>
      </c>
      <c r="K5" s="751"/>
      <c r="L5" s="751" t="s">
        <v>28</v>
      </c>
      <c r="M5" s="751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4" t="s">
        <v>298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5" t="str">
        <f>'HC-Mar'!B10</f>
        <v>Jardines Cancun</v>
      </c>
      <c r="D10" s="835"/>
      <c r="E10" s="835"/>
      <c r="F10" s="835"/>
      <c r="G10" s="835"/>
      <c r="H10" s="263" t="s">
        <v>300</v>
      </c>
      <c r="I10" s="836" t="str">
        <f>'HC-Abr'!N10</f>
        <v>Abril</v>
      </c>
      <c r="J10" s="836"/>
      <c r="K10" s="264"/>
      <c r="L10" s="837">
        <f>'HC-Mar'!M10</f>
        <v>2018</v>
      </c>
      <c r="M10" s="837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38" t="s">
        <v>301</v>
      </c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8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92" t="s">
        <v>388</v>
      </c>
      <c r="H15" s="892"/>
      <c r="I15" s="892"/>
      <c r="J15" s="892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40" t="s">
        <v>302</v>
      </c>
      <c r="C16" s="840"/>
      <c r="D16" s="840"/>
      <c r="E16" s="840"/>
      <c r="F16" s="840"/>
      <c r="G16" s="892"/>
      <c r="H16" s="892"/>
      <c r="I16" s="892"/>
      <c r="J16" s="892"/>
      <c r="K16" s="266" t="s">
        <v>303</v>
      </c>
      <c r="L16" s="267"/>
      <c r="M16" s="268">
        <f>'HC-Abr'!F111</f>
        <v>8831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92"/>
      <c r="H17" s="892"/>
      <c r="I17" s="892"/>
      <c r="J17" s="892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92"/>
      <c r="H18" s="892"/>
      <c r="I18" s="892"/>
      <c r="J18" s="892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1" t="s">
        <v>304</v>
      </c>
      <c r="C19" s="841"/>
      <c r="D19" s="841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2" t="s">
        <v>171</v>
      </c>
      <c r="C20" s="842"/>
      <c r="D20" s="842"/>
      <c r="E20" s="842"/>
      <c r="F20" s="842"/>
      <c r="G20" s="272"/>
      <c r="H20" s="273">
        <f>SUMIF('HC-Abr'!J15:J60,"C",'HC-Abr'!K15:K60)</f>
        <v>6988</v>
      </c>
      <c r="I20" s="274"/>
      <c r="J20" s="275"/>
      <c r="K20" s="275"/>
      <c r="L20" s="55"/>
      <c r="M20" s="55"/>
      <c r="N20" s="55"/>
      <c r="O20" s="276"/>
      <c r="P20" s="277"/>
      <c r="Q20" s="277"/>
      <c r="R20" s="843"/>
      <c r="S20" s="843"/>
    </row>
    <row r="21" spans="1:19">
      <c r="A21" s="55"/>
      <c r="B21" s="844" t="s">
        <v>183</v>
      </c>
      <c r="C21" s="844"/>
      <c r="D21" s="844"/>
      <c r="E21" s="844"/>
      <c r="F21" s="844"/>
      <c r="G21" s="278"/>
      <c r="H21" s="273">
        <f>SUMIF('HC-Abr'!J15:J60,"AA",'HC-Abr'!K15:K60)</f>
        <v>0</v>
      </c>
      <c r="I21" s="274"/>
      <c r="J21" s="275"/>
      <c r="K21" s="275"/>
      <c r="L21" s="55"/>
      <c r="M21" s="55"/>
      <c r="N21" s="55"/>
      <c r="O21" s="276"/>
      <c r="P21" s="276"/>
      <c r="Q21" s="276"/>
      <c r="R21" s="279"/>
      <c r="S21" s="276"/>
    </row>
    <row r="22" spans="1:19">
      <c r="A22" s="55"/>
      <c r="B22" s="844" t="s">
        <v>33</v>
      </c>
      <c r="C22" s="844"/>
      <c r="D22" s="844"/>
      <c r="E22" s="844"/>
      <c r="F22" s="844"/>
      <c r="G22" s="278"/>
      <c r="H22" s="273">
        <f>SUMIF('HC-Abr'!J15:J60,"F",'HC-Abr'!K15:K60)</f>
        <v>0</v>
      </c>
      <c r="I22" s="274"/>
      <c r="J22" s="275"/>
      <c r="K22" s="275"/>
      <c r="L22" s="55"/>
      <c r="M22" s="55"/>
      <c r="N22" s="55"/>
      <c r="O22" s="276"/>
      <c r="P22" s="276"/>
      <c r="Q22" s="276"/>
      <c r="R22" s="279"/>
      <c r="S22" s="280"/>
    </row>
    <row r="23" spans="1:19" ht="15.6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5">
        <f>SUM(H20)</f>
        <v>6988</v>
      </c>
      <c r="K23" s="845"/>
      <c r="L23" s="282" t="s">
        <v>308</v>
      </c>
      <c r="M23" s="55"/>
      <c r="N23" s="55"/>
      <c r="O23" s="280"/>
      <c r="P23" s="276"/>
      <c r="Q23" s="276"/>
      <c r="R23" s="279"/>
      <c r="S23" s="276"/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1" t="s">
        <v>309</v>
      </c>
      <c r="C25" s="841"/>
      <c r="D25" s="841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/>
      <c r="S25" s="279"/>
    </row>
    <row r="26" spans="1:19">
      <c r="A26" s="55"/>
      <c r="B26" s="846" t="s">
        <v>121</v>
      </c>
      <c r="C26" s="846"/>
      <c r="D26" s="846"/>
      <c r="E26" s="846"/>
      <c r="F26" s="846"/>
      <c r="G26" s="234"/>
      <c r="H26" s="285">
        <f>'HC-Abr'!L63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/>
      <c r="S26" s="279"/>
    </row>
    <row r="27" spans="1:19">
      <c r="A27" s="55"/>
      <c r="B27" s="846" t="s">
        <v>134</v>
      </c>
      <c r="C27" s="846"/>
      <c r="D27" s="846"/>
      <c r="E27" s="846"/>
      <c r="F27" s="846"/>
      <c r="G27" s="55"/>
      <c r="H27" s="285">
        <f>'HC-Abr'!L64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/>
      <c r="S27" s="279"/>
    </row>
    <row r="28" spans="1:19">
      <c r="A28" s="55"/>
      <c r="B28" s="846" t="s">
        <v>147</v>
      </c>
      <c r="C28" s="846"/>
      <c r="D28" s="846"/>
      <c r="E28" s="846"/>
      <c r="F28" s="846"/>
      <c r="G28" s="55"/>
      <c r="H28" s="285">
        <f>SUMIF('HC-Abr'!J15:J60,"MT",'HC-Abr'!L15:L60)</f>
        <v>3000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/>
      <c r="S28" s="279"/>
    </row>
    <row r="29" spans="1:19">
      <c r="A29" s="55"/>
      <c r="B29" s="846" t="s">
        <v>160</v>
      </c>
      <c r="C29" s="846"/>
      <c r="D29" s="846"/>
      <c r="E29" s="846"/>
      <c r="F29" s="846"/>
      <c r="G29" s="55"/>
      <c r="H29" s="285">
        <f>'HC-Abr'!L65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289" t="s">
        <v>389</v>
      </c>
      <c r="C30" s="289"/>
      <c r="D30" s="289"/>
      <c r="E30" s="289"/>
      <c r="F30" s="289"/>
      <c r="G30" s="55"/>
      <c r="H30" s="285">
        <f>SUMIF('HC-Abr'!J17:J62,"G",'HC-Abr'!L17:L62)</f>
        <v>5454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289" t="s">
        <v>267</v>
      </c>
      <c r="C31" s="289"/>
      <c r="D31" s="289"/>
      <c r="E31" s="289"/>
      <c r="F31" s="289"/>
      <c r="G31" s="55"/>
      <c r="H31" s="290">
        <f>'HC-Abr'!L62</f>
        <v>500</v>
      </c>
      <c r="I31" s="275"/>
      <c r="J31" s="275"/>
      <c r="K31" s="275"/>
      <c r="L31" s="55"/>
      <c r="M31" s="55"/>
      <c r="N31" s="55"/>
      <c r="O31" s="269"/>
      <c r="P31" s="269"/>
    </row>
    <row r="32" spans="1:19">
      <c r="A32" s="55"/>
      <c r="B32" s="289"/>
      <c r="C32" s="289"/>
      <c r="D32" s="289"/>
      <c r="E32" s="289"/>
      <c r="F32" s="289"/>
      <c r="G32" s="55"/>
      <c r="H32" s="441"/>
      <c r="I32" s="275"/>
      <c r="J32" s="275"/>
      <c r="K32" s="275"/>
      <c r="L32" s="55"/>
      <c r="M32" s="55"/>
      <c r="N32" s="55"/>
      <c r="O32" s="269"/>
      <c r="P32" s="269"/>
    </row>
    <row r="33" spans="1:16">
      <c r="A33" s="55"/>
      <c r="B33" s="442"/>
      <c r="C33" s="442"/>
      <c r="D33" s="442"/>
      <c r="E33" s="442"/>
      <c r="F33" s="442"/>
      <c r="G33" s="55"/>
      <c r="H33" s="443"/>
      <c r="I33" s="275"/>
      <c r="J33" s="275"/>
      <c r="K33" s="275"/>
      <c r="L33" s="55"/>
      <c r="M33" s="55"/>
      <c r="N33" s="55"/>
      <c r="O33" s="269"/>
      <c r="P33" s="269"/>
    </row>
    <row r="34" spans="1:16" ht="15.6">
      <c r="A34" s="55"/>
      <c r="B34" s="170" t="s">
        <v>307</v>
      </c>
      <c r="C34" s="55"/>
      <c r="D34" s="55"/>
      <c r="E34" s="55"/>
      <c r="F34" s="55"/>
      <c r="G34" s="55"/>
      <c r="H34" s="275"/>
      <c r="I34" s="234"/>
      <c r="J34" s="847">
        <f>SUM(H26:H32)</f>
        <v>11254</v>
      </c>
      <c r="K34" s="847"/>
      <c r="L34" s="292" t="s">
        <v>311</v>
      </c>
      <c r="M34" s="55"/>
      <c r="N34" s="55"/>
      <c r="O34" s="269"/>
      <c r="P34" s="269"/>
    </row>
    <row r="35" spans="1:16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6" ht="15.6">
      <c r="A36" s="55"/>
      <c r="B36" s="848" t="s">
        <v>312</v>
      </c>
      <c r="C36" s="848"/>
      <c r="D36" s="848"/>
      <c r="E36" s="848"/>
      <c r="F36" s="848"/>
      <c r="G36" s="848"/>
      <c r="H36" s="848"/>
      <c r="I36" s="55"/>
      <c r="J36" s="55"/>
      <c r="K36" s="55"/>
      <c r="L36" s="267"/>
      <c r="M36" s="291">
        <f>(J23-J34)</f>
        <v>-4266</v>
      </c>
      <c r="N36" s="55"/>
    </row>
    <row r="37" spans="1:16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6" ht="15.6">
      <c r="A38" s="55"/>
      <c r="B38" s="848" t="s">
        <v>313</v>
      </c>
      <c r="C38" s="848"/>
      <c r="D38" s="848"/>
      <c r="E38" s="848"/>
      <c r="F38" s="848"/>
      <c r="G38" s="848"/>
      <c r="H38" s="848"/>
      <c r="I38" s="55"/>
      <c r="J38" s="55"/>
      <c r="K38" s="55"/>
      <c r="L38" s="267"/>
      <c r="M38" s="268">
        <f>(M16+M36)</f>
        <v>4565</v>
      </c>
      <c r="N38" s="55"/>
    </row>
    <row r="39" spans="1:16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</row>
    <row r="40" spans="1:16" ht="15.6">
      <c r="A40" s="55"/>
      <c r="B40" s="849" t="s">
        <v>314</v>
      </c>
      <c r="C40" s="849"/>
      <c r="D40" s="849"/>
      <c r="E40" s="849"/>
      <c r="F40" s="849"/>
      <c r="G40" s="849"/>
      <c r="H40" s="849"/>
      <c r="I40" s="849"/>
      <c r="J40" s="849"/>
      <c r="K40" s="849"/>
      <c r="L40" s="849"/>
      <c r="M40" s="849"/>
      <c r="N40" s="55"/>
    </row>
    <row r="41" spans="1:16">
      <c r="A41" s="55"/>
      <c r="B41" s="247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>
      <c r="A43" s="55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55"/>
    </row>
    <row r="44" spans="1:16" ht="15">
      <c r="A44" s="55"/>
      <c r="B44" s="838" t="s">
        <v>315</v>
      </c>
      <c r="C44" s="838"/>
      <c r="D44" s="838"/>
      <c r="E44" s="838"/>
      <c r="F44" s="838"/>
      <c r="G44" s="838"/>
      <c r="H44" s="838"/>
      <c r="I44" s="838"/>
      <c r="J44" s="838"/>
      <c r="K44" s="838"/>
      <c r="L44" s="838"/>
      <c r="M44" s="838"/>
      <c r="N44" s="55"/>
    </row>
    <row r="45" spans="1:16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6" ht="15.6">
      <c r="A46" s="55"/>
      <c r="B46" s="848" t="s">
        <v>316</v>
      </c>
      <c r="C46" s="848"/>
      <c r="D46" s="848"/>
      <c r="E46" s="848"/>
      <c r="F46" s="848"/>
      <c r="G46" s="293"/>
      <c r="H46" s="293"/>
      <c r="I46" s="234"/>
      <c r="J46" s="850">
        <f>M16</f>
        <v>8831</v>
      </c>
      <c r="K46" s="850"/>
      <c r="L46" s="55"/>
      <c r="M46" s="55"/>
      <c r="N46" s="55"/>
    </row>
    <row r="47" spans="1:16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">
      <c r="A48" s="55"/>
      <c r="B48" s="841" t="s">
        <v>317</v>
      </c>
      <c r="C48" s="841"/>
      <c r="D48" s="841"/>
      <c r="E48" s="55"/>
      <c r="F48" s="55"/>
      <c r="G48" s="55"/>
      <c r="H48" s="55"/>
      <c r="I48" s="55"/>
      <c r="J48" s="55"/>
      <c r="K48" s="55"/>
      <c r="L48" s="55"/>
      <c r="M48" s="55"/>
      <c r="N48" s="55"/>
    </row>
    <row r="49" spans="1:14" ht="15.6">
      <c r="A49" s="55"/>
      <c r="B49" s="851" t="s">
        <v>318</v>
      </c>
      <c r="C49" s="851"/>
      <c r="D49" s="851"/>
      <c r="E49" s="851"/>
      <c r="F49" s="851"/>
      <c r="G49" s="234"/>
      <c r="H49" s="294">
        <f>J23</f>
        <v>6988</v>
      </c>
      <c r="I49" s="55"/>
      <c r="J49" s="55"/>
      <c r="K49" s="55"/>
      <c r="L49" s="55"/>
      <c r="M49" s="55"/>
      <c r="N49" s="55"/>
    </row>
    <row r="50" spans="1:14" ht="15.6">
      <c r="A50" s="55"/>
      <c r="B50" s="851" t="s">
        <v>319</v>
      </c>
      <c r="C50" s="851"/>
      <c r="D50" s="851"/>
      <c r="E50" s="851"/>
      <c r="F50" s="851"/>
      <c r="G50" s="55"/>
      <c r="H50" s="55"/>
      <c r="I50" s="55"/>
      <c r="J50" s="55"/>
      <c r="K50" s="55"/>
      <c r="L50" s="55"/>
      <c r="M50" s="55"/>
      <c r="N50" s="55"/>
    </row>
    <row r="51" spans="1:14" ht="15.6">
      <c r="A51" s="55"/>
      <c r="B51" s="851" t="s">
        <v>320</v>
      </c>
      <c r="C51" s="851"/>
      <c r="D51" s="851"/>
      <c r="E51" s="851"/>
      <c r="F51" s="851"/>
      <c r="G51" s="55"/>
      <c r="H51" s="295">
        <f>'HC-Abr'!L61</f>
        <v>5000</v>
      </c>
      <c r="I51" s="55"/>
      <c r="J51" s="55"/>
      <c r="K51" s="55"/>
      <c r="L51" s="55"/>
      <c r="M51" s="55"/>
      <c r="N51" s="55"/>
    </row>
    <row r="52" spans="1:14" ht="15.6">
      <c r="A52" s="55"/>
      <c r="B52" s="851" t="s">
        <v>348</v>
      </c>
      <c r="C52" s="851"/>
      <c r="D52" s="851"/>
      <c r="E52" s="851"/>
      <c r="F52" s="851"/>
      <c r="G52" s="55"/>
      <c r="H52" s="295" t="s">
        <v>283</v>
      </c>
      <c r="I52" s="55"/>
      <c r="J52" s="55"/>
      <c r="K52" s="55"/>
      <c r="L52" s="55"/>
      <c r="M52" s="55"/>
      <c r="N52" s="55"/>
    </row>
    <row r="53" spans="1:14">
      <c r="A53" s="55"/>
      <c r="B53" s="852"/>
      <c r="C53" s="852"/>
      <c r="D53" s="852"/>
      <c r="E53" s="852"/>
      <c r="F53" s="852"/>
      <c r="G53" s="55"/>
      <c r="H53" s="296"/>
      <c r="I53" s="55"/>
      <c r="J53" s="55"/>
      <c r="K53" s="55"/>
      <c r="L53" s="55"/>
      <c r="M53" s="55"/>
      <c r="N53" s="55"/>
    </row>
    <row r="54" spans="1:14" ht="15.6">
      <c r="A54" s="55"/>
      <c r="B54" s="170" t="s">
        <v>307</v>
      </c>
      <c r="C54" s="55"/>
      <c r="D54" s="55"/>
      <c r="E54" s="55"/>
      <c r="F54" s="55"/>
      <c r="G54" s="55"/>
      <c r="H54" s="55"/>
      <c r="I54" s="234"/>
      <c r="J54" s="853">
        <f>SUM(H49:H53)</f>
        <v>11988</v>
      </c>
      <c r="K54" s="853"/>
      <c r="L54" s="170" t="s">
        <v>280</v>
      </c>
      <c r="M54" s="55"/>
      <c r="N54" s="55"/>
    </row>
    <row r="55" spans="1:14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</row>
    <row r="56" spans="1:14" ht="15">
      <c r="A56" s="55"/>
      <c r="B56" s="841" t="s">
        <v>321</v>
      </c>
      <c r="C56" s="841"/>
      <c r="D56" s="841"/>
      <c r="E56" s="55"/>
      <c r="F56" s="55"/>
      <c r="G56" s="55"/>
      <c r="H56" s="55"/>
      <c r="I56" s="55"/>
      <c r="J56" s="55"/>
      <c r="K56" s="55"/>
      <c r="L56" s="55"/>
      <c r="M56" s="207"/>
      <c r="N56" s="55"/>
    </row>
    <row r="57" spans="1:14" ht="15.6">
      <c r="A57" s="55"/>
      <c r="B57" s="854" t="s">
        <v>322</v>
      </c>
      <c r="C57" s="854"/>
      <c r="D57" s="854"/>
      <c r="E57" s="854"/>
      <c r="F57" s="854"/>
      <c r="G57" s="234"/>
      <c r="H57" s="291">
        <f>J34</f>
        <v>11254</v>
      </c>
      <c r="I57" s="55"/>
      <c r="J57" s="55"/>
      <c r="K57" s="55"/>
      <c r="L57" s="55"/>
      <c r="M57" s="207"/>
      <c r="N57" s="55"/>
    </row>
    <row r="58" spans="1:14" ht="15.6">
      <c r="A58" s="55"/>
      <c r="B58" s="854" t="s">
        <v>323</v>
      </c>
      <c r="C58" s="854"/>
      <c r="D58" s="854"/>
      <c r="E58" s="854"/>
      <c r="F58" s="854"/>
      <c r="G58" s="55"/>
      <c r="H58" s="55"/>
      <c r="I58" s="55"/>
      <c r="J58" s="55"/>
      <c r="K58" s="55"/>
      <c r="L58" s="55"/>
      <c r="M58" s="297"/>
      <c r="N58" s="55"/>
    </row>
    <row r="59" spans="1:14" ht="15.6">
      <c r="A59" s="55"/>
      <c r="B59" s="854" t="s">
        <v>320</v>
      </c>
      <c r="C59" s="854"/>
      <c r="D59" s="854"/>
      <c r="E59" s="854"/>
      <c r="F59" s="854"/>
      <c r="G59" s="55"/>
      <c r="H59" s="285">
        <f>H51</f>
        <v>5000</v>
      </c>
      <c r="I59" s="55"/>
      <c r="J59" s="55"/>
      <c r="K59" s="55"/>
      <c r="L59" s="55"/>
      <c r="M59" s="298"/>
      <c r="N59" s="55"/>
    </row>
    <row r="60" spans="1:14" ht="15.6">
      <c r="A60" s="55"/>
      <c r="B60" s="854" t="s">
        <v>348</v>
      </c>
      <c r="C60" s="854"/>
      <c r="D60" s="854"/>
      <c r="E60" s="854"/>
      <c r="F60" s="854"/>
      <c r="G60" s="55"/>
      <c r="H60" s="285" t="str">
        <f>H52</f>
        <v>-</v>
      </c>
      <c r="I60" s="55"/>
      <c r="J60" s="55"/>
      <c r="K60" s="55"/>
      <c r="L60" s="55"/>
      <c r="M60" s="298"/>
      <c r="N60" s="55"/>
    </row>
    <row r="61" spans="1:14">
      <c r="A61" s="55"/>
      <c r="B61" s="852"/>
      <c r="C61" s="852"/>
      <c r="D61" s="852"/>
      <c r="E61" s="852"/>
      <c r="F61" s="852"/>
      <c r="G61" s="55"/>
      <c r="H61" s="296"/>
      <c r="I61" s="55"/>
      <c r="J61" s="55"/>
      <c r="K61" s="55"/>
      <c r="L61" s="55"/>
      <c r="M61" s="298"/>
      <c r="N61" s="55"/>
    </row>
    <row r="62" spans="1:14" ht="15.6">
      <c r="A62" s="55"/>
      <c r="B62" s="170" t="s">
        <v>307</v>
      </c>
      <c r="C62" s="55"/>
      <c r="D62" s="55"/>
      <c r="E62" s="55"/>
      <c r="F62" s="55"/>
      <c r="G62" s="55"/>
      <c r="H62" s="55"/>
      <c r="I62" s="234"/>
      <c r="J62" s="847">
        <f>SUM(H57:H61)</f>
        <v>16254</v>
      </c>
      <c r="K62" s="847"/>
      <c r="L62" s="299" t="s">
        <v>324</v>
      </c>
      <c r="M62" s="298"/>
      <c r="N62" s="55"/>
    </row>
    <row r="63" spans="1:14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298"/>
      <c r="N63" s="55"/>
    </row>
    <row r="64" spans="1:14" ht="15.6">
      <c r="A64" s="55"/>
      <c r="B64" s="848" t="s">
        <v>325</v>
      </c>
      <c r="C64" s="848"/>
      <c r="D64" s="848"/>
      <c r="E64" s="848"/>
      <c r="F64" s="848"/>
      <c r="G64" s="848"/>
      <c r="H64" s="848"/>
      <c r="I64" s="234"/>
      <c r="J64" s="850">
        <f>+J46+J54-J62</f>
        <v>4565</v>
      </c>
      <c r="K64" s="850"/>
      <c r="L64" s="300" t="s">
        <v>326</v>
      </c>
      <c r="M64" s="301"/>
      <c r="N64" s="55"/>
    </row>
    <row r="65" spans="1:14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302"/>
      <c r="N65" s="55"/>
    </row>
    <row r="66" spans="1:14">
      <c r="A66" s="55"/>
      <c r="B66" s="247"/>
      <c r="C66" s="247"/>
      <c r="D66" s="247"/>
      <c r="E66" s="247"/>
      <c r="F66" s="247"/>
      <c r="G66" s="247"/>
      <c r="H66" s="247"/>
      <c r="I66" s="247"/>
      <c r="J66" s="247"/>
      <c r="K66" s="247"/>
      <c r="L66" s="247"/>
      <c r="M66" s="247"/>
      <c r="N66" s="55"/>
    </row>
    <row r="67" spans="1:14">
      <c r="A67" s="55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55"/>
    </row>
    <row r="68" spans="1:14" ht="15">
      <c r="A68" s="55"/>
      <c r="B68" s="838" t="s">
        <v>327</v>
      </c>
      <c r="C68" s="838"/>
      <c r="D68" s="838"/>
      <c r="E68" s="838"/>
      <c r="F68" s="838"/>
      <c r="G68" s="838"/>
      <c r="H68" s="838"/>
      <c r="I68" s="838"/>
      <c r="J68" s="838"/>
      <c r="K68" s="838"/>
      <c r="L68" s="838"/>
      <c r="M68" s="838"/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855" t="s">
        <v>374</v>
      </c>
      <c r="C70" s="855"/>
      <c r="D70" s="855"/>
      <c r="E70" s="855"/>
      <c r="F70" s="855"/>
      <c r="G70" s="303"/>
      <c r="H70" s="303"/>
      <c r="I70" s="303"/>
      <c r="J70" s="303"/>
      <c r="K70" s="303"/>
      <c r="L70" s="304" t="s">
        <v>281</v>
      </c>
      <c r="M70" s="305">
        <f>'HC-Abr'!I122</f>
        <v>0</v>
      </c>
      <c r="N70" s="55"/>
    </row>
    <row r="71" spans="1:14">
      <c r="A71" s="55"/>
      <c r="B71" s="855" t="s">
        <v>33</v>
      </c>
      <c r="C71" s="855"/>
      <c r="D71" s="855"/>
      <c r="E71" s="855"/>
      <c r="F71" s="855"/>
      <c r="G71" s="303"/>
      <c r="H71" s="303"/>
      <c r="I71" s="303"/>
      <c r="J71" s="303"/>
      <c r="K71" s="303"/>
      <c r="L71" s="304" t="s">
        <v>281</v>
      </c>
      <c r="M71" s="305">
        <f>'HC-Abr'!I131</f>
        <v>3000</v>
      </c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8">
      <c r="A74" s="55"/>
      <c r="B74" s="55"/>
      <c r="C74" s="55"/>
      <c r="D74" s="55"/>
      <c r="E74" s="856" t="s">
        <v>328</v>
      </c>
      <c r="F74" s="856"/>
      <c r="G74" s="856"/>
      <c r="H74" s="857" t="s">
        <v>6</v>
      </c>
      <c r="I74" s="857"/>
      <c r="J74" s="857"/>
      <c r="K74" s="857"/>
      <c r="L74" s="857"/>
      <c r="M74" s="857"/>
      <c r="N74" s="55"/>
    </row>
    <row r="75" spans="1:14" ht="6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306" t="s">
        <v>329</v>
      </c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7" t="s">
        <v>270</v>
      </c>
      <c r="N76" s="55"/>
    </row>
    <row r="77" spans="1:1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</sheetData>
  <mergeCells count="65">
    <mergeCell ref="B70:F70"/>
    <mergeCell ref="B71:F71"/>
    <mergeCell ref="E74:G74"/>
    <mergeCell ref="H74:M74"/>
    <mergeCell ref="B61:F61"/>
    <mergeCell ref="J62:K62"/>
    <mergeCell ref="B64:H64"/>
    <mergeCell ref="J64:K64"/>
    <mergeCell ref="B68:M68"/>
    <mergeCell ref="B56:D56"/>
    <mergeCell ref="B57:F57"/>
    <mergeCell ref="B58:F58"/>
    <mergeCell ref="B59:F59"/>
    <mergeCell ref="B60:F60"/>
    <mergeCell ref="B50:F50"/>
    <mergeCell ref="B51:F51"/>
    <mergeCell ref="B52:F52"/>
    <mergeCell ref="B53:F53"/>
    <mergeCell ref="J54:K54"/>
    <mergeCell ref="B44:M44"/>
    <mergeCell ref="B46:F46"/>
    <mergeCell ref="J46:K46"/>
    <mergeCell ref="B48:D48"/>
    <mergeCell ref="B49:F49"/>
    <mergeCell ref="B29:F29"/>
    <mergeCell ref="J34:K34"/>
    <mergeCell ref="B36:H36"/>
    <mergeCell ref="B38:H38"/>
    <mergeCell ref="B40:M40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J4" location="'IM-May'!J4" display="IM - May"/>
    <hyperlink ref="L4" location="'IM-Jun'!L4" display="IM - Jun"/>
    <hyperlink ref="B5" location="Menu!K13" display="Menu"/>
    <hyperlink ref="C5" location="'DEP! Abr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81" firstPageNumber="0" fitToHeight="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80"/>
  <sheetViews>
    <sheetView topLeftCell="A16" workbookViewId="0">
      <selection activeCell="H12" activeCellId="1" sqref="O62:O64 H12"/>
    </sheetView>
  </sheetViews>
  <sheetFormatPr baseColWidth="10" defaultColWidth="9.109375" defaultRowHeight="13.2"/>
  <cols>
    <col min="1" max="1025" width="9.109375" style="1"/>
  </cols>
  <sheetData>
    <row r="1" spans="1:11">
      <c r="A1"/>
      <c r="B1"/>
      <c r="C1" s="308" t="s">
        <v>8</v>
      </c>
      <c r="D1" s="309" t="s">
        <v>40</v>
      </c>
      <c r="E1" s="310"/>
      <c r="F1" s="310"/>
      <c r="G1"/>
      <c r="H1" s="310"/>
      <c r="I1"/>
      <c r="J1"/>
      <c r="K1" s="310"/>
    </row>
    <row r="2" spans="1:11">
      <c r="A2"/>
      <c r="B2"/>
      <c r="C2" s="311" t="s">
        <v>9</v>
      </c>
      <c r="D2" s="312" t="s">
        <v>41</v>
      </c>
      <c r="E2" s="310"/>
      <c r="F2" s="310"/>
      <c r="G2" s="310"/>
      <c r="H2" s="310"/>
      <c r="I2"/>
      <c r="J2"/>
      <c r="K2" s="310"/>
    </row>
    <row r="3" spans="1:11" ht="13.8">
      <c r="A3"/>
      <c r="B3"/>
      <c r="C3" s="313" t="s">
        <v>10</v>
      </c>
      <c r="D3" s="310"/>
      <c r="E3" s="310"/>
      <c r="F3" s="310"/>
      <c r="G3"/>
      <c r="H3" s="310"/>
      <c r="I3"/>
      <c r="J3"/>
      <c r="K3" s="310"/>
    </row>
    <row r="4" spans="1:11" ht="13.8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8" t="s">
        <v>390</v>
      </c>
      <c r="D6" s="858"/>
      <c r="E6" s="858"/>
      <c r="F6" s="858"/>
      <c r="G6" s="858"/>
      <c r="H6" s="858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9" t="s">
        <v>331</v>
      </c>
      <c r="D9" s="859"/>
      <c r="E9" s="859"/>
      <c r="F9" s="860" t="s">
        <v>332</v>
      </c>
      <c r="G9" s="860"/>
      <c r="H9" s="318">
        <v>607991</v>
      </c>
      <c r="I9" s="319"/>
      <c r="J9" s="55"/>
      <c r="K9"/>
    </row>
    <row r="10" spans="1:11">
      <c r="A10" s="55"/>
      <c r="B10" s="317"/>
      <c r="C10" s="859"/>
      <c r="D10" s="859"/>
      <c r="E10" s="859"/>
      <c r="F10" s="860" t="s">
        <v>333</v>
      </c>
      <c r="G10" s="860"/>
      <c r="H10" s="318">
        <v>1124668</v>
      </c>
      <c r="I10" s="319"/>
      <c r="J10" s="55"/>
      <c r="K10"/>
    </row>
    <row r="11" spans="1:11">
      <c r="A11" s="55"/>
      <c r="B11" s="317"/>
      <c r="C11" s="448"/>
      <c r="D11" s="448"/>
      <c r="E11" s="448"/>
      <c r="F11" s="449"/>
      <c r="G11" s="449"/>
      <c r="H11" s="450"/>
      <c r="I11" s="319"/>
      <c r="J11" s="55"/>
      <c r="K11"/>
    </row>
    <row r="12" spans="1:11" ht="15.6">
      <c r="A12" s="55"/>
      <c r="B12" s="317"/>
      <c r="C12" s="320"/>
      <c r="D12" s="320"/>
      <c r="E12" s="320"/>
      <c r="F12" s="320"/>
      <c r="G12" s="320"/>
      <c r="H12" s="320"/>
      <c r="I12" s="319"/>
      <c r="J12" s="55"/>
      <c r="K12"/>
    </row>
    <row r="13" spans="1:11" ht="25.2">
      <c r="A13" s="55"/>
      <c r="B13" s="317"/>
      <c r="C13" s="321" t="s">
        <v>334</v>
      </c>
      <c r="D13" s="322"/>
      <c r="E13" s="322"/>
      <c r="F13" s="323"/>
      <c r="G13" s="324">
        <v>4</v>
      </c>
      <c r="H13" s="325">
        <f>'HC-Abr'!L61</f>
        <v>5000</v>
      </c>
      <c r="I13" s="319"/>
      <c r="J13" s="55"/>
      <c r="K13"/>
    </row>
    <row r="14" spans="1:11" ht="25.2">
      <c r="A14" s="55"/>
      <c r="B14" s="317"/>
      <c r="C14" s="321" t="s">
        <v>335</v>
      </c>
      <c r="D14" s="322"/>
      <c r="E14" s="322"/>
      <c r="F14" s="323"/>
      <c r="G14" s="324">
        <v>4</v>
      </c>
      <c r="H14" s="325">
        <f>'HC-Abr'!L64</f>
        <v>0</v>
      </c>
      <c r="I14" s="319"/>
      <c r="J14" s="55"/>
      <c r="K14" s="261"/>
    </row>
    <row r="15" spans="1:11" ht="15.6">
      <c r="A15" s="55"/>
      <c r="B15" s="317"/>
      <c r="C15" s="330"/>
      <c r="D15" s="331"/>
      <c r="E15" s="331"/>
      <c r="F15" s="320"/>
      <c r="G15" s="320"/>
      <c r="H15" s="332">
        <f>SUM(H13:H14)</f>
        <v>5000</v>
      </c>
      <c r="I15" s="319"/>
      <c r="J15" s="55"/>
    </row>
    <row r="16" spans="1:11" ht="5.25" customHeight="1">
      <c r="A16" s="55"/>
      <c r="B16" s="333"/>
      <c r="C16" s="334"/>
      <c r="D16" s="334"/>
      <c r="E16" s="334"/>
      <c r="F16" s="334"/>
      <c r="G16" s="334"/>
      <c r="H16" s="334"/>
      <c r="I16" s="335"/>
      <c r="J16" s="55"/>
    </row>
    <row r="17" spans="1:10">
      <c r="A17" s="55"/>
      <c r="B17" s="207"/>
      <c r="C17" s="207"/>
      <c r="D17" s="207"/>
      <c r="E17" s="207"/>
      <c r="F17" s="207"/>
      <c r="G17" s="207"/>
      <c r="H17" s="207"/>
      <c r="I17" s="207"/>
      <c r="J17" s="55"/>
    </row>
    <row r="18" spans="1:10">
      <c r="A18" s="55"/>
      <c r="B18" s="55"/>
      <c r="C18" s="55"/>
      <c r="D18" s="55"/>
      <c r="E18" s="55"/>
      <c r="F18" s="55"/>
      <c r="G18" s="55"/>
      <c r="H18" s="55"/>
      <c r="I18" s="55"/>
      <c r="J18" s="55"/>
    </row>
    <row r="19" spans="1:10" ht="3" customHeight="1">
      <c r="A19" s="55"/>
      <c r="B19" s="314"/>
      <c r="C19" s="315"/>
      <c r="D19" s="315"/>
      <c r="E19" s="315"/>
      <c r="F19" s="315"/>
      <c r="G19" s="315"/>
      <c r="H19" s="315"/>
      <c r="I19" s="316"/>
      <c r="J19" s="55"/>
    </row>
    <row r="20" spans="1:10" ht="13.5" customHeight="1">
      <c r="A20" s="55"/>
      <c r="B20" s="317"/>
      <c r="C20" s="859" t="s">
        <v>361</v>
      </c>
      <c r="D20" s="859"/>
      <c r="E20" s="859"/>
      <c r="F20" s="860" t="s">
        <v>332</v>
      </c>
      <c r="G20" s="860"/>
      <c r="H20" s="318">
        <v>607975</v>
      </c>
      <c r="I20" s="319"/>
      <c r="J20" s="55"/>
    </row>
    <row r="21" spans="1:10">
      <c r="A21" s="55"/>
      <c r="B21" s="317"/>
      <c r="C21" s="859"/>
      <c r="D21" s="859"/>
      <c r="E21" s="859"/>
      <c r="F21" s="860" t="s">
        <v>333</v>
      </c>
      <c r="G21" s="860"/>
      <c r="H21" s="318">
        <v>1124668</v>
      </c>
      <c r="I21" s="319"/>
      <c r="J21" s="55"/>
    </row>
    <row r="22" spans="1:10" ht="15.6">
      <c r="A22" s="55"/>
      <c r="B22" s="317"/>
      <c r="C22" s="320"/>
      <c r="D22" s="320"/>
      <c r="E22" s="320"/>
      <c r="F22" s="320"/>
      <c r="G22" s="320"/>
      <c r="H22" s="320"/>
      <c r="I22" s="319"/>
      <c r="J22" s="55"/>
    </row>
    <row r="23" spans="1:10" ht="25.2">
      <c r="A23" s="55"/>
      <c r="B23" s="317"/>
      <c r="C23" s="321" t="s">
        <v>82</v>
      </c>
      <c r="D23" s="322"/>
      <c r="E23" s="322"/>
      <c r="F23" s="323"/>
      <c r="G23" s="324">
        <v>4</v>
      </c>
      <c r="H23" s="325">
        <f>'HC-Abr'!L63</f>
        <v>1300</v>
      </c>
      <c r="I23" s="319"/>
      <c r="J23" s="55"/>
    </row>
    <row r="24" spans="1:10" ht="25.2">
      <c r="A24" s="55"/>
      <c r="B24" s="317"/>
      <c r="C24" s="321" t="s">
        <v>391</v>
      </c>
      <c r="D24" s="322"/>
      <c r="E24" s="322"/>
      <c r="F24" s="323"/>
      <c r="G24" s="324">
        <v>4</v>
      </c>
      <c r="H24" s="325">
        <f>'HC-Abr'!L62</f>
        <v>500</v>
      </c>
      <c r="I24" s="319"/>
      <c r="J24" s="55"/>
    </row>
    <row r="25" spans="1:10" ht="15.6">
      <c r="A25" s="55"/>
      <c r="B25" s="317"/>
      <c r="C25" s="330"/>
      <c r="D25" s="331"/>
      <c r="E25" s="331"/>
      <c r="F25" s="320"/>
      <c r="G25" s="320"/>
      <c r="H25" s="332">
        <f>SUM(H23:H24)</f>
        <v>1800</v>
      </c>
      <c r="I25" s="319"/>
      <c r="J25" s="55"/>
    </row>
    <row r="26" spans="1:10" ht="3" customHeight="1">
      <c r="A26" s="55"/>
      <c r="B26" s="333"/>
      <c r="C26" s="334"/>
      <c r="D26" s="334"/>
      <c r="E26" s="334"/>
      <c r="F26" s="334"/>
      <c r="G26" s="334"/>
      <c r="H26" s="334"/>
      <c r="I26" s="335"/>
      <c r="J26" s="55"/>
    </row>
    <row r="27" spans="1:10">
      <c r="A27" s="55"/>
      <c r="B27" s="207"/>
      <c r="C27" s="207"/>
      <c r="D27" s="207"/>
      <c r="E27" s="207"/>
      <c r="F27" s="207"/>
      <c r="G27" s="207"/>
      <c r="H27" s="207"/>
      <c r="I27" s="207"/>
      <c r="J27" s="55"/>
    </row>
    <row r="28" spans="1:10">
      <c r="A28" s="55"/>
      <c r="B28" s="55"/>
      <c r="C28" s="55"/>
      <c r="D28" s="55"/>
      <c r="E28" s="55"/>
      <c r="F28" s="55"/>
      <c r="G28" s="55"/>
      <c r="H28" s="55"/>
      <c r="I28" s="55"/>
      <c r="J28" s="55"/>
    </row>
    <row r="29" spans="1:10" ht="3" customHeight="1">
      <c r="A29" s="55"/>
      <c r="B29" s="314"/>
      <c r="C29" s="315"/>
      <c r="D29" s="315"/>
      <c r="E29" s="315"/>
      <c r="F29" s="315"/>
      <c r="G29" s="315"/>
      <c r="H29" s="315"/>
      <c r="I29" s="316"/>
      <c r="J29" s="55"/>
    </row>
    <row r="30" spans="1:10" ht="13.5" customHeight="1">
      <c r="A30" s="55"/>
      <c r="B30" s="317"/>
      <c r="C30" s="859" t="s">
        <v>363</v>
      </c>
      <c r="D30" s="859"/>
      <c r="E30" s="859"/>
      <c r="F30" s="869" t="s">
        <v>333</v>
      </c>
      <c r="G30" s="869"/>
      <c r="H30" s="869">
        <v>2675459567</v>
      </c>
      <c r="I30" s="319"/>
      <c r="J30" s="55"/>
    </row>
    <row r="31" spans="1:10" ht="12.75" customHeight="1">
      <c r="A31" s="55"/>
      <c r="B31" s="317"/>
      <c r="C31" s="859"/>
      <c r="D31" s="859"/>
      <c r="E31" s="859"/>
      <c r="F31" s="869"/>
      <c r="G31" s="869"/>
      <c r="H31" s="869"/>
      <c r="I31" s="319"/>
      <c r="J31" s="55"/>
    </row>
    <row r="32" spans="1:10" ht="15.6">
      <c r="A32" s="55"/>
      <c r="B32" s="317"/>
      <c r="C32" s="320"/>
      <c r="D32" s="320"/>
      <c r="E32" s="320"/>
      <c r="F32" s="320"/>
      <c r="G32" s="320"/>
      <c r="H32" s="320"/>
      <c r="I32" s="319"/>
      <c r="J32" s="55"/>
    </row>
    <row r="33" spans="1:10" ht="25.2">
      <c r="A33" s="55"/>
      <c r="B33" s="317"/>
      <c r="C33" s="321" t="s">
        <v>336</v>
      </c>
      <c r="D33" s="322"/>
      <c r="E33" s="322"/>
      <c r="F33" s="323"/>
      <c r="G33" s="329">
        <v>4</v>
      </c>
      <c r="H33" s="325">
        <f>'HC-Abr'!L65</f>
        <v>1000</v>
      </c>
      <c r="I33" s="319"/>
      <c r="J33" s="55"/>
    </row>
    <row r="34" spans="1:10" ht="13.5" customHeight="1">
      <c r="A34" s="55"/>
      <c r="B34" s="317"/>
      <c r="C34" s="320"/>
      <c r="D34" s="382"/>
      <c r="E34" s="382"/>
      <c r="F34" s="320"/>
      <c r="G34" s="383"/>
      <c r="H34" s="384"/>
      <c r="I34" s="319"/>
      <c r="J34" s="55"/>
    </row>
    <row r="35" spans="1:10" ht="15.6">
      <c r="A35" s="55"/>
      <c r="B35" s="317"/>
      <c r="C35" s="330"/>
      <c r="D35" s="331"/>
      <c r="E35" s="331"/>
      <c r="F35" s="320"/>
      <c r="G35" s="320"/>
      <c r="H35" s="332">
        <f>SUM(H33:H34)</f>
        <v>1000</v>
      </c>
      <c r="I35" s="319"/>
      <c r="J35" s="55"/>
    </row>
    <row r="36" spans="1:10" ht="3" customHeight="1">
      <c r="A36" s="55"/>
      <c r="B36" s="333"/>
      <c r="C36" s="334"/>
      <c r="D36" s="334"/>
      <c r="E36" s="334"/>
      <c r="F36" s="334"/>
      <c r="G36" s="334"/>
      <c r="H36" s="334"/>
      <c r="I36" s="335"/>
      <c r="J36" s="55"/>
    </row>
    <row r="37" spans="1:10">
      <c r="A37" s="55"/>
      <c r="B37" s="207"/>
      <c r="C37" s="207"/>
      <c r="D37" s="207"/>
      <c r="E37" s="207"/>
      <c r="F37" s="207"/>
      <c r="G37" s="207"/>
      <c r="H37" s="207"/>
      <c r="I37" s="207"/>
      <c r="J37" s="55"/>
    </row>
    <row r="38" spans="1:10">
      <c r="A38" s="55"/>
      <c r="B38" s="55"/>
      <c r="C38" s="55"/>
      <c r="D38" s="55"/>
      <c r="E38" s="55"/>
      <c r="F38" s="55"/>
      <c r="G38" s="55"/>
      <c r="H38" s="55"/>
      <c r="I38" s="55"/>
      <c r="J38" s="55"/>
    </row>
    <row r="39" spans="1:10" ht="25.2">
      <c r="A39" s="55"/>
      <c r="B39" s="55"/>
      <c r="C39" s="385" t="s">
        <v>364</v>
      </c>
      <c r="D39" s="386"/>
      <c r="E39" s="386"/>
      <c r="F39" s="387"/>
      <c r="G39" s="388">
        <v>4</v>
      </c>
      <c r="H39" s="389">
        <f>SUM(H15+H25+H35)</f>
        <v>7800</v>
      </c>
      <c r="I39" s="55"/>
      <c r="J39" s="55"/>
    </row>
    <row r="40" spans="1:10" ht="3" customHeight="1">
      <c r="A40" s="55"/>
      <c r="B40" s="55"/>
      <c r="C40" s="278"/>
      <c r="D40" s="278"/>
      <c r="E40" s="278"/>
      <c r="F40" s="278"/>
      <c r="G40" s="278"/>
      <c r="H40" s="278"/>
      <c r="I40" s="55"/>
      <c r="J40" s="55"/>
    </row>
    <row r="41" spans="1:10" ht="22.8">
      <c r="A41" s="55"/>
      <c r="B41" s="861" t="s">
        <v>337</v>
      </c>
      <c r="C41" s="861"/>
      <c r="D41" s="861"/>
      <c r="E41" s="861"/>
      <c r="F41" s="861"/>
      <c r="G41" s="861"/>
      <c r="H41" s="861"/>
      <c r="I41" s="55"/>
      <c r="J41" s="55"/>
    </row>
    <row r="42" spans="1:10">
      <c r="A42" s="55"/>
      <c r="B42" s="337"/>
      <c r="C42" s="337"/>
      <c r="D42" s="337"/>
      <c r="E42" s="336"/>
      <c r="F42" s="337"/>
      <c r="G42" s="337"/>
      <c r="H42" s="337"/>
      <c r="I42" s="55"/>
      <c r="J42" s="55"/>
    </row>
    <row r="43" spans="1:10">
      <c r="A43" s="55"/>
      <c r="B43" s="338" t="s">
        <v>338</v>
      </c>
      <c r="C43" s="338"/>
      <c r="D43" s="339">
        <f>'HC-Abr'!F111</f>
        <v>8831</v>
      </c>
      <c r="E43" s="336"/>
      <c r="F43" s="376" t="s">
        <v>339</v>
      </c>
      <c r="G43" s="338"/>
      <c r="H43" s="339">
        <v>5000</v>
      </c>
      <c r="I43" s="55"/>
      <c r="J43" s="55"/>
    </row>
    <row r="44" spans="1:10">
      <c r="A44" s="55"/>
      <c r="B44" s="338" t="s">
        <v>340</v>
      </c>
      <c r="C44" s="338"/>
      <c r="D44" s="340">
        <f>'IM-Abr'!H20</f>
        <v>6988</v>
      </c>
      <c r="E44" s="336"/>
      <c r="F44" s="377" t="s">
        <v>341</v>
      </c>
      <c r="G44" s="341"/>
      <c r="H44" s="342">
        <f>'HC-Abr'!S62</f>
        <v>5000</v>
      </c>
      <c r="I44" s="55"/>
      <c r="J44" s="55"/>
    </row>
    <row r="45" spans="1:10">
      <c r="A45" s="55"/>
      <c r="B45" s="390" t="s">
        <v>342</v>
      </c>
      <c r="C45" s="390"/>
      <c r="D45" s="391">
        <f>SUM(D43+D44)</f>
        <v>15819</v>
      </c>
      <c r="E45" s="336"/>
      <c r="F45" s="392" t="s">
        <v>343</v>
      </c>
      <c r="G45" s="393"/>
      <c r="H45" s="394">
        <f>SUM(H43-H44)</f>
        <v>0</v>
      </c>
      <c r="I45" s="55"/>
      <c r="J45" s="55"/>
    </row>
    <row r="46" spans="1:10">
      <c r="A46" s="55"/>
      <c r="B46" s="336"/>
      <c r="C46" s="336"/>
      <c r="D46" s="336"/>
      <c r="E46" s="336"/>
      <c r="F46" s="379"/>
      <c r="G46" s="336"/>
      <c r="H46" s="336"/>
      <c r="I46" s="55"/>
      <c r="J46" s="55"/>
    </row>
    <row r="47" spans="1:10">
      <c r="A47" s="55"/>
      <c r="B47" s="380" t="str">
        <f>'IM-Abr'!B26:F26</f>
        <v>Resolucion para Fondo de Salones del Reino - Abr</v>
      </c>
      <c r="C47" s="347"/>
      <c r="D47" s="291">
        <f>'IM-Abr'!H26</f>
        <v>1300</v>
      </c>
      <c r="E47" s="348"/>
      <c r="F47" s="376" t="s">
        <v>344</v>
      </c>
      <c r="G47" s="338"/>
      <c r="H47" s="339">
        <v>600</v>
      </c>
      <c r="I47" s="55"/>
      <c r="J47" s="55"/>
    </row>
    <row r="48" spans="1:10">
      <c r="A48" s="55"/>
      <c r="B48" s="380" t="str">
        <f>'IM-Abr'!B27:F27</f>
        <v>PASR - Mes de Abr</v>
      </c>
      <c r="C48" s="347"/>
      <c r="D48" s="291">
        <f>'IM-Abr'!H27</f>
        <v>0</v>
      </c>
      <c r="E48" s="348"/>
      <c r="F48" s="377" t="s">
        <v>345</v>
      </c>
      <c r="G48" s="341"/>
      <c r="H48" s="342">
        <f>'HC-Abr'!T62</f>
        <v>500</v>
      </c>
      <c r="I48" s="55"/>
      <c r="J48" s="55"/>
    </row>
    <row r="49" spans="1:10">
      <c r="A49" s="55"/>
      <c r="B49" s="380" t="str">
        <f>'IM-Abr'!B28:F28</f>
        <v>Contribucion Mensual para el Mantto del Salon - Abr</v>
      </c>
      <c r="C49" s="347"/>
      <c r="D49" s="291">
        <v>2200</v>
      </c>
      <c r="E49" s="348"/>
      <c r="F49" s="392" t="s">
        <v>343</v>
      </c>
      <c r="G49" s="393"/>
      <c r="H49" s="394">
        <f>SUM(H47-H48)</f>
        <v>100</v>
      </c>
      <c r="I49" s="55"/>
      <c r="J49" s="55"/>
    </row>
    <row r="50" spans="1:10">
      <c r="A50" s="55"/>
      <c r="B50" s="380" t="str">
        <f>'IM-Abr'!B29:F29</f>
        <v>Resolucion para Fondo del Circuito - Mes de Abr</v>
      </c>
      <c r="C50" s="347"/>
      <c r="D50" s="291">
        <f>'IM-Abr'!H29</f>
        <v>1000</v>
      </c>
      <c r="E50" s="348"/>
      <c r="F50" s="349"/>
      <c r="G50" s="349"/>
      <c r="H50" s="350"/>
      <c r="I50" s="55"/>
      <c r="J50" s="55"/>
    </row>
    <row r="51" spans="1:10">
      <c r="A51" s="55"/>
      <c r="B51" s="380" t="str">
        <f>'IM-Abr'!B30:F30</f>
        <v>GASTOS varios (Ver Hoja):</v>
      </c>
      <c r="C51" s="351"/>
      <c r="D51" s="291"/>
      <c r="E51" s="352"/>
      <c r="F51" s="351"/>
      <c r="G51" s="351"/>
      <c r="H51" s="353"/>
      <c r="I51" s="55"/>
      <c r="J51" s="55"/>
    </row>
    <row r="52" spans="1:10">
      <c r="A52" s="55"/>
      <c r="B52" s="380"/>
      <c r="C52" s="351" t="s">
        <v>392</v>
      </c>
      <c r="D52" s="451">
        <v>240</v>
      </c>
      <c r="E52" s="352"/>
      <c r="F52" s="351"/>
      <c r="G52" s="351"/>
      <c r="H52" s="353"/>
      <c r="I52" s="55"/>
      <c r="J52" s="55"/>
    </row>
    <row r="53" spans="1:10">
      <c r="A53" s="55"/>
      <c r="B53" s="380" t="s">
        <v>393</v>
      </c>
      <c r="C53" s="351"/>
      <c r="D53" s="354">
        <v>1035</v>
      </c>
      <c r="E53" s="336"/>
      <c r="F53" s="351"/>
      <c r="G53" s="351"/>
      <c r="H53" s="355">
        <f>D54+H43+H47</f>
        <v>11375</v>
      </c>
      <c r="I53" s="55"/>
      <c r="J53" s="55"/>
    </row>
    <row r="54" spans="1:10">
      <c r="A54" s="55"/>
      <c r="B54" s="395" t="s">
        <v>342</v>
      </c>
      <c r="C54" s="395"/>
      <c r="D54" s="396">
        <f>SUM(D47:D53)</f>
        <v>5775</v>
      </c>
      <c r="E54" s="336"/>
      <c r="F54" s="341"/>
      <c r="G54" s="341"/>
      <c r="H54" s="358">
        <f>D45+H44+H48</f>
        <v>21319</v>
      </c>
      <c r="I54" s="55"/>
      <c r="J54" s="55"/>
    </row>
    <row r="55" spans="1:10">
      <c r="A55" s="55"/>
      <c r="B55" s="336"/>
      <c r="C55" s="336"/>
      <c r="D55" s="336"/>
      <c r="E55" s="336"/>
      <c r="F55" s="336"/>
      <c r="G55" s="336"/>
      <c r="H55" s="359">
        <f>D56</f>
        <v>-10044</v>
      </c>
      <c r="I55" s="55"/>
      <c r="J55" s="55"/>
    </row>
    <row r="56" spans="1:10">
      <c r="A56" s="55"/>
      <c r="B56" s="393" t="s">
        <v>343</v>
      </c>
      <c r="C56" s="393"/>
      <c r="D56" s="394">
        <f>SUM(D54-D45)</f>
        <v>-10044</v>
      </c>
      <c r="E56" s="336"/>
      <c r="F56" s="360"/>
      <c r="G56" s="360"/>
      <c r="H56" s="361">
        <f>H45+H49+H55</f>
        <v>-9944</v>
      </c>
      <c r="I56" s="55"/>
      <c r="J56" s="55"/>
    </row>
    <row r="57" spans="1:10">
      <c r="A57" s="55"/>
      <c r="B57" s="55"/>
      <c r="C57" s="55"/>
      <c r="D57" s="397"/>
      <c r="E57" s="55"/>
      <c r="F57" s="55"/>
      <c r="G57" s="55"/>
      <c r="H57" s="362">
        <f>H53-H54</f>
        <v>-9944</v>
      </c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</sheetData>
  <mergeCells count="11">
    <mergeCell ref="C30:E31"/>
    <mergeCell ref="F30:G31"/>
    <mergeCell ref="H30:H31"/>
    <mergeCell ref="B41:H41"/>
    <mergeCell ref="C6:H6"/>
    <mergeCell ref="C9:E10"/>
    <mergeCell ref="F9:G9"/>
    <mergeCell ref="F10:G10"/>
    <mergeCell ref="C20:E21"/>
    <mergeCell ref="F20:G20"/>
    <mergeCell ref="F21:G21"/>
  </mergeCells>
  <hyperlinks>
    <hyperlink ref="C1" location="I!F.B2" display="Informe Financiero"/>
    <hyperlink ref="D1" location="'HC-Abr'!S2" display="HC - Abr"/>
    <hyperlink ref="C2" location="Listado!B3" display="Listado"/>
    <hyperlink ref="D2" location="'IM-Abr'!H4" display="IM - Abr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40" max="16383" man="1"/>
  </rowBreak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80"/>
  </sheetPr>
  <dimension ref="A1:AMK322"/>
  <sheetViews>
    <sheetView zoomScale="149" zoomScaleNormal="149" zoomScalePageLayoutView="149" workbookViewId="0">
      <pane ySplit="6" topLeftCell="A93" activePane="bottomLeft" state="frozen"/>
      <selection pane="bottomLeft" activeCell="G2" activeCellId="1" sqref="O62:O64 G2"/>
    </sheetView>
  </sheetViews>
  <sheetFormatPr baseColWidth="10" defaultColWidth="9.109375" defaultRowHeight="13.2"/>
  <cols>
    <col min="1" max="6" width="9.109375" style="1"/>
    <col min="7" max="7" width="9.109375" style="71"/>
    <col min="8" max="1025" width="9.109375" style="1"/>
  </cols>
  <sheetData>
    <row r="1" spans="1:11" ht="6.75" customHeight="1">
      <c r="A1"/>
      <c r="B1"/>
      <c r="C1"/>
      <c r="D1"/>
      <c r="E1"/>
      <c r="F1"/>
      <c r="G1"/>
      <c r="H1"/>
      <c r="I1"/>
      <c r="J1"/>
      <c r="K1"/>
    </row>
    <row r="2" spans="1:11">
      <c r="A2"/>
      <c r="B2" s="785" t="s">
        <v>8</v>
      </c>
      <c r="C2" s="785"/>
      <c r="D2" s="53" t="s">
        <v>18</v>
      </c>
      <c r="E2" s="53" t="s">
        <v>21</v>
      </c>
      <c r="F2" s="53" t="s">
        <v>24</v>
      </c>
      <c r="G2" s="37" t="s">
        <v>27</v>
      </c>
      <c r="H2" s="53" t="s">
        <v>30</v>
      </c>
      <c r="I2" s="37" t="s">
        <v>34</v>
      </c>
      <c r="J2"/>
      <c r="K2"/>
    </row>
    <row r="3" spans="1:11" ht="14.4">
      <c r="A3"/>
      <c r="B3" s="786" t="s">
        <v>9</v>
      </c>
      <c r="C3" s="786"/>
      <c r="D3" s="53" t="s">
        <v>37</v>
      </c>
      <c r="E3" s="53" t="s">
        <v>40</v>
      </c>
      <c r="F3" s="53" t="s">
        <v>43</v>
      </c>
      <c r="G3" s="37" t="s">
        <v>46</v>
      </c>
      <c r="H3" s="53" t="s">
        <v>50</v>
      </c>
      <c r="I3" s="37" t="s">
        <v>53</v>
      </c>
      <c r="J3"/>
      <c r="K3"/>
    </row>
    <row r="4" spans="1:11" ht="15" customHeight="1">
      <c r="A4"/>
      <c r="B4" s="776" t="s">
        <v>10</v>
      </c>
      <c r="C4" s="776"/>
      <c r="D4" s="54" t="s">
        <v>19</v>
      </c>
      <c r="E4" s="54" t="s">
        <v>22</v>
      </c>
      <c r="F4" s="54" t="s">
        <v>25</v>
      </c>
      <c r="G4" s="39" t="s">
        <v>28</v>
      </c>
      <c r="H4" s="54" t="s">
        <v>31</v>
      </c>
      <c r="I4" s="39" t="s">
        <v>35</v>
      </c>
      <c r="J4"/>
      <c r="K4"/>
    </row>
    <row r="5" spans="1:11" ht="13.8">
      <c r="A5"/>
      <c r="B5" s="777" t="s">
        <v>5</v>
      </c>
      <c r="C5" s="777"/>
      <c r="D5" s="54" t="s">
        <v>38</v>
      </c>
      <c r="E5" s="54" t="s">
        <v>41</v>
      </c>
      <c r="F5" s="54" t="s">
        <v>44</v>
      </c>
      <c r="G5" s="39" t="s">
        <v>47</v>
      </c>
      <c r="H5" s="54" t="s">
        <v>51</v>
      </c>
      <c r="I5" s="39" t="s">
        <v>54</v>
      </c>
      <c r="J5"/>
      <c r="K5"/>
    </row>
    <row r="6" spans="1:11" ht="6.75" customHeight="1">
      <c r="A6"/>
      <c r="B6"/>
      <c r="C6"/>
      <c r="D6"/>
      <c r="E6"/>
      <c r="F6"/>
      <c r="G6"/>
      <c r="H6"/>
      <c r="I6"/>
      <c r="J6"/>
      <c r="K6"/>
    </row>
    <row r="7" spans="1:11" ht="6.75" customHeight="1">
      <c r="A7"/>
      <c r="B7"/>
      <c r="C7"/>
      <c r="D7"/>
      <c r="E7"/>
      <c r="F7"/>
      <c r="G7"/>
      <c r="H7"/>
      <c r="I7"/>
      <c r="J7"/>
      <c r="K7"/>
    </row>
    <row r="8" spans="1:11">
      <c r="A8" s="72"/>
      <c r="B8" s="784" t="s">
        <v>89</v>
      </c>
      <c r="C8" s="784"/>
      <c r="D8" s="784"/>
      <c r="E8" s="784"/>
      <c r="F8" s="784"/>
      <c r="G8" s="784"/>
      <c r="H8" s="784"/>
      <c r="I8" s="784"/>
      <c r="J8" s="55"/>
      <c r="K8"/>
    </row>
    <row r="9" spans="1:11" ht="13.5" customHeight="1">
      <c r="A9" s="72"/>
      <c r="B9" s="73" t="s">
        <v>90</v>
      </c>
      <c r="C9" s="784" t="s">
        <v>91</v>
      </c>
      <c r="D9" s="784"/>
      <c r="E9" s="784"/>
      <c r="F9" s="784"/>
      <c r="G9" s="784"/>
      <c r="H9" s="784"/>
      <c r="I9" s="73" t="s">
        <v>92</v>
      </c>
      <c r="J9" s="55"/>
      <c r="K9"/>
    </row>
    <row r="10" spans="1:11" ht="6.75" customHeight="1">
      <c r="A10" s="72"/>
      <c r="B10" s="74"/>
      <c r="C10" s="75"/>
      <c r="D10" s="75"/>
      <c r="E10" s="75"/>
      <c r="F10" s="75"/>
      <c r="G10" s="55"/>
      <c r="H10" s="55"/>
      <c r="I10" s="75"/>
      <c r="J10" s="55"/>
      <c r="K10"/>
    </row>
    <row r="11" spans="1:11">
      <c r="A11" s="72"/>
      <c r="B11" s="76"/>
      <c r="C11" s="77" t="s">
        <v>93</v>
      </c>
      <c r="D11" s="78"/>
      <c r="E11" s="78"/>
      <c r="F11" s="78"/>
      <c r="G11" s="78"/>
      <c r="H11" s="79"/>
      <c r="I11" s="80"/>
      <c r="J11" s="81"/>
      <c r="K11" s="82"/>
    </row>
    <row r="12" spans="1:11">
      <c r="A12" s="72"/>
      <c r="B12" s="83"/>
      <c r="C12" s="84" t="s">
        <v>94</v>
      </c>
      <c r="D12" s="85"/>
      <c r="E12" s="85"/>
      <c r="F12" s="85"/>
      <c r="G12" s="85"/>
      <c r="H12" s="86"/>
      <c r="I12" s="87"/>
      <c r="J12" s="81"/>
      <c r="K12" s="82"/>
    </row>
    <row r="13" spans="1:11">
      <c r="A13" s="72"/>
      <c r="B13" s="83"/>
      <c r="C13" s="84" t="s">
        <v>95</v>
      </c>
      <c r="D13" s="85"/>
      <c r="E13" s="85"/>
      <c r="F13" s="85"/>
      <c r="G13" s="85"/>
      <c r="H13" s="86"/>
      <c r="I13" s="87"/>
      <c r="J13" s="81"/>
      <c r="K13" s="82"/>
    </row>
    <row r="14" spans="1:11">
      <c r="A14" s="72"/>
      <c r="B14" s="83"/>
      <c r="C14" s="84" t="s">
        <v>96</v>
      </c>
      <c r="D14" s="85"/>
      <c r="E14" s="85"/>
      <c r="F14" s="85"/>
      <c r="G14" s="85"/>
      <c r="H14" s="86"/>
      <c r="I14" s="87"/>
      <c r="J14" s="81"/>
      <c r="K14" s="82"/>
    </row>
    <row r="15" spans="1:11">
      <c r="A15" s="72"/>
      <c r="B15" s="83"/>
      <c r="C15" s="84" t="s">
        <v>97</v>
      </c>
      <c r="D15" s="85"/>
      <c r="E15" s="85"/>
      <c r="F15" s="85"/>
      <c r="G15" s="85"/>
      <c r="H15" s="86"/>
      <c r="I15" s="87"/>
      <c r="J15" s="81"/>
      <c r="K15" s="82"/>
    </row>
    <row r="16" spans="1:11">
      <c r="A16" s="72"/>
      <c r="B16" s="83"/>
      <c r="C16" s="88" t="s">
        <v>98</v>
      </c>
      <c r="D16" s="89"/>
      <c r="E16" s="89"/>
      <c r="F16" s="89"/>
      <c r="G16" s="89"/>
      <c r="H16" s="90"/>
      <c r="I16" s="91"/>
      <c r="J16" s="81"/>
      <c r="K16" s="82"/>
    </row>
    <row r="17" spans="1:11">
      <c r="A17" s="72"/>
      <c r="B17" s="83"/>
      <c r="C17" s="84" t="s">
        <v>99</v>
      </c>
      <c r="D17" s="85"/>
      <c r="E17" s="85"/>
      <c r="F17" s="85"/>
      <c r="G17" s="85"/>
      <c r="H17" s="86"/>
      <c r="I17" s="92"/>
      <c r="J17" s="81"/>
      <c r="K17" s="82"/>
    </row>
    <row r="18" spans="1:11">
      <c r="A18" s="72"/>
      <c r="B18" s="83"/>
      <c r="C18" s="84" t="s">
        <v>100</v>
      </c>
      <c r="D18" s="85"/>
      <c r="E18" s="85"/>
      <c r="F18" s="85"/>
      <c r="G18" s="85"/>
      <c r="H18" s="86"/>
      <c r="I18" s="92"/>
      <c r="J18" s="81"/>
      <c r="K18" s="82"/>
    </row>
    <row r="19" spans="1:11">
      <c r="A19" s="72"/>
      <c r="B19" s="83"/>
      <c r="C19" s="84" t="s">
        <v>101</v>
      </c>
      <c r="D19" s="85"/>
      <c r="E19" s="85"/>
      <c r="F19" s="85"/>
      <c r="G19" s="85"/>
      <c r="H19" s="86"/>
      <c r="I19" s="92"/>
      <c r="J19" s="81"/>
      <c r="K19" s="82"/>
    </row>
    <row r="20" spans="1:11">
      <c r="A20" s="72"/>
      <c r="B20" s="83"/>
      <c r="C20" s="84" t="s">
        <v>102</v>
      </c>
      <c r="D20" s="85"/>
      <c r="E20" s="85"/>
      <c r="F20" s="85"/>
      <c r="G20" s="85"/>
      <c r="H20" s="86"/>
      <c r="I20" s="92"/>
      <c r="J20" s="81"/>
      <c r="K20" s="82"/>
    </row>
    <row r="21" spans="1:11">
      <c r="A21" s="72"/>
      <c r="B21" s="83"/>
      <c r="C21" s="84" t="s">
        <v>103</v>
      </c>
      <c r="D21" s="85"/>
      <c r="E21" s="85"/>
      <c r="F21" s="85"/>
      <c r="G21" s="85"/>
      <c r="H21" s="86"/>
      <c r="I21" s="92"/>
      <c r="J21" s="81"/>
      <c r="K21" s="82"/>
    </row>
    <row r="22" spans="1:11">
      <c r="A22" s="72"/>
      <c r="B22" s="93"/>
      <c r="C22" s="94" t="s">
        <v>104</v>
      </c>
      <c r="D22" s="95"/>
      <c r="E22" s="95"/>
      <c r="F22" s="95"/>
      <c r="G22" s="95"/>
      <c r="H22" s="96"/>
      <c r="I22" s="97"/>
      <c r="J22" s="81"/>
      <c r="K22" s="82"/>
    </row>
    <row r="23" spans="1:11">
      <c r="A23" s="72"/>
      <c r="B23" s="76"/>
      <c r="C23" s="77" t="s">
        <v>105</v>
      </c>
      <c r="D23" s="78"/>
      <c r="E23" s="78"/>
      <c r="F23" s="78"/>
      <c r="G23" s="78"/>
      <c r="H23" s="79"/>
      <c r="I23" s="80"/>
      <c r="J23" s="81"/>
      <c r="K23" s="82"/>
    </row>
    <row r="24" spans="1:11">
      <c r="A24" s="72"/>
      <c r="B24" s="83"/>
      <c r="C24" s="84" t="s">
        <v>106</v>
      </c>
      <c r="D24" s="85"/>
      <c r="E24" s="85"/>
      <c r="F24" s="85"/>
      <c r="G24" s="85"/>
      <c r="H24" s="86"/>
      <c r="I24" s="92"/>
      <c r="J24" s="81"/>
      <c r="K24" s="82"/>
    </row>
    <row r="25" spans="1:11">
      <c r="A25" s="72"/>
      <c r="B25" s="83"/>
      <c r="C25" s="84" t="s">
        <v>107</v>
      </c>
      <c r="D25" s="85"/>
      <c r="E25" s="85"/>
      <c r="F25" s="85"/>
      <c r="G25" s="85"/>
      <c r="H25" s="86"/>
      <c r="I25" s="92"/>
      <c r="J25" s="81"/>
      <c r="K25" s="82"/>
    </row>
    <row r="26" spans="1:11">
      <c r="A26" s="72"/>
      <c r="B26" s="83"/>
      <c r="C26" s="84" t="s">
        <v>108</v>
      </c>
      <c r="D26" s="85"/>
      <c r="E26" s="85"/>
      <c r="F26" s="85"/>
      <c r="G26" s="85"/>
      <c r="H26" s="86"/>
      <c r="I26" s="98"/>
      <c r="J26" s="81"/>
      <c r="K26" s="82"/>
    </row>
    <row r="27" spans="1:11">
      <c r="A27" s="72"/>
      <c r="B27" s="83"/>
      <c r="C27" s="84" t="s">
        <v>109</v>
      </c>
      <c r="D27" s="85"/>
      <c r="E27" s="85"/>
      <c r="F27" s="85"/>
      <c r="G27" s="85"/>
      <c r="H27" s="86"/>
      <c r="I27" s="99"/>
      <c r="J27" s="81"/>
      <c r="K27" s="82"/>
    </row>
    <row r="28" spans="1:11">
      <c r="A28" s="72"/>
      <c r="B28" s="83"/>
      <c r="C28" s="84" t="s">
        <v>110</v>
      </c>
      <c r="D28" s="100"/>
      <c r="E28" s="100"/>
      <c r="F28" s="100"/>
      <c r="G28" s="100"/>
      <c r="H28" s="101"/>
      <c r="I28" s="99"/>
      <c r="J28" s="81"/>
      <c r="K28" s="82"/>
    </row>
    <row r="29" spans="1:11">
      <c r="A29" s="72"/>
      <c r="B29" s="83"/>
      <c r="C29" s="84" t="s">
        <v>111</v>
      </c>
      <c r="D29" s="100"/>
      <c r="E29" s="100"/>
      <c r="F29" s="100"/>
      <c r="G29" s="100"/>
      <c r="H29" s="101"/>
      <c r="I29" s="99"/>
      <c r="J29" s="81"/>
      <c r="K29" s="82"/>
    </row>
    <row r="30" spans="1:11">
      <c r="A30" s="72"/>
      <c r="B30" s="83"/>
      <c r="C30" s="84" t="s">
        <v>112</v>
      </c>
      <c r="D30" s="100"/>
      <c r="E30" s="100"/>
      <c r="F30" s="100"/>
      <c r="G30" s="100"/>
      <c r="H30" s="101"/>
      <c r="I30" s="99"/>
      <c r="J30" s="81"/>
      <c r="K30" s="82"/>
    </row>
    <row r="31" spans="1:11">
      <c r="A31" s="72"/>
      <c r="B31" s="83"/>
      <c r="C31" s="84" t="s">
        <v>113</v>
      </c>
      <c r="D31" s="100"/>
      <c r="E31" s="100"/>
      <c r="F31" s="100"/>
      <c r="G31" s="100"/>
      <c r="H31" s="101"/>
      <c r="I31" s="99"/>
      <c r="J31" s="81"/>
      <c r="K31" s="82"/>
    </row>
    <row r="32" spans="1:11">
      <c r="A32" s="72"/>
      <c r="B32" s="83"/>
      <c r="C32" s="84" t="s">
        <v>114</v>
      </c>
      <c r="D32" s="100"/>
      <c r="E32" s="100"/>
      <c r="F32" s="100"/>
      <c r="G32" s="100"/>
      <c r="H32" s="101"/>
      <c r="I32" s="99"/>
      <c r="J32" s="81"/>
      <c r="K32" s="82"/>
    </row>
    <row r="33" spans="1:11">
      <c r="A33" s="72"/>
      <c r="B33" s="83"/>
      <c r="C33" s="84" t="s">
        <v>115</v>
      </c>
      <c r="D33" s="100"/>
      <c r="E33" s="100"/>
      <c r="F33" s="100"/>
      <c r="G33" s="100"/>
      <c r="H33" s="101"/>
      <c r="I33" s="99"/>
      <c r="J33" s="81"/>
      <c r="K33" s="82"/>
    </row>
    <row r="34" spans="1:11">
      <c r="A34" s="72"/>
      <c r="B34" s="93"/>
      <c r="C34" s="94" t="s">
        <v>116</v>
      </c>
      <c r="D34" s="102"/>
      <c r="E34" s="102"/>
      <c r="F34" s="102"/>
      <c r="G34" s="102"/>
      <c r="H34" s="103"/>
      <c r="I34" s="104"/>
      <c r="J34" s="81"/>
      <c r="K34" s="82"/>
    </row>
    <row r="35" spans="1:11">
      <c r="A35" s="72"/>
      <c r="B35" s="76"/>
      <c r="C35" s="77" t="s">
        <v>117</v>
      </c>
      <c r="D35" s="78"/>
      <c r="E35" s="78"/>
      <c r="F35" s="78"/>
      <c r="G35" s="78"/>
      <c r="H35" s="79"/>
      <c r="I35" s="105" t="s">
        <v>118</v>
      </c>
      <c r="J35" s="81"/>
      <c r="K35" s="82"/>
    </row>
    <row r="36" spans="1:11">
      <c r="A36" s="72"/>
      <c r="B36" s="83"/>
      <c r="C36" s="84" t="s">
        <v>119</v>
      </c>
      <c r="D36" s="85"/>
      <c r="E36" s="85"/>
      <c r="F36" s="85"/>
      <c r="G36" s="85"/>
      <c r="H36" s="86"/>
      <c r="I36" s="99" t="s">
        <v>118</v>
      </c>
      <c r="J36" s="81"/>
      <c r="K36" s="82"/>
    </row>
    <row r="37" spans="1:11">
      <c r="A37" s="72"/>
      <c r="B37" s="83"/>
      <c r="C37" s="84" t="s">
        <v>120</v>
      </c>
      <c r="D37" s="85"/>
      <c r="E37" s="85"/>
      <c r="F37" s="85"/>
      <c r="G37" s="85"/>
      <c r="H37" s="86"/>
      <c r="I37" s="99" t="s">
        <v>118</v>
      </c>
      <c r="J37" s="81"/>
      <c r="K37" s="82"/>
    </row>
    <row r="38" spans="1:11">
      <c r="A38" s="72"/>
      <c r="B38" s="83"/>
      <c r="C38" s="84" t="s">
        <v>121</v>
      </c>
      <c r="D38" s="85"/>
      <c r="E38" s="85"/>
      <c r="F38" s="85"/>
      <c r="G38" s="85"/>
      <c r="H38" s="86"/>
      <c r="I38" s="99" t="s">
        <v>118</v>
      </c>
      <c r="J38" s="81"/>
      <c r="K38" s="82"/>
    </row>
    <row r="39" spans="1:11">
      <c r="A39" s="72"/>
      <c r="B39" s="83"/>
      <c r="C39" s="84" t="s">
        <v>122</v>
      </c>
      <c r="D39" s="100"/>
      <c r="E39" s="100"/>
      <c r="F39" s="100"/>
      <c r="G39" s="100"/>
      <c r="H39" s="101"/>
      <c r="I39" s="99" t="s">
        <v>118</v>
      </c>
      <c r="J39" s="81"/>
      <c r="K39" s="82"/>
    </row>
    <row r="40" spans="1:11">
      <c r="A40" s="72"/>
      <c r="B40" s="83"/>
      <c r="C40" s="84" t="s">
        <v>123</v>
      </c>
      <c r="D40" s="100"/>
      <c r="E40" s="100"/>
      <c r="F40" s="100"/>
      <c r="G40" s="100"/>
      <c r="H40" s="101"/>
      <c r="I40" s="99" t="s">
        <v>118</v>
      </c>
      <c r="J40" s="81"/>
      <c r="K40" s="82"/>
    </row>
    <row r="41" spans="1:11">
      <c r="A41" s="72"/>
      <c r="B41" s="83"/>
      <c r="C41" s="84" t="s">
        <v>124</v>
      </c>
      <c r="D41" s="100"/>
      <c r="E41" s="100"/>
      <c r="F41" s="100"/>
      <c r="G41" s="100"/>
      <c r="H41" s="101"/>
      <c r="I41" s="99" t="s">
        <v>118</v>
      </c>
      <c r="J41" s="81"/>
      <c r="K41" s="82"/>
    </row>
    <row r="42" spans="1:11">
      <c r="A42" s="72"/>
      <c r="B42" s="83"/>
      <c r="C42" s="84" t="s">
        <v>125</v>
      </c>
      <c r="D42" s="100"/>
      <c r="E42" s="100"/>
      <c r="F42" s="100"/>
      <c r="G42" s="100"/>
      <c r="H42" s="101"/>
      <c r="I42" s="99" t="s">
        <v>118</v>
      </c>
      <c r="J42" s="81"/>
      <c r="K42" s="82"/>
    </row>
    <row r="43" spans="1:11">
      <c r="A43" s="72"/>
      <c r="B43" s="83"/>
      <c r="C43" s="84" t="s">
        <v>126</v>
      </c>
      <c r="D43" s="100"/>
      <c r="E43" s="100"/>
      <c r="F43" s="100"/>
      <c r="G43" s="100"/>
      <c r="H43" s="101"/>
      <c r="I43" s="99" t="s">
        <v>118</v>
      </c>
      <c r="J43" s="81"/>
      <c r="K43" s="82"/>
    </row>
    <row r="44" spans="1:11">
      <c r="A44" s="72"/>
      <c r="B44" s="83"/>
      <c r="C44" s="84" t="s">
        <v>127</v>
      </c>
      <c r="D44" s="100"/>
      <c r="E44" s="100"/>
      <c r="F44" s="100"/>
      <c r="G44" s="100"/>
      <c r="H44" s="101"/>
      <c r="I44" s="99" t="s">
        <v>118</v>
      </c>
      <c r="J44" s="81"/>
      <c r="K44" s="82"/>
    </row>
    <row r="45" spans="1:11">
      <c r="A45" s="72"/>
      <c r="B45" s="83"/>
      <c r="C45" s="84" t="s">
        <v>128</v>
      </c>
      <c r="D45" s="100"/>
      <c r="E45" s="100"/>
      <c r="F45" s="100"/>
      <c r="G45" s="100"/>
      <c r="H45" s="101"/>
      <c r="I45" s="99" t="s">
        <v>118</v>
      </c>
      <c r="J45" s="81"/>
      <c r="K45" s="82"/>
    </row>
    <row r="46" spans="1:11">
      <c r="A46" s="72"/>
      <c r="B46" s="93"/>
      <c r="C46" s="94" t="s">
        <v>129</v>
      </c>
      <c r="D46" s="102"/>
      <c r="E46" s="102"/>
      <c r="F46" s="102"/>
      <c r="G46" s="102"/>
      <c r="H46" s="103"/>
      <c r="I46" s="104" t="s">
        <v>118</v>
      </c>
      <c r="J46" s="55"/>
    </row>
    <row r="47" spans="1:11">
      <c r="A47" s="72"/>
      <c r="B47" s="76"/>
      <c r="C47" s="77" t="s">
        <v>130</v>
      </c>
      <c r="D47" s="78"/>
      <c r="E47" s="78"/>
      <c r="F47" s="78"/>
      <c r="G47" s="78"/>
      <c r="H47" s="79"/>
      <c r="I47" s="105" t="s">
        <v>131</v>
      </c>
      <c r="J47" s="55"/>
    </row>
    <row r="48" spans="1:11">
      <c r="A48" s="72"/>
      <c r="B48" s="83"/>
      <c r="C48" s="84" t="s">
        <v>132</v>
      </c>
      <c r="D48" s="85"/>
      <c r="E48" s="85"/>
      <c r="F48" s="85"/>
      <c r="G48" s="85"/>
      <c r="H48" s="86"/>
      <c r="I48" s="99" t="s">
        <v>131</v>
      </c>
      <c r="J48" s="55"/>
    </row>
    <row r="49" spans="1:10">
      <c r="A49" s="72"/>
      <c r="B49" s="83"/>
      <c r="C49" s="84" t="s">
        <v>133</v>
      </c>
      <c r="D49" s="85"/>
      <c r="E49" s="85"/>
      <c r="F49" s="85"/>
      <c r="G49" s="85"/>
      <c r="H49" s="86"/>
      <c r="I49" s="99" t="s">
        <v>131</v>
      </c>
      <c r="J49" s="55"/>
    </row>
    <row r="50" spans="1:10">
      <c r="A50" s="72"/>
      <c r="B50" s="83"/>
      <c r="C50" s="84" t="s">
        <v>134</v>
      </c>
      <c r="D50" s="100"/>
      <c r="E50" s="100"/>
      <c r="F50" s="100"/>
      <c r="G50" s="100"/>
      <c r="H50" s="101"/>
      <c r="I50" s="106" t="s">
        <v>131</v>
      </c>
      <c r="J50" s="55"/>
    </row>
    <row r="51" spans="1:10">
      <c r="A51" s="72"/>
      <c r="B51" s="83"/>
      <c r="C51" s="84" t="s">
        <v>135</v>
      </c>
      <c r="D51" s="100"/>
      <c r="E51" s="100"/>
      <c r="F51" s="100"/>
      <c r="G51" s="100"/>
      <c r="H51" s="101"/>
      <c r="I51" s="106" t="s">
        <v>131</v>
      </c>
      <c r="J51" s="55"/>
    </row>
    <row r="52" spans="1:10">
      <c r="A52" s="72"/>
      <c r="B52" s="83"/>
      <c r="C52" s="84" t="s">
        <v>136</v>
      </c>
      <c r="D52" s="100"/>
      <c r="E52" s="100"/>
      <c r="F52" s="100"/>
      <c r="G52" s="100"/>
      <c r="H52" s="101"/>
      <c r="I52" s="106" t="s">
        <v>131</v>
      </c>
      <c r="J52" s="55"/>
    </row>
    <row r="53" spans="1:10">
      <c r="A53" s="72"/>
      <c r="B53" s="83"/>
      <c r="C53" s="84" t="s">
        <v>137</v>
      </c>
      <c r="D53" s="100"/>
      <c r="E53" s="100"/>
      <c r="F53" s="100"/>
      <c r="G53" s="100"/>
      <c r="H53" s="101"/>
      <c r="I53" s="106" t="s">
        <v>131</v>
      </c>
      <c r="J53" s="55"/>
    </row>
    <row r="54" spans="1:10">
      <c r="A54" s="72"/>
      <c r="B54" s="83"/>
      <c r="C54" s="84" t="s">
        <v>138</v>
      </c>
      <c r="D54" s="100"/>
      <c r="E54" s="100"/>
      <c r="F54" s="100"/>
      <c r="G54" s="100"/>
      <c r="H54" s="101"/>
      <c r="I54" s="106" t="s">
        <v>131</v>
      </c>
      <c r="J54" s="55"/>
    </row>
    <row r="55" spans="1:10">
      <c r="A55" s="72"/>
      <c r="B55" s="83"/>
      <c r="C55" s="84" t="s">
        <v>139</v>
      </c>
      <c r="D55" s="100"/>
      <c r="E55" s="100"/>
      <c r="F55" s="100"/>
      <c r="G55" s="100"/>
      <c r="H55" s="101"/>
      <c r="I55" s="106" t="s">
        <v>131</v>
      </c>
      <c r="J55" s="55"/>
    </row>
    <row r="56" spans="1:10">
      <c r="A56" s="72"/>
      <c r="B56" s="83"/>
      <c r="C56" s="84" t="s">
        <v>140</v>
      </c>
      <c r="D56" s="100"/>
      <c r="E56" s="100"/>
      <c r="F56" s="100"/>
      <c r="G56" s="100"/>
      <c r="H56" s="101"/>
      <c r="I56" s="106" t="s">
        <v>131</v>
      </c>
      <c r="J56" s="55"/>
    </row>
    <row r="57" spans="1:10">
      <c r="A57" s="72"/>
      <c r="B57" s="83"/>
      <c r="C57" s="84" t="s">
        <v>141</v>
      </c>
      <c r="D57" s="100"/>
      <c r="E57" s="100"/>
      <c r="F57" s="100"/>
      <c r="G57" s="100"/>
      <c r="H57" s="101"/>
      <c r="I57" s="106" t="s">
        <v>131</v>
      </c>
      <c r="J57" s="55"/>
    </row>
    <row r="58" spans="1:10">
      <c r="A58" s="72"/>
      <c r="B58" s="93"/>
      <c r="C58" s="94" t="s">
        <v>142</v>
      </c>
      <c r="D58" s="102"/>
      <c r="E58" s="102"/>
      <c r="F58" s="102"/>
      <c r="G58" s="102"/>
      <c r="H58" s="103"/>
      <c r="I58" s="107" t="s">
        <v>131</v>
      </c>
      <c r="J58" s="55"/>
    </row>
    <row r="59" spans="1:10">
      <c r="A59" s="72"/>
      <c r="B59" s="76"/>
      <c r="C59" s="108" t="s">
        <v>143</v>
      </c>
      <c r="D59" s="78"/>
      <c r="E59" s="78"/>
      <c r="F59" s="78"/>
      <c r="G59" s="78"/>
      <c r="H59" s="79"/>
      <c r="I59" s="109" t="s">
        <v>144</v>
      </c>
      <c r="J59" s="55"/>
    </row>
    <row r="60" spans="1:10">
      <c r="A60" s="72"/>
      <c r="B60" s="83"/>
      <c r="C60" s="110" t="s">
        <v>145</v>
      </c>
      <c r="D60" s="85"/>
      <c r="E60" s="85"/>
      <c r="F60" s="85"/>
      <c r="G60" s="85"/>
      <c r="H60" s="86"/>
      <c r="I60" s="106" t="s">
        <v>144</v>
      </c>
      <c r="J60" s="55"/>
    </row>
    <row r="61" spans="1:10">
      <c r="A61" s="72"/>
      <c r="B61" s="83"/>
      <c r="C61" s="110" t="s">
        <v>146</v>
      </c>
      <c r="D61" s="100"/>
      <c r="E61" s="100"/>
      <c r="F61" s="100"/>
      <c r="G61" s="100"/>
      <c r="H61" s="101"/>
      <c r="I61" s="106" t="s">
        <v>144</v>
      </c>
      <c r="J61" s="55"/>
    </row>
    <row r="62" spans="1:10">
      <c r="A62" s="72"/>
      <c r="B62" s="83"/>
      <c r="C62" s="110" t="s">
        <v>147</v>
      </c>
      <c r="D62" s="100"/>
      <c r="E62" s="100"/>
      <c r="F62" s="100"/>
      <c r="G62" s="100"/>
      <c r="H62" s="101"/>
      <c r="I62" s="106" t="s">
        <v>144</v>
      </c>
      <c r="J62" s="55"/>
    </row>
    <row r="63" spans="1:10">
      <c r="A63" s="72"/>
      <c r="B63" s="83"/>
      <c r="C63" s="110" t="s">
        <v>148</v>
      </c>
      <c r="D63" s="100"/>
      <c r="E63" s="100"/>
      <c r="F63" s="100"/>
      <c r="G63" s="100"/>
      <c r="H63" s="101"/>
      <c r="I63" s="106" t="s">
        <v>144</v>
      </c>
      <c r="J63" s="55"/>
    </row>
    <row r="64" spans="1:10">
      <c r="A64" s="72"/>
      <c r="B64" s="83"/>
      <c r="C64" s="110" t="s">
        <v>149</v>
      </c>
      <c r="D64" s="100"/>
      <c r="E64" s="100"/>
      <c r="F64" s="100"/>
      <c r="G64" s="100"/>
      <c r="H64" s="101"/>
      <c r="I64" s="106" t="s">
        <v>144</v>
      </c>
      <c r="J64" s="55"/>
    </row>
    <row r="65" spans="1:10">
      <c r="A65" s="72"/>
      <c r="B65" s="83"/>
      <c r="C65" s="110" t="s">
        <v>150</v>
      </c>
      <c r="D65" s="100"/>
      <c r="E65" s="100"/>
      <c r="F65" s="100"/>
      <c r="G65" s="100"/>
      <c r="H65" s="101"/>
      <c r="I65" s="106" t="s">
        <v>144</v>
      </c>
      <c r="J65" s="55"/>
    </row>
    <row r="66" spans="1:10">
      <c r="A66" s="72"/>
      <c r="B66" s="83"/>
      <c r="C66" s="110" t="s">
        <v>151</v>
      </c>
      <c r="D66" s="100"/>
      <c r="E66" s="100"/>
      <c r="F66" s="100"/>
      <c r="G66" s="100"/>
      <c r="H66" s="101"/>
      <c r="I66" s="106" t="s">
        <v>144</v>
      </c>
      <c r="J66" s="55"/>
    </row>
    <row r="67" spans="1:10">
      <c r="A67" s="72"/>
      <c r="B67" s="83"/>
      <c r="C67" s="110" t="s">
        <v>152</v>
      </c>
      <c r="D67" s="100"/>
      <c r="E67" s="100"/>
      <c r="F67" s="100"/>
      <c r="G67" s="100"/>
      <c r="H67" s="101"/>
      <c r="I67" s="106" t="s">
        <v>144</v>
      </c>
      <c r="J67" s="55"/>
    </row>
    <row r="68" spans="1:10">
      <c r="A68" s="72"/>
      <c r="B68" s="83"/>
      <c r="C68" s="110" t="s">
        <v>153</v>
      </c>
      <c r="D68" s="100"/>
      <c r="E68" s="100"/>
      <c r="F68" s="100"/>
      <c r="G68" s="100"/>
      <c r="H68" s="101"/>
      <c r="I68" s="106" t="s">
        <v>144</v>
      </c>
      <c r="J68" s="55"/>
    </row>
    <row r="69" spans="1:10">
      <c r="A69" s="72"/>
      <c r="B69" s="83"/>
      <c r="C69" s="110" t="s">
        <v>154</v>
      </c>
      <c r="D69" s="100"/>
      <c r="E69" s="100"/>
      <c r="F69" s="100"/>
      <c r="G69" s="100"/>
      <c r="H69" s="101"/>
      <c r="I69" s="106" t="s">
        <v>144</v>
      </c>
      <c r="J69" s="55"/>
    </row>
    <row r="70" spans="1:10">
      <c r="A70" s="55"/>
      <c r="B70" s="93"/>
      <c r="C70" s="111" t="s">
        <v>155</v>
      </c>
      <c r="D70" s="102"/>
      <c r="E70" s="102"/>
      <c r="F70" s="102"/>
      <c r="G70" s="102"/>
      <c r="H70" s="103"/>
      <c r="I70" s="107" t="s">
        <v>144</v>
      </c>
      <c r="J70" s="55"/>
    </row>
    <row r="71" spans="1:10">
      <c r="A71" s="55"/>
      <c r="B71" s="76"/>
      <c r="C71" s="108" t="s">
        <v>156</v>
      </c>
      <c r="D71" s="112"/>
      <c r="E71" s="112"/>
      <c r="F71" s="112"/>
      <c r="G71" s="112"/>
      <c r="H71" s="113"/>
      <c r="I71" s="109" t="s">
        <v>157</v>
      </c>
      <c r="J71" s="55"/>
    </row>
    <row r="72" spans="1:10">
      <c r="A72" s="55"/>
      <c r="B72" s="83"/>
      <c r="C72" s="110" t="s">
        <v>158</v>
      </c>
      <c r="D72" s="100"/>
      <c r="E72" s="100"/>
      <c r="F72" s="100"/>
      <c r="G72" s="100"/>
      <c r="H72" s="101"/>
      <c r="I72" s="106" t="s">
        <v>157</v>
      </c>
      <c r="J72" s="55"/>
    </row>
    <row r="73" spans="1:10">
      <c r="A73" s="55"/>
      <c r="B73" s="83"/>
      <c r="C73" s="110" t="s">
        <v>159</v>
      </c>
      <c r="D73" s="100"/>
      <c r="E73" s="100"/>
      <c r="F73" s="100"/>
      <c r="G73" s="100"/>
      <c r="H73" s="101"/>
      <c r="I73" s="106" t="s">
        <v>157</v>
      </c>
      <c r="J73" s="55"/>
    </row>
    <row r="74" spans="1:10">
      <c r="A74" s="55"/>
      <c r="B74" s="83"/>
      <c r="C74" s="110" t="s">
        <v>160</v>
      </c>
      <c r="D74" s="100"/>
      <c r="E74" s="100"/>
      <c r="F74" s="100"/>
      <c r="G74" s="100"/>
      <c r="H74" s="101"/>
      <c r="I74" s="106" t="s">
        <v>157</v>
      </c>
      <c r="J74" s="55"/>
    </row>
    <row r="75" spans="1:10">
      <c r="A75" s="55"/>
      <c r="B75" s="83"/>
      <c r="C75" s="110" t="s">
        <v>161</v>
      </c>
      <c r="D75" s="100"/>
      <c r="E75" s="100"/>
      <c r="F75" s="100"/>
      <c r="G75" s="100"/>
      <c r="H75" s="101"/>
      <c r="I75" s="106" t="s">
        <v>157</v>
      </c>
      <c r="J75" s="55"/>
    </row>
    <row r="76" spans="1:10">
      <c r="A76" s="55"/>
      <c r="B76" s="83"/>
      <c r="C76" s="110" t="s">
        <v>162</v>
      </c>
      <c r="D76" s="100"/>
      <c r="E76" s="100"/>
      <c r="F76" s="100"/>
      <c r="G76" s="100"/>
      <c r="H76" s="101"/>
      <c r="I76" s="106" t="s">
        <v>157</v>
      </c>
      <c r="J76" s="55"/>
    </row>
    <row r="77" spans="1:10">
      <c r="A77" s="55"/>
      <c r="B77" s="83"/>
      <c r="C77" s="110" t="s">
        <v>163</v>
      </c>
      <c r="D77" s="100"/>
      <c r="E77" s="100"/>
      <c r="F77" s="100"/>
      <c r="G77" s="100"/>
      <c r="H77" s="101"/>
      <c r="I77" s="106" t="s">
        <v>157</v>
      </c>
      <c r="J77" s="55"/>
    </row>
    <row r="78" spans="1:10">
      <c r="A78" s="55"/>
      <c r="B78" s="83"/>
      <c r="C78" s="110" t="s">
        <v>164</v>
      </c>
      <c r="D78" s="100"/>
      <c r="E78" s="100"/>
      <c r="F78" s="100"/>
      <c r="G78" s="100"/>
      <c r="H78" s="101"/>
      <c r="I78" s="106" t="s">
        <v>157</v>
      </c>
      <c r="J78" s="55"/>
    </row>
    <row r="79" spans="1:10">
      <c r="A79" s="55"/>
      <c r="B79" s="83"/>
      <c r="C79" s="110" t="s">
        <v>165</v>
      </c>
      <c r="D79" s="100"/>
      <c r="E79" s="100"/>
      <c r="F79" s="100"/>
      <c r="G79" s="100"/>
      <c r="H79" s="101"/>
      <c r="I79" s="106" t="s">
        <v>157</v>
      </c>
      <c r="J79" s="55"/>
    </row>
    <row r="80" spans="1:10">
      <c r="A80" s="55"/>
      <c r="B80" s="83"/>
      <c r="C80" s="110" t="s">
        <v>166</v>
      </c>
      <c r="D80" s="100"/>
      <c r="E80" s="100"/>
      <c r="F80" s="100"/>
      <c r="G80" s="100"/>
      <c r="H80" s="101"/>
      <c r="I80" s="106" t="s">
        <v>157</v>
      </c>
      <c r="J80" s="55"/>
    </row>
    <row r="81" spans="1:10">
      <c r="A81" s="55"/>
      <c r="B81" s="83"/>
      <c r="C81" s="110" t="s">
        <v>167</v>
      </c>
      <c r="D81" s="100"/>
      <c r="E81" s="100"/>
      <c r="F81" s="100"/>
      <c r="G81" s="100"/>
      <c r="H81" s="101"/>
      <c r="I81" s="106" t="s">
        <v>157</v>
      </c>
      <c r="J81" s="55"/>
    </row>
    <row r="82" spans="1:10">
      <c r="A82" s="55"/>
      <c r="B82" s="93"/>
      <c r="C82" s="111" t="s">
        <v>168</v>
      </c>
      <c r="D82" s="102"/>
      <c r="E82" s="102"/>
      <c r="F82" s="102"/>
      <c r="G82" s="102"/>
      <c r="H82" s="103"/>
      <c r="I82" s="107" t="s">
        <v>157</v>
      </c>
      <c r="J82" s="55"/>
    </row>
    <row r="83" spans="1:10">
      <c r="A83" s="55"/>
      <c r="B83" s="114"/>
      <c r="C83" s="115" t="s">
        <v>169</v>
      </c>
      <c r="D83" s="116"/>
      <c r="E83" s="116"/>
      <c r="F83" s="116"/>
      <c r="G83" s="116"/>
      <c r="H83" s="117"/>
      <c r="I83" s="118" t="s">
        <v>170</v>
      </c>
      <c r="J83" s="55"/>
    </row>
    <row r="84" spans="1:10">
      <c r="A84" s="55"/>
      <c r="B84" s="119">
        <v>1</v>
      </c>
      <c r="C84" s="120" t="s">
        <v>171</v>
      </c>
      <c r="D84" s="121"/>
      <c r="E84" s="121"/>
      <c r="F84" s="121"/>
      <c r="G84" s="121"/>
      <c r="H84" s="122"/>
      <c r="I84" s="123" t="s">
        <v>172</v>
      </c>
      <c r="J84" s="55"/>
    </row>
    <row r="85" spans="1:10">
      <c r="A85" s="55"/>
      <c r="B85" s="124">
        <v>2</v>
      </c>
      <c r="C85" s="125" t="s">
        <v>173</v>
      </c>
      <c r="D85" s="126"/>
      <c r="E85" s="126"/>
      <c r="F85" s="126"/>
      <c r="G85" s="126"/>
      <c r="H85" s="127"/>
      <c r="I85" s="128" t="s">
        <v>174</v>
      </c>
      <c r="J85" s="55"/>
    </row>
    <row r="86" spans="1:10">
      <c r="A86" s="55"/>
      <c r="B86" s="119">
        <v>3</v>
      </c>
      <c r="C86" s="120" t="s">
        <v>175</v>
      </c>
      <c r="D86" s="121"/>
      <c r="E86" s="121"/>
      <c r="F86" s="121"/>
      <c r="G86" s="121"/>
      <c r="H86" s="122"/>
      <c r="I86" s="123" t="s">
        <v>176</v>
      </c>
      <c r="J86" s="55"/>
    </row>
    <row r="87" spans="1:10">
      <c r="A87" s="55"/>
      <c r="B87" s="119">
        <v>4</v>
      </c>
      <c r="C87" s="120" t="s">
        <v>177</v>
      </c>
      <c r="D87" s="121"/>
      <c r="E87" s="121"/>
      <c r="F87" s="121"/>
      <c r="G87" s="121"/>
      <c r="H87" s="122"/>
      <c r="I87" s="123" t="s">
        <v>178</v>
      </c>
      <c r="J87" s="55"/>
    </row>
    <row r="88" spans="1:10">
      <c r="A88" s="55"/>
      <c r="B88" s="124">
        <v>5</v>
      </c>
      <c r="C88" s="120" t="s">
        <v>179</v>
      </c>
      <c r="D88" s="121"/>
      <c r="E88" s="121"/>
      <c r="F88" s="121"/>
      <c r="G88" s="121"/>
      <c r="H88" s="122"/>
      <c r="I88" s="123" t="s">
        <v>180</v>
      </c>
      <c r="J88" s="55"/>
    </row>
    <row r="89" spans="1:10">
      <c r="A89" s="55"/>
      <c r="B89" s="119">
        <v>6</v>
      </c>
      <c r="C89" s="120" t="s">
        <v>181</v>
      </c>
      <c r="D89" s="121"/>
      <c r="E89" s="121"/>
      <c r="F89" s="121"/>
      <c r="G89" s="121"/>
      <c r="H89" s="122"/>
      <c r="I89" s="123" t="s">
        <v>182</v>
      </c>
      <c r="J89" s="55"/>
    </row>
    <row r="90" spans="1:10">
      <c r="A90" s="55"/>
      <c r="B90" s="119">
        <v>7</v>
      </c>
      <c r="C90" s="120" t="s">
        <v>183</v>
      </c>
      <c r="D90" s="121"/>
      <c r="E90" s="121"/>
      <c r="F90" s="121"/>
      <c r="G90" s="121"/>
      <c r="H90" s="122"/>
      <c r="I90" s="123" t="s">
        <v>184</v>
      </c>
      <c r="J90" s="55"/>
    </row>
    <row r="91" spans="1:10">
      <c r="A91" s="55"/>
      <c r="B91" s="124">
        <v>8</v>
      </c>
      <c r="C91" s="120" t="s">
        <v>185</v>
      </c>
      <c r="D91" s="121"/>
      <c r="E91" s="121"/>
      <c r="F91" s="121"/>
      <c r="G91" s="121"/>
      <c r="H91" s="122"/>
      <c r="I91" s="123" t="s">
        <v>186</v>
      </c>
      <c r="J91" s="55"/>
    </row>
    <row r="92" spans="1:10">
      <c r="A92" s="55"/>
      <c r="B92" s="119">
        <v>9</v>
      </c>
      <c r="C92" s="120" t="s">
        <v>187</v>
      </c>
      <c r="D92" s="121"/>
      <c r="E92" s="121"/>
      <c r="F92" s="121"/>
      <c r="G92" s="121"/>
      <c r="H92" s="122"/>
      <c r="I92" s="123" t="s">
        <v>188</v>
      </c>
      <c r="J92" s="55"/>
    </row>
    <row r="93" spans="1:10">
      <c r="A93" s="55"/>
      <c r="B93" s="119">
        <v>10</v>
      </c>
      <c r="C93" s="120" t="s">
        <v>189</v>
      </c>
      <c r="D93" s="121"/>
      <c r="E93" s="121"/>
      <c r="F93" s="121"/>
      <c r="G93" s="121"/>
      <c r="H93" s="122"/>
      <c r="I93" s="129" t="s">
        <v>190</v>
      </c>
      <c r="J93" s="55"/>
    </row>
    <row r="94" spans="1:10">
      <c r="A94" s="55"/>
      <c r="B94" s="124">
        <v>11</v>
      </c>
      <c r="C94" s="120" t="s">
        <v>33</v>
      </c>
      <c r="D94" s="121"/>
      <c r="E94" s="121"/>
      <c r="F94" s="121"/>
      <c r="G94" s="121"/>
      <c r="H94" s="122"/>
      <c r="I94" s="129" t="s">
        <v>191</v>
      </c>
      <c r="J94" s="55"/>
    </row>
    <row r="95" spans="1:10">
      <c r="A95" s="55"/>
      <c r="B95" s="119">
        <v>12</v>
      </c>
      <c r="C95" s="120" t="s">
        <v>192</v>
      </c>
      <c r="D95" s="121"/>
      <c r="E95" s="121"/>
      <c r="F95" s="121"/>
      <c r="G95" s="121"/>
      <c r="H95" s="122"/>
      <c r="I95" s="123" t="s">
        <v>193</v>
      </c>
      <c r="J95" s="55"/>
    </row>
    <row r="96" spans="1:10">
      <c r="A96" s="55"/>
      <c r="B96" s="119">
        <v>13</v>
      </c>
      <c r="C96" s="120" t="s">
        <v>194</v>
      </c>
      <c r="D96" s="121"/>
      <c r="E96" s="121"/>
      <c r="F96" s="121"/>
      <c r="G96" s="121"/>
      <c r="H96" s="122"/>
      <c r="I96" s="123" t="s">
        <v>193</v>
      </c>
      <c r="J96" s="55"/>
    </row>
    <row r="97" spans="1:10">
      <c r="A97" s="55"/>
      <c r="B97" s="124">
        <v>14</v>
      </c>
      <c r="C97" s="120" t="s">
        <v>195</v>
      </c>
      <c r="D97" s="121"/>
      <c r="E97" s="121"/>
      <c r="F97" s="121"/>
      <c r="G97" s="121"/>
      <c r="H97" s="122"/>
      <c r="I97" s="123" t="s">
        <v>193</v>
      </c>
      <c r="J97" s="55"/>
    </row>
    <row r="98" spans="1:10">
      <c r="A98" s="55"/>
      <c r="B98" s="119">
        <v>15</v>
      </c>
      <c r="C98" s="120" t="s">
        <v>196</v>
      </c>
      <c r="D98" s="121"/>
      <c r="E98" s="121"/>
      <c r="F98" s="121"/>
      <c r="G98" s="121"/>
      <c r="H98" s="122"/>
      <c r="I98" s="123" t="s">
        <v>193</v>
      </c>
      <c r="J98" s="55"/>
    </row>
    <row r="99" spans="1:10">
      <c r="A99" s="55"/>
      <c r="B99" s="119">
        <v>16</v>
      </c>
      <c r="C99" s="120" t="s">
        <v>197</v>
      </c>
      <c r="D99" s="121"/>
      <c r="E99" s="121"/>
      <c r="F99" s="121"/>
      <c r="G99" s="121"/>
      <c r="H99" s="122"/>
      <c r="I99" s="123" t="s">
        <v>193</v>
      </c>
      <c r="J99" s="55"/>
    </row>
    <row r="100" spans="1:10">
      <c r="A100" s="55"/>
      <c r="B100" s="124">
        <v>17</v>
      </c>
      <c r="C100" s="120" t="s">
        <v>198</v>
      </c>
      <c r="D100" s="121"/>
      <c r="E100" s="121"/>
      <c r="F100" s="121"/>
      <c r="G100" s="121"/>
      <c r="H100" s="122"/>
      <c r="I100" s="123" t="s">
        <v>193</v>
      </c>
      <c r="J100" s="55"/>
    </row>
    <row r="101" spans="1:10">
      <c r="A101" s="55"/>
      <c r="B101" s="119">
        <v>18</v>
      </c>
      <c r="C101" s="120" t="s">
        <v>199</v>
      </c>
      <c r="D101" s="121"/>
      <c r="E101" s="121"/>
      <c r="F101" s="121"/>
      <c r="G101" s="121"/>
      <c r="H101" s="122"/>
      <c r="I101" s="123" t="s">
        <v>193</v>
      </c>
      <c r="J101" s="55"/>
    </row>
    <row r="102" spans="1:10">
      <c r="A102" s="55"/>
      <c r="B102" s="119">
        <v>19</v>
      </c>
      <c r="C102" s="120" t="s">
        <v>200</v>
      </c>
      <c r="D102" s="121"/>
      <c r="E102" s="121"/>
      <c r="F102" s="121"/>
      <c r="G102" s="121"/>
      <c r="H102" s="122"/>
      <c r="I102" s="123" t="s">
        <v>193</v>
      </c>
      <c r="J102" s="55"/>
    </row>
    <row r="103" spans="1:10">
      <c r="A103" s="55"/>
      <c r="B103" s="124">
        <v>20</v>
      </c>
      <c r="C103" s="120" t="s">
        <v>201</v>
      </c>
      <c r="D103" s="121"/>
      <c r="E103" s="121"/>
      <c r="F103" s="121"/>
      <c r="G103" s="121"/>
      <c r="H103" s="122"/>
      <c r="I103" s="123" t="s">
        <v>193</v>
      </c>
      <c r="J103" s="55"/>
    </row>
    <row r="104" spans="1:10">
      <c r="A104" s="55"/>
      <c r="B104" s="119">
        <v>21</v>
      </c>
      <c r="C104" s="120" t="s">
        <v>202</v>
      </c>
      <c r="D104" s="121"/>
      <c r="E104" s="121"/>
      <c r="F104" s="121"/>
      <c r="G104" s="121"/>
      <c r="H104" s="122"/>
      <c r="I104" s="123" t="s">
        <v>193</v>
      </c>
      <c r="J104" s="55"/>
    </row>
    <row r="105" spans="1:10">
      <c r="A105" s="55"/>
      <c r="B105" s="119">
        <v>22</v>
      </c>
      <c r="C105" s="120" t="s">
        <v>203</v>
      </c>
      <c r="D105" s="121"/>
      <c r="E105" s="121"/>
      <c r="F105" s="121"/>
      <c r="G105" s="121"/>
      <c r="H105" s="122"/>
      <c r="I105" s="123" t="s">
        <v>193</v>
      </c>
      <c r="J105" s="55"/>
    </row>
    <row r="106" spans="1:10">
      <c r="A106" s="55"/>
      <c r="B106" s="124">
        <v>23</v>
      </c>
      <c r="C106" s="120" t="s">
        <v>204</v>
      </c>
      <c r="D106" s="121"/>
      <c r="E106" s="121"/>
      <c r="F106" s="121"/>
      <c r="G106" s="121"/>
      <c r="H106" s="122"/>
      <c r="I106" s="123" t="s">
        <v>193</v>
      </c>
      <c r="J106" s="55"/>
    </row>
    <row r="107" spans="1:10">
      <c r="A107" s="55"/>
      <c r="B107" s="119">
        <v>24</v>
      </c>
      <c r="C107" s="120" t="s">
        <v>205</v>
      </c>
      <c r="D107" s="121"/>
      <c r="E107" s="121"/>
      <c r="F107" s="121"/>
      <c r="G107" s="121"/>
      <c r="H107" s="122"/>
      <c r="I107" s="123" t="s">
        <v>193</v>
      </c>
      <c r="J107" s="55"/>
    </row>
    <row r="108" spans="1:10">
      <c r="A108" s="55"/>
      <c r="B108" s="119">
        <v>25</v>
      </c>
      <c r="C108" s="120" t="s">
        <v>206</v>
      </c>
      <c r="D108" s="121"/>
      <c r="E108" s="121"/>
      <c r="F108" s="121"/>
      <c r="G108" s="121"/>
      <c r="H108" s="122"/>
      <c r="I108" s="123" t="s">
        <v>193</v>
      </c>
      <c r="J108" s="55"/>
    </row>
    <row r="109" spans="1:10">
      <c r="A109" s="55"/>
      <c r="B109" s="124">
        <v>26</v>
      </c>
      <c r="C109" s="120" t="s">
        <v>207</v>
      </c>
      <c r="D109" s="121"/>
      <c r="E109" s="121"/>
      <c r="F109" s="121"/>
      <c r="G109" s="121"/>
      <c r="H109" s="122"/>
      <c r="I109" s="129" t="s">
        <v>172</v>
      </c>
      <c r="J109" s="55"/>
    </row>
    <row r="110" spans="1:10">
      <c r="A110" s="55"/>
      <c r="B110" s="119">
        <v>27</v>
      </c>
      <c r="C110" s="120" t="s">
        <v>208</v>
      </c>
      <c r="D110" s="121"/>
      <c r="E110" s="121"/>
      <c r="F110" s="121"/>
      <c r="G110" s="121"/>
      <c r="H110" s="122"/>
      <c r="I110" s="123" t="s">
        <v>193</v>
      </c>
      <c r="J110" s="55"/>
    </row>
    <row r="111" spans="1:10">
      <c r="A111" s="55"/>
      <c r="B111" s="119">
        <v>28</v>
      </c>
      <c r="C111" s="120" t="s">
        <v>209</v>
      </c>
      <c r="D111" s="121"/>
      <c r="E111" s="121"/>
      <c r="F111" s="121"/>
      <c r="G111" s="121"/>
      <c r="H111" s="122"/>
      <c r="I111" s="129" t="s">
        <v>193</v>
      </c>
      <c r="J111" s="55"/>
    </row>
    <row r="112" spans="1:10">
      <c r="A112" s="55"/>
      <c r="B112" s="124">
        <v>29</v>
      </c>
      <c r="C112" s="120" t="s">
        <v>210</v>
      </c>
      <c r="D112" s="121"/>
      <c r="E112" s="121"/>
      <c r="F112" s="121"/>
      <c r="G112" s="121"/>
      <c r="H112" s="122"/>
      <c r="I112" s="129" t="s">
        <v>193</v>
      </c>
      <c r="J112" s="55"/>
    </row>
    <row r="113" spans="1:10">
      <c r="A113" s="55"/>
      <c r="B113" s="119">
        <v>30</v>
      </c>
      <c r="C113" s="120" t="s">
        <v>211</v>
      </c>
      <c r="D113" s="121"/>
      <c r="E113" s="121"/>
      <c r="F113" s="121"/>
      <c r="G113" s="121"/>
      <c r="H113" s="122"/>
      <c r="I113" s="129" t="s">
        <v>193</v>
      </c>
      <c r="J113" s="55"/>
    </row>
    <row r="114" spans="1:10">
      <c r="A114" s="55"/>
      <c r="B114" s="119">
        <v>31</v>
      </c>
      <c r="C114" s="120" t="s">
        <v>212</v>
      </c>
      <c r="D114" s="121"/>
      <c r="E114" s="121"/>
      <c r="F114" s="121"/>
      <c r="G114" s="121"/>
      <c r="H114" s="122"/>
      <c r="I114" s="129" t="s">
        <v>193</v>
      </c>
      <c r="J114" s="55"/>
    </row>
    <row r="115" spans="1:10">
      <c r="A115" s="55"/>
      <c r="B115" s="124">
        <v>32</v>
      </c>
      <c r="C115" s="120" t="s">
        <v>213</v>
      </c>
      <c r="D115" s="121"/>
      <c r="E115" s="121"/>
      <c r="F115" s="121"/>
      <c r="G115" s="121"/>
      <c r="H115" s="122"/>
      <c r="I115" s="129" t="s">
        <v>193</v>
      </c>
      <c r="J115" s="55"/>
    </row>
    <row r="116" spans="1:10">
      <c r="A116" s="55"/>
      <c r="B116" s="119">
        <v>33</v>
      </c>
      <c r="C116" s="120" t="s">
        <v>214</v>
      </c>
      <c r="D116" s="121"/>
      <c r="E116" s="121"/>
      <c r="F116" s="121"/>
      <c r="G116" s="121"/>
      <c r="H116" s="122"/>
      <c r="I116" s="129" t="s">
        <v>172</v>
      </c>
      <c r="J116" s="55"/>
    </row>
    <row r="117" spans="1:10">
      <c r="A117" s="55"/>
      <c r="B117" s="119">
        <v>34</v>
      </c>
      <c r="C117" s="120" t="s">
        <v>215</v>
      </c>
      <c r="D117" s="121"/>
      <c r="E117" s="121"/>
      <c r="F117" s="121"/>
      <c r="G117" s="121"/>
      <c r="H117" s="122"/>
      <c r="I117" s="129" t="s">
        <v>193</v>
      </c>
      <c r="J117" s="55"/>
    </row>
    <row r="118" spans="1:10">
      <c r="A118" s="55"/>
      <c r="B118" s="124">
        <v>35</v>
      </c>
      <c r="C118" s="120" t="s">
        <v>216</v>
      </c>
      <c r="D118" s="121"/>
      <c r="E118" s="121"/>
      <c r="F118" s="121"/>
      <c r="G118" s="121"/>
      <c r="H118" s="122"/>
      <c r="I118" s="129" t="s">
        <v>193</v>
      </c>
      <c r="J118" s="55"/>
    </row>
    <row r="119" spans="1:10">
      <c r="A119" s="55"/>
      <c r="B119" s="119">
        <v>36</v>
      </c>
      <c r="C119" s="120" t="s">
        <v>217</v>
      </c>
      <c r="D119" s="121"/>
      <c r="E119" s="121"/>
      <c r="F119" s="121"/>
      <c r="G119" s="121"/>
      <c r="H119" s="122"/>
      <c r="I119" s="129" t="s">
        <v>193</v>
      </c>
      <c r="J119" s="55"/>
    </row>
    <row r="120" spans="1:10">
      <c r="A120" s="55"/>
      <c r="B120" s="119">
        <v>37</v>
      </c>
      <c r="C120" s="120" t="s">
        <v>218</v>
      </c>
      <c r="D120" s="121"/>
      <c r="E120" s="121"/>
      <c r="F120" s="121"/>
      <c r="G120" s="121"/>
      <c r="H120" s="122"/>
      <c r="I120" s="129" t="s">
        <v>219</v>
      </c>
      <c r="J120" s="55"/>
    </row>
    <row r="121" spans="1:10">
      <c r="A121" s="55"/>
      <c r="B121" s="124">
        <v>38</v>
      </c>
      <c r="C121" s="120" t="s">
        <v>220</v>
      </c>
      <c r="D121" s="121"/>
      <c r="E121" s="121"/>
      <c r="F121" s="121"/>
      <c r="G121" s="121"/>
      <c r="H121" s="122"/>
      <c r="I121" s="129" t="s">
        <v>221</v>
      </c>
      <c r="J121" s="55"/>
    </row>
    <row r="122" spans="1:10">
      <c r="A122" s="55"/>
      <c r="B122" s="119">
        <v>39</v>
      </c>
      <c r="C122" s="120" t="s">
        <v>222</v>
      </c>
      <c r="D122" s="121"/>
      <c r="E122" s="121"/>
      <c r="F122" s="121"/>
      <c r="G122" s="121"/>
      <c r="H122" s="122"/>
      <c r="I122" s="129" t="s">
        <v>193</v>
      </c>
      <c r="J122" s="55"/>
    </row>
    <row r="123" spans="1:10">
      <c r="A123" s="55"/>
      <c r="B123" s="119">
        <v>40</v>
      </c>
      <c r="C123" s="120" t="s">
        <v>223</v>
      </c>
      <c r="D123" s="121"/>
      <c r="E123" s="121"/>
      <c r="F123" s="121"/>
      <c r="G123" s="121"/>
      <c r="H123" s="122"/>
      <c r="I123" s="129" t="s">
        <v>193</v>
      </c>
      <c r="J123" s="55"/>
    </row>
    <row r="124" spans="1:10">
      <c r="A124" s="55"/>
      <c r="B124" s="124">
        <v>41</v>
      </c>
      <c r="C124" s="120" t="s">
        <v>224</v>
      </c>
      <c r="D124" s="121"/>
      <c r="E124" s="121"/>
      <c r="F124" s="121"/>
      <c r="G124" s="121"/>
      <c r="H124" s="122"/>
      <c r="I124" s="129" t="s">
        <v>193</v>
      </c>
      <c r="J124" s="55"/>
    </row>
    <row r="125" spans="1:10">
      <c r="A125" s="55"/>
      <c r="B125" s="119">
        <v>42</v>
      </c>
      <c r="C125" s="120" t="s">
        <v>225</v>
      </c>
      <c r="D125" s="121"/>
      <c r="E125" s="121"/>
      <c r="F125" s="121"/>
      <c r="G125" s="121"/>
      <c r="H125" s="122"/>
      <c r="I125" s="129" t="s">
        <v>193</v>
      </c>
      <c r="J125" s="55"/>
    </row>
    <row r="126" spans="1:10">
      <c r="A126" s="55"/>
      <c r="B126" s="119">
        <v>43</v>
      </c>
      <c r="C126" s="120" t="s">
        <v>226</v>
      </c>
      <c r="D126" s="121"/>
      <c r="E126" s="121"/>
      <c r="F126" s="121"/>
      <c r="G126" s="121"/>
      <c r="H126" s="122"/>
      <c r="I126" s="129" t="s">
        <v>227</v>
      </c>
      <c r="J126" s="55"/>
    </row>
    <row r="127" spans="1:10">
      <c r="A127" s="55"/>
      <c r="B127" s="124">
        <v>44</v>
      </c>
      <c r="C127" s="120" t="s">
        <v>228</v>
      </c>
      <c r="D127" s="121"/>
      <c r="E127" s="121"/>
      <c r="F127" s="121"/>
      <c r="G127" s="121"/>
      <c r="H127" s="122"/>
      <c r="I127" s="129" t="s">
        <v>172</v>
      </c>
      <c r="J127" s="55"/>
    </row>
    <row r="128" spans="1:10">
      <c r="A128" s="55"/>
      <c r="B128" s="119">
        <v>45</v>
      </c>
      <c r="C128" s="120" t="s">
        <v>229</v>
      </c>
      <c r="D128" s="121"/>
      <c r="E128" s="121"/>
      <c r="F128" s="121"/>
      <c r="G128" s="121"/>
      <c r="H128" s="122"/>
      <c r="I128" s="129" t="s">
        <v>230</v>
      </c>
      <c r="J128" s="55"/>
    </row>
    <row r="129" spans="1:10">
      <c r="A129" s="55"/>
      <c r="B129" s="119">
        <v>46</v>
      </c>
      <c r="C129" s="120" t="s">
        <v>231</v>
      </c>
      <c r="D129" s="121"/>
      <c r="E129" s="121"/>
      <c r="F129" s="121"/>
      <c r="G129" s="121"/>
      <c r="H129" s="122"/>
      <c r="I129" s="129" t="s">
        <v>193</v>
      </c>
      <c r="J129" s="55"/>
    </row>
    <row r="130" spans="1:10">
      <c r="A130" s="55"/>
      <c r="B130" s="124">
        <v>47</v>
      </c>
      <c r="C130" s="120" t="s">
        <v>232</v>
      </c>
      <c r="D130" s="121"/>
      <c r="E130" s="121"/>
      <c r="F130" s="121"/>
      <c r="G130" s="121"/>
      <c r="H130" s="122"/>
      <c r="I130" s="129" t="s">
        <v>193</v>
      </c>
      <c r="J130" s="55"/>
    </row>
    <row r="131" spans="1:10">
      <c r="A131" s="55"/>
      <c r="B131" s="119">
        <v>48</v>
      </c>
      <c r="C131" s="120" t="s">
        <v>233</v>
      </c>
      <c r="D131" s="121"/>
      <c r="E131" s="121"/>
      <c r="F131" s="121"/>
      <c r="G131" s="121"/>
      <c r="H131" s="122"/>
      <c r="I131" s="129" t="s">
        <v>193</v>
      </c>
      <c r="J131" s="55"/>
    </row>
    <row r="132" spans="1:10">
      <c r="A132" s="55"/>
      <c r="B132" s="119">
        <v>49</v>
      </c>
      <c r="C132" s="120" t="s">
        <v>234</v>
      </c>
      <c r="D132" s="121"/>
      <c r="E132" s="121"/>
      <c r="F132" s="121"/>
      <c r="G132" s="121"/>
      <c r="H132" s="122"/>
      <c r="I132" s="129" t="s">
        <v>193</v>
      </c>
      <c r="J132" s="55"/>
    </row>
    <row r="133" spans="1:10">
      <c r="A133" s="55"/>
      <c r="B133" s="124">
        <v>50</v>
      </c>
      <c r="C133" s="120" t="s">
        <v>235</v>
      </c>
      <c r="D133" s="121"/>
      <c r="E133" s="121"/>
      <c r="F133" s="121"/>
      <c r="G133" s="121"/>
      <c r="H133" s="122"/>
      <c r="I133" s="123" t="s">
        <v>236</v>
      </c>
      <c r="J133" s="55"/>
    </row>
    <row r="134" spans="1:10">
      <c r="A134" s="55"/>
      <c r="B134" s="119">
        <v>51</v>
      </c>
      <c r="C134" s="120" t="s">
        <v>237</v>
      </c>
      <c r="D134" s="121"/>
      <c r="E134" s="121"/>
      <c r="F134" s="121"/>
      <c r="G134" s="121"/>
      <c r="H134" s="122"/>
      <c r="I134" s="129" t="s">
        <v>193</v>
      </c>
      <c r="J134" s="55"/>
    </row>
    <row r="135" spans="1:10">
      <c r="A135" s="55"/>
      <c r="B135" s="119">
        <v>52</v>
      </c>
      <c r="C135" s="120" t="s">
        <v>238</v>
      </c>
      <c r="D135" s="121"/>
      <c r="E135" s="121"/>
      <c r="F135" s="121"/>
      <c r="G135" s="121"/>
      <c r="H135" s="122"/>
      <c r="I135" s="129" t="s">
        <v>239</v>
      </c>
      <c r="J135" s="55"/>
    </row>
    <row r="136" spans="1:10">
      <c r="A136" s="55"/>
      <c r="B136" s="124">
        <v>53</v>
      </c>
      <c r="C136" s="120" t="s">
        <v>240</v>
      </c>
      <c r="D136" s="121"/>
      <c r="E136" s="121"/>
      <c r="F136" s="121"/>
      <c r="G136" s="121"/>
      <c r="H136" s="122"/>
      <c r="I136" s="129" t="s">
        <v>193</v>
      </c>
      <c r="J136" s="55"/>
    </row>
    <row r="137" spans="1:10">
      <c r="A137" s="55"/>
      <c r="B137" s="119">
        <v>54</v>
      </c>
      <c r="C137" s="120" t="s">
        <v>241</v>
      </c>
      <c r="D137" s="121"/>
      <c r="E137" s="121"/>
      <c r="F137" s="121"/>
      <c r="G137" s="121"/>
      <c r="H137" s="122"/>
      <c r="I137" s="129" t="s">
        <v>193</v>
      </c>
      <c r="J137" s="55"/>
    </row>
    <row r="138" spans="1:10">
      <c r="A138" s="55"/>
      <c r="B138" s="119">
        <v>55</v>
      </c>
      <c r="C138" s="120" t="s">
        <v>242</v>
      </c>
      <c r="D138" s="121"/>
      <c r="E138" s="121"/>
      <c r="F138" s="121"/>
      <c r="G138" s="121"/>
      <c r="H138" s="122"/>
      <c r="I138" s="129" t="s">
        <v>193</v>
      </c>
      <c r="J138" s="55"/>
    </row>
    <row r="139" spans="1:10">
      <c r="A139" s="55"/>
      <c r="B139" s="124">
        <v>56</v>
      </c>
      <c r="C139" s="120" t="s">
        <v>243</v>
      </c>
      <c r="D139" s="121"/>
      <c r="E139" s="121"/>
      <c r="F139" s="121"/>
      <c r="G139" s="121"/>
      <c r="H139" s="122"/>
      <c r="I139" s="129" t="s">
        <v>193</v>
      </c>
      <c r="J139" s="55"/>
    </row>
    <row r="140" spans="1:10">
      <c r="A140" s="55"/>
      <c r="B140" s="119">
        <v>57</v>
      </c>
      <c r="C140" s="120" t="s">
        <v>244</v>
      </c>
      <c r="D140" s="121"/>
      <c r="E140" s="121"/>
      <c r="F140" s="121"/>
      <c r="G140" s="121"/>
      <c r="H140" s="122"/>
      <c r="I140" s="129" t="s">
        <v>193</v>
      </c>
      <c r="J140" s="55"/>
    </row>
    <row r="141" spans="1:10">
      <c r="A141" s="55"/>
      <c r="B141" s="119">
        <v>58</v>
      </c>
      <c r="C141" s="120" t="s">
        <v>245</v>
      </c>
      <c r="D141" s="121"/>
      <c r="E141" s="121"/>
      <c r="F141" s="121"/>
      <c r="G141" s="121"/>
      <c r="H141" s="122"/>
      <c r="I141" s="129" t="s">
        <v>193</v>
      </c>
      <c r="J141" s="55"/>
    </row>
    <row r="142" spans="1:10">
      <c r="A142" s="55"/>
      <c r="B142" s="124">
        <v>59</v>
      </c>
      <c r="C142" s="120"/>
      <c r="D142" s="121"/>
      <c r="E142" s="121"/>
      <c r="F142" s="121"/>
      <c r="G142" s="121"/>
      <c r="H142" s="122"/>
      <c r="I142" s="129"/>
      <c r="J142" s="55"/>
    </row>
    <row r="143" spans="1:10">
      <c r="A143" s="55"/>
      <c r="B143" s="119">
        <v>60</v>
      </c>
      <c r="C143" s="120"/>
      <c r="D143" s="121"/>
      <c r="E143" s="121"/>
      <c r="F143" s="121"/>
      <c r="G143" s="121"/>
      <c r="H143" s="122"/>
      <c r="I143" s="129"/>
      <c r="J143" s="55"/>
    </row>
    <row r="144" spans="1:10">
      <c r="A144" s="55"/>
      <c r="B144" s="119">
        <v>61</v>
      </c>
      <c r="C144" s="120"/>
      <c r="D144" s="121"/>
      <c r="E144" s="121"/>
      <c r="F144" s="121"/>
      <c r="G144" s="121"/>
      <c r="H144" s="122"/>
      <c r="I144" s="129"/>
      <c r="J144" s="55"/>
    </row>
    <row r="145" spans="1:10">
      <c r="A145" s="55"/>
      <c r="B145" s="124">
        <v>62</v>
      </c>
      <c r="C145" s="120"/>
      <c r="D145" s="121"/>
      <c r="E145" s="121"/>
      <c r="F145" s="121"/>
      <c r="G145" s="121"/>
      <c r="H145" s="122"/>
      <c r="I145" s="129"/>
      <c r="J145" s="55"/>
    </row>
    <row r="146" spans="1:10">
      <c r="A146" s="55"/>
      <c r="B146" s="119">
        <v>63</v>
      </c>
      <c r="C146" s="120"/>
      <c r="D146" s="121"/>
      <c r="E146" s="121"/>
      <c r="F146" s="121"/>
      <c r="G146" s="121"/>
      <c r="H146" s="122"/>
      <c r="I146" s="129"/>
      <c r="J146" s="55"/>
    </row>
    <row r="147" spans="1:10">
      <c r="A147" s="55"/>
      <c r="B147" s="119">
        <v>64</v>
      </c>
      <c r="C147" s="120"/>
      <c r="D147" s="121"/>
      <c r="E147" s="121"/>
      <c r="F147" s="121"/>
      <c r="G147" s="121"/>
      <c r="H147" s="122"/>
      <c r="I147" s="129"/>
      <c r="J147" s="55"/>
    </row>
    <row r="148" spans="1:10">
      <c r="A148" s="55"/>
      <c r="B148" s="124">
        <v>65</v>
      </c>
      <c r="C148" s="120"/>
      <c r="D148" s="121"/>
      <c r="E148" s="121"/>
      <c r="F148" s="121"/>
      <c r="G148" s="121"/>
      <c r="H148" s="122"/>
      <c r="I148" s="129"/>
      <c r="J148" s="55"/>
    </row>
    <row r="149" spans="1:10">
      <c r="A149" s="55"/>
      <c r="B149" s="119">
        <v>66</v>
      </c>
      <c r="C149" s="120"/>
      <c r="D149" s="121"/>
      <c r="E149" s="121"/>
      <c r="F149" s="121"/>
      <c r="G149" s="121"/>
      <c r="H149" s="122"/>
      <c r="I149" s="129"/>
      <c r="J149" s="55"/>
    </row>
    <row r="150" spans="1:10">
      <c r="A150" s="55"/>
      <c r="B150" s="119">
        <v>67</v>
      </c>
      <c r="C150" s="120"/>
      <c r="D150" s="121"/>
      <c r="E150" s="121"/>
      <c r="F150" s="121"/>
      <c r="G150" s="121"/>
      <c r="H150" s="122"/>
      <c r="I150" s="129"/>
      <c r="J150" s="55"/>
    </row>
    <row r="151" spans="1:10">
      <c r="A151" s="55"/>
      <c r="B151" s="124">
        <v>68</v>
      </c>
      <c r="C151" s="120"/>
      <c r="D151" s="121"/>
      <c r="E151" s="121"/>
      <c r="F151" s="121"/>
      <c r="G151" s="121"/>
      <c r="H151" s="122"/>
      <c r="I151" s="129"/>
      <c r="J151" s="55"/>
    </row>
    <row r="152" spans="1:10">
      <c r="A152" s="55"/>
      <c r="B152" s="119">
        <v>69</v>
      </c>
      <c r="C152" s="120"/>
      <c r="D152" s="121"/>
      <c r="E152" s="121"/>
      <c r="F152" s="121"/>
      <c r="G152" s="121"/>
      <c r="H152" s="122"/>
      <c r="I152" s="129"/>
      <c r="J152" s="55"/>
    </row>
    <row r="153" spans="1:10">
      <c r="A153" s="55"/>
      <c r="B153" s="119">
        <v>70</v>
      </c>
      <c r="C153" s="120"/>
      <c r="D153" s="121"/>
      <c r="E153" s="121"/>
      <c r="F153" s="121"/>
      <c r="G153" s="121"/>
      <c r="H153" s="122"/>
      <c r="I153" s="129"/>
      <c r="J153" s="55"/>
    </row>
    <row r="154" spans="1:10">
      <c r="A154" s="55"/>
      <c r="B154" s="124">
        <v>71</v>
      </c>
      <c r="C154" s="120"/>
      <c r="D154" s="121"/>
      <c r="E154" s="121"/>
      <c r="F154" s="121"/>
      <c r="G154" s="121"/>
      <c r="H154" s="122"/>
      <c r="I154" s="129"/>
      <c r="J154" s="55"/>
    </row>
    <row r="155" spans="1:10">
      <c r="A155" s="55"/>
      <c r="B155" s="119">
        <v>72</v>
      </c>
      <c r="C155" s="120"/>
      <c r="D155" s="121"/>
      <c r="E155" s="121"/>
      <c r="F155" s="121"/>
      <c r="G155" s="121"/>
      <c r="H155" s="122"/>
      <c r="I155" s="129"/>
      <c r="J155" s="55"/>
    </row>
    <row r="156" spans="1:10">
      <c r="A156" s="55"/>
      <c r="B156" s="119">
        <v>73</v>
      </c>
      <c r="C156" s="120"/>
      <c r="D156" s="121"/>
      <c r="E156" s="121"/>
      <c r="F156" s="121"/>
      <c r="G156" s="121"/>
      <c r="H156" s="122"/>
      <c r="I156" s="129"/>
      <c r="J156" s="55"/>
    </row>
    <row r="157" spans="1:10">
      <c r="A157" s="55"/>
      <c r="B157" s="124">
        <v>74</v>
      </c>
      <c r="C157" s="120"/>
      <c r="D157" s="121"/>
      <c r="E157" s="121"/>
      <c r="F157" s="121"/>
      <c r="G157" s="121"/>
      <c r="H157" s="122"/>
      <c r="I157" s="129"/>
      <c r="J157" s="55"/>
    </row>
    <row r="158" spans="1:10">
      <c r="A158" s="55"/>
      <c r="B158" s="119">
        <v>75</v>
      </c>
      <c r="C158" s="120"/>
      <c r="D158" s="121"/>
      <c r="E158" s="121"/>
      <c r="F158" s="121"/>
      <c r="G158" s="121"/>
      <c r="H158" s="122"/>
      <c r="I158" s="129"/>
      <c r="J158" s="55"/>
    </row>
    <row r="159" spans="1:10">
      <c r="A159" s="55"/>
      <c r="B159" s="119">
        <v>76</v>
      </c>
      <c r="C159" s="120"/>
      <c r="D159" s="121"/>
      <c r="E159" s="121"/>
      <c r="F159" s="121"/>
      <c r="G159" s="121"/>
      <c r="H159" s="122"/>
      <c r="I159" s="129"/>
      <c r="J159" s="55"/>
    </row>
    <row r="160" spans="1:10">
      <c r="A160" s="55"/>
      <c r="B160" s="124">
        <v>77</v>
      </c>
      <c r="C160" s="120"/>
      <c r="D160" s="121"/>
      <c r="E160" s="121"/>
      <c r="F160" s="121"/>
      <c r="G160" s="121"/>
      <c r="H160" s="122"/>
      <c r="I160" s="129"/>
      <c r="J160" s="55"/>
    </row>
    <row r="161" spans="1:10">
      <c r="A161" s="55"/>
      <c r="B161" s="119">
        <v>78</v>
      </c>
      <c r="C161" s="120"/>
      <c r="D161" s="121"/>
      <c r="E161" s="121"/>
      <c r="F161" s="121"/>
      <c r="G161" s="121"/>
      <c r="H161" s="122"/>
      <c r="I161" s="129"/>
      <c r="J161" s="55"/>
    </row>
    <row r="162" spans="1:10">
      <c r="A162" s="55"/>
      <c r="B162" s="119">
        <v>79</v>
      </c>
      <c r="C162" s="120"/>
      <c r="D162" s="121"/>
      <c r="E162" s="121"/>
      <c r="F162" s="121"/>
      <c r="G162" s="121"/>
      <c r="H162" s="122"/>
      <c r="I162" s="129"/>
      <c r="J162" s="55"/>
    </row>
    <row r="163" spans="1:10">
      <c r="A163" s="55"/>
      <c r="B163" s="124">
        <v>80</v>
      </c>
      <c r="C163" s="120"/>
      <c r="D163" s="121"/>
      <c r="E163" s="121"/>
      <c r="F163" s="121"/>
      <c r="G163" s="121"/>
      <c r="H163" s="122"/>
      <c r="I163" s="129"/>
      <c r="J163" s="55"/>
    </row>
    <row r="164" spans="1:10">
      <c r="A164" s="55"/>
      <c r="B164" s="119">
        <v>81</v>
      </c>
      <c r="C164" s="120"/>
      <c r="D164" s="121"/>
      <c r="E164" s="121"/>
      <c r="F164" s="121"/>
      <c r="G164" s="121"/>
      <c r="H164" s="122"/>
      <c r="I164" s="129"/>
      <c r="J164" s="55"/>
    </row>
    <row r="165" spans="1:10">
      <c r="A165" s="55"/>
      <c r="B165" s="119">
        <v>82</v>
      </c>
      <c r="C165" s="120"/>
      <c r="D165" s="121"/>
      <c r="E165" s="121"/>
      <c r="F165" s="121"/>
      <c r="G165" s="121"/>
      <c r="H165" s="122"/>
      <c r="I165" s="129"/>
      <c r="J165" s="55"/>
    </row>
    <row r="166" spans="1:10">
      <c r="A166" s="55"/>
      <c r="B166" s="124">
        <v>83</v>
      </c>
      <c r="C166" s="120"/>
      <c r="D166" s="121"/>
      <c r="E166" s="121"/>
      <c r="F166" s="121"/>
      <c r="G166" s="121"/>
      <c r="H166" s="122"/>
      <c r="I166" s="129"/>
      <c r="J166" s="55"/>
    </row>
    <row r="167" spans="1:10">
      <c r="A167" s="55"/>
      <c r="B167" s="119">
        <v>84</v>
      </c>
      <c r="C167" s="120"/>
      <c r="D167" s="121"/>
      <c r="E167" s="121"/>
      <c r="F167" s="121"/>
      <c r="G167" s="121"/>
      <c r="H167" s="122"/>
      <c r="I167" s="129"/>
      <c r="J167" s="55"/>
    </row>
    <row r="168" spans="1:10">
      <c r="A168" s="55"/>
      <c r="B168" s="119">
        <v>85</v>
      </c>
      <c r="C168" s="120"/>
      <c r="D168" s="121"/>
      <c r="E168" s="121"/>
      <c r="F168" s="121"/>
      <c r="G168" s="121"/>
      <c r="H168" s="122"/>
      <c r="I168" s="129"/>
      <c r="J168" s="55"/>
    </row>
    <row r="169" spans="1:10">
      <c r="A169" s="55"/>
      <c r="B169" s="124">
        <v>86</v>
      </c>
      <c r="C169" s="120"/>
      <c r="D169" s="121"/>
      <c r="E169" s="121"/>
      <c r="F169" s="121"/>
      <c r="G169" s="121"/>
      <c r="H169" s="122"/>
      <c r="I169" s="129"/>
      <c r="J169" s="55"/>
    </row>
    <row r="170" spans="1:10">
      <c r="A170" s="55"/>
      <c r="B170" s="119">
        <v>87</v>
      </c>
      <c r="C170" s="120"/>
      <c r="D170" s="121"/>
      <c r="E170" s="121"/>
      <c r="F170" s="121"/>
      <c r="G170" s="121"/>
      <c r="H170" s="122"/>
      <c r="I170" s="129"/>
      <c r="J170" s="55"/>
    </row>
    <row r="171" spans="1:10">
      <c r="A171" s="55"/>
      <c r="B171" s="119">
        <v>88</v>
      </c>
      <c r="C171" s="120"/>
      <c r="D171" s="121"/>
      <c r="E171" s="121"/>
      <c r="F171" s="121"/>
      <c r="G171" s="121"/>
      <c r="H171" s="122"/>
      <c r="I171" s="129"/>
      <c r="J171" s="55"/>
    </row>
    <row r="172" spans="1:10">
      <c r="A172" s="55"/>
      <c r="B172" s="124">
        <v>89</v>
      </c>
      <c r="C172" s="120"/>
      <c r="D172" s="121"/>
      <c r="E172" s="121"/>
      <c r="F172" s="121"/>
      <c r="G172" s="121"/>
      <c r="H172" s="122"/>
      <c r="I172" s="129"/>
      <c r="J172" s="55"/>
    </row>
    <row r="173" spans="1:10">
      <c r="A173" s="55"/>
      <c r="B173" s="119">
        <v>90</v>
      </c>
      <c r="C173" s="120"/>
      <c r="D173" s="121"/>
      <c r="E173" s="121"/>
      <c r="F173" s="121"/>
      <c r="G173" s="121"/>
      <c r="H173" s="122"/>
      <c r="I173" s="129"/>
      <c r="J173" s="55"/>
    </row>
    <row r="174" spans="1:10">
      <c r="A174" s="55"/>
      <c r="B174" s="119">
        <v>91</v>
      </c>
      <c r="C174" s="120"/>
      <c r="D174" s="121"/>
      <c r="E174" s="121"/>
      <c r="F174" s="121"/>
      <c r="G174" s="121"/>
      <c r="H174" s="122"/>
      <c r="I174" s="129"/>
      <c r="J174" s="55"/>
    </row>
    <row r="175" spans="1:10">
      <c r="A175" s="55"/>
      <c r="B175" s="124">
        <v>92</v>
      </c>
      <c r="C175" s="120"/>
      <c r="D175" s="121"/>
      <c r="E175" s="121"/>
      <c r="F175" s="121"/>
      <c r="G175" s="121"/>
      <c r="H175" s="122"/>
      <c r="I175" s="129"/>
      <c r="J175" s="55"/>
    </row>
    <row r="176" spans="1:10">
      <c r="A176" s="55"/>
      <c r="B176" s="119">
        <v>93</v>
      </c>
      <c r="C176" s="120"/>
      <c r="D176" s="121"/>
      <c r="E176" s="121"/>
      <c r="F176" s="121"/>
      <c r="G176" s="121"/>
      <c r="H176" s="122"/>
      <c r="I176" s="129"/>
      <c r="J176" s="55"/>
    </row>
    <row r="177" spans="1:10">
      <c r="A177" s="55"/>
      <c r="B177" s="119">
        <v>94</v>
      </c>
      <c r="C177" s="120"/>
      <c r="D177" s="121"/>
      <c r="E177" s="121"/>
      <c r="F177" s="121"/>
      <c r="G177" s="121"/>
      <c r="H177" s="122"/>
      <c r="I177" s="129"/>
      <c r="J177" s="55"/>
    </row>
    <row r="178" spans="1:10">
      <c r="A178" s="55"/>
      <c r="B178" s="124">
        <v>95</v>
      </c>
      <c r="C178" s="120"/>
      <c r="D178" s="121"/>
      <c r="E178" s="121"/>
      <c r="F178" s="121"/>
      <c r="G178" s="121"/>
      <c r="H178" s="122"/>
      <c r="I178" s="129"/>
      <c r="J178" s="55"/>
    </row>
    <row r="179" spans="1:10">
      <c r="A179" s="55"/>
      <c r="B179" s="119">
        <v>96</v>
      </c>
      <c r="C179" s="120"/>
      <c r="D179" s="121"/>
      <c r="E179" s="121"/>
      <c r="F179" s="121"/>
      <c r="G179" s="121"/>
      <c r="H179" s="122"/>
      <c r="I179" s="129"/>
      <c r="J179" s="55"/>
    </row>
    <row r="180" spans="1:10">
      <c r="A180" s="55"/>
      <c r="B180" s="119">
        <v>97</v>
      </c>
      <c r="C180" s="120"/>
      <c r="D180" s="121"/>
      <c r="E180" s="121"/>
      <c r="F180" s="121"/>
      <c r="G180" s="121"/>
      <c r="H180" s="122"/>
      <c r="I180" s="129"/>
      <c r="J180" s="55"/>
    </row>
    <row r="181" spans="1:10">
      <c r="A181" s="55"/>
      <c r="B181" s="124">
        <v>98</v>
      </c>
      <c r="C181" s="120"/>
      <c r="D181" s="121"/>
      <c r="E181" s="121"/>
      <c r="F181" s="121"/>
      <c r="G181" s="121"/>
      <c r="H181" s="122"/>
      <c r="I181" s="129"/>
      <c r="J181" s="55"/>
    </row>
    <row r="182" spans="1:10">
      <c r="A182" s="55"/>
      <c r="B182" s="119">
        <v>99</v>
      </c>
      <c r="C182" s="120"/>
      <c r="D182" s="121"/>
      <c r="E182" s="121"/>
      <c r="F182" s="121"/>
      <c r="G182" s="121"/>
      <c r="H182" s="122"/>
      <c r="I182" s="129"/>
      <c r="J182" s="55"/>
    </row>
    <row r="183" spans="1:10">
      <c r="A183" s="55"/>
      <c r="B183" s="119">
        <v>100</v>
      </c>
      <c r="C183" s="120"/>
      <c r="D183" s="121"/>
      <c r="E183" s="121"/>
      <c r="F183" s="121"/>
      <c r="G183" s="121"/>
      <c r="H183" s="122"/>
      <c r="I183" s="129"/>
      <c r="J183" s="55"/>
    </row>
    <row r="184" spans="1:10">
      <c r="A184" s="55"/>
      <c r="B184" s="124">
        <v>101</v>
      </c>
      <c r="C184" s="120"/>
      <c r="D184" s="121"/>
      <c r="E184" s="121"/>
      <c r="F184" s="121"/>
      <c r="G184" s="121"/>
      <c r="H184" s="122"/>
      <c r="I184" s="129"/>
      <c r="J184" s="55"/>
    </row>
    <row r="185" spans="1:10">
      <c r="A185" s="55"/>
      <c r="B185" s="119">
        <v>102</v>
      </c>
      <c r="C185" s="120"/>
      <c r="D185" s="121"/>
      <c r="E185" s="121"/>
      <c r="F185" s="121"/>
      <c r="G185" s="121"/>
      <c r="H185" s="122"/>
      <c r="I185" s="129"/>
      <c r="J185" s="55"/>
    </row>
    <row r="186" spans="1:10">
      <c r="A186" s="55"/>
      <c r="B186" s="119">
        <v>103</v>
      </c>
      <c r="C186" s="120"/>
      <c r="D186" s="121"/>
      <c r="E186" s="121"/>
      <c r="F186" s="121"/>
      <c r="G186" s="121"/>
      <c r="H186" s="122"/>
      <c r="I186" s="129"/>
      <c r="J186" s="55"/>
    </row>
    <row r="187" spans="1:10">
      <c r="A187" s="55"/>
      <c r="B187" s="124">
        <v>104</v>
      </c>
      <c r="C187" s="120"/>
      <c r="D187" s="121"/>
      <c r="E187" s="121"/>
      <c r="F187" s="121"/>
      <c r="G187" s="121"/>
      <c r="H187" s="122"/>
      <c r="I187" s="129"/>
      <c r="J187" s="55"/>
    </row>
    <row r="188" spans="1:10">
      <c r="A188" s="55"/>
      <c r="B188" s="119">
        <v>105</v>
      </c>
      <c r="C188" s="120"/>
      <c r="D188" s="121"/>
      <c r="E188" s="121"/>
      <c r="F188" s="121"/>
      <c r="G188" s="121"/>
      <c r="H188" s="122"/>
      <c r="I188" s="129"/>
      <c r="J188" s="55"/>
    </row>
    <row r="189" spans="1:10">
      <c r="A189" s="55"/>
      <c r="B189" s="119">
        <v>106</v>
      </c>
      <c r="C189" s="120"/>
      <c r="D189" s="121"/>
      <c r="E189" s="121"/>
      <c r="F189" s="121"/>
      <c r="G189" s="121"/>
      <c r="H189" s="122"/>
      <c r="I189" s="129"/>
      <c r="J189" s="55"/>
    </row>
    <row r="190" spans="1:10">
      <c r="A190" s="55"/>
      <c r="B190" s="124">
        <v>107</v>
      </c>
      <c r="C190" s="120"/>
      <c r="D190" s="121"/>
      <c r="E190" s="121"/>
      <c r="F190" s="121"/>
      <c r="G190" s="121"/>
      <c r="H190" s="122"/>
      <c r="I190" s="129"/>
      <c r="J190" s="55"/>
    </row>
    <row r="191" spans="1:10">
      <c r="A191" s="55"/>
      <c r="B191" s="119">
        <v>108</v>
      </c>
      <c r="C191" s="120"/>
      <c r="D191" s="121"/>
      <c r="E191" s="121"/>
      <c r="F191" s="121"/>
      <c r="G191" s="121"/>
      <c r="H191" s="122"/>
      <c r="I191" s="129"/>
      <c r="J191" s="55"/>
    </row>
    <row r="192" spans="1:10">
      <c r="A192" s="55"/>
      <c r="B192" s="119">
        <v>109</v>
      </c>
      <c r="C192" s="120"/>
      <c r="D192" s="121"/>
      <c r="E192" s="121"/>
      <c r="F192" s="121"/>
      <c r="G192" s="121"/>
      <c r="H192" s="122"/>
      <c r="I192" s="129"/>
      <c r="J192" s="55"/>
    </row>
    <row r="193" spans="1:10">
      <c r="A193" s="55"/>
      <c r="B193" s="124">
        <v>110</v>
      </c>
      <c r="C193" s="120"/>
      <c r="D193" s="121"/>
      <c r="E193" s="121"/>
      <c r="F193" s="121"/>
      <c r="G193" s="121"/>
      <c r="H193" s="122"/>
      <c r="I193" s="129"/>
      <c r="J193" s="55"/>
    </row>
    <row r="194" spans="1:10">
      <c r="A194" s="55"/>
      <c r="B194" s="119">
        <v>111</v>
      </c>
      <c r="C194" s="120"/>
      <c r="D194" s="121"/>
      <c r="E194" s="121"/>
      <c r="F194" s="121"/>
      <c r="G194" s="121"/>
      <c r="H194" s="122"/>
      <c r="I194" s="129"/>
      <c r="J194" s="55"/>
    </row>
    <row r="195" spans="1:10">
      <c r="A195" s="55"/>
      <c r="B195" s="119">
        <v>112</v>
      </c>
      <c r="C195" s="120"/>
      <c r="D195" s="121"/>
      <c r="E195" s="121"/>
      <c r="F195" s="121"/>
      <c r="G195" s="121"/>
      <c r="H195" s="122"/>
      <c r="I195" s="129"/>
      <c r="J195" s="55"/>
    </row>
    <row r="196" spans="1:10">
      <c r="A196" s="55"/>
      <c r="B196" s="124">
        <v>113</v>
      </c>
      <c r="C196" s="120"/>
      <c r="D196" s="121"/>
      <c r="E196" s="121"/>
      <c r="F196" s="121"/>
      <c r="G196" s="121"/>
      <c r="H196" s="122"/>
      <c r="I196" s="129"/>
      <c r="J196" s="55"/>
    </row>
    <row r="197" spans="1:10">
      <c r="A197" s="55"/>
      <c r="B197" s="119">
        <v>114</v>
      </c>
      <c r="C197" s="120"/>
      <c r="D197" s="121"/>
      <c r="E197" s="121"/>
      <c r="F197" s="121"/>
      <c r="G197" s="121"/>
      <c r="H197" s="122"/>
      <c r="I197" s="129"/>
      <c r="J197" s="55"/>
    </row>
    <row r="198" spans="1:10">
      <c r="A198" s="55"/>
      <c r="B198" s="119">
        <v>115</v>
      </c>
      <c r="C198" s="120"/>
      <c r="D198" s="121"/>
      <c r="E198" s="121"/>
      <c r="F198" s="121"/>
      <c r="G198" s="121"/>
      <c r="H198" s="122"/>
      <c r="I198" s="129"/>
      <c r="J198" s="55"/>
    </row>
    <row r="199" spans="1:10">
      <c r="A199" s="55"/>
      <c r="B199" s="124">
        <v>116</v>
      </c>
      <c r="C199" s="120"/>
      <c r="D199" s="121"/>
      <c r="E199" s="121"/>
      <c r="F199" s="121"/>
      <c r="G199" s="121"/>
      <c r="H199" s="122"/>
      <c r="I199" s="129"/>
      <c r="J199" s="55"/>
    </row>
    <row r="200" spans="1:10">
      <c r="A200" s="55"/>
      <c r="B200" s="119">
        <v>117</v>
      </c>
      <c r="C200" s="120"/>
      <c r="D200" s="121"/>
      <c r="E200" s="121"/>
      <c r="F200" s="121"/>
      <c r="G200" s="121"/>
      <c r="H200" s="122"/>
      <c r="I200" s="129"/>
      <c r="J200" s="55"/>
    </row>
    <row r="201" spans="1:10">
      <c r="A201" s="55"/>
      <c r="B201" s="119">
        <v>118</v>
      </c>
      <c r="C201" s="120"/>
      <c r="D201" s="121"/>
      <c r="E201" s="121"/>
      <c r="F201" s="121"/>
      <c r="G201" s="121"/>
      <c r="H201" s="122"/>
      <c r="I201" s="129"/>
      <c r="J201" s="55"/>
    </row>
    <row r="202" spans="1:10">
      <c r="A202" s="55"/>
      <c r="B202" s="124">
        <v>119</v>
      </c>
      <c r="C202" s="120"/>
      <c r="D202" s="121"/>
      <c r="E202" s="121"/>
      <c r="F202" s="121"/>
      <c r="G202" s="121"/>
      <c r="H202" s="122"/>
      <c r="I202" s="129"/>
      <c r="J202" s="55"/>
    </row>
    <row r="203" spans="1:10">
      <c r="A203" s="55"/>
      <c r="B203" s="119">
        <v>120</v>
      </c>
      <c r="C203" s="120"/>
      <c r="D203" s="121"/>
      <c r="E203" s="121"/>
      <c r="F203" s="121"/>
      <c r="G203" s="121"/>
      <c r="H203" s="122"/>
      <c r="I203" s="129"/>
      <c r="J203" s="55"/>
    </row>
    <row r="204" spans="1:10">
      <c r="A204" s="55"/>
      <c r="B204" s="119">
        <v>121</v>
      </c>
      <c r="C204" s="120"/>
      <c r="D204" s="121"/>
      <c r="E204" s="121"/>
      <c r="F204" s="121"/>
      <c r="G204" s="121"/>
      <c r="H204" s="122"/>
      <c r="I204" s="129"/>
      <c r="J204" s="55"/>
    </row>
    <row r="205" spans="1:10">
      <c r="A205" s="55"/>
      <c r="B205" s="124">
        <v>122</v>
      </c>
      <c r="C205" s="120"/>
      <c r="D205" s="121"/>
      <c r="E205" s="121"/>
      <c r="F205" s="121"/>
      <c r="G205" s="121"/>
      <c r="H205" s="122"/>
      <c r="I205" s="129"/>
      <c r="J205" s="55"/>
    </row>
    <row r="206" spans="1:10">
      <c r="A206" s="55"/>
      <c r="B206" s="119">
        <v>123</v>
      </c>
      <c r="C206" s="120"/>
      <c r="D206" s="121"/>
      <c r="E206" s="121"/>
      <c r="F206" s="121"/>
      <c r="G206" s="121"/>
      <c r="H206" s="122"/>
      <c r="I206" s="129"/>
      <c r="J206" s="55"/>
    </row>
    <row r="207" spans="1:10">
      <c r="A207" s="55"/>
      <c r="B207" s="119">
        <v>124</v>
      </c>
      <c r="C207" s="120"/>
      <c r="D207" s="121"/>
      <c r="E207" s="121"/>
      <c r="F207" s="121"/>
      <c r="G207" s="121"/>
      <c r="H207" s="122"/>
      <c r="I207" s="129"/>
      <c r="J207" s="55"/>
    </row>
    <row r="208" spans="1:10">
      <c r="A208" s="55"/>
      <c r="B208" s="124">
        <v>125</v>
      </c>
      <c r="C208" s="120"/>
      <c r="D208" s="121"/>
      <c r="E208" s="121"/>
      <c r="F208" s="121"/>
      <c r="G208" s="121"/>
      <c r="H208" s="122"/>
      <c r="I208" s="129"/>
      <c r="J208" s="55"/>
    </row>
    <row r="209" spans="1:10">
      <c r="A209" s="55"/>
      <c r="B209" s="119">
        <v>126</v>
      </c>
      <c r="C209" s="120"/>
      <c r="D209" s="121"/>
      <c r="E209" s="121"/>
      <c r="F209" s="121"/>
      <c r="G209" s="121"/>
      <c r="H209" s="122"/>
      <c r="I209" s="129"/>
      <c r="J209" s="55"/>
    </row>
    <row r="210" spans="1:10">
      <c r="A210" s="55"/>
      <c r="B210" s="119">
        <v>127</v>
      </c>
      <c r="C210" s="120"/>
      <c r="D210" s="121"/>
      <c r="E210" s="121"/>
      <c r="F210" s="121"/>
      <c r="G210" s="121"/>
      <c r="H210" s="122"/>
      <c r="I210" s="129"/>
      <c r="J210" s="55"/>
    </row>
    <row r="211" spans="1:10">
      <c r="A211" s="55"/>
      <c r="B211" s="124">
        <v>128</v>
      </c>
      <c r="C211" s="120"/>
      <c r="D211" s="121"/>
      <c r="E211" s="121"/>
      <c r="F211" s="121"/>
      <c r="G211" s="121"/>
      <c r="H211" s="122"/>
      <c r="I211" s="129"/>
      <c r="J211" s="55"/>
    </row>
    <row r="212" spans="1:10">
      <c r="A212" s="55"/>
      <c r="B212" s="119">
        <v>129</v>
      </c>
      <c r="C212" s="120"/>
      <c r="D212" s="121"/>
      <c r="E212" s="121"/>
      <c r="F212" s="121"/>
      <c r="G212" s="121"/>
      <c r="H212" s="122"/>
      <c r="I212" s="129"/>
      <c r="J212" s="55"/>
    </row>
    <row r="213" spans="1:10">
      <c r="A213" s="55"/>
      <c r="B213" s="119">
        <v>130</v>
      </c>
      <c r="C213" s="120"/>
      <c r="D213" s="121"/>
      <c r="E213" s="121"/>
      <c r="F213" s="121"/>
      <c r="G213" s="121"/>
      <c r="H213" s="122"/>
      <c r="I213" s="129"/>
      <c r="J213" s="55"/>
    </row>
    <row r="214" spans="1:10">
      <c r="A214" s="55"/>
      <c r="B214" s="124">
        <v>131</v>
      </c>
      <c r="C214" s="120"/>
      <c r="D214" s="121"/>
      <c r="E214" s="121"/>
      <c r="F214" s="121"/>
      <c r="G214" s="121"/>
      <c r="H214" s="122"/>
      <c r="I214" s="129"/>
      <c r="J214" s="55"/>
    </row>
    <row r="215" spans="1:10">
      <c r="A215" s="55"/>
      <c r="B215" s="119">
        <v>132</v>
      </c>
      <c r="C215" s="120"/>
      <c r="D215" s="121"/>
      <c r="E215" s="121"/>
      <c r="F215" s="121"/>
      <c r="G215" s="121"/>
      <c r="H215" s="122"/>
      <c r="I215" s="129"/>
      <c r="J215" s="55"/>
    </row>
    <row r="216" spans="1:10">
      <c r="A216" s="55"/>
      <c r="B216" s="119">
        <v>133</v>
      </c>
      <c r="C216" s="120"/>
      <c r="D216" s="121"/>
      <c r="E216" s="121"/>
      <c r="F216" s="121"/>
      <c r="G216" s="121"/>
      <c r="H216" s="122"/>
      <c r="I216" s="129"/>
      <c r="J216" s="55"/>
    </row>
    <row r="217" spans="1:10">
      <c r="A217" s="55"/>
      <c r="B217" s="124">
        <v>134</v>
      </c>
      <c r="C217" s="120"/>
      <c r="D217" s="121"/>
      <c r="E217" s="121"/>
      <c r="F217" s="121"/>
      <c r="G217" s="121"/>
      <c r="H217" s="122"/>
      <c r="I217" s="129"/>
      <c r="J217" s="55"/>
    </row>
    <row r="218" spans="1:10">
      <c r="A218" s="55"/>
      <c r="B218" s="119">
        <v>135</v>
      </c>
      <c r="C218" s="120"/>
      <c r="D218" s="121"/>
      <c r="E218" s="121"/>
      <c r="F218" s="121"/>
      <c r="G218" s="121"/>
      <c r="H218" s="122"/>
      <c r="I218" s="129"/>
      <c r="J218" s="55"/>
    </row>
    <row r="219" spans="1:10">
      <c r="A219" s="55"/>
      <c r="B219" s="119">
        <v>136</v>
      </c>
      <c r="C219" s="120"/>
      <c r="D219" s="121"/>
      <c r="E219" s="121"/>
      <c r="F219" s="121"/>
      <c r="G219" s="121"/>
      <c r="H219" s="122"/>
      <c r="I219" s="129"/>
      <c r="J219" s="55"/>
    </row>
    <row r="220" spans="1:10">
      <c r="A220" s="55"/>
      <c r="B220" s="124">
        <v>137</v>
      </c>
      <c r="C220" s="120"/>
      <c r="D220" s="121"/>
      <c r="E220" s="121"/>
      <c r="F220" s="121"/>
      <c r="G220" s="121"/>
      <c r="H220" s="122"/>
      <c r="I220" s="129"/>
      <c r="J220" s="55"/>
    </row>
    <row r="221" spans="1:10">
      <c r="A221" s="55"/>
      <c r="B221" s="119">
        <v>138</v>
      </c>
      <c r="C221" s="125"/>
      <c r="D221" s="126"/>
      <c r="E221" s="126"/>
      <c r="F221" s="126"/>
      <c r="G221" s="126"/>
      <c r="H221" s="127"/>
      <c r="I221" s="128"/>
      <c r="J221" s="55"/>
    </row>
    <row r="222" spans="1:10">
      <c r="A222" s="55"/>
      <c r="B222" s="119">
        <v>139</v>
      </c>
      <c r="C222" s="120"/>
      <c r="D222" s="121"/>
      <c r="E222" s="121"/>
      <c r="F222" s="121"/>
      <c r="G222" s="121"/>
      <c r="H222" s="122"/>
      <c r="I222" s="123"/>
      <c r="J222" s="55"/>
    </row>
    <row r="223" spans="1:10">
      <c r="A223" s="55"/>
      <c r="B223" s="124">
        <v>140</v>
      </c>
      <c r="C223" s="120"/>
      <c r="D223" s="121"/>
      <c r="E223" s="121"/>
      <c r="F223" s="121"/>
      <c r="G223" s="121"/>
      <c r="H223" s="122"/>
      <c r="I223" s="123"/>
      <c r="J223" s="55"/>
    </row>
    <row r="224" spans="1:10">
      <c r="A224" s="55"/>
      <c r="B224" s="119">
        <v>141</v>
      </c>
      <c r="C224" s="120"/>
      <c r="D224" s="121"/>
      <c r="E224" s="121"/>
      <c r="F224" s="121"/>
      <c r="G224" s="121"/>
      <c r="H224" s="122"/>
      <c r="I224" s="123"/>
      <c r="J224" s="55"/>
    </row>
    <row r="225" spans="1:10">
      <c r="A225" s="55"/>
      <c r="B225" s="119">
        <v>142</v>
      </c>
      <c r="C225" s="120"/>
      <c r="D225" s="121"/>
      <c r="E225" s="121"/>
      <c r="F225" s="121"/>
      <c r="G225" s="121"/>
      <c r="H225" s="122"/>
      <c r="I225" s="123"/>
      <c r="J225" s="55"/>
    </row>
    <row r="226" spans="1:10">
      <c r="A226" s="55"/>
      <c r="B226" s="124">
        <v>143</v>
      </c>
      <c r="C226" s="120"/>
      <c r="D226" s="121"/>
      <c r="E226" s="121"/>
      <c r="F226" s="121"/>
      <c r="G226" s="121"/>
      <c r="H226" s="122"/>
      <c r="I226" s="123"/>
      <c r="J226" s="55"/>
    </row>
    <row r="227" spans="1:10">
      <c r="A227" s="55"/>
      <c r="B227" s="119">
        <v>144</v>
      </c>
      <c r="C227" s="120"/>
      <c r="D227" s="121"/>
      <c r="E227" s="121"/>
      <c r="F227" s="121"/>
      <c r="G227" s="121"/>
      <c r="H227" s="122"/>
      <c r="I227" s="123"/>
      <c r="J227" s="55"/>
    </row>
    <row r="228" spans="1:10">
      <c r="A228" s="55"/>
      <c r="B228" s="119">
        <v>145</v>
      </c>
      <c r="C228" s="120"/>
      <c r="D228" s="121"/>
      <c r="E228" s="121"/>
      <c r="F228" s="121"/>
      <c r="G228" s="121"/>
      <c r="H228" s="122"/>
      <c r="I228" s="123"/>
      <c r="J228" s="55"/>
    </row>
    <row r="229" spans="1:10">
      <c r="A229" s="55"/>
      <c r="B229" s="124">
        <v>146</v>
      </c>
      <c r="C229" s="120"/>
      <c r="D229" s="121"/>
      <c r="E229" s="121"/>
      <c r="F229" s="121"/>
      <c r="G229" s="121"/>
      <c r="H229" s="122"/>
      <c r="I229" s="123"/>
      <c r="J229" s="55"/>
    </row>
    <row r="230" spans="1:10">
      <c r="A230" s="55"/>
      <c r="B230" s="119">
        <v>147</v>
      </c>
      <c r="C230" s="120"/>
      <c r="D230" s="121"/>
      <c r="E230" s="121"/>
      <c r="F230" s="121"/>
      <c r="G230" s="121"/>
      <c r="H230" s="122"/>
      <c r="I230" s="123"/>
      <c r="J230" s="55"/>
    </row>
    <row r="231" spans="1:10">
      <c r="A231" s="55"/>
      <c r="B231" s="119">
        <v>148</v>
      </c>
      <c r="C231" s="120"/>
      <c r="D231" s="121"/>
      <c r="E231" s="121"/>
      <c r="F231" s="121"/>
      <c r="G231" s="121"/>
      <c r="H231" s="122"/>
      <c r="I231" s="123"/>
      <c r="J231" s="55"/>
    </row>
    <row r="232" spans="1:10">
      <c r="A232" s="55"/>
      <c r="B232" s="124">
        <v>149</v>
      </c>
      <c r="C232" s="120"/>
      <c r="D232" s="121"/>
      <c r="E232" s="121"/>
      <c r="F232" s="121"/>
      <c r="G232" s="121"/>
      <c r="H232" s="122"/>
      <c r="I232" s="123"/>
      <c r="J232" s="55"/>
    </row>
    <row r="233" spans="1:10">
      <c r="A233" s="55"/>
      <c r="B233" s="119">
        <v>150</v>
      </c>
      <c r="C233" s="120"/>
      <c r="D233" s="121"/>
      <c r="E233" s="121"/>
      <c r="F233" s="121"/>
      <c r="G233" s="121"/>
      <c r="H233" s="122"/>
      <c r="I233" s="123"/>
      <c r="J233" s="55"/>
    </row>
    <row r="234" spans="1:10">
      <c r="A234" s="55"/>
      <c r="B234" s="119">
        <v>151</v>
      </c>
      <c r="C234" s="120"/>
      <c r="D234" s="121"/>
      <c r="E234" s="121"/>
      <c r="F234" s="121"/>
      <c r="G234" s="121"/>
      <c r="H234" s="122"/>
      <c r="I234" s="123"/>
      <c r="J234" s="55"/>
    </row>
    <row r="235" spans="1:10">
      <c r="A235" s="55"/>
      <c r="B235" s="124">
        <v>152</v>
      </c>
      <c r="C235" s="120"/>
      <c r="D235" s="121"/>
      <c r="E235" s="121"/>
      <c r="F235" s="121"/>
      <c r="G235" s="121"/>
      <c r="H235" s="122"/>
      <c r="I235" s="123"/>
      <c r="J235" s="55"/>
    </row>
    <row r="236" spans="1:10">
      <c r="A236" s="55"/>
      <c r="B236" s="119">
        <v>153</v>
      </c>
      <c r="C236" s="120"/>
      <c r="D236" s="121"/>
      <c r="E236" s="121"/>
      <c r="F236" s="121"/>
      <c r="G236" s="121"/>
      <c r="H236" s="122"/>
      <c r="I236" s="123"/>
      <c r="J236" s="55"/>
    </row>
    <row r="237" spans="1:10">
      <c r="A237" s="55"/>
      <c r="B237" s="119">
        <v>154</v>
      </c>
      <c r="C237" s="120"/>
      <c r="D237" s="121"/>
      <c r="E237" s="121"/>
      <c r="F237" s="121"/>
      <c r="G237" s="121"/>
      <c r="H237" s="122"/>
      <c r="I237" s="123"/>
      <c r="J237" s="55"/>
    </row>
    <row r="238" spans="1:10">
      <c r="A238" s="55"/>
      <c r="B238" s="124">
        <v>155</v>
      </c>
      <c r="C238" s="120"/>
      <c r="D238" s="121"/>
      <c r="E238" s="121"/>
      <c r="F238" s="121"/>
      <c r="G238" s="121"/>
      <c r="H238" s="122"/>
      <c r="I238" s="123"/>
      <c r="J238" s="55"/>
    </row>
    <row r="239" spans="1:10">
      <c r="A239" s="55"/>
      <c r="B239" s="119">
        <v>156</v>
      </c>
      <c r="C239" s="120"/>
      <c r="D239" s="121"/>
      <c r="E239" s="121"/>
      <c r="F239" s="121"/>
      <c r="G239" s="121"/>
      <c r="H239" s="122"/>
      <c r="I239" s="123"/>
      <c r="J239" s="55"/>
    </row>
    <row r="240" spans="1:10">
      <c r="A240" s="55"/>
      <c r="B240" s="119">
        <v>157</v>
      </c>
      <c r="C240" s="120"/>
      <c r="D240" s="121"/>
      <c r="E240" s="121"/>
      <c r="F240" s="121"/>
      <c r="G240" s="121"/>
      <c r="H240" s="122"/>
      <c r="I240" s="123"/>
      <c r="J240" s="55"/>
    </row>
    <row r="241" spans="1:10">
      <c r="A241" s="55"/>
      <c r="B241" s="124">
        <v>158</v>
      </c>
      <c r="C241" s="120"/>
      <c r="D241" s="121"/>
      <c r="E241" s="121"/>
      <c r="F241" s="121"/>
      <c r="G241" s="121"/>
      <c r="H241" s="122"/>
      <c r="I241" s="123"/>
      <c r="J241" s="55"/>
    </row>
    <row r="242" spans="1:10">
      <c r="A242" s="55"/>
      <c r="B242" s="119">
        <v>159</v>
      </c>
      <c r="C242" s="120"/>
      <c r="D242" s="121"/>
      <c r="E242" s="121"/>
      <c r="F242" s="121"/>
      <c r="G242" s="121"/>
      <c r="H242" s="122"/>
      <c r="I242" s="123"/>
      <c r="J242" s="55"/>
    </row>
    <row r="243" spans="1:10">
      <c r="A243" s="55"/>
      <c r="B243" s="119">
        <v>160</v>
      </c>
      <c r="C243" s="120"/>
      <c r="D243" s="121"/>
      <c r="E243" s="121"/>
      <c r="F243" s="121"/>
      <c r="G243" s="121"/>
      <c r="H243" s="122"/>
      <c r="I243" s="123"/>
      <c r="J243" s="55"/>
    </row>
    <row r="244" spans="1:10">
      <c r="A244" s="55"/>
      <c r="B244" s="124">
        <v>161</v>
      </c>
      <c r="C244" s="120"/>
      <c r="D244" s="121"/>
      <c r="E244" s="121"/>
      <c r="F244" s="121"/>
      <c r="G244" s="121"/>
      <c r="H244" s="122"/>
      <c r="I244" s="123"/>
      <c r="J244" s="55"/>
    </row>
    <row r="245" spans="1:10">
      <c r="A245" s="55"/>
      <c r="B245" s="119">
        <v>162</v>
      </c>
      <c r="C245" s="120"/>
      <c r="D245" s="121"/>
      <c r="E245" s="121"/>
      <c r="F245" s="121"/>
      <c r="G245" s="121"/>
      <c r="H245" s="122"/>
      <c r="I245" s="129"/>
      <c r="J245" s="55"/>
    </row>
    <row r="246" spans="1:10">
      <c r="A246" s="55"/>
      <c r="B246" s="119">
        <v>163</v>
      </c>
      <c r="C246" s="120"/>
      <c r="D246" s="121"/>
      <c r="E246" s="121"/>
      <c r="F246" s="121"/>
      <c r="G246" s="121"/>
      <c r="H246" s="122"/>
      <c r="I246" s="129"/>
      <c r="J246" s="55"/>
    </row>
    <row r="247" spans="1:10">
      <c r="A247" s="55"/>
      <c r="B247" s="124">
        <v>164</v>
      </c>
      <c r="C247" s="120"/>
      <c r="D247" s="121"/>
      <c r="E247" s="121"/>
      <c r="F247" s="121"/>
      <c r="G247" s="121"/>
      <c r="H247" s="122"/>
      <c r="I247" s="129"/>
      <c r="J247" s="55"/>
    </row>
    <row r="248" spans="1:10">
      <c r="A248" s="55"/>
      <c r="B248" s="119">
        <v>165</v>
      </c>
      <c r="C248" s="120"/>
      <c r="D248" s="121"/>
      <c r="E248" s="121"/>
      <c r="F248" s="121"/>
      <c r="G248" s="121"/>
      <c r="H248" s="122"/>
      <c r="I248" s="129"/>
      <c r="J248" s="55"/>
    </row>
    <row r="249" spans="1:10">
      <c r="A249" s="55"/>
      <c r="B249" s="119">
        <v>166</v>
      </c>
      <c r="C249" s="120"/>
      <c r="D249" s="121"/>
      <c r="E249" s="121"/>
      <c r="F249" s="121"/>
      <c r="G249" s="121"/>
      <c r="H249" s="122"/>
      <c r="I249" s="129"/>
      <c r="J249" s="55"/>
    </row>
    <row r="250" spans="1:10">
      <c r="A250" s="55"/>
      <c r="B250" s="124">
        <v>167</v>
      </c>
      <c r="C250" s="120"/>
      <c r="D250" s="121"/>
      <c r="E250" s="121"/>
      <c r="F250" s="121"/>
      <c r="G250" s="121"/>
      <c r="H250" s="122"/>
      <c r="I250" s="129"/>
      <c r="J250" s="55"/>
    </row>
    <row r="251" spans="1:10">
      <c r="A251" s="55"/>
      <c r="B251" s="119">
        <v>168</v>
      </c>
      <c r="C251" s="120"/>
      <c r="D251" s="121"/>
      <c r="E251" s="121"/>
      <c r="F251" s="121"/>
      <c r="G251" s="121"/>
      <c r="H251" s="122"/>
      <c r="I251" s="129"/>
      <c r="J251" s="55"/>
    </row>
    <row r="252" spans="1:10">
      <c r="A252" s="55"/>
      <c r="B252" s="119">
        <v>169</v>
      </c>
      <c r="C252" s="120"/>
      <c r="D252" s="121"/>
      <c r="E252" s="121"/>
      <c r="F252" s="121"/>
      <c r="G252" s="121"/>
      <c r="H252" s="122"/>
      <c r="I252" s="129"/>
      <c r="J252" s="55"/>
    </row>
    <row r="253" spans="1:10">
      <c r="A253" s="55"/>
      <c r="B253" s="124">
        <v>170</v>
      </c>
      <c r="C253" s="120"/>
      <c r="D253" s="121"/>
      <c r="E253" s="121"/>
      <c r="F253" s="121"/>
      <c r="G253" s="121"/>
      <c r="H253" s="122"/>
      <c r="I253" s="129"/>
      <c r="J253" s="55"/>
    </row>
    <row r="254" spans="1:10">
      <c r="A254" s="55"/>
      <c r="B254" s="119">
        <v>171</v>
      </c>
      <c r="C254" s="120"/>
      <c r="D254" s="121"/>
      <c r="E254" s="121"/>
      <c r="F254" s="121"/>
      <c r="G254" s="121"/>
      <c r="H254" s="122"/>
      <c r="I254" s="129"/>
      <c r="J254" s="55"/>
    </row>
    <row r="255" spans="1:10">
      <c r="A255" s="55"/>
      <c r="B255" s="119">
        <v>172</v>
      </c>
      <c r="C255" s="120"/>
      <c r="D255" s="121"/>
      <c r="E255" s="121"/>
      <c r="F255" s="121"/>
      <c r="G255" s="121"/>
      <c r="H255" s="122"/>
      <c r="I255" s="129"/>
      <c r="J255" s="55"/>
    </row>
    <row r="256" spans="1:10">
      <c r="A256" s="55"/>
      <c r="B256" s="124">
        <v>173</v>
      </c>
      <c r="C256" s="120"/>
      <c r="D256" s="121"/>
      <c r="E256" s="121"/>
      <c r="F256" s="121"/>
      <c r="G256" s="121"/>
      <c r="H256" s="122"/>
      <c r="I256" s="129"/>
      <c r="J256" s="55"/>
    </row>
    <row r="257" spans="1:10">
      <c r="A257" s="55"/>
      <c r="B257" s="119">
        <v>174</v>
      </c>
      <c r="C257" s="120"/>
      <c r="D257" s="121"/>
      <c r="E257" s="121"/>
      <c r="F257" s="121"/>
      <c r="G257" s="121"/>
      <c r="H257" s="122"/>
      <c r="I257" s="129"/>
      <c r="J257" s="55"/>
    </row>
    <row r="258" spans="1:10">
      <c r="A258" s="55"/>
      <c r="B258" s="119">
        <v>175</v>
      </c>
      <c r="C258" s="120"/>
      <c r="D258" s="121"/>
      <c r="E258" s="121"/>
      <c r="F258" s="121"/>
      <c r="G258" s="121"/>
      <c r="H258" s="122"/>
      <c r="I258" s="129"/>
      <c r="J258" s="55"/>
    </row>
    <row r="259" spans="1:10">
      <c r="A259" s="55"/>
      <c r="B259" s="124">
        <v>176</v>
      </c>
      <c r="C259" s="120"/>
      <c r="D259" s="121"/>
      <c r="E259" s="121"/>
      <c r="F259" s="121"/>
      <c r="G259" s="121"/>
      <c r="H259" s="122"/>
      <c r="I259" s="129"/>
      <c r="J259" s="55"/>
    </row>
    <row r="260" spans="1:10">
      <c r="A260" s="55"/>
      <c r="B260" s="119">
        <v>177</v>
      </c>
      <c r="C260" s="120"/>
      <c r="D260" s="121"/>
      <c r="E260" s="121"/>
      <c r="F260" s="121"/>
      <c r="G260" s="121"/>
      <c r="H260" s="122"/>
      <c r="I260" s="129"/>
      <c r="J260" s="55"/>
    </row>
    <row r="261" spans="1:10">
      <c r="A261" s="55"/>
      <c r="B261" s="119">
        <v>178</v>
      </c>
      <c r="C261" s="120"/>
      <c r="D261" s="121"/>
      <c r="E261" s="121"/>
      <c r="F261" s="121"/>
      <c r="G261" s="121"/>
      <c r="H261" s="122"/>
      <c r="I261" s="129"/>
      <c r="J261" s="55"/>
    </row>
    <row r="262" spans="1:10">
      <c r="A262" s="55"/>
      <c r="B262" s="124">
        <v>179</v>
      </c>
      <c r="C262" s="120"/>
      <c r="D262" s="121"/>
      <c r="E262" s="121"/>
      <c r="F262" s="121"/>
      <c r="G262" s="121"/>
      <c r="H262" s="122"/>
      <c r="I262" s="129"/>
      <c r="J262" s="55"/>
    </row>
    <row r="263" spans="1:10">
      <c r="A263" s="55"/>
      <c r="B263" s="119">
        <v>180</v>
      </c>
      <c r="C263" s="120"/>
      <c r="D263" s="121"/>
      <c r="E263" s="121"/>
      <c r="F263" s="121"/>
      <c r="G263" s="121"/>
      <c r="H263" s="122"/>
      <c r="I263" s="129"/>
      <c r="J263" s="55"/>
    </row>
    <row r="264" spans="1:10">
      <c r="A264" s="55"/>
      <c r="B264" s="119">
        <v>181</v>
      </c>
      <c r="C264" s="120"/>
      <c r="D264" s="121"/>
      <c r="E264" s="121"/>
      <c r="F264" s="121"/>
      <c r="G264" s="121"/>
      <c r="H264" s="122"/>
      <c r="I264" s="129"/>
      <c r="J264" s="55"/>
    </row>
    <row r="265" spans="1:10">
      <c r="A265" s="55"/>
      <c r="B265" s="124">
        <v>182</v>
      </c>
      <c r="C265" s="120"/>
      <c r="D265" s="121"/>
      <c r="E265" s="121"/>
      <c r="F265" s="121"/>
      <c r="G265" s="121"/>
      <c r="H265" s="122"/>
      <c r="I265" s="129"/>
      <c r="J265" s="55"/>
    </row>
    <row r="266" spans="1:10">
      <c r="A266" s="55"/>
      <c r="B266" s="119">
        <v>183</v>
      </c>
      <c r="C266" s="120"/>
      <c r="D266" s="121"/>
      <c r="E266" s="121"/>
      <c r="F266" s="121"/>
      <c r="G266" s="121"/>
      <c r="H266" s="122"/>
      <c r="I266" s="129"/>
      <c r="J266" s="55"/>
    </row>
    <row r="267" spans="1:10">
      <c r="A267" s="55"/>
      <c r="B267" s="119">
        <v>184</v>
      </c>
      <c r="C267" s="120"/>
      <c r="D267" s="121"/>
      <c r="E267" s="121"/>
      <c r="F267" s="121"/>
      <c r="G267" s="121"/>
      <c r="H267" s="122"/>
      <c r="I267" s="129"/>
      <c r="J267" s="55"/>
    </row>
    <row r="268" spans="1:10">
      <c r="A268" s="55"/>
      <c r="B268" s="124">
        <v>185</v>
      </c>
      <c r="C268" s="120"/>
      <c r="D268" s="121"/>
      <c r="E268" s="121"/>
      <c r="F268" s="121"/>
      <c r="G268" s="121"/>
      <c r="H268" s="122"/>
      <c r="I268" s="129"/>
      <c r="J268" s="55"/>
    </row>
    <row r="269" spans="1:10">
      <c r="A269" s="55"/>
      <c r="B269" s="119">
        <v>186</v>
      </c>
      <c r="C269" s="120"/>
      <c r="D269" s="121"/>
      <c r="E269" s="121"/>
      <c r="F269" s="121"/>
      <c r="G269" s="121"/>
      <c r="H269" s="122"/>
      <c r="I269" s="129"/>
      <c r="J269" s="55"/>
    </row>
    <row r="270" spans="1:10">
      <c r="A270" s="55"/>
      <c r="B270" s="119">
        <v>187</v>
      </c>
      <c r="C270" s="120"/>
      <c r="D270" s="121"/>
      <c r="E270" s="121"/>
      <c r="F270" s="121"/>
      <c r="G270" s="121"/>
      <c r="H270" s="122"/>
      <c r="I270" s="129"/>
      <c r="J270" s="55"/>
    </row>
    <row r="271" spans="1:10">
      <c r="A271" s="55"/>
      <c r="B271" s="124">
        <v>188</v>
      </c>
      <c r="C271" s="120"/>
      <c r="D271" s="121"/>
      <c r="E271" s="121"/>
      <c r="F271" s="121"/>
      <c r="G271" s="121"/>
      <c r="H271" s="122"/>
      <c r="I271" s="129"/>
      <c r="J271" s="55"/>
    </row>
    <row r="272" spans="1:10">
      <c r="A272" s="55"/>
      <c r="B272" s="119">
        <v>189</v>
      </c>
      <c r="C272" s="120"/>
      <c r="D272" s="121"/>
      <c r="E272" s="121"/>
      <c r="F272" s="121"/>
      <c r="G272" s="121"/>
      <c r="H272" s="122"/>
      <c r="I272" s="129"/>
      <c r="J272" s="55"/>
    </row>
    <row r="273" spans="1:10">
      <c r="A273" s="55"/>
      <c r="B273" s="119">
        <v>190</v>
      </c>
      <c r="C273" s="120"/>
      <c r="D273" s="121"/>
      <c r="E273" s="121"/>
      <c r="F273" s="121"/>
      <c r="G273" s="121"/>
      <c r="H273" s="122"/>
      <c r="I273" s="129"/>
      <c r="J273" s="55"/>
    </row>
    <row r="274" spans="1:10">
      <c r="A274" s="55"/>
      <c r="B274" s="124">
        <v>191</v>
      </c>
      <c r="C274" s="120"/>
      <c r="D274" s="121"/>
      <c r="E274" s="121"/>
      <c r="F274" s="121"/>
      <c r="G274" s="121"/>
      <c r="H274" s="122"/>
      <c r="I274" s="129"/>
      <c r="J274" s="55"/>
    </row>
    <row r="275" spans="1:10">
      <c r="A275" s="55"/>
      <c r="B275" s="119">
        <v>192</v>
      </c>
      <c r="C275" s="120"/>
      <c r="D275" s="121"/>
      <c r="E275" s="121"/>
      <c r="F275" s="121"/>
      <c r="G275" s="121"/>
      <c r="H275" s="122"/>
      <c r="I275" s="129"/>
      <c r="J275" s="55"/>
    </row>
    <row r="276" spans="1:10">
      <c r="A276" s="55"/>
      <c r="B276" s="119">
        <v>193</v>
      </c>
      <c r="C276" s="120"/>
      <c r="D276" s="121"/>
      <c r="E276" s="121"/>
      <c r="F276" s="121"/>
      <c r="G276" s="121"/>
      <c r="H276" s="122"/>
      <c r="I276" s="129"/>
      <c r="J276" s="55"/>
    </row>
    <row r="277" spans="1:10">
      <c r="A277" s="55"/>
      <c r="B277" s="124">
        <v>194</v>
      </c>
      <c r="C277" s="120"/>
      <c r="D277" s="121"/>
      <c r="E277" s="121"/>
      <c r="F277" s="121"/>
      <c r="G277" s="121"/>
      <c r="H277" s="122"/>
      <c r="I277" s="129"/>
      <c r="J277" s="55"/>
    </row>
    <row r="278" spans="1:10">
      <c r="A278" s="55"/>
      <c r="B278" s="119">
        <v>195</v>
      </c>
      <c r="C278" s="120"/>
      <c r="D278" s="121"/>
      <c r="E278" s="121"/>
      <c r="F278" s="121"/>
      <c r="G278" s="121"/>
      <c r="H278" s="122"/>
      <c r="I278" s="129"/>
      <c r="J278" s="55"/>
    </row>
    <row r="279" spans="1:10">
      <c r="A279" s="55"/>
      <c r="B279" s="119">
        <v>196</v>
      </c>
      <c r="C279" s="120"/>
      <c r="D279" s="121"/>
      <c r="E279" s="121"/>
      <c r="F279" s="121"/>
      <c r="G279" s="121"/>
      <c r="H279" s="122"/>
      <c r="I279" s="129"/>
      <c r="J279" s="55"/>
    </row>
    <row r="280" spans="1:10">
      <c r="A280" s="55"/>
      <c r="B280" s="124">
        <v>197</v>
      </c>
      <c r="C280" s="120"/>
      <c r="D280" s="121"/>
      <c r="E280" s="121"/>
      <c r="F280" s="121"/>
      <c r="G280" s="121"/>
      <c r="H280" s="122"/>
      <c r="I280" s="129"/>
      <c r="J280" s="55"/>
    </row>
    <row r="281" spans="1:10">
      <c r="A281" s="55"/>
      <c r="B281" s="119">
        <v>198</v>
      </c>
      <c r="C281" s="120"/>
      <c r="D281" s="121"/>
      <c r="E281" s="121"/>
      <c r="F281" s="121"/>
      <c r="G281" s="121"/>
      <c r="H281" s="122"/>
      <c r="I281" s="129"/>
      <c r="J281" s="55"/>
    </row>
    <row r="282" spans="1:10">
      <c r="A282" s="55"/>
      <c r="B282" s="119">
        <v>199</v>
      </c>
      <c r="C282" s="120"/>
      <c r="D282" s="121"/>
      <c r="E282" s="121"/>
      <c r="F282" s="121"/>
      <c r="G282" s="121"/>
      <c r="H282" s="122"/>
      <c r="I282" s="129"/>
      <c r="J282" s="55"/>
    </row>
    <row r="283" spans="1:10">
      <c r="A283" s="55"/>
      <c r="B283" s="124">
        <v>200</v>
      </c>
      <c r="C283" s="120"/>
      <c r="D283" s="121"/>
      <c r="E283" s="121"/>
      <c r="F283" s="121"/>
      <c r="G283" s="121"/>
      <c r="H283" s="122"/>
      <c r="I283" s="129"/>
      <c r="J283" s="55"/>
    </row>
    <row r="284" spans="1:10">
      <c r="A284" s="55"/>
      <c r="B284" s="119">
        <v>201</v>
      </c>
      <c r="C284" s="120"/>
      <c r="D284" s="121"/>
      <c r="E284" s="121"/>
      <c r="F284" s="121"/>
      <c r="G284" s="121"/>
      <c r="H284" s="122"/>
      <c r="I284" s="129"/>
      <c r="J284" s="55"/>
    </row>
    <row r="285" spans="1:10">
      <c r="A285" s="55"/>
      <c r="B285" s="119">
        <v>202</v>
      </c>
      <c r="C285" s="120"/>
      <c r="D285" s="121"/>
      <c r="E285" s="121"/>
      <c r="F285" s="121"/>
      <c r="G285" s="121"/>
      <c r="H285" s="122"/>
      <c r="I285" s="129"/>
      <c r="J285" s="55"/>
    </row>
    <row r="286" spans="1:10">
      <c r="A286" s="55"/>
      <c r="B286" s="124">
        <v>203</v>
      </c>
      <c r="C286" s="120"/>
      <c r="D286" s="121"/>
      <c r="E286" s="121"/>
      <c r="F286" s="121"/>
      <c r="G286" s="121"/>
      <c r="H286" s="122"/>
      <c r="I286" s="129"/>
      <c r="J286" s="55"/>
    </row>
    <row r="287" spans="1:10">
      <c r="A287" s="55"/>
      <c r="B287" s="119">
        <v>204</v>
      </c>
      <c r="C287" s="120"/>
      <c r="D287" s="121"/>
      <c r="E287" s="121"/>
      <c r="F287" s="121"/>
      <c r="G287" s="121"/>
      <c r="H287" s="122"/>
      <c r="I287" s="129"/>
      <c r="J287" s="55"/>
    </row>
    <row r="288" spans="1:10">
      <c r="A288" s="55"/>
      <c r="B288" s="119">
        <v>205</v>
      </c>
      <c r="C288" s="120"/>
      <c r="D288" s="121"/>
      <c r="E288" s="121"/>
      <c r="F288" s="121"/>
      <c r="G288" s="121"/>
      <c r="H288" s="122"/>
      <c r="I288" s="129"/>
      <c r="J288" s="55"/>
    </row>
    <row r="289" spans="1:10">
      <c r="A289" s="55"/>
      <c r="B289" s="124">
        <v>206</v>
      </c>
      <c r="C289" s="120"/>
      <c r="D289" s="121"/>
      <c r="E289" s="121"/>
      <c r="F289" s="121"/>
      <c r="G289" s="121"/>
      <c r="H289" s="122"/>
      <c r="I289" s="129"/>
      <c r="J289" s="55"/>
    </row>
    <row r="290" spans="1:10">
      <c r="A290" s="55"/>
      <c r="B290" s="119">
        <v>207</v>
      </c>
      <c r="C290" s="120"/>
      <c r="D290" s="121"/>
      <c r="E290" s="121"/>
      <c r="F290" s="121"/>
      <c r="G290" s="121"/>
      <c r="H290" s="122"/>
      <c r="I290" s="129"/>
      <c r="J290" s="55"/>
    </row>
    <row r="291" spans="1:10">
      <c r="A291" s="55"/>
      <c r="B291" s="119">
        <v>208</v>
      </c>
      <c r="C291" s="120"/>
      <c r="D291" s="121"/>
      <c r="E291" s="121"/>
      <c r="F291" s="121"/>
      <c r="G291" s="121"/>
      <c r="H291" s="122"/>
      <c r="I291" s="129"/>
      <c r="J291" s="55"/>
    </row>
    <row r="292" spans="1:10">
      <c r="A292" s="55"/>
      <c r="B292" s="124">
        <v>209</v>
      </c>
      <c r="C292" s="120"/>
      <c r="D292" s="121"/>
      <c r="E292" s="121"/>
      <c r="F292" s="121"/>
      <c r="G292" s="121"/>
      <c r="H292" s="122"/>
      <c r="I292" s="129"/>
      <c r="J292" s="55"/>
    </row>
    <row r="293" spans="1:10">
      <c r="A293" s="55"/>
      <c r="B293" s="119">
        <v>210</v>
      </c>
      <c r="C293" s="120"/>
      <c r="D293" s="121"/>
      <c r="E293" s="121"/>
      <c r="F293" s="121"/>
      <c r="G293" s="121"/>
      <c r="H293" s="122"/>
      <c r="I293" s="129"/>
      <c r="J293" s="55"/>
    </row>
    <row r="294" spans="1:10">
      <c r="A294" s="55"/>
      <c r="B294" s="119">
        <v>211</v>
      </c>
      <c r="C294" s="120"/>
      <c r="D294" s="121"/>
      <c r="E294" s="121"/>
      <c r="F294" s="121"/>
      <c r="G294" s="121"/>
      <c r="H294" s="122"/>
      <c r="I294" s="129"/>
      <c r="J294" s="55"/>
    </row>
    <row r="295" spans="1:10">
      <c r="A295" s="55"/>
      <c r="B295" s="124">
        <v>212</v>
      </c>
      <c r="C295" s="120"/>
      <c r="D295" s="121"/>
      <c r="E295" s="121"/>
      <c r="F295" s="121"/>
      <c r="G295" s="121"/>
      <c r="H295" s="122"/>
      <c r="I295" s="129"/>
      <c r="J295" s="55"/>
    </row>
    <row r="296" spans="1:10">
      <c r="A296" s="55"/>
      <c r="B296" s="119">
        <v>213</v>
      </c>
      <c r="C296" s="120"/>
      <c r="D296" s="121"/>
      <c r="E296" s="121"/>
      <c r="F296" s="121"/>
      <c r="G296" s="121"/>
      <c r="H296" s="122"/>
      <c r="I296" s="129"/>
      <c r="J296" s="55"/>
    </row>
    <row r="297" spans="1:10">
      <c r="A297" s="55"/>
      <c r="B297" s="119">
        <v>214</v>
      </c>
      <c r="C297" s="120"/>
      <c r="D297" s="121"/>
      <c r="E297" s="121"/>
      <c r="F297" s="121"/>
      <c r="G297" s="121"/>
      <c r="H297" s="122"/>
      <c r="I297" s="129"/>
      <c r="J297" s="55"/>
    </row>
    <row r="298" spans="1:10">
      <c r="A298" s="55"/>
      <c r="B298" s="124">
        <v>215</v>
      </c>
      <c r="C298" s="120"/>
      <c r="D298" s="121"/>
      <c r="E298" s="121"/>
      <c r="F298" s="121"/>
      <c r="G298" s="121"/>
      <c r="H298" s="122"/>
      <c r="I298" s="129"/>
      <c r="J298" s="55"/>
    </row>
    <row r="299" spans="1:10">
      <c r="A299" s="55"/>
      <c r="B299" s="119">
        <v>216</v>
      </c>
      <c r="C299" s="120"/>
      <c r="D299" s="121"/>
      <c r="E299" s="121"/>
      <c r="F299" s="121"/>
      <c r="G299" s="121"/>
      <c r="H299" s="122"/>
      <c r="I299" s="129"/>
      <c r="J299" s="55"/>
    </row>
    <row r="300" spans="1:10">
      <c r="A300" s="55"/>
      <c r="B300" s="119">
        <v>217</v>
      </c>
      <c r="C300" s="120"/>
      <c r="D300" s="121"/>
      <c r="E300" s="121"/>
      <c r="F300" s="121"/>
      <c r="G300" s="121"/>
      <c r="H300" s="122"/>
      <c r="I300" s="129"/>
      <c r="J300" s="55"/>
    </row>
    <row r="301" spans="1:10">
      <c r="A301" s="55"/>
      <c r="B301" s="124">
        <v>218</v>
      </c>
      <c r="C301" s="120"/>
      <c r="D301" s="121"/>
      <c r="E301" s="121"/>
      <c r="F301" s="121"/>
      <c r="G301" s="121"/>
      <c r="H301" s="122"/>
      <c r="I301" s="129"/>
      <c r="J301" s="55"/>
    </row>
    <row r="302" spans="1:10">
      <c r="A302" s="55"/>
      <c r="B302" s="119">
        <v>219</v>
      </c>
      <c r="C302" s="120"/>
      <c r="D302" s="121"/>
      <c r="E302" s="121"/>
      <c r="F302" s="121"/>
      <c r="G302" s="121"/>
      <c r="H302" s="122"/>
      <c r="I302" s="129"/>
      <c r="J302" s="55"/>
    </row>
    <row r="303" spans="1:10">
      <c r="A303" s="55"/>
      <c r="B303" s="119">
        <v>220</v>
      </c>
      <c r="C303" s="120"/>
      <c r="D303" s="121"/>
      <c r="E303" s="121"/>
      <c r="F303" s="121"/>
      <c r="G303" s="121"/>
      <c r="H303" s="122"/>
      <c r="I303" s="129"/>
      <c r="J303" s="55"/>
    </row>
    <row r="304" spans="1:10">
      <c r="A304" s="55"/>
      <c r="B304" s="124">
        <v>221</v>
      </c>
      <c r="C304" s="120"/>
      <c r="D304" s="121"/>
      <c r="E304" s="121"/>
      <c r="F304" s="121"/>
      <c r="G304" s="121"/>
      <c r="H304" s="122"/>
      <c r="I304" s="129"/>
      <c r="J304" s="55"/>
    </row>
    <row r="305" spans="1:10">
      <c r="A305" s="55"/>
      <c r="B305" s="119">
        <v>222</v>
      </c>
      <c r="C305" s="120"/>
      <c r="D305" s="121"/>
      <c r="E305" s="121"/>
      <c r="F305" s="121"/>
      <c r="G305" s="121"/>
      <c r="H305" s="122"/>
      <c r="I305" s="129"/>
      <c r="J305" s="55"/>
    </row>
    <row r="306" spans="1:10">
      <c r="A306" s="55"/>
      <c r="B306" s="119">
        <v>223</v>
      </c>
      <c r="C306" s="120"/>
      <c r="D306" s="121"/>
      <c r="E306" s="121"/>
      <c r="F306" s="121"/>
      <c r="G306" s="121"/>
      <c r="H306" s="122"/>
      <c r="I306" s="129"/>
      <c r="J306" s="55"/>
    </row>
    <row r="307" spans="1:10">
      <c r="A307" s="55"/>
      <c r="B307" s="124">
        <v>224</v>
      </c>
      <c r="C307" s="120"/>
      <c r="D307" s="121"/>
      <c r="E307" s="121"/>
      <c r="F307" s="121"/>
      <c r="G307" s="121"/>
      <c r="H307" s="122"/>
      <c r="I307" s="129"/>
      <c r="J307" s="55"/>
    </row>
    <row r="308" spans="1:10">
      <c r="A308" s="55"/>
      <c r="B308" s="119">
        <v>225</v>
      </c>
      <c r="C308" s="120"/>
      <c r="D308" s="121"/>
      <c r="E308" s="121"/>
      <c r="F308" s="121"/>
      <c r="G308" s="121"/>
      <c r="H308" s="122"/>
      <c r="I308" s="129"/>
      <c r="J308" s="55"/>
    </row>
    <row r="309" spans="1:10">
      <c r="A309" s="55"/>
      <c r="B309" s="119">
        <v>226</v>
      </c>
      <c r="C309" s="120"/>
      <c r="D309" s="121"/>
      <c r="E309" s="121"/>
      <c r="F309" s="121"/>
      <c r="G309" s="121"/>
      <c r="H309" s="122"/>
      <c r="I309" s="129"/>
      <c r="J309" s="55"/>
    </row>
    <row r="310" spans="1:10">
      <c r="A310" s="55"/>
      <c r="B310" s="124">
        <v>227</v>
      </c>
      <c r="C310" s="120"/>
      <c r="D310" s="121"/>
      <c r="E310" s="121"/>
      <c r="F310" s="121"/>
      <c r="G310" s="121"/>
      <c r="H310" s="122"/>
      <c r="I310" s="129"/>
      <c r="J310" s="55"/>
    </row>
    <row r="311" spans="1:10">
      <c r="A311" s="55"/>
      <c r="B311" s="119">
        <v>228</v>
      </c>
      <c r="C311" s="120"/>
      <c r="D311" s="121"/>
      <c r="E311" s="121"/>
      <c r="F311" s="121"/>
      <c r="G311" s="121"/>
      <c r="H311" s="122"/>
      <c r="I311" s="129"/>
      <c r="J311" s="55"/>
    </row>
    <row r="312" spans="1:10">
      <c r="A312" s="55"/>
      <c r="B312" s="119">
        <v>229</v>
      </c>
      <c r="C312" s="120"/>
      <c r="D312" s="121"/>
      <c r="E312" s="121"/>
      <c r="F312" s="121"/>
      <c r="G312" s="121"/>
      <c r="H312" s="122"/>
      <c r="I312" s="129"/>
      <c r="J312" s="55"/>
    </row>
    <row r="313" spans="1:10">
      <c r="A313" s="55"/>
      <c r="B313" s="124">
        <v>230</v>
      </c>
      <c r="C313" s="120"/>
      <c r="D313" s="121"/>
      <c r="E313" s="121"/>
      <c r="F313" s="121"/>
      <c r="G313" s="121"/>
      <c r="H313" s="122"/>
      <c r="I313" s="129"/>
      <c r="J313" s="55"/>
    </row>
    <row r="314" spans="1:10">
      <c r="A314" s="55"/>
      <c r="B314" s="119">
        <v>231</v>
      </c>
      <c r="C314" s="120"/>
      <c r="D314" s="121"/>
      <c r="E314" s="121"/>
      <c r="F314" s="121"/>
      <c r="G314" s="121"/>
      <c r="H314" s="122"/>
      <c r="I314" s="129"/>
      <c r="J314" s="55"/>
    </row>
    <row r="315" spans="1:10">
      <c r="A315" s="55"/>
      <c r="B315" s="119">
        <v>232</v>
      </c>
      <c r="C315" s="120"/>
      <c r="D315" s="121"/>
      <c r="E315" s="121"/>
      <c r="F315" s="121"/>
      <c r="G315" s="121"/>
      <c r="H315" s="122"/>
      <c r="I315" s="129"/>
      <c r="J315" s="55"/>
    </row>
    <row r="316" spans="1:10">
      <c r="A316" s="55"/>
      <c r="B316" s="124">
        <v>233</v>
      </c>
      <c r="C316" s="120"/>
      <c r="D316" s="121"/>
      <c r="E316" s="121"/>
      <c r="F316" s="121"/>
      <c r="G316" s="121"/>
      <c r="H316" s="122"/>
      <c r="I316" s="129"/>
      <c r="J316" s="55"/>
    </row>
    <row r="317" spans="1:10">
      <c r="A317" s="55"/>
      <c r="B317" s="119">
        <v>234</v>
      </c>
      <c r="C317" s="120"/>
      <c r="D317" s="121"/>
      <c r="E317" s="121"/>
      <c r="F317" s="121"/>
      <c r="G317" s="121"/>
      <c r="H317" s="122"/>
      <c r="I317" s="129"/>
      <c r="J317" s="55"/>
    </row>
    <row r="318" spans="1:10">
      <c r="A318" s="55"/>
      <c r="B318" s="119">
        <v>235</v>
      </c>
      <c r="C318" s="120"/>
      <c r="D318" s="121"/>
      <c r="E318" s="121"/>
      <c r="F318" s="121"/>
      <c r="G318" s="121"/>
      <c r="H318" s="122"/>
      <c r="I318" s="129"/>
      <c r="J318" s="55"/>
    </row>
    <row r="319" spans="1:10">
      <c r="A319" s="55"/>
      <c r="B319" s="124">
        <v>236</v>
      </c>
      <c r="C319" s="120"/>
      <c r="D319" s="121"/>
      <c r="E319" s="121"/>
      <c r="F319" s="121"/>
      <c r="G319" s="121"/>
      <c r="H319" s="122"/>
      <c r="I319" s="129"/>
      <c r="J319" s="55"/>
    </row>
    <row r="320" spans="1:10">
      <c r="A320" s="55"/>
      <c r="B320" s="119">
        <v>237</v>
      </c>
      <c r="C320" s="120"/>
      <c r="D320" s="121"/>
      <c r="E320" s="121"/>
      <c r="F320" s="121"/>
      <c r="G320" s="121"/>
      <c r="H320" s="122"/>
      <c r="I320" s="129"/>
      <c r="J320" s="55"/>
    </row>
    <row r="321" spans="1:10">
      <c r="A321" s="55"/>
      <c r="B321" s="119">
        <v>238</v>
      </c>
      <c r="C321" s="120"/>
      <c r="D321" s="121"/>
      <c r="E321" s="121"/>
      <c r="F321" s="121"/>
      <c r="G321" s="121"/>
      <c r="H321" s="122"/>
      <c r="I321" s="129"/>
      <c r="J321" s="55"/>
    </row>
    <row r="322" spans="1:10" ht="6" customHeight="1">
      <c r="A322" s="55"/>
      <c r="B322" s="55"/>
      <c r="C322" s="55"/>
      <c r="D322" s="55"/>
      <c r="E322" s="55"/>
      <c r="F322" s="55"/>
      <c r="G322" s="130"/>
      <c r="H322" s="55"/>
      <c r="I322" s="55"/>
      <c r="J322" s="55"/>
    </row>
  </sheetData>
  <mergeCells count="6">
    <mergeCell ref="C9:H9"/>
    <mergeCell ref="B2:C2"/>
    <mergeCell ref="B3:C3"/>
    <mergeCell ref="B4:C4"/>
    <mergeCell ref="B5:C5"/>
    <mergeCell ref="B8:I8"/>
  </mergeCells>
  <hyperlinks>
    <hyperlink ref="B2" location="I!F.B2" display="Informe Financiero"/>
    <hyperlink ref="D2" location="'HC-Sep'!Q3" display="HC - Sep"/>
    <hyperlink ref="E2" location="'HC-Oct'!S3" display="HC - Oct"/>
    <hyperlink ref="F2" location="'HC-Nov'!U3" display="HC - Nov"/>
    <hyperlink ref="G2" location="'HC-Dic'!W3" display="HC - Dic"/>
    <hyperlink ref="H2" location="'HC-Ene'!M2" display="HC - Ene"/>
    <hyperlink ref="I2" location="'HC-Feb'!O2" display="HC - Feb"/>
    <hyperlink ref="D3" location="'HC-Mar'!Q2" display="HC - Mar"/>
    <hyperlink ref="E3" location="'HC-Abr'!S2" display="HC - Abr"/>
    <hyperlink ref="F3" location="'HC-May'!U2" display="HC - May"/>
    <hyperlink ref="G3" location="'HC-Jun'!W2" display="HC - Jun"/>
    <hyperlink ref="H3" location="'HC-Jul'!M3" display="HC - Jul"/>
    <hyperlink ref="I3" location="'HC-Ago'!O3" display="HC - Ago"/>
    <hyperlink ref="B4" location="C!M.B4" display="C.M"/>
    <hyperlink ref="D4" location="'IM-Sep'!F5" display="IM - Sep"/>
    <hyperlink ref="E4" location="'IM-Oct'!H5" display="IM - Oct"/>
    <hyperlink ref="F4" location="'IM-Nov'!J5" display="IM - Nov"/>
    <hyperlink ref="G4" location="'IM-Dic'!L5" display="IM - Dic"/>
    <hyperlink ref="H4" location="'IM-Ene'!D4" display="IM - Ene"/>
    <hyperlink ref="I4" location="'IM-Feb'!E4" display="IM - Feb"/>
    <hyperlink ref="B5" location="Menu!K13" display="Menu"/>
    <hyperlink ref="D5" location="'IM-Mar'!F4" display="IM - Mar"/>
    <hyperlink ref="E5" location="'IM-Abr'!H4" display="IM - Abr"/>
    <hyperlink ref="F5" location="'IM-May'!J4" display="IM - May"/>
    <hyperlink ref="G5" location="'IM-Jun'!L4" display="IM - Jun"/>
    <hyperlink ref="H5" location="'IM-Jul'!D5" display="IM - Jul"/>
    <hyperlink ref="I5" location="'IM-Ago'!E5" display="IM - Ago"/>
  </hyperlinks>
  <pageMargins left="0.15763888888888899" right="0.196527777777778" top="7.8472222222222193E-2" bottom="0.196527777777778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D174"/>
  <sheetViews>
    <sheetView workbookViewId="0">
      <pane ySplit="6" topLeftCell="A28" activePane="bottomLeft" state="frozen"/>
      <selection pane="bottomLeft" activeCell="M61" sqref="M61:M63"/>
    </sheetView>
  </sheetViews>
  <sheetFormatPr baseColWidth="10" defaultColWidth="9.109375" defaultRowHeight="13.2"/>
  <cols>
    <col min="1" max="1" width="2.21875" style="1" customWidth="1"/>
    <col min="2" max="2" width="9.109375" style="71"/>
    <col min="3" max="8" width="9.109375" style="1"/>
    <col min="9" max="9" width="9.109375" style="1" customWidth="1"/>
    <col min="10" max="10" width="9.109375" style="1" hidden="1" customWidth="1"/>
    <col min="11" max="12" width="9.109375" style="71"/>
    <col min="13" max="13" width="9.6640625" style="71" bestFit="1" customWidth="1"/>
    <col min="14" max="17" width="9.109375" style="71"/>
    <col min="18" max="18" width="1.88671875" style="1" customWidth="1"/>
    <col min="19" max="22" width="9.109375" style="1"/>
    <col min="23" max="23" width="0" style="1" hidden="1"/>
    <col min="24" max="24" width="9.109375" style="1"/>
    <col min="25" max="25" width="9" style="1" bestFit="1" customWidth="1"/>
    <col min="26" max="1018" width="9.109375" style="1"/>
  </cols>
  <sheetData>
    <row r="1" spans="1:25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ht="13.8">
      <c r="A2"/>
      <c r="B2" s="788" t="s">
        <v>8</v>
      </c>
      <c r="C2" s="788"/>
      <c r="D2" s="788"/>
      <c r="E2" s="788"/>
      <c r="F2" s="158"/>
      <c r="G2" s="803">
        <v>41395</v>
      </c>
      <c r="H2" s="803"/>
      <c r="I2" s="803"/>
      <c r="J2" s="803"/>
      <c r="K2" s="159"/>
      <c r="L2" s="711" t="s">
        <v>18</v>
      </c>
      <c r="M2" s="53" t="s">
        <v>21</v>
      </c>
      <c r="N2" s="53" t="s">
        <v>24</v>
      </c>
      <c r="O2" s="53" t="s">
        <v>27</v>
      </c>
      <c r="P2" s="711" t="s">
        <v>30</v>
      </c>
      <c r="Q2" s="711" t="s">
        <v>34</v>
      </c>
      <c r="R2"/>
      <c r="S2"/>
      <c r="T2"/>
      <c r="U2"/>
      <c r="V2"/>
      <c r="W2"/>
      <c r="X2"/>
      <c r="Y2"/>
    </row>
    <row r="3" spans="1:25" ht="13.8">
      <c r="A3"/>
      <c r="B3" s="775" t="s">
        <v>9</v>
      </c>
      <c r="C3" s="775"/>
      <c r="D3" s="775"/>
      <c r="E3" s="775"/>
      <c r="F3" s="158"/>
      <c r="G3" s="161"/>
      <c r="H3" s="161"/>
      <c r="I3" s="161"/>
      <c r="J3" s="161"/>
      <c r="K3" s="159"/>
      <c r="L3" s="711" t="s">
        <v>37</v>
      </c>
      <c r="M3" s="53" t="s">
        <v>40</v>
      </c>
      <c r="N3" s="724" t="s">
        <v>43</v>
      </c>
      <c r="O3" s="53" t="s">
        <v>46</v>
      </c>
      <c r="P3" s="711" t="s">
        <v>50</v>
      </c>
      <c r="Q3" s="711" t="s">
        <v>53</v>
      </c>
      <c r="R3"/>
      <c r="S3"/>
      <c r="T3"/>
      <c r="U3"/>
      <c r="V3"/>
      <c r="W3"/>
      <c r="X3"/>
      <c r="Y3"/>
    </row>
    <row r="4" spans="1:25" ht="13.8">
      <c r="A4"/>
      <c r="B4" s="776" t="s">
        <v>10</v>
      </c>
      <c r="C4" s="776"/>
      <c r="D4" s="776"/>
      <c r="E4" s="776"/>
      <c r="F4" s="162"/>
      <c r="G4" s="801" t="s">
        <v>252</v>
      </c>
      <c r="H4" s="801"/>
      <c r="I4" s="801"/>
      <c r="J4" s="801"/>
      <c r="K4" s="163"/>
      <c r="L4" s="712" t="s">
        <v>19</v>
      </c>
      <c r="M4" s="54" t="s">
        <v>22</v>
      </c>
      <c r="N4" s="54" t="s">
        <v>25</v>
      </c>
      <c r="O4" s="54" t="s">
        <v>28</v>
      </c>
      <c r="P4" s="712" t="s">
        <v>31</v>
      </c>
      <c r="Q4" s="712" t="s">
        <v>35</v>
      </c>
      <c r="R4"/>
      <c r="S4"/>
      <c r="T4"/>
      <c r="U4"/>
      <c r="V4"/>
      <c r="W4"/>
      <c r="X4"/>
      <c r="Y4"/>
    </row>
    <row r="5" spans="1:25" ht="15.6">
      <c r="A5"/>
      <c r="B5" s="802" t="s">
        <v>5</v>
      </c>
      <c r="C5" s="802"/>
      <c r="D5" s="802"/>
      <c r="E5" s="802"/>
      <c r="F5" s="162"/>
      <c r="G5" s="161"/>
      <c r="H5" s="161"/>
      <c r="I5" s="161"/>
      <c r="J5" s="161"/>
      <c r="K5" s="163"/>
      <c r="L5" s="712" t="s">
        <v>38</v>
      </c>
      <c r="M5" s="54" t="s">
        <v>41</v>
      </c>
      <c r="N5" s="54" t="s">
        <v>44</v>
      </c>
      <c r="O5" s="54" t="s">
        <v>47</v>
      </c>
      <c r="P5" s="712" t="s">
        <v>51</v>
      </c>
      <c r="Q5" s="712" t="s">
        <v>54</v>
      </c>
      <c r="R5"/>
      <c r="S5"/>
      <c r="T5"/>
      <c r="U5"/>
      <c r="V5"/>
      <c r="W5"/>
      <c r="X5"/>
      <c r="Y5"/>
    </row>
    <row r="6" spans="1:25" ht="6.75" customHeight="1">
      <c r="A6"/>
      <c r="B6" s="164"/>
      <c r="C6" s="164"/>
      <c r="D6" s="164"/>
      <c r="E6" s="164"/>
      <c r="F6" s="162"/>
      <c r="G6" s="161"/>
      <c r="H6" s="161"/>
      <c r="I6" s="161"/>
      <c r="J6" s="161"/>
      <c r="K6" s="163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ht="26.25" customHeight="1">
      <c r="A8" s="55"/>
      <c r="B8" s="794" t="s">
        <v>253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794"/>
      <c r="O8" s="794"/>
      <c r="P8" s="794"/>
      <c r="Q8" s="794"/>
      <c r="R8" s="55"/>
      <c r="S8"/>
      <c r="T8"/>
      <c r="U8"/>
      <c r="V8" s="131"/>
      <c r="W8" s="165">
        <v>1</v>
      </c>
      <c r="X8"/>
      <c r="Y8"/>
    </row>
    <row r="9" spans="1:25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66"/>
      <c r="K9" s="130"/>
      <c r="L9" s="130"/>
      <c r="M9" s="130"/>
      <c r="N9" s="130"/>
      <c r="O9" s="130"/>
      <c r="P9" s="130"/>
      <c r="Q9" s="130"/>
      <c r="R9" s="55"/>
      <c r="S9" s="167"/>
      <c r="T9" s="131"/>
      <c r="U9" s="131"/>
      <c r="V9" s="131"/>
      <c r="W9" s="165">
        <v>2</v>
      </c>
      <c r="X9"/>
      <c r="Y9"/>
    </row>
    <row r="10" spans="1:25" ht="15.6">
      <c r="A10" s="55"/>
      <c r="B10" s="795" t="str">
        <f>Menu!C13</f>
        <v>Jardines Cancun</v>
      </c>
      <c r="C10" s="795"/>
      <c r="D10" s="795"/>
      <c r="E10" s="795"/>
      <c r="F10" s="795"/>
      <c r="G10" s="795"/>
      <c r="H10" s="795"/>
      <c r="I10" s="168"/>
      <c r="J10" s="795" t="str">
        <f>Menu!F13</f>
        <v>Cancun</v>
      </c>
      <c r="K10" s="795"/>
      <c r="L10" s="795"/>
      <c r="M10" s="795" t="str">
        <f>Menu!I13</f>
        <v>Quintana Roo</v>
      </c>
      <c r="N10" s="795"/>
      <c r="O10" s="795" t="s">
        <v>74</v>
      </c>
      <c r="P10" s="795"/>
      <c r="Q10" s="714">
        <v>2018</v>
      </c>
      <c r="R10" s="55"/>
      <c r="S10" s="52"/>
      <c r="T10"/>
      <c r="U10" s="52"/>
      <c r="V10" s="52"/>
      <c r="W10" s="52"/>
      <c r="X10" s="52"/>
      <c r="Y10"/>
    </row>
    <row r="11" spans="1:25">
      <c r="A11" s="55"/>
      <c r="B11" s="796" t="s">
        <v>254</v>
      </c>
      <c r="C11" s="796"/>
      <c r="D11" s="796"/>
      <c r="E11" s="796"/>
      <c r="F11" s="796"/>
      <c r="G11" s="796"/>
      <c r="H11" s="796"/>
      <c r="I11" s="171"/>
      <c r="J11" s="797" t="s">
        <v>255</v>
      </c>
      <c r="K11" s="797"/>
      <c r="L11" s="797"/>
      <c r="M11" s="796" t="s">
        <v>256</v>
      </c>
      <c r="N11" s="796"/>
      <c r="O11" s="797" t="s">
        <v>257</v>
      </c>
      <c r="P11" s="797"/>
      <c r="Q11" s="713" t="s">
        <v>258</v>
      </c>
      <c r="R11" s="55"/>
      <c r="S11" s="52"/>
      <c r="T11" s="52"/>
      <c r="U11" s="52"/>
      <c r="V11" s="52"/>
      <c r="W11" s="52"/>
      <c r="X11" s="52"/>
      <c r="Y11"/>
    </row>
    <row r="12" spans="1:25" ht="13.5" customHeight="1" thickBot="1">
      <c r="A12" s="55"/>
      <c r="B12" s="130"/>
      <c r="C12" s="55"/>
      <c r="D12" s="55"/>
      <c r="E12" s="55"/>
      <c r="F12" s="55"/>
      <c r="G12" s="55"/>
      <c r="H12" s="55"/>
      <c r="I12" s="55"/>
      <c r="J12" s="55"/>
      <c r="K12" s="130"/>
      <c r="L12" s="130"/>
      <c r="M12" s="130"/>
      <c r="N12" s="130"/>
      <c r="O12" s="130"/>
      <c r="P12" s="130"/>
      <c r="Q12" s="130"/>
      <c r="R12" s="55"/>
      <c r="S12" s="172"/>
      <c r="T12" s="172"/>
      <c r="U12" s="173"/>
      <c r="V12" s="52"/>
      <c r="W12" s="52"/>
      <c r="X12" s="52"/>
      <c r="Y12"/>
    </row>
    <row r="13" spans="1:25" ht="13.5" customHeight="1" thickBot="1">
      <c r="A13" s="55"/>
      <c r="B13" s="791" t="s">
        <v>259</v>
      </c>
      <c r="C13" s="792" t="s">
        <v>260</v>
      </c>
      <c r="D13" s="792"/>
      <c r="E13" s="792"/>
      <c r="F13" s="792"/>
      <c r="G13" s="792"/>
      <c r="H13" s="792"/>
      <c r="I13" s="792"/>
      <c r="J13" s="792"/>
      <c r="K13" s="792" t="s">
        <v>261</v>
      </c>
      <c r="L13" s="792" t="s">
        <v>262</v>
      </c>
      <c r="M13" s="792"/>
      <c r="N13" s="792" t="s">
        <v>372</v>
      </c>
      <c r="O13" s="792"/>
      <c r="P13" s="793" t="s">
        <v>353</v>
      </c>
      <c r="Q13" s="793"/>
      <c r="R13" s="55"/>
      <c r="S13" s="174"/>
      <c r="T13" s="174"/>
      <c r="U13" s="172"/>
      <c r="V13" s="52"/>
      <c r="W13" s="52"/>
      <c r="X13" s="52"/>
      <c r="Y13"/>
    </row>
    <row r="14" spans="1:25">
      <c r="A14" s="55"/>
      <c r="B14" s="791"/>
      <c r="C14" s="792"/>
      <c r="D14" s="792"/>
      <c r="E14" s="792"/>
      <c r="F14" s="792"/>
      <c r="G14" s="792"/>
      <c r="H14" s="792"/>
      <c r="I14" s="792"/>
      <c r="J14" s="792"/>
      <c r="K14" s="792"/>
      <c r="L14" s="717" t="s">
        <v>265</v>
      </c>
      <c r="M14" s="723" t="s">
        <v>266</v>
      </c>
      <c r="N14" s="723" t="s">
        <v>265</v>
      </c>
      <c r="O14" s="723" t="s">
        <v>266</v>
      </c>
      <c r="P14" s="717" t="s">
        <v>265</v>
      </c>
      <c r="Q14" s="718" t="s">
        <v>266</v>
      </c>
      <c r="R14" s="56"/>
      <c r="S14" s="52"/>
      <c r="T14" s="175"/>
      <c r="U14" s="52"/>
      <c r="V14" s="52"/>
      <c r="W14" s="52"/>
      <c r="X14" s="52"/>
      <c r="Y14"/>
    </row>
    <row r="15" spans="1:25" ht="15.75" customHeight="1">
      <c r="A15" s="55"/>
      <c r="B15" s="668">
        <v>43223</v>
      </c>
      <c r="C15" s="893" t="s">
        <v>427</v>
      </c>
      <c r="D15" s="894"/>
      <c r="E15" s="894"/>
      <c r="F15" s="894"/>
      <c r="G15" s="894"/>
      <c r="H15" s="894"/>
      <c r="I15" s="894"/>
      <c r="J15" s="895"/>
      <c r="K15" s="177" t="s">
        <v>176</v>
      </c>
      <c r="L15" s="178">
        <v>898</v>
      </c>
      <c r="M15" s="178"/>
      <c r="N15" s="178"/>
      <c r="O15" s="178"/>
      <c r="P15" s="178"/>
      <c r="Q15" s="363"/>
      <c r="R15" s="55"/>
      <c r="S15" s="180" t="e">
        <f>VLOOKUP(C17,Listado!C11:I321,7,0)</f>
        <v>#N/A</v>
      </c>
      <c r="T15" s="181" t="s">
        <v>77</v>
      </c>
      <c r="U15" s="182"/>
      <c r="V15" s="182"/>
      <c r="W15" s="182"/>
      <c r="X15" s="182"/>
      <c r="Y15" s="182"/>
    </row>
    <row r="16" spans="1:25" ht="15.75" customHeight="1">
      <c r="A16" s="55"/>
      <c r="B16" s="668">
        <v>43223</v>
      </c>
      <c r="C16" s="893" t="s">
        <v>451</v>
      </c>
      <c r="D16" s="894"/>
      <c r="E16" s="894"/>
      <c r="F16" s="894"/>
      <c r="G16" s="894"/>
      <c r="H16" s="894"/>
      <c r="I16" s="894"/>
      <c r="J16" s="895"/>
      <c r="K16" s="177" t="s">
        <v>172</v>
      </c>
      <c r="L16" s="178">
        <v>1721</v>
      </c>
      <c r="M16" s="178"/>
      <c r="N16" s="178"/>
      <c r="O16" s="178"/>
      <c r="P16" s="178"/>
      <c r="Q16" s="178"/>
      <c r="R16" s="179"/>
      <c r="S16" s="180" t="e">
        <f>VLOOKUP(C16,Listado!C11:I321,7,0)</f>
        <v>#N/A</v>
      </c>
      <c r="T16" s="181" t="s">
        <v>79</v>
      </c>
      <c r="U16" s="182"/>
      <c r="V16" s="182"/>
      <c r="W16" s="182"/>
      <c r="X16" s="52"/>
      <c r="Y16"/>
    </row>
    <row r="17" spans="1:25" ht="15.75" customHeight="1">
      <c r="A17" s="55"/>
      <c r="B17" s="668">
        <v>43225</v>
      </c>
      <c r="C17" s="893" t="s">
        <v>427</v>
      </c>
      <c r="D17" s="894"/>
      <c r="E17" s="894"/>
      <c r="F17" s="894"/>
      <c r="G17" s="894"/>
      <c r="H17" s="894"/>
      <c r="I17" s="894"/>
      <c r="J17" s="895"/>
      <c r="K17" s="177" t="s">
        <v>176</v>
      </c>
      <c r="L17" s="178">
        <v>908</v>
      </c>
      <c r="M17" s="178"/>
      <c r="N17" s="178"/>
      <c r="O17" s="178"/>
      <c r="P17" s="178"/>
      <c r="Q17" s="178"/>
      <c r="R17" s="179"/>
      <c r="S17" s="180" t="e">
        <f>VLOOKUP(#REF!,Listado!C11:I321,7,0)</f>
        <v>#REF!</v>
      </c>
      <c r="T17" s="181" t="s">
        <v>70</v>
      </c>
      <c r="U17" s="182"/>
      <c r="V17" s="182"/>
      <c r="W17" s="182"/>
      <c r="X17" s="52"/>
      <c r="Y17"/>
    </row>
    <row r="18" spans="1:25" ht="15.75" customHeight="1">
      <c r="A18" s="55"/>
      <c r="B18" s="668">
        <v>43225</v>
      </c>
      <c r="C18" s="893" t="s">
        <v>451</v>
      </c>
      <c r="D18" s="894"/>
      <c r="E18" s="894"/>
      <c r="F18" s="894"/>
      <c r="G18" s="894"/>
      <c r="H18" s="894"/>
      <c r="I18" s="894"/>
      <c r="J18" s="895"/>
      <c r="K18" s="177" t="s">
        <v>172</v>
      </c>
      <c r="L18" s="178">
        <v>1829</v>
      </c>
      <c r="M18" s="178"/>
      <c r="N18" s="178"/>
      <c r="O18" s="178"/>
      <c r="P18" s="178"/>
      <c r="Q18" s="178"/>
      <c r="R18" s="179"/>
      <c r="S18" s="180" t="e">
        <f>VLOOKUP(C18,Listado!C11:I321,7,0)</f>
        <v>#N/A</v>
      </c>
      <c r="T18" s="181" t="s">
        <v>72</v>
      </c>
      <c r="U18" s="182"/>
      <c r="V18" s="182"/>
      <c r="W18" s="182"/>
      <c r="X18" s="52"/>
      <c r="Y18"/>
    </row>
    <row r="19" spans="1:25" ht="15.75" customHeight="1">
      <c r="A19" s="55"/>
      <c r="B19" s="668">
        <v>43230</v>
      </c>
      <c r="C19" s="893" t="s">
        <v>427</v>
      </c>
      <c r="D19" s="894"/>
      <c r="E19" s="894"/>
      <c r="F19" s="894"/>
      <c r="G19" s="894"/>
      <c r="H19" s="894"/>
      <c r="I19" s="894"/>
      <c r="J19" s="895"/>
      <c r="K19" s="177" t="s">
        <v>176</v>
      </c>
      <c r="L19" s="178">
        <v>1180</v>
      </c>
      <c r="M19" s="178"/>
      <c r="N19" s="178"/>
      <c r="O19" s="178"/>
      <c r="P19" s="178"/>
      <c r="Q19" s="178"/>
      <c r="R19" s="179"/>
      <c r="S19" s="180" t="e">
        <f>VLOOKUP(C19,Listado!C11:I321,7,0)</f>
        <v>#N/A</v>
      </c>
      <c r="T19" s="181" t="s">
        <v>74</v>
      </c>
      <c r="U19" s="182"/>
      <c r="V19" s="182"/>
      <c r="W19" s="182"/>
      <c r="X19" s="52"/>
      <c r="Y19"/>
    </row>
    <row r="20" spans="1:25" ht="15.75" customHeight="1">
      <c r="A20" s="55"/>
      <c r="B20" s="668">
        <v>43230</v>
      </c>
      <c r="C20" s="893" t="s">
        <v>451</v>
      </c>
      <c r="D20" s="894"/>
      <c r="E20" s="894"/>
      <c r="F20" s="894"/>
      <c r="G20" s="894"/>
      <c r="H20" s="894"/>
      <c r="I20" s="894"/>
      <c r="J20" s="895"/>
      <c r="K20" s="177" t="s">
        <v>172</v>
      </c>
      <c r="L20" s="178">
        <v>1110</v>
      </c>
      <c r="M20" s="178"/>
      <c r="N20" s="178"/>
      <c r="O20" s="178"/>
      <c r="P20" s="178"/>
      <c r="Q20" s="178"/>
      <c r="R20" s="179"/>
      <c r="S20" s="180" t="e">
        <f>VLOOKUP(C20,Listado!C11:I321,7,0)</f>
        <v>#N/A</v>
      </c>
      <c r="T20" s="181" t="s">
        <v>76</v>
      </c>
      <c r="U20" s="182"/>
      <c r="V20" s="182"/>
      <c r="W20" s="182"/>
      <c r="X20" s="52"/>
      <c r="Y20"/>
    </row>
    <row r="21" spans="1:25" ht="15.75" customHeight="1">
      <c r="A21" s="55"/>
      <c r="B21" s="668">
        <v>43232</v>
      </c>
      <c r="C21" s="893" t="s">
        <v>427</v>
      </c>
      <c r="D21" s="894"/>
      <c r="E21" s="894"/>
      <c r="F21" s="894"/>
      <c r="G21" s="894"/>
      <c r="H21" s="894"/>
      <c r="I21" s="894"/>
      <c r="J21" s="895"/>
      <c r="K21" s="177" t="s">
        <v>176</v>
      </c>
      <c r="L21" s="178">
        <v>285.5</v>
      </c>
      <c r="M21" s="178"/>
      <c r="N21" s="178"/>
      <c r="O21" s="178"/>
      <c r="P21" s="178"/>
      <c r="Q21" s="178"/>
      <c r="R21" s="179"/>
      <c r="S21" s="180" t="e">
        <f>VLOOKUP(C21,Listado!C11:I321,7,0)</f>
        <v>#N/A</v>
      </c>
      <c r="T21" s="181" t="s">
        <v>78</v>
      </c>
      <c r="U21" s="182"/>
      <c r="V21" s="182"/>
      <c r="W21" s="182"/>
      <c r="X21" s="52"/>
      <c r="Y21"/>
    </row>
    <row r="22" spans="1:25" ht="15.75" customHeight="1">
      <c r="A22" s="55"/>
      <c r="B22" s="668">
        <v>43232</v>
      </c>
      <c r="C22" s="893" t="s">
        <v>451</v>
      </c>
      <c r="D22" s="894"/>
      <c r="E22" s="894"/>
      <c r="F22" s="894"/>
      <c r="G22" s="894"/>
      <c r="H22" s="894"/>
      <c r="I22" s="894"/>
      <c r="J22" s="895"/>
      <c r="K22" s="177" t="s">
        <v>172</v>
      </c>
      <c r="L22" s="178">
        <v>292</v>
      </c>
      <c r="M22" s="178"/>
      <c r="N22" s="178"/>
      <c r="O22" s="178"/>
      <c r="P22" s="178"/>
      <c r="Q22" s="178"/>
      <c r="R22" s="179"/>
      <c r="S22" s="180" t="e">
        <f>VLOOKUP(C22,Listado!C11:I321,7,0)</f>
        <v>#N/A</v>
      </c>
      <c r="T22" s="181" t="s">
        <v>80</v>
      </c>
      <c r="U22" s="182"/>
      <c r="V22" s="182"/>
      <c r="W22" s="182"/>
      <c r="X22" s="52"/>
      <c r="Y22"/>
    </row>
    <row r="23" spans="1:25" ht="15.75" customHeight="1">
      <c r="A23" s="55"/>
      <c r="B23" s="668">
        <v>43236</v>
      </c>
      <c r="C23" s="893" t="s">
        <v>427</v>
      </c>
      <c r="D23" s="894"/>
      <c r="E23" s="894"/>
      <c r="F23" s="894"/>
      <c r="G23" s="894"/>
      <c r="H23" s="894"/>
      <c r="I23" s="894"/>
      <c r="J23" s="895"/>
      <c r="K23" s="177" t="s">
        <v>176</v>
      </c>
      <c r="L23" s="178">
        <v>50</v>
      </c>
      <c r="M23" s="178"/>
      <c r="N23" s="178"/>
      <c r="O23" s="178"/>
      <c r="P23" s="178"/>
      <c r="Q23" s="178"/>
      <c r="R23" s="179"/>
      <c r="S23" s="180" t="e">
        <f>VLOOKUP(C23,Listado!C11:I321,7,0)</f>
        <v>#N/A</v>
      </c>
      <c r="T23" s="181" t="s">
        <v>68</v>
      </c>
      <c r="U23" s="182"/>
      <c r="V23" s="182"/>
      <c r="W23" s="182"/>
      <c r="X23" s="52"/>
      <c r="Y23"/>
    </row>
    <row r="24" spans="1:25" ht="15.75" customHeight="1">
      <c r="A24" s="55"/>
      <c r="B24" s="668">
        <v>43236</v>
      </c>
      <c r="C24" s="893" t="s">
        <v>451</v>
      </c>
      <c r="D24" s="894"/>
      <c r="E24" s="894"/>
      <c r="F24" s="894"/>
      <c r="G24" s="894"/>
      <c r="H24" s="894"/>
      <c r="I24" s="894"/>
      <c r="J24" s="895"/>
      <c r="K24" s="177" t="s">
        <v>172</v>
      </c>
      <c r="L24" s="178">
        <v>298</v>
      </c>
      <c r="M24" s="178"/>
      <c r="N24" s="178"/>
      <c r="O24" s="178"/>
      <c r="P24" s="178"/>
      <c r="Q24" s="178"/>
      <c r="R24" s="179"/>
      <c r="S24" s="180" t="e">
        <f>VLOOKUP(C24,Listado!C11:I321,7,0)</f>
        <v>#N/A</v>
      </c>
      <c r="T24" s="181" t="s">
        <v>71</v>
      </c>
      <c r="U24" s="182"/>
      <c r="V24" s="182"/>
      <c r="W24" s="182"/>
      <c r="X24" s="52"/>
      <c r="Y24"/>
    </row>
    <row r="25" spans="1:25" ht="15.75" customHeight="1">
      <c r="A25" s="55"/>
      <c r="B25" s="668">
        <v>43237</v>
      </c>
      <c r="C25" s="893" t="s">
        <v>427</v>
      </c>
      <c r="D25" s="894"/>
      <c r="E25" s="894"/>
      <c r="F25" s="894"/>
      <c r="G25" s="894"/>
      <c r="H25" s="894"/>
      <c r="I25" s="894"/>
      <c r="J25" s="895"/>
      <c r="K25" s="177" t="s">
        <v>176</v>
      </c>
      <c r="L25" s="178">
        <v>710</v>
      </c>
      <c r="M25" s="178"/>
      <c r="N25" s="178"/>
      <c r="O25" s="178"/>
      <c r="P25" s="178"/>
      <c r="Q25" s="178"/>
      <c r="R25" s="179"/>
      <c r="S25" s="180" t="e">
        <f>VLOOKUP(C25,Listado!C11:I321,7,0)</f>
        <v>#N/A</v>
      </c>
      <c r="T25" s="181" t="s">
        <v>73</v>
      </c>
      <c r="U25" s="182"/>
      <c r="V25" s="182"/>
      <c r="W25" s="182"/>
      <c r="X25" s="52"/>
      <c r="Y25"/>
    </row>
    <row r="26" spans="1:25" ht="15.75" customHeight="1">
      <c r="A26" s="55"/>
      <c r="B26" s="668">
        <v>43237</v>
      </c>
      <c r="C26" s="893" t="s">
        <v>451</v>
      </c>
      <c r="D26" s="894"/>
      <c r="E26" s="894"/>
      <c r="F26" s="894"/>
      <c r="G26" s="894"/>
      <c r="H26" s="894"/>
      <c r="I26" s="894"/>
      <c r="J26" s="895"/>
      <c r="K26" s="177" t="s">
        <v>172</v>
      </c>
      <c r="L26" s="178">
        <v>898</v>
      </c>
      <c r="M26" s="178"/>
      <c r="N26" s="178"/>
      <c r="O26" s="178"/>
      <c r="P26" s="178"/>
      <c r="Q26" s="178"/>
      <c r="R26" s="179"/>
      <c r="S26" s="180"/>
      <c r="T26" s="181"/>
      <c r="U26" s="182"/>
      <c r="V26" s="182"/>
      <c r="W26" s="182"/>
      <c r="X26" s="52"/>
      <c r="Y26"/>
    </row>
    <row r="27" spans="1:25" ht="15.75" customHeight="1">
      <c r="A27" s="55"/>
      <c r="B27" s="668">
        <v>43244</v>
      </c>
      <c r="C27" s="893" t="s">
        <v>427</v>
      </c>
      <c r="D27" s="894"/>
      <c r="E27" s="894"/>
      <c r="F27" s="894"/>
      <c r="G27" s="894"/>
      <c r="H27" s="894"/>
      <c r="I27" s="894"/>
      <c r="J27" s="895"/>
      <c r="K27" s="177" t="s">
        <v>176</v>
      </c>
      <c r="L27" s="178">
        <v>394</v>
      </c>
      <c r="M27" s="178"/>
      <c r="N27" s="178"/>
      <c r="O27" s="178"/>
      <c r="P27" s="178"/>
      <c r="Q27" s="178"/>
      <c r="R27" s="179"/>
      <c r="S27" s="180" t="e">
        <f>VLOOKUP(C27,Listado!C11:I321,7,0)</f>
        <v>#N/A</v>
      </c>
      <c r="T27" s="181" t="s">
        <v>75</v>
      </c>
      <c r="U27" s="182"/>
      <c r="V27" s="182"/>
      <c r="W27" s="182"/>
      <c r="X27" s="52"/>
      <c r="Y27"/>
    </row>
    <row r="28" spans="1:25" ht="15.75" customHeight="1">
      <c r="A28" s="55"/>
      <c r="B28" s="668">
        <v>43244</v>
      </c>
      <c r="C28" s="893" t="s">
        <v>451</v>
      </c>
      <c r="D28" s="894"/>
      <c r="E28" s="894"/>
      <c r="F28" s="894"/>
      <c r="G28" s="894"/>
      <c r="H28" s="894"/>
      <c r="I28" s="894"/>
      <c r="J28" s="895"/>
      <c r="K28" s="177" t="s">
        <v>172</v>
      </c>
      <c r="L28" s="178">
        <v>393</v>
      </c>
      <c r="M28" s="178"/>
      <c r="N28" s="178"/>
      <c r="O28" s="178"/>
      <c r="P28" s="178"/>
      <c r="Q28" s="178"/>
      <c r="R28" s="179"/>
      <c r="S28" s="180" t="e">
        <f>VLOOKUP(C28,Listado!C11:I321,7,0)</f>
        <v>#N/A</v>
      </c>
      <c r="T28" s="183"/>
      <c r="U28" s="182"/>
      <c r="V28" s="182"/>
      <c r="W28" s="182"/>
      <c r="X28" s="52"/>
      <c r="Y28"/>
    </row>
    <row r="29" spans="1:25" ht="15.75" customHeight="1">
      <c r="A29" s="55"/>
      <c r="B29" s="668">
        <v>43246</v>
      </c>
      <c r="C29" s="893" t="s">
        <v>427</v>
      </c>
      <c r="D29" s="894"/>
      <c r="E29" s="894"/>
      <c r="F29" s="894"/>
      <c r="G29" s="894"/>
      <c r="H29" s="894"/>
      <c r="I29" s="894"/>
      <c r="J29" s="895"/>
      <c r="K29" s="177" t="s">
        <v>176</v>
      </c>
      <c r="L29" s="178">
        <v>234</v>
      </c>
      <c r="M29" s="178"/>
      <c r="N29" s="178"/>
      <c r="O29" s="178"/>
      <c r="P29" s="178"/>
      <c r="Q29" s="178"/>
      <c r="R29" s="179"/>
      <c r="S29" s="180"/>
      <c r="T29" s="183"/>
      <c r="U29" s="182"/>
      <c r="V29" s="182"/>
      <c r="W29" s="182"/>
      <c r="X29" s="52"/>
      <c r="Y29"/>
    </row>
    <row r="30" spans="1:25" ht="15.75" customHeight="1">
      <c r="A30" s="55"/>
      <c r="B30" s="668">
        <v>43246</v>
      </c>
      <c r="C30" s="893" t="s">
        <v>451</v>
      </c>
      <c r="D30" s="894"/>
      <c r="E30" s="894"/>
      <c r="F30" s="894"/>
      <c r="G30" s="894"/>
      <c r="H30" s="894"/>
      <c r="I30" s="894"/>
      <c r="J30" s="895"/>
      <c r="K30" s="177" t="s">
        <v>172</v>
      </c>
      <c r="L30" s="178">
        <v>552</v>
      </c>
      <c r="M30" s="178"/>
      <c r="N30" s="178"/>
      <c r="O30" s="178"/>
      <c r="P30" s="178"/>
      <c r="Q30" s="178"/>
      <c r="R30" s="179"/>
      <c r="S30" s="180" t="e">
        <f>VLOOKUP(C30,Listado!C11:I321,7,0)</f>
        <v>#N/A</v>
      </c>
      <c r="T30" s="183"/>
      <c r="U30" s="182"/>
      <c r="V30" s="182"/>
      <c r="W30" s="182"/>
      <c r="X30" s="52"/>
      <c r="Y30"/>
    </row>
    <row r="31" spans="1:25" ht="15.75" customHeight="1">
      <c r="A31" s="55"/>
      <c r="B31" s="668">
        <v>43251</v>
      </c>
      <c r="C31" s="893" t="s">
        <v>427</v>
      </c>
      <c r="D31" s="894"/>
      <c r="E31" s="894"/>
      <c r="F31" s="894"/>
      <c r="G31" s="894"/>
      <c r="H31" s="894"/>
      <c r="I31" s="894"/>
      <c r="J31" s="895"/>
      <c r="K31" s="177" t="s">
        <v>176</v>
      </c>
      <c r="L31" s="178">
        <v>705</v>
      </c>
      <c r="M31" s="178"/>
      <c r="N31" s="178"/>
      <c r="O31" s="178"/>
      <c r="P31" s="178"/>
      <c r="Q31" s="178"/>
      <c r="R31" s="179"/>
      <c r="S31" s="180" t="e">
        <f>VLOOKUP(C31,Listado!C11:I321,7,0)</f>
        <v>#N/A</v>
      </c>
      <c r="T31" s="183"/>
      <c r="U31" s="182"/>
      <c r="V31" s="182"/>
      <c r="W31" s="182"/>
      <c r="X31" s="52"/>
      <c r="Y31"/>
    </row>
    <row r="32" spans="1:25" ht="15.75" customHeight="1">
      <c r="A32" s="55"/>
      <c r="B32" s="668">
        <v>43251</v>
      </c>
      <c r="C32" s="893" t="s">
        <v>451</v>
      </c>
      <c r="D32" s="894"/>
      <c r="E32" s="894"/>
      <c r="F32" s="894"/>
      <c r="G32" s="894"/>
      <c r="H32" s="894"/>
      <c r="I32" s="894"/>
      <c r="J32" s="895"/>
      <c r="K32" s="177" t="s">
        <v>172</v>
      </c>
      <c r="L32" s="178">
        <v>546</v>
      </c>
      <c r="M32" s="178"/>
      <c r="N32" s="178"/>
      <c r="O32" s="178"/>
      <c r="P32" s="178"/>
      <c r="Q32" s="178"/>
      <c r="R32" s="179"/>
      <c r="S32" s="180" t="e">
        <f>VLOOKUP(C32,Listado!C11:I321,7,0)</f>
        <v>#N/A</v>
      </c>
      <c r="T32" s="183"/>
      <c r="U32" s="182"/>
      <c r="V32" s="182"/>
      <c r="W32" s="182"/>
      <c r="X32" s="52"/>
      <c r="Y32"/>
    </row>
    <row r="33" spans="1:1018" ht="15.75" customHeight="1">
      <c r="A33" s="55"/>
      <c r="B33" s="668">
        <v>43251</v>
      </c>
      <c r="C33" s="893" t="s">
        <v>452</v>
      </c>
      <c r="D33" s="894"/>
      <c r="E33" s="894"/>
      <c r="F33" s="894"/>
      <c r="G33" s="894"/>
      <c r="H33" s="894"/>
      <c r="I33" s="894"/>
      <c r="J33" s="895"/>
      <c r="K33" s="177" t="s">
        <v>144</v>
      </c>
      <c r="L33" s="178"/>
      <c r="M33" s="178">
        <v>3000</v>
      </c>
      <c r="N33" s="178"/>
      <c r="O33" s="178"/>
      <c r="P33" s="178"/>
      <c r="Q33" s="178"/>
      <c r="R33" s="179"/>
      <c r="S33" s="180" t="e">
        <f>VLOOKUP(C33,Listado!C11:I321,7,0)</f>
        <v>#N/A</v>
      </c>
      <c r="T33" s="183"/>
      <c r="U33" s="182"/>
      <c r="V33" s="182"/>
      <c r="W33" s="182"/>
      <c r="X33" s="52"/>
      <c r="Y33"/>
    </row>
    <row r="34" spans="1:1018" s="484" customFormat="1" ht="15.75" customHeight="1">
      <c r="A34" s="55"/>
      <c r="B34" s="668"/>
      <c r="C34" s="893"/>
      <c r="D34" s="894"/>
      <c r="E34" s="894"/>
      <c r="F34" s="894"/>
      <c r="G34" s="894"/>
      <c r="H34" s="894"/>
      <c r="I34" s="894"/>
      <c r="J34" s="895"/>
      <c r="K34" s="177"/>
      <c r="L34" s="178"/>
      <c r="M34" s="178"/>
      <c r="N34" s="178"/>
      <c r="O34" s="178"/>
      <c r="P34" s="178"/>
      <c r="Q34" s="178"/>
      <c r="R34" s="179"/>
      <c r="S34" s="180" t="e">
        <f>VLOOKUP(C34,Listado!C11:I321,7,0)</f>
        <v>#N/A</v>
      </c>
      <c r="T34" s="183"/>
      <c r="U34" s="183"/>
      <c r="V34" s="183"/>
      <c r="W34" s="183"/>
      <c r="X34" s="52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</row>
    <row r="35" spans="1:1018" s="484" customFormat="1" ht="15.75" customHeight="1">
      <c r="A35" s="55"/>
      <c r="B35" s="176"/>
      <c r="C35" s="893"/>
      <c r="D35" s="894"/>
      <c r="E35" s="894"/>
      <c r="F35" s="894"/>
      <c r="G35" s="894"/>
      <c r="H35" s="894"/>
      <c r="I35" s="894"/>
      <c r="J35" s="895"/>
      <c r="K35" s="187" t="e">
        <f t="shared" ref="K35:K60" si="0">S35</f>
        <v>#N/A</v>
      </c>
      <c r="L35" s="178"/>
      <c r="M35" s="178"/>
      <c r="N35" s="178"/>
      <c r="O35" s="178"/>
      <c r="P35" s="178"/>
      <c r="Q35" s="178"/>
      <c r="R35" s="179"/>
      <c r="S35" s="180" t="e">
        <f>VLOOKUP(C35,Listado!C11:I321,7,0)</f>
        <v>#N/A</v>
      </c>
      <c r="T35" s="183"/>
      <c r="U35" s="183"/>
      <c r="V35" s="183"/>
      <c r="W35" s="183"/>
      <c r="X35" s="52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</row>
    <row r="36" spans="1:1018" ht="15.75" customHeight="1">
      <c r="A36" s="55"/>
      <c r="B36" s="176"/>
      <c r="C36" s="799"/>
      <c r="D36" s="799"/>
      <c r="E36" s="799"/>
      <c r="F36" s="799"/>
      <c r="G36" s="799"/>
      <c r="H36" s="799"/>
      <c r="I36" s="799"/>
      <c r="J36" s="799"/>
      <c r="K36" s="187" t="e">
        <f t="shared" si="0"/>
        <v>#N/A</v>
      </c>
      <c r="L36" s="178"/>
      <c r="M36" s="178"/>
      <c r="N36" s="178"/>
      <c r="O36" s="178"/>
      <c r="P36" s="178"/>
      <c r="Q36" s="178"/>
      <c r="R36" s="179"/>
      <c r="S36" s="180" t="e">
        <f>VLOOKUP(C36,Listado!C11:I321,7,0)</f>
        <v>#N/A</v>
      </c>
      <c r="T36" s="183"/>
      <c r="U36" s="182"/>
      <c r="V36" s="182"/>
      <c r="W36" s="182"/>
      <c r="X36" s="52"/>
      <c r="Y36"/>
    </row>
    <row r="37" spans="1:1018" ht="15.75" customHeight="1">
      <c r="A37" s="55"/>
      <c r="B37" s="176"/>
      <c r="C37" s="800"/>
      <c r="D37" s="800"/>
      <c r="E37" s="800"/>
      <c r="F37" s="800"/>
      <c r="G37" s="800"/>
      <c r="H37" s="800"/>
      <c r="I37" s="800"/>
      <c r="J37" s="800"/>
      <c r="K37" s="187" t="e">
        <f t="shared" si="0"/>
        <v>#N/A</v>
      </c>
      <c r="L37" s="178"/>
      <c r="M37" s="178"/>
      <c r="N37" s="178"/>
      <c r="O37" s="178"/>
      <c r="P37" s="178"/>
      <c r="Q37" s="178"/>
      <c r="R37" s="179"/>
      <c r="S37" s="180" t="e">
        <f>VLOOKUP(C37,Listado!C11:I321,7,0)</f>
        <v>#N/A</v>
      </c>
      <c r="T37" s="183"/>
      <c r="U37" s="182"/>
      <c r="V37" s="182"/>
      <c r="W37" s="182"/>
      <c r="X37" s="52"/>
      <c r="Y37"/>
    </row>
    <row r="38" spans="1:1018" ht="15.75" customHeight="1">
      <c r="A38" s="55"/>
      <c r="B38" s="176"/>
      <c r="C38" s="800"/>
      <c r="D38" s="800"/>
      <c r="E38" s="800"/>
      <c r="F38" s="800"/>
      <c r="G38" s="800"/>
      <c r="H38" s="800"/>
      <c r="I38" s="800"/>
      <c r="J38" s="800"/>
      <c r="K38" s="187" t="e">
        <f t="shared" si="0"/>
        <v>#N/A</v>
      </c>
      <c r="L38" s="178"/>
      <c r="M38" s="178"/>
      <c r="N38" s="178"/>
      <c r="O38" s="178"/>
      <c r="P38" s="178"/>
      <c r="Q38" s="178"/>
      <c r="R38" s="179"/>
      <c r="S38" s="180" t="e">
        <f>VLOOKUP(C38,Listado!C11:I321,7,0)</f>
        <v>#N/A</v>
      </c>
      <c r="T38" s="183"/>
      <c r="U38" s="182"/>
      <c r="V38" s="182"/>
      <c r="W38" s="182"/>
      <c r="X38" s="52"/>
      <c r="Y38"/>
    </row>
    <row r="39" spans="1:1018" ht="15.75" customHeight="1">
      <c r="A39" s="55"/>
      <c r="B39" s="176"/>
      <c r="C39" s="800"/>
      <c r="D39" s="800"/>
      <c r="E39" s="800"/>
      <c r="F39" s="800"/>
      <c r="G39" s="800"/>
      <c r="H39" s="800"/>
      <c r="I39" s="800"/>
      <c r="J39" s="800"/>
      <c r="K39" s="187" t="e">
        <f t="shared" si="0"/>
        <v>#N/A</v>
      </c>
      <c r="L39" s="178"/>
      <c r="M39" s="178"/>
      <c r="N39" s="178"/>
      <c r="O39" s="178"/>
      <c r="P39" s="178"/>
      <c r="Q39" s="178"/>
      <c r="R39" s="179"/>
      <c r="S39" s="180" t="e">
        <f>VLOOKUP(C39,Listado!C11:I321,7,0)</f>
        <v>#N/A</v>
      </c>
      <c r="T39" s="183"/>
      <c r="U39" s="182"/>
      <c r="V39" s="182"/>
      <c r="W39" s="182"/>
      <c r="X39" s="52"/>
      <c r="Y39"/>
    </row>
    <row r="40" spans="1:1018" ht="15.75" customHeight="1">
      <c r="A40" s="55"/>
      <c r="B40" s="176"/>
      <c r="C40" s="800"/>
      <c r="D40" s="800"/>
      <c r="E40" s="800"/>
      <c r="F40" s="800"/>
      <c r="G40" s="800"/>
      <c r="H40" s="800"/>
      <c r="I40" s="800"/>
      <c r="J40" s="800"/>
      <c r="K40" s="187" t="e">
        <f t="shared" si="0"/>
        <v>#N/A</v>
      </c>
      <c r="L40" s="178"/>
      <c r="M40" s="178"/>
      <c r="N40" s="178"/>
      <c r="O40" s="178"/>
      <c r="P40" s="178"/>
      <c r="Q40" s="178"/>
      <c r="R40" s="179"/>
      <c r="S40" s="180" t="e">
        <f>VLOOKUP(C40,Listado!C11:I321,7,0)</f>
        <v>#N/A</v>
      </c>
      <c r="T40" s="183"/>
      <c r="U40" s="182"/>
      <c r="V40" s="182"/>
      <c r="W40" s="182"/>
      <c r="X40" s="52"/>
      <c r="Y40"/>
    </row>
    <row r="41" spans="1:1018" ht="15.75" customHeight="1">
      <c r="A41" s="55"/>
      <c r="B41" s="176"/>
      <c r="C41" s="800"/>
      <c r="D41" s="800"/>
      <c r="E41" s="800"/>
      <c r="F41" s="800"/>
      <c r="G41" s="800"/>
      <c r="H41" s="800"/>
      <c r="I41" s="800"/>
      <c r="J41" s="800"/>
      <c r="K41" s="187" t="e">
        <f t="shared" si="0"/>
        <v>#N/A</v>
      </c>
      <c r="L41" s="178"/>
      <c r="M41" s="178"/>
      <c r="N41" s="178"/>
      <c r="O41" s="178"/>
      <c r="P41" s="178"/>
      <c r="Q41" s="178"/>
      <c r="R41" s="179"/>
      <c r="S41" s="180" t="e">
        <f>VLOOKUP(C41,Listado!C11:I321,7,0)</f>
        <v>#N/A</v>
      </c>
      <c r="T41" s="183"/>
      <c r="U41" s="182"/>
      <c r="V41" s="182"/>
      <c r="W41" s="182"/>
      <c r="X41" s="52"/>
      <c r="Y41"/>
    </row>
    <row r="42" spans="1:1018" ht="15.75" customHeight="1">
      <c r="A42" s="55"/>
      <c r="B42" s="176"/>
      <c r="C42" s="800"/>
      <c r="D42" s="800"/>
      <c r="E42" s="800"/>
      <c r="F42" s="800"/>
      <c r="G42" s="800"/>
      <c r="H42" s="800"/>
      <c r="I42" s="800"/>
      <c r="J42" s="800"/>
      <c r="K42" s="187" t="e">
        <f t="shared" si="0"/>
        <v>#N/A</v>
      </c>
      <c r="L42" s="178"/>
      <c r="M42" s="178"/>
      <c r="N42" s="178"/>
      <c r="O42" s="178"/>
      <c r="P42" s="178"/>
      <c r="Q42" s="178"/>
      <c r="R42" s="179"/>
      <c r="S42" s="180" t="e">
        <f>VLOOKUP(C42,Listado!C11:I321,7,0)</f>
        <v>#N/A</v>
      </c>
      <c r="T42" s="183"/>
      <c r="U42" s="182"/>
      <c r="V42" s="182"/>
      <c r="W42" s="182"/>
      <c r="X42" s="52"/>
      <c r="Y42"/>
    </row>
    <row r="43" spans="1:1018" ht="15.75" customHeight="1">
      <c r="A43" s="55"/>
      <c r="B43" s="176"/>
      <c r="C43" s="800"/>
      <c r="D43" s="800"/>
      <c r="E43" s="800"/>
      <c r="F43" s="800"/>
      <c r="G43" s="800"/>
      <c r="H43" s="800"/>
      <c r="I43" s="800"/>
      <c r="J43" s="800"/>
      <c r="K43" s="187" t="e">
        <f t="shared" si="0"/>
        <v>#N/A</v>
      </c>
      <c r="L43" s="178"/>
      <c r="M43" s="178"/>
      <c r="N43" s="178"/>
      <c r="O43" s="178"/>
      <c r="P43" s="178"/>
      <c r="Q43" s="178"/>
      <c r="R43" s="179"/>
      <c r="S43" s="180" t="e">
        <f>VLOOKUP(C43,Listado!C11:I321,7,0)</f>
        <v>#N/A</v>
      </c>
      <c r="T43" s="183"/>
      <c r="U43" s="182"/>
      <c r="V43" s="182"/>
      <c r="W43" s="182"/>
      <c r="X43" s="52"/>
      <c r="Y43"/>
    </row>
    <row r="44" spans="1:1018" ht="15.75" customHeight="1">
      <c r="A44" s="55"/>
      <c r="B44" s="176"/>
      <c r="C44" s="800"/>
      <c r="D44" s="800"/>
      <c r="E44" s="800"/>
      <c r="F44" s="800"/>
      <c r="G44" s="800"/>
      <c r="H44" s="800"/>
      <c r="I44" s="800"/>
      <c r="J44" s="800"/>
      <c r="K44" s="187" t="e">
        <f t="shared" si="0"/>
        <v>#N/A</v>
      </c>
      <c r="L44" s="178"/>
      <c r="M44" s="178"/>
      <c r="N44" s="178"/>
      <c r="O44" s="178"/>
      <c r="P44" s="178"/>
      <c r="Q44" s="178"/>
      <c r="R44" s="179"/>
      <c r="S44" s="180" t="e">
        <f>VLOOKUP(C44,Listado!C11:I321,7,0)</f>
        <v>#N/A</v>
      </c>
      <c r="T44" s="183"/>
      <c r="U44" s="182"/>
      <c r="V44" s="182"/>
      <c r="W44" s="182"/>
      <c r="X44" s="52"/>
      <c r="Y44"/>
    </row>
    <row r="45" spans="1:1018" ht="15.75" customHeight="1">
      <c r="A45" s="55"/>
      <c r="B45" s="176"/>
      <c r="C45" s="800"/>
      <c r="D45" s="800"/>
      <c r="E45" s="800"/>
      <c r="F45" s="800"/>
      <c r="G45" s="800"/>
      <c r="H45" s="800"/>
      <c r="I45" s="800"/>
      <c r="J45" s="800"/>
      <c r="K45" s="187" t="e">
        <f t="shared" si="0"/>
        <v>#N/A</v>
      </c>
      <c r="L45" s="178"/>
      <c r="M45" s="178"/>
      <c r="N45" s="178"/>
      <c r="O45" s="178"/>
      <c r="P45" s="178"/>
      <c r="Q45" s="178"/>
      <c r="R45" s="179"/>
      <c r="S45" s="180" t="e">
        <f>VLOOKUP(C45,Listado!C11:I321,7,0)</f>
        <v>#N/A</v>
      </c>
      <c r="T45" s="183"/>
      <c r="U45" s="182"/>
      <c r="V45" s="182"/>
      <c r="W45" s="182"/>
      <c r="X45" s="52"/>
      <c r="Y45"/>
    </row>
    <row r="46" spans="1:1018" ht="15.75" customHeight="1">
      <c r="A46" s="55"/>
      <c r="B46" s="176"/>
      <c r="C46" s="800"/>
      <c r="D46" s="800"/>
      <c r="E46" s="800"/>
      <c r="F46" s="800"/>
      <c r="G46" s="800"/>
      <c r="H46" s="800"/>
      <c r="I46" s="800"/>
      <c r="J46" s="800"/>
      <c r="K46" s="187" t="e">
        <f t="shared" si="0"/>
        <v>#N/A</v>
      </c>
      <c r="L46" s="178"/>
      <c r="M46" s="178"/>
      <c r="N46" s="178"/>
      <c r="O46" s="178"/>
      <c r="P46" s="178"/>
      <c r="Q46" s="178"/>
      <c r="R46" s="179"/>
      <c r="S46" s="180" t="e">
        <f>VLOOKUP(C46,Listado!C11:I321,7,0)</f>
        <v>#N/A</v>
      </c>
      <c r="T46" s="183"/>
      <c r="U46" s="182"/>
      <c r="V46" s="182"/>
      <c r="W46" s="182"/>
      <c r="X46" s="52"/>
      <c r="Y46"/>
    </row>
    <row r="47" spans="1:1018" ht="15.75" customHeight="1">
      <c r="A47" s="55"/>
      <c r="B47" s="176"/>
      <c r="C47" s="800"/>
      <c r="D47" s="800"/>
      <c r="E47" s="800"/>
      <c r="F47" s="800"/>
      <c r="G47" s="800"/>
      <c r="H47" s="800"/>
      <c r="I47" s="800"/>
      <c r="J47" s="800"/>
      <c r="K47" s="187" t="e">
        <f t="shared" si="0"/>
        <v>#N/A</v>
      </c>
      <c r="L47" s="178"/>
      <c r="M47" s="178"/>
      <c r="N47" s="178"/>
      <c r="O47" s="178"/>
      <c r="P47" s="178"/>
      <c r="Q47" s="178"/>
      <c r="R47" s="179"/>
      <c r="S47" s="180" t="e">
        <f>VLOOKUP(C47,Listado!C11:I321,7,0)</f>
        <v>#N/A</v>
      </c>
      <c r="T47" s="183"/>
      <c r="U47" s="182"/>
      <c r="V47" s="182"/>
      <c r="W47" s="182"/>
      <c r="X47" s="52"/>
      <c r="Y47"/>
    </row>
    <row r="48" spans="1:1018" ht="15.75" customHeight="1">
      <c r="A48" s="55"/>
      <c r="B48" s="176"/>
      <c r="C48" s="800"/>
      <c r="D48" s="800"/>
      <c r="E48" s="800"/>
      <c r="F48" s="800"/>
      <c r="G48" s="800"/>
      <c r="H48" s="800"/>
      <c r="I48" s="800"/>
      <c r="J48" s="800"/>
      <c r="K48" s="187" t="e">
        <f t="shared" si="0"/>
        <v>#N/A</v>
      </c>
      <c r="L48" s="178"/>
      <c r="M48" s="178"/>
      <c r="N48" s="178"/>
      <c r="O48" s="178"/>
      <c r="P48" s="178"/>
      <c r="Q48" s="178"/>
      <c r="R48" s="179"/>
      <c r="S48" s="180" t="e">
        <f>VLOOKUP(C48,Listado!C11:I321,7,0)</f>
        <v>#N/A</v>
      </c>
      <c r="T48" s="183"/>
      <c r="U48" s="182"/>
      <c r="V48" s="182"/>
      <c r="W48" s="182"/>
      <c r="X48" s="52"/>
      <c r="Y48"/>
    </row>
    <row r="49" spans="1:25" ht="15.75" customHeight="1">
      <c r="A49" s="55"/>
      <c r="B49" s="176"/>
      <c r="C49" s="800"/>
      <c r="D49" s="800"/>
      <c r="E49" s="800"/>
      <c r="F49" s="800"/>
      <c r="G49" s="800"/>
      <c r="H49" s="800"/>
      <c r="I49" s="800"/>
      <c r="J49" s="800"/>
      <c r="K49" s="187" t="e">
        <f t="shared" si="0"/>
        <v>#N/A</v>
      </c>
      <c r="L49" s="178"/>
      <c r="M49" s="178"/>
      <c r="N49" s="178"/>
      <c r="O49" s="178"/>
      <c r="P49" s="178"/>
      <c r="Q49" s="178"/>
      <c r="R49" s="179"/>
      <c r="S49" s="180" t="e">
        <f>VLOOKUP(C49,Listado!C11:I321,7,0)</f>
        <v>#N/A</v>
      </c>
      <c r="T49" s="183"/>
      <c r="U49" s="182"/>
      <c r="V49" s="182"/>
      <c r="W49" s="182"/>
      <c r="X49" s="52"/>
      <c r="Y49"/>
    </row>
    <row r="50" spans="1:25" ht="15.75" customHeight="1">
      <c r="A50" s="55"/>
      <c r="B50" s="176"/>
      <c r="C50" s="800"/>
      <c r="D50" s="800"/>
      <c r="E50" s="800"/>
      <c r="F50" s="800"/>
      <c r="G50" s="800"/>
      <c r="H50" s="800"/>
      <c r="I50" s="800"/>
      <c r="J50" s="800"/>
      <c r="K50" s="187" t="e">
        <f t="shared" si="0"/>
        <v>#N/A</v>
      </c>
      <c r="L50" s="178"/>
      <c r="M50" s="178"/>
      <c r="N50" s="178"/>
      <c r="O50" s="178"/>
      <c r="P50" s="178"/>
      <c r="Q50" s="178"/>
      <c r="R50" s="179"/>
      <c r="S50" s="180" t="e">
        <f>VLOOKUP(C50,Listado!C11:I321,7,0)</f>
        <v>#N/A</v>
      </c>
      <c r="T50" s="183"/>
      <c r="U50" s="182"/>
      <c r="V50" s="182"/>
      <c r="W50" s="182"/>
      <c r="X50" s="52"/>
      <c r="Y50"/>
    </row>
    <row r="51" spans="1:25" ht="15.75" customHeight="1">
      <c r="A51" s="55"/>
      <c r="B51" s="176"/>
      <c r="C51" s="800"/>
      <c r="D51" s="800"/>
      <c r="E51" s="800"/>
      <c r="F51" s="800"/>
      <c r="G51" s="800"/>
      <c r="H51" s="800"/>
      <c r="I51" s="800"/>
      <c r="J51" s="800"/>
      <c r="K51" s="187" t="e">
        <f t="shared" si="0"/>
        <v>#N/A</v>
      </c>
      <c r="L51" s="178"/>
      <c r="M51" s="178"/>
      <c r="N51" s="178"/>
      <c r="O51" s="178"/>
      <c r="P51" s="178"/>
      <c r="Q51" s="178"/>
      <c r="R51" s="179"/>
      <c r="S51" s="180" t="e">
        <f>VLOOKUP(C51,Listado!C11:I321,7,0)</f>
        <v>#N/A</v>
      </c>
      <c r="T51" s="183"/>
      <c r="U51" s="182"/>
      <c r="V51" s="182"/>
      <c r="W51" s="182"/>
      <c r="X51" s="52"/>
      <c r="Y51"/>
    </row>
    <row r="52" spans="1:25" ht="15.75" customHeight="1">
      <c r="A52" s="55"/>
      <c r="B52" s="176"/>
      <c r="C52" s="800"/>
      <c r="D52" s="800"/>
      <c r="E52" s="800"/>
      <c r="F52" s="800"/>
      <c r="G52" s="800"/>
      <c r="H52" s="800"/>
      <c r="I52" s="800"/>
      <c r="J52" s="800"/>
      <c r="K52" s="187" t="e">
        <f t="shared" si="0"/>
        <v>#N/A</v>
      </c>
      <c r="L52" s="178"/>
      <c r="M52" s="178"/>
      <c r="N52" s="178"/>
      <c r="O52" s="178"/>
      <c r="P52" s="178"/>
      <c r="Q52" s="178"/>
      <c r="R52" s="179"/>
      <c r="S52" s="180" t="e">
        <f>VLOOKUP(C52,Listado!C11:I321,7,0)</f>
        <v>#N/A</v>
      </c>
      <c r="T52" s="183"/>
      <c r="U52" s="182"/>
      <c r="V52" s="182"/>
      <c r="W52" s="182"/>
      <c r="X52" s="52"/>
      <c r="Y52"/>
    </row>
    <row r="53" spans="1:25" ht="15.75" customHeight="1">
      <c r="A53" s="55"/>
      <c r="B53" s="176"/>
      <c r="C53" s="800"/>
      <c r="D53" s="800"/>
      <c r="E53" s="800"/>
      <c r="F53" s="800"/>
      <c r="G53" s="800"/>
      <c r="H53" s="800"/>
      <c r="I53" s="800"/>
      <c r="J53" s="800"/>
      <c r="K53" s="187" t="e">
        <f t="shared" si="0"/>
        <v>#N/A</v>
      </c>
      <c r="L53" s="178"/>
      <c r="M53" s="178"/>
      <c r="N53" s="178"/>
      <c r="O53" s="178"/>
      <c r="P53" s="178"/>
      <c r="Q53" s="178"/>
      <c r="R53" s="179"/>
      <c r="S53" s="180" t="e">
        <f>VLOOKUP(C53,Listado!C11:I321,7,0)</f>
        <v>#N/A</v>
      </c>
      <c r="T53" s="183"/>
      <c r="U53" s="182"/>
      <c r="V53" s="182"/>
      <c r="W53" s="182"/>
      <c r="X53" s="52"/>
      <c r="Y53"/>
    </row>
    <row r="54" spans="1:25" ht="15.75" customHeight="1">
      <c r="A54" s="55"/>
      <c r="B54" s="176"/>
      <c r="C54" s="800"/>
      <c r="D54" s="800"/>
      <c r="E54" s="800"/>
      <c r="F54" s="800"/>
      <c r="G54" s="800"/>
      <c r="H54" s="800"/>
      <c r="I54" s="800"/>
      <c r="J54" s="800"/>
      <c r="K54" s="187" t="e">
        <f t="shared" si="0"/>
        <v>#N/A</v>
      </c>
      <c r="L54" s="178"/>
      <c r="M54" s="178"/>
      <c r="N54" s="178"/>
      <c r="O54" s="178"/>
      <c r="P54" s="178"/>
      <c r="Q54" s="178"/>
      <c r="R54" s="179"/>
      <c r="S54" s="180" t="e">
        <f>VLOOKUP(C54,Listado!C11:I321,7,0)</f>
        <v>#N/A</v>
      </c>
      <c r="T54" s="183"/>
      <c r="U54" s="182"/>
      <c r="V54" s="182"/>
      <c r="W54" s="182"/>
      <c r="X54" s="52"/>
      <c r="Y54"/>
    </row>
    <row r="55" spans="1:25" ht="15.75" customHeight="1">
      <c r="A55" s="55"/>
      <c r="B55" s="176"/>
      <c r="C55" s="800"/>
      <c r="D55" s="800"/>
      <c r="E55" s="800"/>
      <c r="F55" s="800"/>
      <c r="G55" s="800"/>
      <c r="H55" s="800"/>
      <c r="I55" s="800"/>
      <c r="J55" s="800"/>
      <c r="K55" s="187" t="e">
        <f t="shared" si="0"/>
        <v>#N/A</v>
      </c>
      <c r="L55" s="178"/>
      <c r="M55" s="178"/>
      <c r="N55" s="178"/>
      <c r="O55" s="178"/>
      <c r="P55" s="178"/>
      <c r="Q55" s="178"/>
      <c r="R55" s="179"/>
      <c r="S55" s="180" t="e">
        <f>VLOOKUP(C55,Listado!C11:I321,7,0)</f>
        <v>#N/A</v>
      </c>
      <c r="T55" s="183"/>
      <c r="U55" s="182"/>
      <c r="V55" s="182"/>
      <c r="W55" s="182"/>
      <c r="X55" s="52"/>
      <c r="Y55"/>
    </row>
    <row r="56" spans="1:25" ht="15.75" customHeight="1">
      <c r="A56" s="55"/>
      <c r="B56" s="176"/>
      <c r="C56" s="800"/>
      <c r="D56" s="800"/>
      <c r="E56" s="800"/>
      <c r="F56" s="800"/>
      <c r="G56" s="800"/>
      <c r="H56" s="800"/>
      <c r="I56" s="800"/>
      <c r="J56" s="800"/>
      <c r="K56" s="187" t="e">
        <f t="shared" si="0"/>
        <v>#N/A</v>
      </c>
      <c r="L56" s="178"/>
      <c r="M56" s="178"/>
      <c r="N56" s="178"/>
      <c r="O56" s="178"/>
      <c r="P56" s="178"/>
      <c r="Q56" s="178"/>
      <c r="R56" s="179"/>
      <c r="S56" s="180" t="e">
        <f>VLOOKUP(C56,Listado!C11:I321,7,0)</f>
        <v>#N/A</v>
      </c>
      <c r="T56" s="183"/>
      <c r="U56" s="182"/>
      <c r="V56" s="182"/>
      <c r="W56" s="182"/>
      <c r="X56" s="52"/>
      <c r="Y56"/>
    </row>
    <row r="57" spans="1:25" ht="15.75" customHeight="1">
      <c r="A57" s="55"/>
      <c r="B57" s="176"/>
      <c r="C57" s="800"/>
      <c r="D57" s="800"/>
      <c r="E57" s="800"/>
      <c r="F57" s="800"/>
      <c r="G57" s="800"/>
      <c r="H57" s="800"/>
      <c r="I57" s="800"/>
      <c r="J57" s="800"/>
      <c r="K57" s="187" t="e">
        <f t="shared" si="0"/>
        <v>#N/A</v>
      </c>
      <c r="L57" s="178"/>
      <c r="M57" s="178"/>
      <c r="N57" s="178"/>
      <c r="O57" s="178"/>
      <c r="P57" s="178"/>
      <c r="Q57" s="178"/>
      <c r="R57" s="179"/>
      <c r="S57" s="180" t="e">
        <f>VLOOKUP(C57,Listado!C11:I321,7,0)</f>
        <v>#N/A</v>
      </c>
      <c r="T57" s="183"/>
      <c r="U57" s="182"/>
      <c r="V57" s="182"/>
      <c r="W57" s="182"/>
      <c r="X57" s="52"/>
      <c r="Y57"/>
    </row>
    <row r="58" spans="1:25" ht="15.75" customHeight="1">
      <c r="A58" s="55"/>
      <c r="B58" s="176"/>
      <c r="C58" s="800"/>
      <c r="D58" s="800"/>
      <c r="E58" s="800"/>
      <c r="F58" s="800"/>
      <c r="G58" s="800"/>
      <c r="H58" s="800"/>
      <c r="I58" s="800"/>
      <c r="J58" s="800"/>
      <c r="K58" s="187" t="e">
        <f t="shared" si="0"/>
        <v>#N/A</v>
      </c>
      <c r="L58" s="178"/>
      <c r="M58"/>
      <c r="N58" s="178"/>
      <c r="O58" s="178"/>
      <c r="P58" s="178"/>
      <c r="Q58" s="178"/>
      <c r="R58" s="179"/>
      <c r="S58" s="180" t="e">
        <f>VLOOKUP(C58,Listado!C11:I321,7,0)</f>
        <v>#N/A</v>
      </c>
      <c r="T58" s="183"/>
      <c r="U58" s="182"/>
      <c r="V58" s="182"/>
      <c r="W58" s="182"/>
      <c r="X58" s="52"/>
      <c r="Y58"/>
    </row>
    <row r="59" spans="1:25" ht="15.75" customHeight="1">
      <c r="A59" s="55"/>
      <c r="B59" s="176"/>
      <c r="C59" s="800"/>
      <c r="D59" s="800"/>
      <c r="E59" s="800"/>
      <c r="F59" s="800"/>
      <c r="G59" s="800"/>
      <c r="H59" s="800"/>
      <c r="I59" s="800"/>
      <c r="J59" s="800"/>
      <c r="K59" s="187" t="e">
        <f t="shared" si="0"/>
        <v>#N/A</v>
      </c>
      <c r="L59" s="178"/>
      <c r="M59" s="178"/>
      <c r="N59" s="178"/>
      <c r="O59" s="178"/>
      <c r="P59" s="178"/>
      <c r="Q59" s="178"/>
      <c r="R59" s="179"/>
      <c r="S59" s="180" t="e">
        <f>VLOOKUP(C59,Listado!C11:I321,7,0)</f>
        <v>#N/A</v>
      </c>
      <c r="T59" s="183"/>
      <c r="U59" s="182"/>
      <c r="V59" s="182"/>
      <c r="W59" s="182"/>
      <c r="X59" s="52"/>
      <c r="Y59"/>
    </row>
    <row r="60" spans="1:25" ht="15.75" customHeight="1">
      <c r="A60" s="55"/>
      <c r="B60" s="176"/>
      <c r="C60" s="800"/>
      <c r="D60" s="800"/>
      <c r="E60" s="800"/>
      <c r="F60" s="800"/>
      <c r="G60" s="800"/>
      <c r="H60" s="800"/>
      <c r="I60" s="800"/>
      <c r="J60" s="800"/>
      <c r="K60" s="187" t="e">
        <f t="shared" si="0"/>
        <v>#N/A</v>
      </c>
      <c r="L60" s="178"/>
      <c r="M60" s="178"/>
      <c r="N60" s="178"/>
      <c r="O60" s="178"/>
      <c r="P60" s="178"/>
      <c r="Q60" s="178"/>
      <c r="R60" s="179"/>
      <c r="S60" s="180" t="e">
        <f>VLOOKUP(C60,Listado!C11:I321,7,0)</f>
        <v>#N/A</v>
      </c>
      <c r="T60" s="188">
        <v>5000</v>
      </c>
      <c r="U60" s="188">
        <v>600</v>
      </c>
      <c r="V60" s="182"/>
      <c r="W60" s="182"/>
      <c r="X60" s="269"/>
      <c r="Y60" s="269"/>
    </row>
    <row r="61" spans="1:25" ht="15.75" customHeight="1">
      <c r="A61" s="55"/>
      <c r="B61" s="189"/>
      <c r="C61" s="804" t="s">
        <v>97</v>
      </c>
      <c r="D61" s="804"/>
      <c r="E61" s="804"/>
      <c r="F61" s="804"/>
      <c r="G61" s="804"/>
      <c r="H61" s="804"/>
      <c r="I61" s="804"/>
      <c r="J61" s="804"/>
      <c r="K61" s="190"/>
      <c r="L61" s="191"/>
      <c r="M61" s="191">
        <v>5364.5</v>
      </c>
      <c r="N61" s="452"/>
      <c r="O61" s="452"/>
      <c r="P61" s="453"/>
      <c r="Q61" s="454"/>
      <c r="R61" s="179"/>
      <c r="S61" s="180">
        <f>VLOOKUP(C61,Listado!C11:I321,7,0)</f>
        <v>0</v>
      </c>
      <c r="T61" s="194">
        <v>5000</v>
      </c>
      <c r="U61" s="194">
        <v>0</v>
      </c>
      <c r="V61" s="194">
        <f>SUM(Q64+Q65)</f>
        <v>0</v>
      </c>
      <c r="W61" s="195"/>
      <c r="X61" s="194">
        <v>0</v>
      </c>
      <c r="Y61" s="194">
        <v>0</v>
      </c>
    </row>
    <row r="62" spans="1:25" ht="15.75" customHeight="1">
      <c r="A62" s="55"/>
      <c r="B62" s="189"/>
      <c r="C62" s="804" t="s">
        <v>394</v>
      </c>
      <c r="D62" s="804"/>
      <c r="E62" s="804"/>
      <c r="F62" s="804"/>
      <c r="G62" s="804"/>
      <c r="H62" s="804"/>
      <c r="I62" s="804"/>
      <c r="J62" s="804"/>
      <c r="K62" s="190"/>
      <c r="L62" s="196"/>
      <c r="M62" s="197">
        <v>500</v>
      </c>
      <c r="N62" s="455"/>
      <c r="O62" s="455"/>
      <c r="P62" s="453"/>
      <c r="Q62" s="455"/>
      <c r="R62" s="179"/>
      <c r="S62" s="180" t="e">
        <f>VLOOKUP(C62,Listado!C11:I321,7,0)</f>
        <v>#N/A</v>
      </c>
      <c r="T62" s="199">
        <f>SUMIF('HC-May'!K15:K60,"OM",'HC-May'!L15:L60)+Q61</f>
        <v>5364.5</v>
      </c>
      <c r="U62" s="199">
        <v>500</v>
      </c>
      <c r="V62" s="194">
        <v>1300</v>
      </c>
      <c r="W62" s="195"/>
      <c r="X62" s="194">
        <v>150</v>
      </c>
      <c r="Y62" s="194">
        <v>1000</v>
      </c>
    </row>
    <row r="63" spans="1:25" ht="15.75" customHeight="1">
      <c r="A63" s="55"/>
      <c r="B63" s="189"/>
      <c r="C63" s="804" t="s">
        <v>122</v>
      </c>
      <c r="D63" s="804"/>
      <c r="E63" s="804"/>
      <c r="F63" s="804"/>
      <c r="G63" s="804"/>
      <c r="H63" s="804"/>
      <c r="I63" s="804"/>
      <c r="J63" s="804"/>
      <c r="K63" s="201" t="str">
        <f>S63</f>
        <v>RFSR</v>
      </c>
      <c r="L63" s="196"/>
      <c r="M63" s="197">
        <v>1300</v>
      </c>
      <c r="N63" s="455"/>
      <c r="O63" s="455"/>
      <c r="P63" s="455"/>
      <c r="Q63" s="454">
        <v>0</v>
      </c>
      <c r="R63" s="179"/>
      <c r="S63" s="180" t="str">
        <f>VLOOKUP(C63,Listado!C11:I321,7,0)</f>
        <v>RFSR</v>
      </c>
      <c r="T63" s="194">
        <v>5000</v>
      </c>
      <c r="U63" s="194">
        <f>U60-U62</f>
        <v>100</v>
      </c>
      <c r="V63" s="182"/>
      <c r="W63" s="182"/>
      <c r="X63" s="52"/>
      <c r="Y63" s="269"/>
    </row>
    <row r="64" spans="1:25" ht="15.75" customHeight="1">
      <c r="A64" s="55"/>
      <c r="B64" s="189"/>
      <c r="C64" s="804" t="s">
        <v>135</v>
      </c>
      <c r="D64" s="804"/>
      <c r="E64" s="804"/>
      <c r="F64" s="804"/>
      <c r="G64" s="804"/>
      <c r="H64" s="804"/>
      <c r="I64" s="804"/>
      <c r="J64" s="804"/>
      <c r="K64" s="201" t="str">
        <f>S64</f>
        <v>PAS</v>
      </c>
      <c r="L64" s="203"/>
      <c r="M64" s="197"/>
      <c r="N64" s="456"/>
      <c r="O64" s="456"/>
      <c r="P64" s="456"/>
      <c r="Q64" s="454"/>
      <c r="R64" s="179"/>
      <c r="S64" s="180" t="str">
        <f>VLOOKUP(C64,Listado!C11:I321,7,0)</f>
        <v>PAS</v>
      </c>
      <c r="T64" s="183"/>
      <c r="U64" s="182"/>
      <c r="V64" s="182"/>
      <c r="W64" s="182"/>
      <c r="X64" s="52"/>
    </row>
    <row r="65" spans="1:24" ht="15.75" customHeight="1">
      <c r="A65" s="55"/>
      <c r="B65" s="189"/>
      <c r="C65" s="804" t="s">
        <v>161</v>
      </c>
      <c r="D65" s="804"/>
      <c r="E65" s="804"/>
      <c r="F65" s="804"/>
      <c r="G65" s="804"/>
      <c r="H65" s="804"/>
      <c r="I65" s="804"/>
      <c r="J65" s="804"/>
      <c r="K65" s="201" t="str">
        <f>S65</f>
        <v>RFC</v>
      </c>
      <c r="L65" s="203"/>
      <c r="M65" s="197">
        <v>1000</v>
      </c>
      <c r="N65" s="456"/>
      <c r="O65" s="456"/>
      <c r="P65" s="203"/>
      <c r="Q65" s="204"/>
      <c r="R65" s="179"/>
      <c r="S65" s="180" t="str">
        <f>VLOOKUP(C65,Listado!C11:I321,7,0)</f>
        <v>RFC</v>
      </c>
      <c r="T65" s="183"/>
      <c r="U65" s="182"/>
      <c r="V65" s="182"/>
      <c r="W65" s="182"/>
      <c r="X65" s="52"/>
    </row>
    <row r="66" spans="1:24" ht="15.75" customHeight="1">
      <c r="A66" s="55"/>
      <c r="B66" s="189"/>
      <c r="C66" s="804"/>
      <c r="D66" s="804"/>
      <c r="E66" s="804"/>
      <c r="F66" s="804"/>
      <c r="G66" s="804"/>
      <c r="H66" s="804"/>
      <c r="I66" s="804"/>
      <c r="J66" s="804"/>
      <c r="K66" s="201" t="e">
        <f>S66</f>
        <v>#N/A</v>
      </c>
      <c r="L66" s="203"/>
      <c r="M66" s="197"/>
      <c r="N66" s="456"/>
      <c r="O66" s="456"/>
      <c r="P66" s="456"/>
      <c r="Q66" s="456"/>
      <c r="R66" s="179"/>
      <c r="S66" s="180" t="e">
        <f>VLOOKUP(C66,Listado!C11:I321,7,0)</f>
        <v>#N/A</v>
      </c>
      <c r="T66" s="183"/>
      <c r="U66" s="182"/>
      <c r="V66" s="182"/>
      <c r="W66" s="182"/>
      <c r="X66" s="52"/>
    </row>
    <row r="67" spans="1:24" ht="15.75" customHeight="1">
      <c r="A67" s="55"/>
      <c r="B67" s="189"/>
      <c r="C67" s="804"/>
      <c r="D67" s="804"/>
      <c r="E67" s="804"/>
      <c r="F67" s="804"/>
      <c r="G67" s="804"/>
      <c r="H67" s="804"/>
      <c r="I67" s="804"/>
      <c r="J67" s="804"/>
      <c r="K67" s="201" t="e">
        <f>S67</f>
        <v>#N/A</v>
      </c>
      <c r="L67" s="203"/>
      <c r="M67" s="203"/>
      <c r="N67" s="456"/>
      <c r="O67" s="456"/>
      <c r="P67" s="456"/>
      <c r="Q67" s="457"/>
      <c r="R67" s="179"/>
      <c r="S67" s="180" t="e">
        <f>VLOOKUP(C67,Listado!C11:I321,7,0)</f>
        <v>#N/A</v>
      </c>
      <c r="T67" s="183"/>
      <c r="U67" s="182"/>
      <c r="V67" s="182"/>
      <c r="W67" s="182"/>
      <c r="X67" s="52"/>
    </row>
    <row r="68" spans="1:24" ht="13.5" customHeight="1" thickBot="1">
      <c r="A68" s="55"/>
      <c r="B68" s="806" t="s">
        <v>268</v>
      </c>
      <c r="C68" s="806"/>
      <c r="D68" s="806"/>
      <c r="E68" s="806"/>
      <c r="F68" s="806"/>
      <c r="G68" s="806"/>
      <c r="H68" s="806"/>
      <c r="I68" s="806"/>
      <c r="J68" s="806"/>
      <c r="K68" s="806"/>
      <c r="L68" s="805">
        <f>SUM(L15:L60)</f>
        <v>13003.5</v>
      </c>
      <c r="M68" s="805">
        <f>SUM(M15:M65)</f>
        <v>11164.5</v>
      </c>
      <c r="N68" s="805">
        <f>SUM(N15:N60)</f>
        <v>0</v>
      </c>
      <c r="O68" s="721">
        <f>SUM(O15:O60)</f>
        <v>0</v>
      </c>
      <c r="P68" s="805">
        <f>SUM(P15:P60)</f>
        <v>0</v>
      </c>
      <c r="Q68" s="805">
        <f>SUM(Q15:Q60)</f>
        <v>0</v>
      </c>
      <c r="R68" s="56"/>
      <c r="S68" s="183"/>
      <c r="T68" s="183"/>
      <c r="U68" s="182"/>
      <c r="V68" s="182"/>
      <c r="W68" s="52"/>
      <c r="X68" s="52"/>
    </row>
    <row r="69" spans="1:24" ht="13.5" customHeight="1" thickBot="1">
      <c r="A69" s="55"/>
      <c r="B69" s="806"/>
      <c r="C69" s="806"/>
      <c r="D69" s="806"/>
      <c r="E69" s="806"/>
      <c r="F69" s="806"/>
      <c r="G69" s="806"/>
      <c r="H69" s="806"/>
      <c r="I69" s="806"/>
      <c r="J69" s="806"/>
      <c r="K69" s="806"/>
      <c r="L69" s="805"/>
      <c r="M69" s="805"/>
      <c r="N69" s="805"/>
      <c r="O69" s="722"/>
      <c r="P69" s="805"/>
      <c r="Q69" s="805"/>
      <c r="R69" s="56"/>
      <c r="S69" s="183"/>
      <c r="T69" s="183"/>
      <c r="U69" s="182"/>
      <c r="V69" s="182"/>
      <c r="W69" s="52"/>
      <c r="X69" s="52"/>
    </row>
    <row r="70" spans="1:24">
      <c r="A70" s="55"/>
      <c r="B70" s="206"/>
      <c r="C70" s="207"/>
      <c r="D70" s="207"/>
      <c r="E70" s="207"/>
      <c r="F70" s="207"/>
      <c r="G70" s="207"/>
      <c r="H70" s="207"/>
      <c r="I70" s="207"/>
      <c r="J70" s="207"/>
      <c r="K70" s="206"/>
      <c r="L70" s="206"/>
      <c r="M70" s="206"/>
      <c r="N70" s="206"/>
      <c r="O70" s="206"/>
      <c r="P70" s="206"/>
      <c r="Q70" s="206"/>
      <c r="R70" s="56"/>
      <c r="S70" s="183"/>
      <c r="T70" s="183"/>
      <c r="U70" s="182"/>
      <c r="V70" s="182"/>
      <c r="W70" s="52"/>
      <c r="X70" s="52"/>
    </row>
    <row r="71" spans="1:24" ht="12.75" customHeight="1">
      <c r="A71" s="55"/>
      <c r="B71" s="807" t="s">
        <v>269</v>
      </c>
      <c r="C71" s="807"/>
      <c r="D71" s="208"/>
      <c r="E71" s="208"/>
      <c r="F71" s="208"/>
      <c r="G71" s="208"/>
      <c r="H71" s="208"/>
      <c r="I71" s="208"/>
      <c r="J71" s="208"/>
      <c r="K71" s="206"/>
      <c r="L71" s="206"/>
      <c r="M71" s="206"/>
      <c r="N71" s="206"/>
      <c r="O71" s="206"/>
      <c r="P71" s="808" t="s">
        <v>270</v>
      </c>
      <c r="Q71" s="808"/>
      <c r="R71" s="56"/>
      <c r="S71" s="183"/>
      <c r="T71" s="183"/>
      <c r="U71" s="182"/>
      <c r="V71" s="182"/>
      <c r="W71" s="52"/>
      <c r="X71" s="52"/>
    </row>
    <row r="72" spans="1:24" ht="26.25" customHeight="1">
      <c r="A72" s="55"/>
      <c r="B72" s="794" t="s">
        <v>253</v>
      </c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794"/>
      <c r="P72" s="794"/>
      <c r="Q72" s="794"/>
      <c r="R72" s="56"/>
      <c r="S72" s="183"/>
      <c r="T72" s="183"/>
      <c r="U72" s="182"/>
      <c r="V72" s="182" t="str">
        <f>IF(C72="Pago Mensual sobre el uso del Salon","G",IF(C72="Redondeo para Comp. la Obra Mundial","RED",IF(C72="Redondeo para Comp. Fondo de Salones del Reino","FSR",IF(C72="","",IF(C72="","",IF(C72="","",IF(C72="","",IF(C72="",""))))))))</f>
        <v/>
      </c>
      <c r="W72" s="52"/>
      <c r="X72" s="52"/>
    </row>
    <row r="73" spans="1:24" ht="15" customHeight="1" thickBot="1">
      <c r="A73" s="55"/>
      <c r="B73" s="206"/>
      <c r="C73" s="207"/>
      <c r="D73" s="207"/>
      <c r="E73" s="207"/>
      <c r="F73" s="207"/>
      <c r="G73" s="207"/>
      <c r="H73" s="207"/>
      <c r="I73" s="207"/>
      <c r="J73" s="207"/>
      <c r="K73" s="207"/>
      <c r="L73" s="206"/>
      <c r="M73" s="206"/>
      <c r="N73" s="206"/>
      <c r="O73" s="206"/>
      <c r="P73" s="206"/>
      <c r="Q73" s="206"/>
      <c r="R73" s="56"/>
      <c r="S73" s="183"/>
      <c r="T73" s="183"/>
      <c r="U73" s="182"/>
      <c r="V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W73" s="52"/>
      <c r="X73" s="52"/>
    </row>
    <row r="74" spans="1:24" ht="15" customHeight="1" thickBot="1">
      <c r="A74" s="55"/>
      <c r="B74" s="791" t="s">
        <v>259</v>
      </c>
      <c r="C74" s="792" t="s">
        <v>260</v>
      </c>
      <c r="D74" s="792"/>
      <c r="E74" s="792"/>
      <c r="F74" s="792"/>
      <c r="G74" s="792"/>
      <c r="H74" s="792"/>
      <c r="I74" s="792"/>
      <c r="J74" s="792"/>
      <c r="K74" s="792" t="s">
        <v>261</v>
      </c>
      <c r="L74" s="792" t="str">
        <f>L13</f>
        <v>CONGREGACION</v>
      </c>
      <c r="M74" s="792"/>
      <c r="N74" s="792" t="str">
        <f>N13</f>
        <v>PROYECTO CONST. SALON</v>
      </c>
      <c r="O74" s="792"/>
      <c r="P74" s="792" t="str">
        <f>P13</f>
        <v>FONDO</v>
      </c>
      <c r="Q74" s="792"/>
      <c r="R74" s="56"/>
      <c r="S74" s="183"/>
      <c r="T74" s="183"/>
      <c r="U74" s="182"/>
      <c r="V74" s="182"/>
      <c r="W74" s="52"/>
      <c r="X74" s="52"/>
    </row>
    <row r="75" spans="1:24" ht="15" customHeight="1">
      <c r="A75" s="55"/>
      <c r="B75" s="791"/>
      <c r="C75" s="792"/>
      <c r="D75" s="792"/>
      <c r="E75" s="792"/>
      <c r="F75" s="792"/>
      <c r="G75" s="792"/>
      <c r="H75" s="792"/>
      <c r="I75" s="792"/>
      <c r="J75" s="792"/>
      <c r="K75" s="792"/>
      <c r="L75" s="717" t="s">
        <v>265</v>
      </c>
      <c r="M75" s="723" t="s">
        <v>266</v>
      </c>
      <c r="N75" s="723" t="s">
        <v>265</v>
      </c>
      <c r="O75" s="723" t="s">
        <v>266</v>
      </c>
      <c r="P75" s="717" t="s">
        <v>265</v>
      </c>
      <c r="Q75" s="718" t="s">
        <v>266</v>
      </c>
      <c r="R75" s="56"/>
      <c r="S75" s="183"/>
      <c r="T75" s="183"/>
      <c r="U75" s="182"/>
      <c r="V75" s="182" t="str">
        <f>IF(C75="Pago Mensual sobre el uso del Salon","G",IF(C75="Redondeo para Comp. la Obra Mundial","RED",IF(C75="Redondeo para Comp. Fondo de Salones del Reino","FSR",IF(C75="","",IF(C75="","",IF(C75="","",IF(C75="","",IF(C75="",""))))))))</f>
        <v/>
      </c>
      <c r="W75" s="52"/>
      <c r="X75" s="52"/>
    </row>
    <row r="76" spans="1:24" ht="15" customHeight="1">
      <c r="A76" s="55"/>
      <c r="B76" s="210"/>
      <c r="C76" s="809" t="s">
        <v>271</v>
      </c>
      <c r="D76" s="809"/>
      <c r="E76" s="809"/>
      <c r="F76" s="809"/>
      <c r="G76" s="809"/>
      <c r="H76" s="809"/>
      <c r="I76" s="809"/>
      <c r="J76" s="809"/>
      <c r="K76" s="211"/>
      <c r="L76" s="212">
        <f t="shared" ref="L76:Q76" si="1">L68</f>
        <v>13003.5</v>
      </c>
      <c r="M76" s="212">
        <f t="shared" si="1"/>
        <v>11164.5</v>
      </c>
      <c r="N76" s="212">
        <f t="shared" si="1"/>
        <v>0</v>
      </c>
      <c r="O76" s="212">
        <f t="shared" si="1"/>
        <v>0</v>
      </c>
      <c r="P76" s="212">
        <f t="shared" si="1"/>
        <v>0</v>
      </c>
      <c r="Q76" s="212">
        <f t="shared" si="1"/>
        <v>0</v>
      </c>
      <c r="R76" s="56"/>
      <c r="S76" s="183"/>
      <c r="T76" s="183"/>
      <c r="U76" s="182"/>
      <c r="V76" s="182"/>
      <c r="W76" s="52"/>
      <c r="X76" s="52"/>
    </row>
    <row r="77" spans="1:24" ht="15" customHeight="1">
      <c r="A77" s="55"/>
      <c r="B77" s="176"/>
      <c r="C77" s="800"/>
      <c r="D77" s="800"/>
      <c r="E77" s="800"/>
      <c r="F77" s="800"/>
      <c r="G77" s="800"/>
      <c r="H77" s="800"/>
      <c r="I77" s="800"/>
      <c r="J77" s="800"/>
      <c r="K77" s="213" t="e">
        <f t="shared" ref="K77:K98" si="2">S77</f>
        <v>#N/A</v>
      </c>
      <c r="L77" s="458"/>
      <c r="M77" s="459"/>
      <c r="N77" s="460"/>
      <c r="O77" s="460"/>
      <c r="P77" s="460"/>
      <c r="Q77" s="460"/>
      <c r="R77" s="56"/>
      <c r="S77" s="183" t="e">
        <f>VLOOKUP(C77,Listado!C11:I321,7,0)</f>
        <v>#N/A</v>
      </c>
      <c r="T77" s="183"/>
      <c r="U77" s="182"/>
      <c r="V77" s="182"/>
      <c r="W77" s="182"/>
      <c r="X77" s="52"/>
    </row>
    <row r="78" spans="1:24" ht="15" customHeight="1">
      <c r="A78" s="55"/>
      <c r="B78" s="176"/>
      <c r="C78" s="800"/>
      <c r="D78" s="800"/>
      <c r="E78" s="800"/>
      <c r="F78" s="800"/>
      <c r="G78" s="800"/>
      <c r="H78" s="800"/>
      <c r="I78" s="800"/>
      <c r="J78" s="800"/>
      <c r="K78" s="213" t="e">
        <f t="shared" si="2"/>
        <v>#N/A</v>
      </c>
      <c r="L78" s="458"/>
      <c r="M78" s="459"/>
      <c r="N78" s="460"/>
      <c r="O78" s="460"/>
      <c r="P78" s="460"/>
      <c r="Q78" s="460"/>
      <c r="R78" s="56"/>
      <c r="S78" s="183" t="e">
        <f>VLOOKUP(C78,Listado!C11:I321,7,0)</f>
        <v>#N/A</v>
      </c>
      <c r="T78" s="183"/>
      <c r="U78" s="182"/>
      <c r="V78" s="182"/>
      <c r="W78" s="182"/>
      <c r="X78" s="52"/>
    </row>
    <row r="79" spans="1:24" ht="15" customHeight="1">
      <c r="A79" s="55"/>
      <c r="B79" s="176"/>
      <c r="C79" s="800"/>
      <c r="D79" s="800"/>
      <c r="E79" s="800"/>
      <c r="F79" s="800"/>
      <c r="G79" s="800"/>
      <c r="H79" s="800"/>
      <c r="I79" s="800"/>
      <c r="J79" s="800"/>
      <c r="K79" s="213" t="e">
        <f t="shared" si="2"/>
        <v>#N/A</v>
      </c>
      <c r="L79" s="461"/>
      <c r="M79" s="460"/>
      <c r="N79" s="460"/>
      <c r="O79" s="460"/>
      <c r="P79" s="460"/>
      <c r="Q79" s="460"/>
      <c r="R79" s="56"/>
      <c r="S79" s="183" t="e">
        <f>VLOOKUP(C79,Listado!C11:I321,7,0)</f>
        <v>#N/A</v>
      </c>
      <c r="T79" s="183"/>
      <c r="U79" s="182"/>
      <c r="V79" s="182"/>
      <c r="W79" s="182"/>
      <c r="X79" s="52"/>
    </row>
    <row r="80" spans="1:24" ht="15.75" customHeight="1">
      <c r="A80" s="55"/>
      <c r="B80" s="176"/>
      <c r="C80" s="800"/>
      <c r="D80" s="800"/>
      <c r="E80" s="800"/>
      <c r="F80" s="800"/>
      <c r="G80" s="800"/>
      <c r="H80" s="800"/>
      <c r="I80" s="800"/>
      <c r="J80" s="800"/>
      <c r="K80" s="213" t="e">
        <f t="shared" si="2"/>
        <v>#N/A</v>
      </c>
      <c r="L80" s="461"/>
      <c r="M80" s="460"/>
      <c r="N80" s="460"/>
      <c r="O80" s="460"/>
      <c r="P80" s="460"/>
      <c r="Q80" s="460"/>
      <c r="R80" s="56"/>
      <c r="S80" s="183" t="e">
        <f>VLOOKUP(C80,Listado!C11:I321,7,0)</f>
        <v>#N/A</v>
      </c>
      <c r="T80" s="183"/>
      <c r="U80" s="182"/>
      <c r="V80" s="182"/>
      <c r="W80" s="182"/>
      <c r="X80" s="52"/>
    </row>
    <row r="81" spans="1:24" ht="15.75" customHeight="1">
      <c r="A81" s="55"/>
      <c r="B81" s="176"/>
      <c r="C81" s="800"/>
      <c r="D81" s="800"/>
      <c r="E81" s="800"/>
      <c r="F81" s="800"/>
      <c r="G81" s="800"/>
      <c r="H81" s="800"/>
      <c r="I81" s="800"/>
      <c r="J81" s="800"/>
      <c r="K81" s="213" t="e">
        <f t="shared" si="2"/>
        <v>#N/A</v>
      </c>
      <c r="L81" s="460"/>
      <c r="M81" s="460"/>
      <c r="N81" s="460"/>
      <c r="O81" s="460"/>
      <c r="P81" s="460"/>
      <c r="Q81" s="460"/>
      <c r="R81" s="56"/>
      <c r="S81" s="183" t="e">
        <f>VLOOKUP(C81,Listado!C11:I321,7,0)</f>
        <v>#N/A</v>
      </c>
      <c r="T81" s="183"/>
      <c r="U81" s="182"/>
      <c r="V81" s="182"/>
      <c r="W81" s="182"/>
      <c r="X81" s="52"/>
    </row>
    <row r="82" spans="1:24" ht="15.75" customHeight="1">
      <c r="A82" s="55"/>
      <c r="B82" s="176"/>
      <c r="C82" s="800"/>
      <c r="D82" s="800"/>
      <c r="E82" s="800"/>
      <c r="F82" s="800"/>
      <c r="G82" s="800"/>
      <c r="H82" s="800"/>
      <c r="I82" s="800"/>
      <c r="J82" s="800"/>
      <c r="K82" s="213" t="e">
        <f t="shared" si="2"/>
        <v>#N/A</v>
      </c>
      <c r="L82" s="460"/>
      <c r="M82" s="460"/>
      <c r="N82" s="460"/>
      <c r="O82" s="460"/>
      <c r="P82" s="460"/>
      <c r="Q82" s="460"/>
      <c r="R82" s="56"/>
      <c r="S82" s="183" t="e">
        <f>VLOOKUP(C82,Listado!C11:I321,7,0)</f>
        <v>#N/A</v>
      </c>
      <c r="T82" s="183"/>
      <c r="U82" s="182"/>
      <c r="V82" s="182"/>
      <c r="W82" s="182"/>
      <c r="X82" s="52"/>
    </row>
    <row r="83" spans="1:24" ht="15.75" customHeight="1">
      <c r="A83" s="55"/>
      <c r="B83" s="176"/>
      <c r="C83" s="800"/>
      <c r="D83" s="800"/>
      <c r="E83" s="800"/>
      <c r="F83" s="800"/>
      <c r="G83" s="800"/>
      <c r="H83" s="800"/>
      <c r="I83" s="800"/>
      <c r="J83" s="800"/>
      <c r="K83" s="213" t="e">
        <f t="shared" si="2"/>
        <v>#N/A</v>
      </c>
      <c r="L83" s="460"/>
      <c r="M83" s="460"/>
      <c r="N83" s="460"/>
      <c r="O83" s="460"/>
      <c r="P83" s="460"/>
      <c r="Q83" s="460"/>
      <c r="R83" s="56"/>
      <c r="S83" s="183" t="e">
        <f>VLOOKUP(C83,Listado!C11:I321,7,0)</f>
        <v>#N/A</v>
      </c>
      <c r="T83" s="183"/>
      <c r="U83" s="182"/>
      <c r="V83" s="182"/>
      <c r="W83" s="182"/>
      <c r="X83" s="52"/>
    </row>
    <row r="84" spans="1:24" ht="15.75" customHeight="1">
      <c r="A84" s="55"/>
      <c r="B84" s="176"/>
      <c r="C84" s="800"/>
      <c r="D84" s="800"/>
      <c r="E84" s="800"/>
      <c r="F84" s="800"/>
      <c r="G84" s="800"/>
      <c r="H84" s="800"/>
      <c r="I84" s="800"/>
      <c r="J84" s="800"/>
      <c r="K84" s="213" t="e">
        <f t="shared" si="2"/>
        <v>#N/A</v>
      </c>
      <c r="L84" s="460"/>
      <c r="M84" s="460"/>
      <c r="N84" s="460"/>
      <c r="O84" s="460"/>
      <c r="P84" s="460"/>
      <c r="Q84" s="460"/>
      <c r="R84" s="56"/>
      <c r="S84" s="183" t="e">
        <f>VLOOKUP(C84,Listado!C11:I321,7,0)</f>
        <v>#N/A</v>
      </c>
      <c r="T84" s="183"/>
      <c r="U84" s="182"/>
      <c r="V84" s="182"/>
      <c r="W84" s="182"/>
      <c r="X84" s="52"/>
    </row>
    <row r="85" spans="1:24" ht="15.75" customHeight="1">
      <c r="A85" s="55"/>
      <c r="B85" s="176"/>
      <c r="C85" s="800"/>
      <c r="D85" s="800"/>
      <c r="E85" s="800"/>
      <c r="F85" s="800"/>
      <c r="G85" s="800"/>
      <c r="H85" s="800"/>
      <c r="I85" s="800"/>
      <c r="J85" s="800"/>
      <c r="K85" s="213" t="e">
        <f t="shared" si="2"/>
        <v>#N/A</v>
      </c>
      <c r="L85" s="460"/>
      <c r="M85" s="460"/>
      <c r="N85" s="460"/>
      <c r="O85" s="460"/>
      <c r="P85" s="460"/>
      <c r="Q85" s="460"/>
      <c r="R85" s="56"/>
      <c r="S85" s="183" t="e">
        <f>VLOOKUP(C85,Listado!C11:I321,7,0)</f>
        <v>#N/A</v>
      </c>
      <c r="T85" s="183"/>
      <c r="U85" s="182"/>
      <c r="V85" s="182"/>
      <c r="W85" s="182"/>
      <c r="X85" s="52"/>
    </row>
    <row r="86" spans="1:24" ht="15.75" customHeight="1">
      <c r="A86" s="55"/>
      <c r="B86" s="176"/>
      <c r="C86" s="800"/>
      <c r="D86" s="800"/>
      <c r="E86" s="800"/>
      <c r="F86" s="800"/>
      <c r="G86" s="800"/>
      <c r="H86" s="800"/>
      <c r="I86" s="800"/>
      <c r="J86" s="800"/>
      <c r="K86" s="213" t="e">
        <f t="shared" si="2"/>
        <v>#N/A</v>
      </c>
      <c r="L86" s="460"/>
      <c r="M86" s="460"/>
      <c r="N86" s="460"/>
      <c r="O86" s="460"/>
      <c r="P86" s="460"/>
      <c r="Q86" s="460"/>
      <c r="R86" s="56"/>
      <c r="S86" s="183" t="e">
        <f>VLOOKUP(C86,Listado!C11:I321,7,0)</f>
        <v>#N/A</v>
      </c>
      <c r="T86" s="183"/>
      <c r="U86" s="182"/>
      <c r="V86" s="182"/>
      <c r="W86" s="182"/>
      <c r="X86" s="52"/>
    </row>
    <row r="87" spans="1:24" ht="15.75" customHeight="1">
      <c r="A87" s="55"/>
      <c r="B87" s="176"/>
      <c r="C87" s="800"/>
      <c r="D87" s="800"/>
      <c r="E87" s="800"/>
      <c r="F87" s="800"/>
      <c r="G87" s="800"/>
      <c r="H87" s="800"/>
      <c r="I87" s="800"/>
      <c r="J87" s="800"/>
      <c r="K87" s="213" t="e">
        <f t="shared" si="2"/>
        <v>#N/A</v>
      </c>
      <c r="L87" s="460"/>
      <c r="M87" s="460"/>
      <c r="N87" s="460"/>
      <c r="O87" s="460"/>
      <c r="P87" s="460"/>
      <c r="Q87" s="460"/>
      <c r="R87" s="56"/>
      <c r="S87" s="183" t="e">
        <f>VLOOKUP(C87,Listado!C11:I321,7,0)</f>
        <v>#N/A</v>
      </c>
      <c r="T87" s="183"/>
      <c r="U87" s="182"/>
      <c r="V87" s="182"/>
      <c r="W87" s="182"/>
      <c r="X87" s="52"/>
    </row>
    <row r="88" spans="1:24" ht="15.75" customHeight="1">
      <c r="A88" s="55"/>
      <c r="B88" s="176"/>
      <c r="C88" s="800"/>
      <c r="D88" s="800"/>
      <c r="E88" s="800"/>
      <c r="F88" s="800"/>
      <c r="G88" s="800"/>
      <c r="H88" s="800"/>
      <c r="I88" s="800"/>
      <c r="J88" s="800"/>
      <c r="K88" s="213" t="e">
        <f t="shared" si="2"/>
        <v>#N/A</v>
      </c>
      <c r="L88" s="460"/>
      <c r="M88" s="460"/>
      <c r="N88" s="460"/>
      <c r="O88" s="460"/>
      <c r="P88" s="460"/>
      <c r="Q88" s="460"/>
      <c r="R88" s="56"/>
      <c r="S88" s="183" t="e">
        <f>VLOOKUP(C88,Listado!C11:I321,7,0)</f>
        <v>#N/A</v>
      </c>
      <c r="T88" s="183"/>
      <c r="U88" s="182"/>
      <c r="V88" s="182"/>
      <c r="W88" s="182"/>
      <c r="X88" s="52"/>
    </row>
    <row r="89" spans="1:24" ht="15.75" customHeight="1">
      <c r="A89" s="55"/>
      <c r="B89" s="176"/>
      <c r="C89" s="800"/>
      <c r="D89" s="800"/>
      <c r="E89" s="800"/>
      <c r="F89" s="800"/>
      <c r="G89" s="800"/>
      <c r="H89" s="800"/>
      <c r="I89" s="800"/>
      <c r="J89" s="800"/>
      <c r="K89" s="213" t="e">
        <f t="shared" si="2"/>
        <v>#N/A</v>
      </c>
      <c r="L89" s="460"/>
      <c r="M89" s="460"/>
      <c r="N89" s="460"/>
      <c r="O89" s="460"/>
      <c r="P89" s="460"/>
      <c r="Q89" s="460"/>
      <c r="R89" s="56"/>
      <c r="S89" s="183" t="e">
        <f>VLOOKUP(C89,Listado!C11:I321,7,0)</f>
        <v>#N/A</v>
      </c>
      <c r="T89" s="183"/>
      <c r="U89" s="182"/>
      <c r="V89" s="182"/>
      <c r="W89" s="182"/>
      <c r="X89" s="52"/>
    </row>
    <row r="90" spans="1:24" ht="15.75" customHeight="1">
      <c r="A90" s="55"/>
      <c r="B90" s="176"/>
      <c r="C90" s="800"/>
      <c r="D90" s="800"/>
      <c r="E90" s="800"/>
      <c r="F90" s="800"/>
      <c r="G90" s="800"/>
      <c r="H90" s="800"/>
      <c r="I90" s="800"/>
      <c r="J90" s="800"/>
      <c r="K90" s="213" t="e">
        <f t="shared" si="2"/>
        <v>#N/A</v>
      </c>
      <c r="L90" s="460"/>
      <c r="M90" s="460"/>
      <c r="N90" s="460"/>
      <c r="O90" s="460"/>
      <c r="P90" s="460"/>
      <c r="Q90" s="460"/>
      <c r="R90" s="56"/>
      <c r="S90" s="183" t="e">
        <f>VLOOKUP(C90,Listado!C11:I321,7,0)</f>
        <v>#N/A</v>
      </c>
      <c r="T90" s="183"/>
      <c r="U90" s="182"/>
      <c r="V90" s="182"/>
      <c r="W90" s="182"/>
      <c r="X90" s="52"/>
    </row>
    <row r="91" spans="1:24" ht="15.75" customHeight="1">
      <c r="A91" s="55"/>
      <c r="B91" s="176"/>
      <c r="C91" s="800"/>
      <c r="D91" s="800"/>
      <c r="E91" s="800"/>
      <c r="F91" s="800"/>
      <c r="G91" s="800"/>
      <c r="H91" s="800"/>
      <c r="I91" s="800"/>
      <c r="J91" s="800"/>
      <c r="K91" s="213" t="e">
        <f t="shared" si="2"/>
        <v>#N/A</v>
      </c>
      <c r="L91" s="460"/>
      <c r="M91" s="460"/>
      <c r="N91" s="460"/>
      <c r="O91" s="460"/>
      <c r="P91" s="460"/>
      <c r="Q91" s="460"/>
      <c r="R91" s="56"/>
      <c r="S91" s="183" t="e">
        <f>VLOOKUP(C91,Listado!C11:I321,7,0)</f>
        <v>#N/A</v>
      </c>
      <c r="T91" s="183"/>
      <c r="U91" s="182"/>
      <c r="V91" s="182"/>
      <c r="W91" s="182"/>
      <c r="X91" s="52"/>
    </row>
    <row r="92" spans="1:24" ht="15.75" customHeight="1">
      <c r="A92" s="55"/>
      <c r="B92" s="176"/>
      <c r="C92" s="800"/>
      <c r="D92" s="800"/>
      <c r="E92" s="800"/>
      <c r="F92" s="800"/>
      <c r="G92" s="800"/>
      <c r="H92" s="800"/>
      <c r="I92" s="800"/>
      <c r="J92" s="800"/>
      <c r="K92" s="213" t="e">
        <f t="shared" si="2"/>
        <v>#N/A</v>
      </c>
      <c r="L92" s="460"/>
      <c r="M92" s="460"/>
      <c r="N92" s="460"/>
      <c r="O92" s="460"/>
      <c r="P92" s="460"/>
      <c r="Q92" s="460"/>
      <c r="R92" s="56"/>
      <c r="S92" s="183" t="e">
        <f>VLOOKUP(C92,Listado!C11:I321,7,0)</f>
        <v>#N/A</v>
      </c>
      <c r="T92" s="183"/>
      <c r="U92" s="182"/>
      <c r="V92" s="182"/>
      <c r="W92" s="182"/>
      <c r="X92" s="52"/>
    </row>
    <row r="93" spans="1:24" ht="15.75" customHeight="1">
      <c r="A93" s="55"/>
      <c r="B93" s="176"/>
      <c r="C93" s="800"/>
      <c r="D93" s="800"/>
      <c r="E93" s="800"/>
      <c r="F93" s="800"/>
      <c r="G93" s="800"/>
      <c r="H93" s="800"/>
      <c r="I93" s="800"/>
      <c r="J93" s="800"/>
      <c r="K93" s="213" t="e">
        <f t="shared" si="2"/>
        <v>#N/A</v>
      </c>
      <c r="L93" s="460"/>
      <c r="M93" s="460"/>
      <c r="N93" s="460"/>
      <c r="O93" s="460"/>
      <c r="P93" s="460"/>
      <c r="Q93" s="460"/>
      <c r="R93" s="56"/>
      <c r="S93" s="183" t="e">
        <f>VLOOKUP(C93,Listado!C11:I321,7,0)</f>
        <v>#N/A</v>
      </c>
      <c r="T93" s="183"/>
      <c r="U93" s="182"/>
      <c r="V93" s="182"/>
      <c r="W93" s="182"/>
      <c r="X93" s="52"/>
    </row>
    <row r="94" spans="1:24" ht="15.75" customHeight="1">
      <c r="A94" s="55"/>
      <c r="B94" s="176"/>
      <c r="C94" s="800"/>
      <c r="D94" s="800"/>
      <c r="E94" s="800"/>
      <c r="F94" s="800"/>
      <c r="G94" s="800"/>
      <c r="H94" s="800"/>
      <c r="I94" s="800"/>
      <c r="J94" s="800"/>
      <c r="K94" s="213" t="e">
        <f t="shared" si="2"/>
        <v>#N/A</v>
      </c>
      <c r="L94" s="460"/>
      <c r="M94" s="460"/>
      <c r="N94" s="460"/>
      <c r="O94" s="460"/>
      <c r="P94" s="460"/>
      <c r="Q94" s="460"/>
      <c r="R94" s="56"/>
      <c r="S94" s="183" t="e">
        <f>VLOOKUP(C94,Listado!C11:I321,7,0)</f>
        <v>#N/A</v>
      </c>
      <c r="T94" s="183"/>
      <c r="U94" s="182"/>
      <c r="V94" s="182"/>
      <c r="W94" s="182"/>
      <c r="X94" s="52"/>
    </row>
    <row r="95" spans="1:24" ht="15.75" customHeight="1">
      <c r="A95" s="55"/>
      <c r="B95" s="176"/>
      <c r="C95" s="800"/>
      <c r="D95" s="800"/>
      <c r="E95" s="800"/>
      <c r="F95" s="800"/>
      <c r="G95" s="800"/>
      <c r="H95" s="800"/>
      <c r="I95" s="800"/>
      <c r="J95" s="800"/>
      <c r="K95" s="213" t="e">
        <f t="shared" si="2"/>
        <v>#N/A</v>
      </c>
      <c r="L95" s="460"/>
      <c r="M95" s="460"/>
      <c r="N95" s="460"/>
      <c r="O95" s="460"/>
      <c r="P95" s="460"/>
      <c r="Q95" s="460"/>
      <c r="R95" s="56"/>
      <c r="S95" s="183" t="e">
        <f>VLOOKUP(C95,Listado!C11:I321,7,0)</f>
        <v>#N/A</v>
      </c>
      <c r="T95" s="183"/>
      <c r="U95" s="182"/>
      <c r="V95" s="182"/>
      <c r="W95" s="182"/>
      <c r="X95" s="52"/>
    </row>
    <row r="96" spans="1:24" ht="15.75" customHeight="1">
      <c r="A96" s="55"/>
      <c r="B96" s="176"/>
      <c r="C96" s="800"/>
      <c r="D96" s="800"/>
      <c r="E96" s="800"/>
      <c r="F96" s="800"/>
      <c r="G96" s="800"/>
      <c r="H96" s="800"/>
      <c r="I96" s="800"/>
      <c r="J96" s="800"/>
      <c r="K96" s="213" t="e">
        <f t="shared" si="2"/>
        <v>#N/A</v>
      </c>
      <c r="L96" s="460"/>
      <c r="M96" s="460"/>
      <c r="N96" s="460"/>
      <c r="O96" s="460"/>
      <c r="P96" s="460"/>
      <c r="Q96" s="460"/>
      <c r="R96" s="56"/>
      <c r="S96" s="183" t="e">
        <f>VLOOKUP(C96,Listado!C11:I321,7,0)</f>
        <v>#N/A</v>
      </c>
      <c r="T96" s="183"/>
      <c r="U96" s="182"/>
      <c r="V96" s="182"/>
      <c r="W96" s="182"/>
      <c r="X96" s="52"/>
    </row>
    <row r="97" spans="1:24" ht="15.75" customHeight="1">
      <c r="A97" s="55"/>
      <c r="B97" s="176"/>
      <c r="C97" s="800"/>
      <c r="D97" s="800"/>
      <c r="E97" s="800"/>
      <c r="F97" s="800"/>
      <c r="G97" s="800"/>
      <c r="H97" s="800"/>
      <c r="I97" s="800"/>
      <c r="J97" s="800"/>
      <c r="K97" s="213" t="e">
        <f t="shared" si="2"/>
        <v>#N/A</v>
      </c>
      <c r="L97" s="460"/>
      <c r="M97" s="460"/>
      <c r="N97" s="460"/>
      <c r="O97" s="460"/>
      <c r="P97" s="460"/>
      <c r="Q97" s="460"/>
      <c r="R97" s="56"/>
      <c r="S97" s="183" t="e">
        <f>VLOOKUP(C97,Listado!C11:I321,7,0)</f>
        <v>#N/A</v>
      </c>
      <c r="T97" s="183"/>
      <c r="U97" s="182"/>
      <c r="V97" s="182"/>
      <c r="W97" s="182"/>
      <c r="X97" s="52"/>
    </row>
    <row r="98" spans="1:24" ht="15.75" customHeight="1">
      <c r="A98" s="55"/>
      <c r="B98" s="176"/>
      <c r="C98" s="800"/>
      <c r="D98" s="800"/>
      <c r="E98" s="800"/>
      <c r="F98" s="800"/>
      <c r="G98" s="800"/>
      <c r="H98" s="800"/>
      <c r="I98" s="800"/>
      <c r="J98" s="800"/>
      <c r="K98" s="213" t="e">
        <f t="shared" si="2"/>
        <v>#N/A</v>
      </c>
      <c r="L98" s="460"/>
      <c r="M98" s="460"/>
      <c r="N98" s="460"/>
      <c r="O98" s="460"/>
      <c r="P98" s="460"/>
      <c r="Q98" s="460"/>
      <c r="R98" s="56"/>
      <c r="S98" s="183" t="e">
        <f>VLOOKUP(C98,Listado!C11:I321,7,0)</f>
        <v>#N/A</v>
      </c>
      <c r="T98" s="183"/>
      <c r="U98" s="182"/>
      <c r="V98" s="182"/>
      <c r="W98" s="182"/>
      <c r="X98" s="52"/>
    </row>
    <row r="99" spans="1:24" ht="12.75" customHeight="1" thickBot="1">
      <c r="A99" s="55"/>
      <c r="B99" s="810" t="s">
        <v>268</v>
      </c>
      <c r="C99" s="810"/>
      <c r="D99" s="810"/>
      <c r="E99" s="810"/>
      <c r="F99" s="810"/>
      <c r="G99" s="810"/>
      <c r="H99" s="810"/>
      <c r="I99" s="810"/>
      <c r="J99" s="810"/>
      <c r="K99" s="810"/>
      <c r="L99" s="811">
        <f t="shared" ref="L99:Q99" si="3">SUM(L76:L98)</f>
        <v>13003.5</v>
      </c>
      <c r="M99" s="811">
        <f t="shared" si="3"/>
        <v>11164.5</v>
      </c>
      <c r="N99" s="811">
        <f t="shared" si="3"/>
        <v>0</v>
      </c>
      <c r="O99" s="719">
        <f t="shared" si="3"/>
        <v>0</v>
      </c>
      <c r="P99" s="811">
        <f t="shared" si="3"/>
        <v>0</v>
      </c>
      <c r="Q99" s="811">
        <f t="shared" si="3"/>
        <v>0</v>
      </c>
      <c r="R99" s="55"/>
      <c r="S99" s="52"/>
      <c r="T99" s="52"/>
      <c r="U99" s="52"/>
      <c r="V99" s="52"/>
      <c r="W99" s="52"/>
      <c r="X99" s="52"/>
    </row>
    <row r="100" spans="1:24" ht="13.5" customHeight="1" thickBot="1">
      <c r="A100" s="55"/>
      <c r="B100" s="810"/>
      <c r="C100" s="810"/>
      <c r="D100" s="810"/>
      <c r="E100" s="810"/>
      <c r="F100" s="810"/>
      <c r="G100" s="810"/>
      <c r="H100" s="810"/>
      <c r="I100" s="810"/>
      <c r="J100" s="810"/>
      <c r="K100" s="810"/>
      <c r="L100" s="811"/>
      <c r="M100" s="811"/>
      <c r="N100" s="811"/>
      <c r="O100" s="720"/>
      <c r="P100" s="811"/>
      <c r="Q100" s="811"/>
      <c r="R100" s="55"/>
      <c r="S100" s="52"/>
      <c r="T100" s="52"/>
      <c r="U100" s="52"/>
      <c r="V100" s="52"/>
      <c r="W100" s="52"/>
      <c r="X100" s="52"/>
    </row>
    <row r="101" spans="1:24">
      <c r="A101" s="55"/>
      <c r="B101" s="130"/>
      <c r="C101" s="55"/>
      <c r="D101" s="55"/>
      <c r="E101" s="55"/>
      <c r="F101" s="55"/>
      <c r="G101" s="55"/>
      <c r="H101" s="55"/>
      <c r="I101" s="55"/>
      <c r="J101" s="55"/>
      <c r="K101" s="55"/>
      <c r="L101" s="130"/>
      <c r="M101" s="130"/>
      <c r="N101" s="130"/>
      <c r="O101" s="130"/>
      <c r="P101" s="130"/>
      <c r="Q101" s="130"/>
      <c r="R101" s="55"/>
      <c r="S101" s="52"/>
      <c r="T101" s="52"/>
      <c r="U101" s="52"/>
      <c r="V101" s="52"/>
      <c r="W101" s="52"/>
      <c r="X101" s="52"/>
    </row>
    <row r="102" spans="1:24">
      <c r="A102" s="55"/>
      <c r="B102" s="130"/>
      <c r="C102" s="55"/>
      <c r="D102" s="55"/>
      <c r="E102" s="55"/>
      <c r="F102" s="55"/>
      <c r="G102" s="55"/>
      <c r="H102" s="55"/>
      <c r="I102" s="55"/>
      <c r="J102" s="55"/>
      <c r="K102" s="55"/>
      <c r="L102" s="130"/>
      <c r="M102" s="130"/>
      <c r="N102" s="130"/>
      <c r="O102" s="130"/>
      <c r="P102" s="130"/>
      <c r="Q102" s="130"/>
      <c r="R102" s="55"/>
      <c r="S102" s="52"/>
      <c r="T102" s="52"/>
      <c r="U102" s="52"/>
      <c r="V102" s="52"/>
      <c r="W102" s="52"/>
      <c r="X102" s="52"/>
    </row>
    <row r="103" spans="1:24" ht="13.8" thickBot="1">
      <c r="A103" s="55"/>
      <c r="B103" s="130"/>
      <c r="C103" s="55"/>
      <c r="D103" s="55"/>
      <c r="E103" s="55"/>
      <c r="F103" s="55"/>
      <c r="G103" s="55"/>
      <c r="H103" s="55"/>
      <c r="I103" s="55"/>
      <c r="J103" s="55"/>
      <c r="K103" s="55"/>
      <c r="L103" s="130"/>
      <c r="M103" s="130"/>
      <c r="N103" s="130"/>
      <c r="O103" s="130"/>
      <c r="P103" s="130"/>
      <c r="Q103" s="130"/>
      <c r="R103" s="55"/>
      <c r="S103" s="52"/>
      <c r="T103" s="52"/>
      <c r="U103" s="52"/>
      <c r="V103" s="52"/>
      <c r="W103" s="52"/>
      <c r="X103" s="52"/>
    </row>
    <row r="104" spans="1:24" ht="3.75" customHeight="1">
      <c r="A104" s="55"/>
      <c r="B104" s="218"/>
      <c r="C104" s="219"/>
      <c r="D104" s="219"/>
      <c r="E104" s="219"/>
      <c r="F104" s="219"/>
      <c r="G104" s="219"/>
      <c r="H104" s="219"/>
      <c r="I104" s="219"/>
      <c r="J104" s="219"/>
      <c r="K104" s="219"/>
      <c r="L104" s="220"/>
      <c r="M104" s="218"/>
      <c r="N104" s="221"/>
      <c r="O104" s="221"/>
      <c r="P104" s="221"/>
      <c r="Q104" s="221"/>
      <c r="R104" s="55"/>
      <c r="S104" s="52"/>
      <c r="T104" s="52"/>
      <c r="U104" s="52"/>
      <c r="V104" s="52"/>
      <c r="W104" s="52"/>
      <c r="X104" s="52"/>
    </row>
    <row r="105" spans="1:24" ht="15" customHeight="1">
      <c r="A105" s="55"/>
      <c r="B105" s="815" t="s">
        <v>272</v>
      </c>
      <c r="C105" s="815"/>
      <c r="D105" s="815"/>
      <c r="E105" s="815"/>
      <c r="F105" s="815"/>
      <c r="G105" s="815"/>
      <c r="H105" s="815"/>
      <c r="I105" s="815"/>
      <c r="J105" s="815"/>
      <c r="K105" s="815"/>
      <c r="L105" s="815"/>
      <c r="M105" s="815" t="s">
        <v>273</v>
      </c>
      <c r="N105" s="815"/>
      <c r="O105" s="815"/>
      <c r="P105" s="815"/>
      <c r="Q105" s="815"/>
      <c r="R105" s="55"/>
      <c r="S105" s="52"/>
      <c r="T105" s="52"/>
      <c r="U105" s="52"/>
      <c r="V105" s="52"/>
      <c r="W105" s="52"/>
      <c r="X105" s="52"/>
    </row>
    <row r="106" spans="1:24" ht="15" customHeight="1">
      <c r="A106" s="55"/>
      <c r="B106" s="223"/>
      <c r="C106" s="207"/>
      <c r="D106" s="207"/>
      <c r="E106" s="207"/>
      <c r="F106" s="207"/>
      <c r="G106" s="207"/>
      <c r="H106" s="207"/>
      <c r="I106" s="207"/>
      <c r="J106" s="207"/>
      <c r="K106" s="207"/>
      <c r="L106" s="224"/>
      <c r="M106" s="815" t="s">
        <v>274</v>
      </c>
      <c r="N106" s="815"/>
      <c r="O106" s="815"/>
      <c r="P106" s="815"/>
      <c r="Q106" s="815"/>
      <c r="R106" s="55"/>
      <c r="S106" s="52"/>
      <c r="T106" s="52"/>
      <c r="U106" s="52"/>
      <c r="V106" s="52"/>
      <c r="W106" s="52"/>
      <c r="X106" s="52"/>
    </row>
    <row r="107" spans="1:24" ht="13.8">
      <c r="A107" s="55"/>
      <c r="B107" s="225"/>
      <c r="C107" s="883" t="s">
        <v>275</v>
      </c>
      <c r="D107" s="883"/>
      <c r="E107" s="883"/>
      <c r="F107" s="883"/>
      <c r="G107" s="883"/>
      <c r="H107" s="867">
        <v>43251</v>
      </c>
      <c r="I107" s="867"/>
      <c r="J107" s="867"/>
      <c r="K107" s="867"/>
      <c r="L107" s="867"/>
      <c r="M107" s="223"/>
      <c r="N107" s="206"/>
      <c r="O107" s="206"/>
      <c r="P107" s="206"/>
      <c r="Q107" s="206"/>
      <c r="R107" s="55"/>
      <c r="S107" s="52"/>
      <c r="T107" s="52"/>
      <c r="U107" s="52"/>
      <c r="V107" s="52"/>
      <c r="W107" s="52"/>
      <c r="X107" s="52"/>
    </row>
    <row r="108" spans="1:24">
      <c r="A108" s="55"/>
      <c r="B108" s="227"/>
      <c r="C108" s="228"/>
      <c r="D108" s="228"/>
      <c r="E108" s="228"/>
      <c r="F108" s="228"/>
      <c r="G108" s="228"/>
      <c r="H108" s="228"/>
      <c r="I108" s="228"/>
      <c r="J108" s="228"/>
      <c r="K108" s="228"/>
      <c r="L108" s="229"/>
      <c r="M108" s="223"/>
      <c r="N108" s="206"/>
      <c r="O108" s="206"/>
      <c r="P108" s="206"/>
      <c r="Q108" s="206"/>
      <c r="R108" s="55"/>
      <c r="S108" s="52"/>
      <c r="T108" s="52"/>
      <c r="U108" s="52"/>
      <c r="V108" s="52"/>
      <c r="W108" s="52"/>
      <c r="X108" s="52"/>
    </row>
    <row r="109" spans="1:24">
      <c r="A109" s="55"/>
      <c r="B109" s="817" t="s">
        <v>276</v>
      </c>
      <c r="C109" s="817"/>
      <c r="D109" s="817"/>
      <c r="E109" s="817"/>
      <c r="F109" s="228"/>
      <c r="G109" s="228"/>
      <c r="H109" s="228"/>
      <c r="I109" s="228"/>
      <c r="J109" s="228"/>
      <c r="K109" s="228"/>
      <c r="L109" s="229"/>
      <c r="M109" s="223"/>
      <c r="N109" s="206"/>
      <c r="O109" s="206"/>
      <c r="P109" s="206"/>
      <c r="Q109" s="206"/>
      <c r="R109" s="55"/>
      <c r="S109" s="52"/>
      <c r="T109" s="52"/>
      <c r="U109" s="52"/>
      <c r="V109" s="52"/>
      <c r="W109" s="52"/>
      <c r="X109" s="52"/>
    </row>
    <row r="110" spans="1:24">
      <c r="A110" s="55"/>
      <c r="B110" s="827" t="s">
        <v>277</v>
      </c>
      <c r="C110" s="827"/>
      <c r="D110" s="827"/>
      <c r="E110" s="228"/>
      <c r="F110" s="884">
        <f>'HC-Abr'!I114</f>
        <v>4565</v>
      </c>
      <c r="G110" s="884"/>
      <c r="H110" s="231"/>
      <c r="I110" s="228"/>
      <c r="J110" s="228"/>
      <c r="K110" s="228"/>
      <c r="L110" s="229"/>
      <c r="M110" s="820" t="s">
        <v>278</v>
      </c>
      <c r="N110" s="820"/>
      <c r="O110" s="206"/>
      <c r="P110" s="206"/>
      <c r="Q110" s="206"/>
      <c r="R110" s="55"/>
      <c r="S110" s="52"/>
      <c r="T110" s="52"/>
      <c r="U110" s="52"/>
      <c r="V110" s="52"/>
      <c r="W110" s="52"/>
      <c r="X110" s="52"/>
    </row>
    <row r="111" spans="1:24">
      <c r="A111" s="55"/>
      <c r="B111" s="232"/>
      <c r="C111" s="885" t="s">
        <v>279</v>
      </c>
      <c r="D111" s="885"/>
      <c r="E111" s="885"/>
      <c r="F111" s="886">
        <f>L99</f>
        <v>13003.5</v>
      </c>
      <c r="G111" s="886"/>
      <c r="H111" s="231" t="s">
        <v>280</v>
      </c>
      <c r="I111" s="228"/>
      <c r="J111" s="228"/>
      <c r="K111" s="233"/>
      <c r="L111" s="229"/>
      <c r="M111" s="813"/>
      <c r="N111" s="813"/>
      <c r="O111" s="813"/>
      <c r="P111" s="235"/>
      <c r="Q111" s="206"/>
      <c r="R111" s="55"/>
      <c r="S111" s="52"/>
      <c r="T111" s="52"/>
      <c r="U111" s="52"/>
      <c r="V111" s="52"/>
      <c r="W111" s="52"/>
      <c r="X111" s="52"/>
    </row>
    <row r="112" spans="1:24">
      <c r="A112" s="55"/>
      <c r="B112" s="223"/>
      <c r="C112" s="885" t="s">
        <v>282</v>
      </c>
      <c r="D112" s="885"/>
      <c r="E112" s="171"/>
      <c r="F112" s="886">
        <f>M99</f>
        <v>11164.5</v>
      </c>
      <c r="G112" s="886"/>
      <c r="H112" s="231" t="s">
        <v>283</v>
      </c>
      <c r="I112" s="233"/>
      <c r="J112" s="228"/>
      <c r="K112" s="233"/>
      <c r="L112" s="229"/>
      <c r="M112" s="813"/>
      <c r="N112" s="813"/>
      <c r="O112" s="813"/>
      <c r="P112" s="235"/>
      <c r="Q112" s="206"/>
      <c r="R112" s="55"/>
      <c r="S112" s="52"/>
      <c r="T112" s="52"/>
      <c r="U112" s="52"/>
      <c r="V112" s="52"/>
      <c r="W112" s="52"/>
      <c r="X112" s="52"/>
    </row>
    <row r="113" spans="1:24">
      <c r="A113" s="55"/>
      <c r="B113" s="232"/>
      <c r="C113" s="885" t="s">
        <v>284</v>
      </c>
      <c r="D113" s="885"/>
      <c r="E113" s="885"/>
      <c r="F113" s="228"/>
      <c r="G113" s="228"/>
      <c r="H113" s="228"/>
      <c r="I113" s="237"/>
      <c r="J113" s="887">
        <f>+F110+F111-F112</f>
        <v>6404</v>
      </c>
      <c r="K113" s="887"/>
      <c r="L113" s="887"/>
      <c r="M113" s="813"/>
      <c r="N113" s="813"/>
      <c r="O113" s="813"/>
      <c r="P113" s="235"/>
      <c r="Q113" s="206"/>
      <c r="R113" s="55"/>
      <c r="S113" s="52"/>
      <c r="T113" s="52"/>
      <c r="U113" s="52"/>
      <c r="V113" s="52"/>
      <c r="W113" s="52"/>
      <c r="X113" s="52"/>
    </row>
    <row r="114" spans="1:24">
      <c r="A114" s="55"/>
      <c r="B114" s="888" t="s">
        <v>285</v>
      </c>
      <c r="C114" s="888"/>
      <c r="D114" s="888"/>
      <c r="E114" s="888"/>
      <c r="F114" s="888"/>
      <c r="G114" s="888"/>
      <c r="H114" s="888"/>
      <c r="I114" s="888"/>
      <c r="J114" s="888"/>
      <c r="K114" s="888"/>
      <c r="L114" s="888"/>
      <c r="M114" s="813"/>
      <c r="N114" s="813"/>
      <c r="O114" s="813"/>
      <c r="P114" s="235"/>
      <c r="Q114" s="206"/>
      <c r="R114" s="55"/>
      <c r="S114" s="52"/>
      <c r="T114" s="52"/>
      <c r="U114" s="52"/>
      <c r="V114" s="52"/>
      <c r="W114" s="52"/>
      <c r="X114" s="52"/>
    </row>
    <row r="115" spans="1:24">
      <c r="A115" s="55"/>
      <c r="B115" s="889" t="s">
        <v>286</v>
      </c>
      <c r="C115" s="889"/>
      <c r="D115" s="889"/>
      <c r="E115" s="889"/>
      <c r="F115" s="889"/>
      <c r="G115" s="889"/>
      <c r="H115" s="889"/>
      <c r="I115" s="889"/>
      <c r="J115" s="889"/>
      <c r="K115" s="889"/>
      <c r="L115" s="889"/>
      <c r="M115" s="813"/>
      <c r="N115" s="813"/>
      <c r="O115" s="813"/>
      <c r="P115" s="235"/>
      <c r="Q115" s="206"/>
      <c r="R115" s="55"/>
      <c r="S115" s="52"/>
      <c r="T115" s="52"/>
      <c r="U115" s="52"/>
      <c r="V115" s="52"/>
      <c r="W115" s="52"/>
      <c r="X115" s="52"/>
    </row>
    <row r="116" spans="1:24">
      <c r="A116" s="55"/>
      <c r="B116" s="227"/>
      <c r="C116" s="228"/>
      <c r="D116" s="228"/>
      <c r="E116" s="228"/>
      <c r="F116" s="228"/>
      <c r="G116" s="228"/>
      <c r="H116" s="228"/>
      <c r="I116" s="228"/>
      <c r="J116" s="228"/>
      <c r="K116" s="228"/>
      <c r="L116" s="229"/>
      <c r="M116" s="813"/>
      <c r="N116" s="813"/>
      <c r="O116" s="813"/>
      <c r="P116" s="235"/>
      <c r="Q116" s="206"/>
      <c r="R116" s="55"/>
      <c r="S116" s="52"/>
      <c r="T116" s="52"/>
      <c r="U116" s="52"/>
      <c r="V116" s="52"/>
      <c r="W116" s="52"/>
      <c r="X116" s="52"/>
    </row>
    <row r="117" spans="1:24">
      <c r="A117" s="55"/>
      <c r="B117" s="817" t="s">
        <v>287</v>
      </c>
      <c r="C117" s="817"/>
      <c r="D117" s="817"/>
      <c r="E117" s="817"/>
      <c r="F117" s="817"/>
      <c r="G117" s="817"/>
      <c r="H117" s="228"/>
      <c r="I117" s="228"/>
      <c r="J117" s="228"/>
      <c r="K117" s="228"/>
      <c r="L117" s="229"/>
      <c r="M117" s="813"/>
      <c r="N117" s="813"/>
      <c r="O117" s="813"/>
      <c r="P117" s="235"/>
      <c r="Q117" s="206"/>
      <c r="R117" s="55"/>
      <c r="S117" s="52"/>
      <c r="T117" s="52"/>
      <c r="U117" s="52"/>
      <c r="V117" s="52"/>
      <c r="W117" s="52"/>
      <c r="X117" s="52"/>
    </row>
    <row r="118" spans="1:24">
      <c r="A118" s="55"/>
      <c r="B118" s="827" t="s">
        <v>277</v>
      </c>
      <c r="C118" s="827"/>
      <c r="D118" s="827"/>
      <c r="E118" s="228"/>
      <c r="F118" s="884">
        <f>'HC-Abr'!I122</f>
        <v>0</v>
      </c>
      <c r="G118" s="884"/>
      <c r="H118" s="231"/>
      <c r="I118" s="228"/>
      <c r="J118" s="228"/>
      <c r="K118" s="228"/>
      <c r="L118" s="229"/>
      <c r="M118" s="813"/>
      <c r="N118" s="813"/>
      <c r="O118" s="813"/>
      <c r="P118" s="235"/>
      <c r="Q118" s="206"/>
      <c r="R118" s="55"/>
      <c r="S118" s="52"/>
      <c r="T118" s="52"/>
      <c r="U118" s="52"/>
      <c r="V118" s="52"/>
      <c r="W118" s="52"/>
      <c r="X118" s="52"/>
    </row>
    <row r="119" spans="1:24">
      <c r="A119" s="55"/>
      <c r="B119" s="232"/>
      <c r="C119" s="885" t="s">
        <v>279</v>
      </c>
      <c r="D119" s="885"/>
      <c r="E119" s="885"/>
      <c r="F119" s="886">
        <f>N99</f>
        <v>0</v>
      </c>
      <c r="G119" s="886"/>
      <c r="H119" s="231" t="s">
        <v>280</v>
      </c>
      <c r="I119" s="228"/>
      <c r="J119" s="228"/>
      <c r="K119" s="233"/>
      <c r="L119" s="229"/>
      <c r="M119" s="813"/>
      <c r="N119" s="813"/>
      <c r="O119" s="813"/>
      <c r="P119" s="235"/>
      <c r="Q119" s="206"/>
      <c r="R119" s="55"/>
      <c r="S119" s="52"/>
      <c r="T119" s="52"/>
      <c r="U119" s="52"/>
      <c r="V119" s="52"/>
      <c r="W119" s="52"/>
      <c r="X119" s="52"/>
    </row>
    <row r="120" spans="1:24">
      <c r="A120" s="55"/>
      <c r="B120" s="223"/>
      <c r="C120" s="885" t="s">
        <v>282</v>
      </c>
      <c r="D120" s="885"/>
      <c r="E120" s="171"/>
      <c r="F120" s="890">
        <f>O99</f>
        <v>0</v>
      </c>
      <c r="G120" s="890"/>
      <c r="H120" s="231" t="s">
        <v>283</v>
      </c>
      <c r="I120" s="233"/>
      <c r="J120" s="228"/>
      <c r="K120" s="233"/>
      <c r="L120" s="229"/>
      <c r="M120" s="830"/>
      <c r="N120" s="830"/>
      <c r="O120" s="830"/>
      <c r="P120" s="238"/>
      <c r="Q120" s="206"/>
      <c r="R120" s="55"/>
      <c r="S120" s="52"/>
      <c r="T120" s="52"/>
      <c r="U120" s="52"/>
      <c r="V120" s="52"/>
      <c r="W120" s="52"/>
      <c r="X120" s="52"/>
    </row>
    <row r="121" spans="1:24">
      <c r="A121" s="55"/>
      <c r="B121" s="232"/>
      <c r="C121" s="885" t="s">
        <v>284</v>
      </c>
      <c r="D121" s="885"/>
      <c r="E121" s="885"/>
      <c r="F121" s="228"/>
      <c r="G121" s="228"/>
      <c r="H121" s="228"/>
      <c r="I121" s="237"/>
      <c r="J121" s="887">
        <f>+F118+F119-F120</f>
        <v>0</v>
      </c>
      <c r="K121" s="887"/>
      <c r="L121" s="887"/>
      <c r="M121" s="223"/>
      <c r="N121" s="206"/>
      <c r="O121" s="206"/>
      <c r="P121" s="206"/>
      <c r="Q121" s="206"/>
      <c r="R121" s="55"/>
      <c r="S121" s="52"/>
      <c r="T121" s="52"/>
      <c r="U121" s="52"/>
      <c r="V121" s="52"/>
      <c r="W121" s="52"/>
      <c r="X121" s="52"/>
    </row>
    <row r="122" spans="1:24">
      <c r="A122" s="55"/>
      <c r="B122" s="888" t="s">
        <v>288</v>
      </c>
      <c r="C122" s="888"/>
      <c r="D122" s="888"/>
      <c r="E122" s="888"/>
      <c r="F122" s="888"/>
      <c r="G122" s="888"/>
      <c r="H122" s="888"/>
      <c r="I122" s="888"/>
      <c r="J122" s="888"/>
      <c r="K122" s="888"/>
      <c r="L122" s="888"/>
      <c r="M122" s="223"/>
      <c r="N122" s="206"/>
      <c r="O122" s="715"/>
      <c r="P122" s="206"/>
      <c r="Q122" s="716"/>
      <c r="R122" s="55"/>
      <c r="S122" s="52"/>
      <c r="T122" s="52"/>
      <c r="U122" s="52"/>
      <c r="V122" s="52"/>
      <c r="W122" s="52"/>
      <c r="X122" s="52"/>
    </row>
    <row r="123" spans="1:24">
      <c r="A123" s="55"/>
      <c r="B123" s="889" t="s">
        <v>290</v>
      </c>
      <c r="C123" s="889"/>
      <c r="D123" s="889"/>
      <c r="E123" s="889"/>
      <c r="F123" s="889"/>
      <c r="G123" s="889"/>
      <c r="H123" s="889"/>
      <c r="I123" s="889"/>
      <c r="J123" s="889"/>
      <c r="K123" s="889"/>
      <c r="L123" s="889"/>
      <c r="M123" s="223"/>
      <c r="N123" s="206"/>
      <c r="O123" s="206"/>
      <c r="P123" s="206"/>
      <c r="Q123" s="206"/>
      <c r="R123" s="55"/>
      <c r="S123" s="52"/>
      <c r="T123" s="52"/>
      <c r="U123" s="52"/>
      <c r="V123" s="52"/>
      <c r="W123" s="52"/>
      <c r="X123" s="52"/>
    </row>
    <row r="124" spans="1:24">
      <c r="A124" s="55"/>
      <c r="B124" s="889" t="s">
        <v>291</v>
      </c>
      <c r="C124" s="889"/>
      <c r="D124" s="889"/>
      <c r="E124" s="889"/>
      <c r="F124" s="889"/>
      <c r="G124" s="889"/>
      <c r="H124" s="889"/>
      <c r="I124" s="889"/>
      <c r="J124" s="889"/>
      <c r="K124" s="889"/>
      <c r="L124" s="889"/>
      <c r="M124" s="223"/>
      <c r="N124" s="206"/>
      <c r="O124" s="206"/>
      <c r="P124" s="206"/>
      <c r="Q124" s="206"/>
      <c r="R124" s="55"/>
      <c r="S124" s="52"/>
      <c r="T124" s="52"/>
      <c r="U124" s="52"/>
      <c r="V124" s="52"/>
      <c r="W124" s="52"/>
      <c r="X124" s="52"/>
    </row>
    <row r="125" spans="1:24">
      <c r="A125" s="55"/>
      <c r="B125" s="227"/>
      <c r="C125" s="228"/>
      <c r="D125" s="228"/>
      <c r="E125" s="228"/>
      <c r="F125" s="228"/>
      <c r="G125" s="228"/>
      <c r="H125" s="228"/>
      <c r="I125" s="228"/>
      <c r="J125" s="228"/>
      <c r="K125" s="228"/>
      <c r="L125" s="229"/>
      <c r="M125" s="223"/>
      <c r="N125" s="206"/>
      <c r="O125" s="206"/>
      <c r="P125" s="206"/>
      <c r="Q125" s="206"/>
      <c r="R125" s="55"/>
      <c r="S125" s="52"/>
      <c r="T125" s="52"/>
      <c r="U125" s="52"/>
      <c r="V125" s="52"/>
      <c r="W125" s="52"/>
      <c r="X125" s="52"/>
    </row>
    <row r="126" spans="1:24">
      <c r="A126" s="55"/>
      <c r="B126" s="240" t="s">
        <v>357</v>
      </c>
      <c r="C126" s="241"/>
      <c r="D126" s="241"/>
      <c r="E126" s="241"/>
      <c r="F126" s="228"/>
      <c r="G126" s="228"/>
      <c r="H126" s="228"/>
      <c r="I126" s="228"/>
      <c r="J126" s="228"/>
      <c r="K126" s="228"/>
      <c r="L126" s="229"/>
      <c r="M126" s="820" t="s">
        <v>293</v>
      </c>
      <c r="N126" s="820"/>
      <c r="O126" s="820"/>
      <c r="P126" s="206"/>
      <c r="Q126" s="206"/>
      <c r="R126" s="55"/>
      <c r="S126" s="52"/>
      <c r="T126" s="52"/>
      <c r="U126" s="52"/>
      <c r="V126" s="52"/>
      <c r="W126" s="52"/>
      <c r="X126" s="52"/>
    </row>
    <row r="127" spans="1:24">
      <c r="A127" s="55"/>
      <c r="B127" s="827" t="s">
        <v>277</v>
      </c>
      <c r="C127" s="827"/>
      <c r="D127" s="827"/>
      <c r="E127" s="228"/>
      <c r="F127" s="884">
        <f>'HC-Abr'!I131</f>
        <v>3000</v>
      </c>
      <c r="G127" s="884"/>
      <c r="H127" s="231"/>
      <c r="I127" s="228"/>
      <c r="J127" s="228"/>
      <c r="K127" s="228"/>
      <c r="L127" s="229"/>
      <c r="M127" s="223"/>
      <c r="N127" s="206"/>
      <c r="O127" s="206"/>
      <c r="P127" s="206"/>
      <c r="Q127" s="206"/>
      <c r="R127" s="55"/>
      <c r="S127" s="52"/>
      <c r="T127" s="52"/>
      <c r="U127" s="52"/>
      <c r="V127" s="52"/>
      <c r="W127" s="52"/>
      <c r="X127" s="52"/>
    </row>
    <row r="128" spans="1:24">
      <c r="A128" s="55"/>
      <c r="B128" s="232"/>
      <c r="C128" s="885" t="s">
        <v>279</v>
      </c>
      <c r="D128" s="885"/>
      <c r="E128" s="885"/>
      <c r="F128" s="890">
        <f>P99</f>
        <v>0</v>
      </c>
      <c r="G128" s="890"/>
      <c r="H128" s="231" t="s">
        <v>280</v>
      </c>
      <c r="I128" s="228"/>
      <c r="J128" s="228"/>
      <c r="K128" s="233"/>
      <c r="L128" s="229"/>
      <c r="M128" s="813"/>
      <c r="N128" s="813"/>
      <c r="O128" s="813"/>
      <c r="P128" s="235"/>
      <c r="Q128" s="206"/>
      <c r="R128" s="55"/>
      <c r="S128" s="52"/>
      <c r="T128" s="52"/>
      <c r="U128" s="52"/>
      <c r="V128" s="52"/>
      <c r="W128" s="52"/>
      <c r="X128" s="52"/>
    </row>
    <row r="129" spans="1:24">
      <c r="A129" s="55"/>
      <c r="B129" s="223"/>
      <c r="C129" s="885" t="s">
        <v>282</v>
      </c>
      <c r="D129" s="885"/>
      <c r="E129" s="171"/>
      <c r="F129" s="890">
        <f>Q99</f>
        <v>0</v>
      </c>
      <c r="G129" s="890"/>
      <c r="H129" s="231" t="s">
        <v>283</v>
      </c>
      <c r="I129" s="233"/>
      <c r="J129" s="228"/>
      <c r="K129" s="233"/>
      <c r="L129" s="229"/>
      <c r="M129" s="813"/>
      <c r="N129" s="813"/>
      <c r="O129" s="813"/>
      <c r="P129" s="235"/>
      <c r="Q129" s="206"/>
      <c r="R129" s="55"/>
      <c r="S129" s="52"/>
      <c r="T129" s="52"/>
      <c r="U129" s="52"/>
      <c r="V129" s="52"/>
      <c r="W129" s="52"/>
      <c r="X129" s="52"/>
    </row>
    <row r="130" spans="1:24">
      <c r="A130" s="55"/>
      <c r="B130" s="232"/>
      <c r="C130" s="885" t="s">
        <v>284</v>
      </c>
      <c r="D130" s="885"/>
      <c r="E130" s="885"/>
      <c r="F130" s="228"/>
      <c r="G130" s="228"/>
      <c r="H130" s="228"/>
      <c r="I130" s="237"/>
      <c r="J130" s="887">
        <f>+F127+F128-F129</f>
        <v>3000</v>
      </c>
      <c r="K130" s="887"/>
      <c r="L130" s="887"/>
      <c r="M130" s="813"/>
      <c r="N130" s="813"/>
      <c r="O130" s="813"/>
      <c r="P130" s="235"/>
      <c r="Q130" s="206"/>
      <c r="R130" s="55"/>
      <c r="S130" s="52"/>
      <c r="T130" s="52"/>
      <c r="U130" s="52"/>
      <c r="V130" s="52"/>
      <c r="W130" s="52"/>
      <c r="X130" s="52"/>
    </row>
    <row r="131" spans="1:24">
      <c r="A131" s="55"/>
      <c r="B131" s="227"/>
      <c r="C131" s="228"/>
      <c r="D131" s="228"/>
      <c r="E131" s="228"/>
      <c r="F131" s="228"/>
      <c r="G131" s="228"/>
      <c r="H131" s="228"/>
      <c r="I131" s="228"/>
      <c r="J131" s="228"/>
      <c r="K131" s="228"/>
      <c r="L131" s="229"/>
      <c r="M131" s="813"/>
      <c r="N131" s="813"/>
      <c r="O131" s="813"/>
      <c r="P131" s="235"/>
      <c r="Q131" s="206"/>
      <c r="R131" s="55"/>
      <c r="S131" s="52"/>
      <c r="T131" s="52"/>
      <c r="U131" s="52"/>
      <c r="V131" s="52"/>
      <c r="W131" s="52"/>
      <c r="X131" s="52"/>
    </row>
    <row r="132" spans="1:24">
      <c r="A132" s="55"/>
      <c r="B132" s="227"/>
      <c r="C132" s="228"/>
      <c r="D132" s="228"/>
      <c r="E132" s="228"/>
      <c r="F132" s="228"/>
      <c r="G132" s="228"/>
      <c r="H132" s="228"/>
      <c r="I132" s="228"/>
      <c r="J132" s="228"/>
      <c r="K132" s="228"/>
      <c r="L132" s="229"/>
      <c r="M132" s="813"/>
      <c r="N132" s="813"/>
      <c r="O132" s="813"/>
      <c r="P132" s="235"/>
      <c r="Q132" s="206"/>
      <c r="R132" s="55"/>
      <c r="S132" s="52"/>
      <c r="T132" s="52"/>
      <c r="U132" s="52"/>
      <c r="V132" s="52"/>
      <c r="W132" s="52"/>
      <c r="X132" s="52"/>
    </row>
    <row r="133" spans="1:24" ht="13.8" thickBot="1">
      <c r="A133" s="55"/>
      <c r="B133" s="817" t="s">
        <v>294</v>
      </c>
      <c r="C133" s="817"/>
      <c r="D133" s="817"/>
      <c r="E133" s="817"/>
      <c r="F133" s="817"/>
      <c r="G133" s="817"/>
      <c r="H133" s="817"/>
      <c r="I133" s="817"/>
      <c r="J133" s="817"/>
      <c r="K133" s="891">
        <f>J113+J121+J130</f>
        <v>9404</v>
      </c>
      <c r="L133" s="891"/>
      <c r="M133" s="813"/>
      <c r="N133" s="813"/>
      <c r="O133" s="813"/>
      <c r="P133" s="235"/>
      <c r="Q133" s="206"/>
      <c r="R133" s="55"/>
      <c r="S133" s="52"/>
      <c r="T133" s="52"/>
      <c r="U133" s="52"/>
      <c r="V133" s="52"/>
      <c r="W133" s="52"/>
      <c r="X133" s="52"/>
    </row>
    <row r="134" spans="1:24" ht="13.8" thickTop="1">
      <c r="A134" s="55"/>
      <c r="B134" s="227"/>
      <c r="C134" s="228"/>
      <c r="D134" s="228"/>
      <c r="E134" s="228"/>
      <c r="F134" s="228"/>
      <c r="G134" s="228"/>
      <c r="H134" s="228"/>
      <c r="I134" s="228"/>
      <c r="J134" s="228"/>
      <c r="K134" s="228"/>
      <c r="L134" s="229"/>
      <c r="M134" s="813"/>
      <c r="N134" s="813"/>
      <c r="O134" s="813"/>
      <c r="P134" s="235"/>
      <c r="Q134" s="206"/>
      <c r="R134" s="55"/>
      <c r="S134" s="52"/>
      <c r="T134" s="52"/>
      <c r="U134" s="52"/>
      <c r="V134" s="52"/>
      <c r="W134" s="52"/>
      <c r="X134" s="52"/>
    </row>
    <row r="135" spans="1:24">
      <c r="A135" s="55"/>
      <c r="B135" s="888" t="s">
        <v>295</v>
      </c>
      <c r="C135" s="888"/>
      <c r="D135" s="888"/>
      <c r="E135" s="888"/>
      <c r="F135" s="888"/>
      <c r="G135" s="888"/>
      <c r="H135" s="888"/>
      <c r="I135" s="888"/>
      <c r="J135" s="888"/>
      <c r="K135" s="888"/>
      <c r="L135" s="888"/>
      <c r="M135" s="223"/>
      <c r="N135" s="206"/>
      <c r="O135" s="206"/>
      <c r="P135" s="206"/>
      <c r="Q135" s="206"/>
      <c r="R135" s="55"/>
      <c r="S135" s="52"/>
      <c r="T135" s="52"/>
      <c r="U135" s="52"/>
      <c r="V135" s="52"/>
      <c r="W135" s="52"/>
      <c r="X135" s="52"/>
    </row>
    <row r="136" spans="1:24">
      <c r="A136" s="55"/>
      <c r="B136" s="888" t="s">
        <v>296</v>
      </c>
      <c r="C136" s="888"/>
      <c r="D136" s="888"/>
      <c r="E136" s="888"/>
      <c r="F136" s="888"/>
      <c r="G136" s="888"/>
      <c r="H136" s="888"/>
      <c r="I136" s="888"/>
      <c r="J136" s="888"/>
      <c r="K136" s="888"/>
      <c r="L136" s="888"/>
      <c r="M136" s="223"/>
      <c r="N136" s="206"/>
      <c r="O136" s="715"/>
      <c r="P136" s="206"/>
      <c r="Q136" s="716"/>
      <c r="R136" s="55"/>
      <c r="S136" s="52"/>
      <c r="T136" s="52"/>
      <c r="U136" s="52"/>
      <c r="V136" s="52"/>
      <c r="W136" s="52"/>
      <c r="X136" s="52"/>
    </row>
    <row r="137" spans="1:24">
      <c r="A137" s="55"/>
      <c r="B137" s="888" t="s">
        <v>297</v>
      </c>
      <c r="C137" s="888"/>
      <c r="D137" s="888"/>
      <c r="E137" s="888"/>
      <c r="F137" s="888"/>
      <c r="G137" s="888"/>
      <c r="H137" s="888"/>
      <c r="I137" s="888"/>
      <c r="J137" s="888"/>
      <c r="K137" s="888"/>
      <c r="L137" s="888"/>
      <c r="M137" s="223"/>
      <c r="N137" s="206"/>
      <c r="O137" s="206"/>
      <c r="P137" s="206"/>
      <c r="Q137" s="206"/>
      <c r="R137" s="55"/>
      <c r="S137" s="52"/>
      <c r="T137" s="52"/>
      <c r="U137" s="52"/>
      <c r="V137" s="52"/>
      <c r="W137" s="52"/>
      <c r="X137" s="52"/>
    </row>
    <row r="138" spans="1:24" ht="6" customHeight="1" thickBot="1">
      <c r="A138" s="55"/>
      <c r="B138" s="242"/>
      <c r="C138" s="243"/>
      <c r="D138" s="243"/>
      <c r="E138" s="243"/>
      <c r="F138" s="243"/>
      <c r="G138" s="243"/>
      <c r="H138" s="243"/>
      <c r="I138" s="243"/>
      <c r="J138" s="243"/>
      <c r="K138" s="243"/>
      <c r="L138" s="244"/>
      <c r="M138" s="245"/>
      <c r="N138" s="246"/>
      <c r="O138" s="246"/>
      <c r="P138" s="246"/>
      <c r="Q138" s="246"/>
      <c r="R138" s="55"/>
      <c r="S138" s="52"/>
      <c r="T138" s="52"/>
      <c r="U138" s="52"/>
      <c r="V138" s="52"/>
      <c r="W138" s="52"/>
      <c r="X138" s="52"/>
    </row>
    <row r="139" spans="1:24">
      <c r="A139" s="55"/>
      <c r="B139" s="206"/>
      <c r="C139" s="207"/>
      <c r="D139" s="207"/>
      <c r="E139" s="207"/>
      <c r="F139" s="207"/>
      <c r="G139" s="207"/>
      <c r="H139" s="207"/>
      <c r="I139" s="207"/>
      <c r="J139" s="207"/>
      <c r="K139" s="207"/>
      <c r="L139" s="206"/>
      <c r="M139" s="206"/>
      <c r="N139" s="206"/>
      <c r="O139" s="206"/>
      <c r="P139" s="206"/>
      <c r="Q139" s="206"/>
      <c r="R139" s="55"/>
      <c r="S139" s="52"/>
      <c r="T139" s="52"/>
      <c r="U139" s="52"/>
      <c r="V139" s="52"/>
      <c r="W139" s="52"/>
      <c r="X139" s="52"/>
    </row>
    <row r="140" spans="1:24">
      <c r="A140" s="55"/>
      <c r="B140" s="248"/>
      <c r="C140" s="249"/>
      <c r="D140" s="249"/>
      <c r="E140" s="249"/>
      <c r="F140" s="249"/>
      <c r="G140" s="249"/>
      <c r="H140" s="249"/>
      <c r="I140" s="249"/>
      <c r="J140" s="249"/>
      <c r="K140" s="250"/>
      <c r="L140" s="251"/>
      <c r="M140" s="248"/>
      <c r="N140" s="248"/>
      <c r="O140" s="248"/>
      <c r="P140" s="248"/>
      <c r="Q140" s="248"/>
      <c r="R140" s="252"/>
      <c r="S140" s="183"/>
      <c r="T140" s="183"/>
      <c r="U140" s="182"/>
      <c r="V140" s="182"/>
      <c r="W140" s="52"/>
      <c r="X140" s="52"/>
    </row>
    <row r="141" spans="1:24">
      <c r="A141" s="55"/>
      <c r="B141" s="248"/>
      <c r="C141" s="249"/>
      <c r="D141" s="249"/>
      <c r="E141" s="249"/>
      <c r="F141" s="249"/>
      <c r="G141" s="249"/>
      <c r="H141" s="249"/>
      <c r="I141" s="249"/>
      <c r="J141" s="249"/>
      <c r="K141" s="250"/>
      <c r="L141" s="251"/>
      <c r="M141" s="248"/>
      <c r="N141" s="248"/>
      <c r="O141" s="248"/>
      <c r="P141" s="248"/>
      <c r="Q141" s="248"/>
      <c r="R141" s="252"/>
      <c r="S141" s="183"/>
      <c r="T141" s="183"/>
      <c r="U141" s="182"/>
      <c r="V141" s="182"/>
      <c r="W141" s="52"/>
      <c r="X141" s="52"/>
    </row>
    <row r="142" spans="1:24">
      <c r="A142" s="55"/>
      <c r="B142" s="130"/>
      <c r="C142" s="55"/>
      <c r="D142" s="55"/>
      <c r="E142" s="55"/>
      <c r="F142" s="55"/>
      <c r="G142" s="55"/>
      <c r="H142" s="55"/>
      <c r="I142" s="55"/>
      <c r="J142" s="55"/>
      <c r="K142" s="55"/>
      <c r="L142" s="130"/>
      <c r="M142" s="130"/>
      <c r="N142" s="130"/>
      <c r="O142" s="130"/>
      <c r="P142" s="130"/>
      <c r="Q142" s="130"/>
      <c r="R142" s="55"/>
      <c r="S142" s="52"/>
      <c r="T142" s="52"/>
      <c r="U142" s="52"/>
      <c r="V142" s="52"/>
      <c r="W142" s="52"/>
      <c r="X142" s="52"/>
    </row>
    <row r="143" spans="1:24">
      <c r="A143" s="55"/>
      <c r="B143" s="206"/>
      <c r="C143" s="207"/>
      <c r="D143" s="207"/>
      <c r="E143" s="207"/>
      <c r="F143" s="207"/>
      <c r="G143" s="207"/>
      <c r="H143" s="207"/>
      <c r="I143" s="207"/>
      <c r="J143" s="207"/>
      <c r="K143" s="206"/>
      <c r="L143" s="206"/>
      <c r="M143" s="206"/>
      <c r="N143" s="206"/>
      <c r="O143" s="206"/>
      <c r="P143" s="206"/>
      <c r="Q143" s="206"/>
      <c r="R143" s="55"/>
      <c r="S143" s="52"/>
      <c r="T143" s="52"/>
      <c r="U143" s="52"/>
      <c r="V143" s="52"/>
      <c r="W143" s="52"/>
      <c r="X143" s="52"/>
    </row>
    <row r="144" spans="1:24">
      <c r="B144" s="831">
        <f>G2</f>
        <v>41395</v>
      </c>
      <c r="C144" s="831"/>
      <c r="D144" s="52"/>
      <c r="E144" s="52"/>
      <c r="F144" s="52"/>
      <c r="G144" s="253">
        <v>40939</v>
      </c>
      <c r="H144" s="254"/>
      <c r="I144" s="254"/>
      <c r="J144"/>
      <c r="K144"/>
      <c r="O144"/>
      <c r="S144" s="52"/>
      <c r="T144" s="52"/>
      <c r="U144" s="52"/>
      <c r="V144" s="52"/>
      <c r="W144" s="52"/>
      <c r="X144" s="52"/>
    </row>
    <row r="145" spans="2:24">
      <c r="B145" s="831">
        <f t="shared" ref="B145:B174" si="4">B144+1</f>
        <v>41396</v>
      </c>
      <c r="C145" s="831"/>
      <c r="D145" s="52"/>
      <c r="E145" s="52"/>
      <c r="F145" s="52"/>
      <c r="G145" s="253">
        <v>40968</v>
      </c>
      <c r="H145" s="254"/>
      <c r="I145" s="254"/>
      <c r="J145"/>
      <c r="K145"/>
      <c r="O145" s="255"/>
      <c r="S145" s="52"/>
      <c r="T145" s="52"/>
      <c r="U145" s="52"/>
      <c r="V145" s="52"/>
      <c r="W145" s="52"/>
      <c r="X145" s="52"/>
    </row>
    <row r="146" spans="2:24">
      <c r="B146" s="831">
        <f t="shared" si="4"/>
        <v>41397</v>
      </c>
      <c r="C146" s="831"/>
      <c r="D146" s="256"/>
      <c r="E146" s="256"/>
      <c r="F146" s="256"/>
      <c r="G146" s="253">
        <v>40999</v>
      </c>
      <c r="H146" s="254"/>
      <c r="I146" s="254"/>
      <c r="J146" s="82"/>
      <c r="K146" s="82"/>
      <c r="O146" s="255"/>
      <c r="S146" s="52"/>
      <c r="T146" s="52"/>
      <c r="U146" s="52"/>
      <c r="V146" s="52"/>
      <c r="W146" s="52"/>
      <c r="X146" s="52"/>
    </row>
    <row r="147" spans="2:24">
      <c r="B147" s="831">
        <f t="shared" si="4"/>
        <v>41398</v>
      </c>
      <c r="C147" s="831"/>
      <c r="D147" s="256"/>
      <c r="E147" s="256"/>
      <c r="F147" s="256"/>
      <c r="G147" s="253">
        <v>41029</v>
      </c>
      <c r="H147" s="254"/>
      <c r="I147" s="254"/>
      <c r="J147" s="82"/>
      <c r="K147" s="82"/>
      <c r="O147" s="255"/>
      <c r="S147" s="183"/>
      <c r="T147" s="183"/>
      <c r="U147" s="182"/>
      <c r="V147" s="182"/>
      <c r="W147" s="52"/>
      <c r="X147" s="52"/>
    </row>
    <row r="148" spans="2:24">
      <c r="B148" s="831">
        <f t="shared" si="4"/>
        <v>41399</v>
      </c>
      <c r="C148" s="831"/>
      <c r="D148" s="256"/>
      <c r="E148" s="256"/>
      <c r="F148" s="256"/>
      <c r="G148" s="253">
        <v>41060</v>
      </c>
      <c r="H148" s="254"/>
      <c r="I148" s="254"/>
      <c r="J148" s="82"/>
      <c r="K148" s="82"/>
      <c r="O148" s="255"/>
      <c r="S148" s="183"/>
      <c r="T148" s="183"/>
      <c r="U148" s="182"/>
      <c r="V148" s="182"/>
      <c r="W148" s="52"/>
      <c r="X148" s="52"/>
    </row>
    <row r="149" spans="2:24">
      <c r="B149" s="831">
        <f t="shared" si="4"/>
        <v>41400</v>
      </c>
      <c r="C149" s="831"/>
      <c r="D149" s="256"/>
      <c r="E149" s="256"/>
      <c r="F149" s="256"/>
      <c r="G149" s="253">
        <v>41090</v>
      </c>
      <c r="H149" s="254"/>
      <c r="I149" s="254"/>
      <c r="J149" s="82"/>
      <c r="K149" s="82"/>
      <c r="O149" s="255"/>
      <c r="S149" s="183"/>
      <c r="T149" s="183"/>
      <c r="U149" s="182"/>
      <c r="V149" s="182"/>
      <c r="W149" s="52"/>
      <c r="X149" s="52"/>
    </row>
    <row r="150" spans="2:24">
      <c r="B150" s="831">
        <f t="shared" si="4"/>
        <v>41401</v>
      </c>
      <c r="C150" s="831"/>
      <c r="D150" s="256"/>
      <c r="E150" s="256"/>
      <c r="F150" s="256"/>
      <c r="G150" s="253">
        <v>41121</v>
      </c>
      <c r="H150" s="254"/>
      <c r="I150" s="254"/>
      <c r="J150" s="82"/>
      <c r="K150" s="82"/>
      <c r="O150" s="255"/>
      <c r="S150" s="183"/>
      <c r="T150" s="183"/>
      <c r="U150" s="182"/>
      <c r="V150" s="182"/>
      <c r="W150" s="52"/>
      <c r="X150" s="52"/>
    </row>
    <row r="151" spans="2:24">
      <c r="B151" s="831">
        <f t="shared" si="4"/>
        <v>41402</v>
      </c>
      <c r="C151" s="831"/>
      <c r="D151" s="256"/>
      <c r="E151" s="256"/>
      <c r="F151" s="256"/>
      <c r="G151" s="253">
        <v>41152</v>
      </c>
      <c r="H151" s="254"/>
      <c r="I151" s="254"/>
      <c r="J151" s="82"/>
      <c r="K151" s="82"/>
      <c r="O151" s="255"/>
      <c r="S151" s="183"/>
      <c r="T151" s="183"/>
      <c r="U151" s="182"/>
      <c r="V151" s="182"/>
      <c r="W151" s="52"/>
      <c r="X151" s="52"/>
    </row>
    <row r="152" spans="2:24">
      <c r="B152" s="831">
        <f t="shared" si="4"/>
        <v>41403</v>
      </c>
      <c r="C152" s="831"/>
      <c r="D152" s="256"/>
      <c r="E152" s="256"/>
      <c r="F152" s="256"/>
      <c r="G152" s="253">
        <v>41182</v>
      </c>
      <c r="H152" s="254"/>
      <c r="I152" s="254"/>
      <c r="J152" s="82"/>
      <c r="K152" s="82"/>
      <c r="O152" s="255"/>
      <c r="S152" s="183"/>
      <c r="T152" s="183"/>
      <c r="U152" s="182"/>
      <c r="V152" s="182"/>
      <c r="W152" s="52"/>
      <c r="X152" s="52"/>
    </row>
    <row r="153" spans="2:24">
      <c r="B153" s="831">
        <f t="shared" si="4"/>
        <v>41404</v>
      </c>
      <c r="C153" s="831"/>
      <c r="D153" s="256"/>
      <c r="E153" s="256"/>
      <c r="F153" s="256"/>
      <c r="G153" s="253">
        <v>41213</v>
      </c>
      <c r="H153" s="254"/>
      <c r="I153" s="254"/>
      <c r="J153" s="82"/>
      <c r="K153" s="82"/>
      <c r="O153" s="255"/>
      <c r="S153" s="183"/>
      <c r="T153" s="183"/>
      <c r="U153" s="182"/>
      <c r="V153" s="182"/>
      <c r="W153" s="52"/>
      <c r="X153" s="52"/>
    </row>
    <row r="154" spans="2:24">
      <c r="B154" s="831">
        <f t="shared" si="4"/>
        <v>41405</v>
      </c>
      <c r="C154" s="831"/>
      <c r="D154" s="256"/>
      <c r="E154" s="256"/>
      <c r="F154" s="256"/>
      <c r="G154" s="253">
        <v>41243</v>
      </c>
      <c r="H154" s="254"/>
      <c r="I154" s="254"/>
      <c r="J154" s="82"/>
      <c r="K154" s="82"/>
      <c r="O154" s="255"/>
      <c r="S154" s="183"/>
      <c r="T154" s="183"/>
      <c r="U154" s="182"/>
      <c r="V154" s="182"/>
      <c r="W154" s="52"/>
      <c r="X154" s="52"/>
    </row>
    <row r="155" spans="2:24">
      <c r="B155" s="831">
        <f t="shared" si="4"/>
        <v>41406</v>
      </c>
      <c r="C155" s="831"/>
      <c r="D155" s="256"/>
      <c r="E155" s="256"/>
      <c r="F155" s="256"/>
      <c r="G155" s="253">
        <v>41274</v>
      </c>
      <c r="H155" s="254"/>
      <c r="I155" s="254"/>
      <c r="J155" s="82"/>
      <c r="K155" s="82"/>
      <c r="O155" s="255"/>
      <c r="S155" s="183"/>
      <c r="T155" s="183"/>
      <c r="U155" s="182"/>
      <c r="V155" s="182"/>
      <c r="W155" s="52"/>
      <c r="X155" s="52"/>
    </row>
    <row r="156" spans="2:24">
      <c r="B156" s="831">
        <f t="shared" si="4"/>
        <v>41407</v>
      </c>
      <c r="C156" s="831"/>
      <c r="D156" s="256"/>
      <c r="E156" s="256"/>
      <c r="F156" s="256"/>
      <c r="G156" s="257"/>
      <c r="H156" s="254"/>
      <c r="I156" s="254"/>
      <c r="J156" s="82"/>
      <c r="K156" s="82"/>
      <c r="O156" s="255"/>
      <c r="S156" s="183"/>
      <c r="T156" s="183"/>
      <c r="U156" s="182"/>
      <c r="V156" s="182"/>
      <c r="W156" s="52"/>
      <c r="X156" s="52"/>
    </row>
    <row r="157" spans="2:24">
      <c r="B157" s="831">
        <f t="shared" si="4"/>
        <v>41408</v>
      </c>
      <c r="C157" s="831"/>
      <c r="D157" s="256"/>
      <c r="E157" s="256"/>
      <c r="F157" s="256"/>
      <c r="G157" s="257"/>
      <c r="H157" s="254"/>
      <c r="I157" s="254"/>
      <c r="J157" s="82"/>
      <c r="K157" s="82"/>
      <c r="O157" s="255"/>
      <c r="S157" s="183"/>
      <c r="T157" s="183"/>
      <c r="U157" s="182"/>
      <c r="V157" s="182"/>
      <c r="W157" s="52"/>
      <c r="X157" s="52"/>
    </row>
    <row r="158" spans="2:24">
      <c r="B158" s="831">
        <f t="shared" si="4"/>
        <v>41409</v>
      </c>
      <c r="C158" s="831"/>
      <c r="D158" s="256"/>
      <c r="E158" s="256"/>
      <c r="F158" s="256"/>
      <c r="G158" s="257"/>
      <c r="H158" s="254"/>
      <c r="I158" s="254"/>
      <c r="J158" s="82"/>
      <c r="K158" s="82"/>
      <c r="O158" s="255"/>
      <c r="S158" s="183"/>
      <c r="T158" s="183"/>
      <c r="U158" s="182"/>
      <c r="V158" s="182"/>
      <c r="W158" s="52"/>
      <c r="X158" s="52"/>
    </row>
    <row r="159" spans="2:24">
      <c r="B159" s="831">
        <f t="shared" si="4"/>
        <v>41410</v>
      </c>
      <c r="C159" s="831"/>
      <c r="D159" s="256"/>
      <c r="E159" s="256"/>
      <c r="F159" s="256"/>
      <c r="G159" s="257"/>
      <c r="H159" s="254"/>
      <c r="I159" s="254"/>
      <c r="J159" s="82"/>
      <c r="K159" s="82"/>
      <c r="O159" s="255"/>
      <c r="S159" s="183"/>
      <c r="T159" s="183"/>
      <c r="U159" s="182"/>
      <c r="V159" s="182"/>
      <c r="W159" s="52"/>
      <c r="X159" s="52"/>
    </row>
    <row r="160" spans="2:24">
      <c r="B160" s="831">
        <f t="shared" si="4"/>
        <v>41411</v>
      </c>
      <c r="C160" s="831"/>
      <c r="D160" s="256"/>
      <c r="E160" s="256"/>
      <c r="F160" s="256"/>
      <c r="G160" s="257"/>
      <c r="H160" s="254"/>
      <c r="I160" s="254"/>
      <c r="J160" s="82"/>
      <c r="K160" s="82"/>
      <c r="O160" s="255"/>
      <c r="S160" s="183"/>
      <c r="T160" s="183"/>
      <c r="U160" s="182"/>
      <c r="V160" s="182"/>
      <c r="W160" s="52"/>
      <c r="X160" s="52"/>
    </row>
    <row r="161" spans="2:24">
      <c r="B161" s="831">
        <f t="shared" si="4"/>
        <v>41412</v>
      </c>
      <c r="C161" s="831"/>
      <c r="D161" s="256"/>
      <c r="E161" s="256"/>
      <c r="F161" s="256"/>
      <c r="G161" s="257"/>
      <c r="H161" s="254"/>
      <c r="I161" s="254"/>
      <c r="J161" s="82"/>
      <c r="K161" s="82"/>
      <c r="O161" s="255"/>
      <c r="S161" s="183"/>
      <c r="T161" s="183"/>
      <c r="U161" s="182"/>
      <c r="V161" s="182"/>
      <c r="W161" s="52"/>
      <c r="X161" s="52"/>
    </row>
    <row r="162" spans="2:24">
      <c r="B162" s="831">
        <f t="shared" si="4"/>
        <v>41413</v>
      </c>
      <c r="C162" s="831"/>
      <c r="D162" s="256"/>
      <c r="E162" s="256"/>
      <c r="F162" s="256"/>
      <c r="G162" s="257"/>
      <c r="H162" s="254"/>
      <c r="I162" s="254"/>
      <c r="J162" s="82"/>
      <c r="K162" s="82"/>
      <c r="O162" s="255"/>
      <c r="S162" s="183"/>
      <c r="T162" s="183"/>
      <c r="U162" s="182"/>
      <c r="V162" s="182"/>
      <c r="W162" s="52"/>
      <c r="X162" s="52"/>
    </row>
    <row r="163" spans="2:24">
      <c r="B163" s="831">
        <f t="shared" si="4"/>
        <v>41414</v>
      </c>
      <c r="C163" s="831"/>
      <c r="D163" s="256"/>
      <c r="E163" s="256"/>
      <c r="F163" s="256"/>
      <c r="G163" s="257"/>
      <c r="H163" s="254"/>
      <c r="I163" s="254"/>
      <c r="J163" s="82"/>
      <c r="K163" s="82"/>
      <c r="O163" s="255"/>
      <c r="S163" s="183"/>
      <c r="T163" s="183"/>
      <c r="U163" s="182"/>
      <c r="V163" s="182"/>
      <c r="W163" s="52"/>
      <c r="X163" s="52"/>
    </row>
    <row r="164" spans="2:24">
      <c r="B164" s="831">
        <f t="shared" si="4"/>
        <v>41415</v>
      </c>
      <c r="C164" s="831"/>
      <c r="D164" s="256"/>
      <c r="E164" s="256"/>
      <c r="F164" s="256"/>
      <c r="G164" s="257"/>
      <c r="H164" s="254"/>
      <c r="I164" s="254"/>
      <c r="J164" s="82"/>
      <c r="K164" s="82"/>
      <c r="O164" s="255"/>
      <c r="S164" s="183"/>
      <c r="T164" s="183"/>
      <c r="U164" s="182"/>
      <c r="V164" s="182"/>
      <c r="W164" s="52"/>
      <c r="X164" s="52"/>
    </row>
    <row r="165" spans="2:24">
      <c r="B165" s="831">
        <f t="shared" si="4"/>
        <v>41416</v>
      </c>
      <c r="C165" s="831"/>
      <c r="D165" s="256"/>
      <c r="E165" s="256"/>
      <c r="F165" s="256"/>
      <c r="G165" s="257"/>
      <c r="H165" s="254"/>
      <c r="I165" s="254"/>
      <c r="J165" s="82"/>
      <c r="K165" s="82"/>
      <c r="O165" s="255"/>
      <c r="S165" s="183"/>
      <c r="T165" s="183"/>
      <c r="U165" s="182"/>
      <c r="V165" s="182"/>
      <c r="W165" s="52"/>
      <c r="X165" s="52"/>
    </row>
    <row r="166" spans="2:24">
      <c r="B166" s="831">
        <f t="shared" si="4"/>
        <v>41417</v>
      </c>
      <c r="C166" s="831"/>
      <c r="D166" s="256"/>
      <c r="E166" s="256"/>
      <c r="F166" s="256"/>
      <c r="G166" s="257"/>
      <c r="H166" s="254"/>
      <c r="I166" s="254"/>
      <c r="J166" s="82"/>
      <c r="K166" s="82"/>
      <c r="O166" s="255"/>
      <c r="S166" s="183"/>
      <c r="T166" s="183"/>
      <c r="U166" s="182"/>
      <c r="V166" s="182"/>
      <c r="W166" s="52"/>
      <c r="X166" s="52"/>
    </row>
    <row r="167" spans="2:24">
      <c r="B167" s="831">
        <f t="shared" si="4"/>
        <v>41418</v>
      </c>
      <c r="C167" s="831"/>
      <c r="D167" s="256"/>
      <c r="E167" s="256"/>
      <c r="F167" s="256"/>
      <c r="G167" s="257"/>
      <c r="H167" s="254"/>
      <c r="I167" s="254"/>
      <c r="J167" s="82"/>
      <c r="K167" s="82"/>
      <c r="O167" s="255"/>
      <c r="S167" s="183"/>
      <c r="T167" s="183"/>
      <c r="U167" s="182"/>
      <c r="V167" s="182"/>
      <c r="W167" s="52"/>
      <c r="X167" s="52"/>
    </row>
    <row r="168" spans="2:24">
      <c r="B168" s="831">
        <f t="shared" si="4"/>
        <v>41419</v>
      </c>
      <c r="C168" s="831"/>
      <c r="D168" s="256"/>
      <c r="E168" s="256"/>
      <c r="F168" s="256"/>
      <c r="G168" s="256"/>
      <c r="H168" s="258"/>
      <c r="I168" s="82"/>
      <c r="J168" s="82"/>
      <c r="K168" s="82"/>
      <c r="O168" s="255"/>
      <c r="S168" s="183"/>
      <c r="T168" s="183"/>
      <c r="U168" s="182"/>
      <c r="V168" s="182"/>
      <c r="W168" s="52"/>
      <c r="X168" s="52"/>
    </row>
    <row r="169" spans="2:24">
      <c r="B169" s="831">
        <f t="shared" si="4"/>
        <v>41420</v>
      </c>
      <c r="C169" s="831"/>
      <c r="D169" s="256"/>
      <c r="E169" s="256"/>
      <c r="F169" s="256"/>
      <c r="G169" s="256"/>
      <c r="H169" s="258"/>
      <c r="I169" s="82"/>
      <c r="J169" s="82"/>
      <c r="K169" s="82"/>
      <c r="O169" s="255"/>
      <c r="S169" s="183"/>
      <c r="T169" s="183"/>
      <c r="U169" s="182"/>
      <c r="V169" s="182"/>
      <c r="W169" s="52"/>
      <c r="X169" s="52"/>
    </row>
    <row r="170" spans="2:24">
      <c r="B170" s="831">
        <f t="shared" si="4"/>
        <v>41421</v>
      </c>
      <c r="C170" s="831"/>
      <c r="D170" s="52"/>
      <c r="E170" s="52"/>
      <c r="F170" s="52"/>
      <c r="G170" s="52"/>
      <c r="H170" s="131"/>
      <c r="O170" s="255"/>
      <c r="S170" s="183"/>
      <c r="T170" s="183"/>
      <c r="U170" s="182"/>
      <c r="V170" s="182"/>
      <c r="W170" s="52"/>
      <c r="X170" s="52"/>
    </row>
    <row r="171" spans="2:24">
      <c r="B171" s="831">
        <f t="shared" si="4"/>
        <v>41422</v>
      </c>
      <c r="C171" s="831"/>
      <c r="D171" s="52"/>
      <c r="E171" s="52"/>
      <c r="F171" s="52"/>
      <c r="G171" s="52"/>
      <c r="H171" s="131"/>
      <c r="O171" s="255"/>
      <c r="S171" s="183"/>
      <c r="T171" s="183"/>
      <c r="U171" s="182"/>
      <c r="V171" s="182"/>
      <c r="W171" s="52"/>
      <c r="X171" s="52"/>
    </row>
    <row r="172" spans="2:24">
      <c r="B172" s="831">
        <f t="shared" si="4"/>
        <v>41423</v>
      </c>
      <c r="C172" s="831"/>
      <c r="D172" s="52"/>
      <c r="E172" s="52"/>
      <c r="F172" s="52"/>
      <c r="G172" s="52"/>
      <c r="H172" s="131"/>
      <c r="S172" s="183"/>
      <c r="T172" s="183"/>
      <c r="U172" s="182"/>
      <c r="V172" s="182"/>
      <c r="W172" s="52"/>
      <c r="X172" s="52"/>
    </row>
    <row r="173" spans="2:24">
      <c r="B173" s="831">
        <f t="shared" si="4"/>
        <v>41424</v>
      </c>
      <c r="C173" s="831"/>
      <c r="D173" s="52"/>
      <c r="E173" s="52"/>
      <c r="F173" s="52"/>
      <c r="G173" s="52"/>
      <c r="H173" s="131"/>
      <c r="S173" s="183"/>
      <c r="T173" s="183"/>
      <c r="U173" s="182"/>
      <c r="V173" s="182"/>
      <c r="W173" s="52"/>
      <c r="X173" s="52"/>
    </row>
    <row r="174" spans="2:24">
      <c r="B174" s="831">
        <f t="shared" si="4"/>
        <v>41425</v>
      </c>
      <c r="C174" s="831"/>
      <c r="D174" s="131"/>
      <c r="E174" s="131"/>
      <c r="F174" s="131"/>
      <c r="G174" s="131"/>
      <c r="H174" s="131"/>
      <c r="S174" s="183"/>
      <c r="T174" s="183"/>
      <c r="U174" s="182"/>
      <c r="V174" s="182"/>
      <c r="W174" s="52"/>
      <c r="X174" s="52"/>
    </row>
  </sheetData>
  <mergeCells count="209">
    <mergeCell ref="B174:C17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M134:O134"/>
    <mergeCell ref="B135:L135"/>
    <mergeCell ref="B136:L136"/>
    <mergeCell ref="B137:L137"/>
    <mergeCell ref="B144:C144"/>
    <mergeCell ref="B145:C145"/>
    <mergeCell ref="B146:C146"/>
    <mergeCell ref="C129:D129"/>
    <mergeCell ref="F129:G129"/>
    <mergeCell ref="M129:O129"/>
    <mergeCell ref="C130:E130"/>
    <mergeCell ref="J130:L130"/>
    <mergeCell ref="M130:O130"/>
    <mergeCell ref="M131:O131"/>
    <mergeCell ref="M132:O132"/>
    <mergeCell ref="B133:J133"/>
    <mergeCell ref="K133:L133"/>
    <mergeCell ref="M133:O133"/>
    <mergeCell ref="B123:L123"/>
    <mergeCell ref="B124:L124"/>
    <mergeCell ref="M126:O126"/>
    <mergeCell ref="B127:D127"/>
    <mergeCell ref="F127:G127"/>
    <mergeCell ref="C128:E128"/>
    <mergeCell ref="F128:G128"/>
    <mergeCell ref="M128:O128"/>
    <mergeCell ref="C119:E119"/>
    <mergeCell ref="F119:G119"/>
    <mergeCell ref="M119:O119"/>
    <mergeCell ref="C120:D120"/>
    <mergeCell ref="F120:G120"/>
    <mergeCell ref="M120:O120"/>
    <mergeCell ref="C121:E121"/>
    <mergeCell ref="J121:L121"/>
    <mergeCell ref="B122:L122"/>
    <mergeCell ref="B114:L114"/>
    <mergeCell ref="M114:O114"/>
    <mergeCell ref="B115:L115"/>
    <mergeCell ref="M115:O115"/>
    <mergeCell ref="M116:O116"/>
    <mergeCell ref="B117:G117"/>
    <mergeCell ref="M117:O117"/>
    <mergeCell ref="B118:D118"/>
    <mergeCell ref="F118:G118"/>
    <mergeCell ref="M118:O118"/>
    <mergeCell ref="C111:E111"/>
    <mergeCell ref="F111:G111"/>
    <mergeCell ref="M111:O111"/>
    <mergeCell ref="C112:D112"/>
    <mergeCell ref="F112:G112"/>
    <mergeCell ref="M112:O112"/>
    <mergeCell ref="C113:E113"/>
    <mergeCell ref="J113:L113"/>
    <mergeCell ref="M113:O113"/>
    <mergeCell ref="B105:L105"/>
    <mergeCell ref="M105:Q105"/>
    <mergeCell ref="M106:Q106"/>
    <mergeCell ref="C107:G107"/>
    <mergeCell ref="H107:L107"/>
    <mergeCell ref="B109:E109"/>
    <mergeCell ref="B110:D110"/>
    <mergeCell ref="F110:G110"/>
    <mergeCell ref="M110:N110"/>
    <mergeCell ref="N99:N100"/>
    <mergeCell ref="P99:P100"/>
    <mergeCell ref="Q99:Q100"/>
    <mergeCell ref="C94:J94"/>
    <mergeCell ref="C95:J95"/>
    <mergeCell ref="C96:J96"/>
    <mergeCell ref="C97:J97"/>
    <mergeCell ref="C98:J98"/>
    <mergeCell ref="B99:K100"/>
    <mergeCell ref="L99:L100"/>
    <mergeCell ref="M99:M100"/>
    <mergeCell ref="C85:J85"/>
    <mergeCell ref="C86:J86"/>
    <mergeCell ref="C87:J87"/>
    <mergeCell ref="C88:J88"/>
    <mergeCell ref="C89:J89"/>
    <mergeCell ref="C90:J90"/>
    <mergeCell ref="C91:J91"/>
    <mergeCell ref="C92:J92"/>
    <mergeCell ref="C93:J93"/>
    <mergeCell ref="C76:J76"/>
    <mergeCell ref="C77:J77"/>
    <mergeCell ref="C78:J78"/>
    <mergeCell ref="C79:J79"/>
    <mergeCell ref="C80:J80"/>
    <mergeCell ref="C81:J81"/>
    <mergeCell ref="C82:J82"/>
    <mergeCell ref="C83:J83"/>
    <mergeCell ref="C84:J84"/>
    <mergeCell ref="P68:P69"/>
    <mergeCell ref="Q68:Q69"/>
    <mergeCell ref="B71:C71"/>
    <mergeCell ref="P71:Q71"/>
    <mergeCell ref="B72:Q72"/>
    <mergeCell ref="B74:B75"/>
    <mergeCell ref="C74:J75"/>
    <mergeCell ref="K74:K75"/>
    <mergeCell ref="L74:M74"/>
    <mergeCell ref="N74:O74"/>
    <mergeCell ref="P74:Q74"/>
    <mergeCell ref="B68:K69"/>
    <mergeCell ref="L68:L69"/>
    <mergeCell ref="M68:M69"/>
    <mergeCell ref="C51:J51"/>
    <mergeCell ref="C52:J52"/>
    <mergeCell ref="C53:J53"/>
    <mergeCell ref="C54:J54"/>
    <mergeCell ref="C55:J55"/>
    <mergeCell ref="C56:J56"/>
    <mergeCell ref="C57:J57"/>
    <mergeCell ref="C58:J58"/>
    <mergeCell ref="N68:N69"/>
    <mergeCell ref="C59:J59"/>
    <mergeCell ref="C60:J60"/>
    <mergeCell ref="C61:J61"/>
    <mergeCell ref="C62:J62"/>
    <mergeCell ref="C63:J63"/>
    <mergeCell ref="C64:J64"/>
    <mergeCell ref="C65:J65"/>
    <mergeCell ref="C66:J66"/>
    <mergeCell ref="C67:J67"/>
    <mergeCell ref="C42:J42"/>
    <mergeCell ref="C43:J43"/>
    <mergeCell ref="C44:J44"/>
    <mergeCell ref="C45:J45"/>
    <mergeCell ref="C46:J46"/>
    <mergeCell ref="C47:J47"/>
    <mergeCell ref="C48:J48"/>
    <mergeCell ref="C49:J49"/>
    <mergeCell ref="C50:J50"/>
    <mergeCell ref="C33:J33"/>
    <mergeCell ref="C34:J34"/>
    <mergeCell ref="C35:J35"/>
    <mergeCell ref="C36:J36"/>
    <mergeCell ref="C37:J37"/>
    <mergeCell ref="C38:J38"/>
    <mergeCell ref="C39:J39"/>
    <mergeCell ref="C40:J40"/>
    <mergeCell ref="C41:J41"/>
    <mergeCell ref="C24:J24"/>
    <mergeCell ref="C25:J25"/>
    <mergeCell ref="C26:J26"/>
    <mergeCell ref="C27:J27"/>
    <mergeCell ref="C28:J28"/>
    <mergeCell ref="C29:J29"/>
    <mergeCell ref="C30:J30"/>
    <mergeCell ref="C31:J31"/>
    <mergeCell ref="C32:J32"/>
    <mergeCell ref="C15:J15"/>
    <mergeCell ref="C16:J16"/>
    <mergeCell ref="C17:J17"/>
    <mergeCell ref="C18:J18"/>
    <mergeCell ref="C19:J19"/>
    <mergeCell ref="C20:J20"/>
    <mergeCell ref="C21:J21"/>
    <mergeCell ref="C22:J22"/>
    <mergeCell ref="C23:J23"/>
    <mergeCell ref="L13:M13"/>
    <mergeCell ref="N13:O13"/>
    <mergeCell ref="P13:Q13"/>
    <mergeCell ref="B8:Q8"/>
    <mergeCell ref="B10:H10"/>
    <mergeCell ref="J10:L10"/>
    <mergeCell ref="M10:N10"/>
    <mergeCell ref="O10:P10"/>
    <mergeCell ref="B11:H11"/>
    <mergeCell ref="J11:L11"/>
    <mergeCell ref="M11:N11"/>
    <mergeCell ref="O11:P11"/>
    <mergeCell ref="B4:E4"/>
    <mergeCell ref="G4:J4"/>
    <mergeCell ref="B5:E5"/>
    <mergeCell ref="B2:E2"/>
    <mergeCell ref="G2:J2"/>
    <mergeCell ref="B3:E3"/>
    <mergeCell ref="B13:B14"/>
    <mergeCell ref="C13:J14"/>
    <mergeCell ref="K13:K14"/>
  </mergeCells>
  <dataValidations count="7">
    <dataValidation type="list" allowBlank="1" showInputMessage="1" showErrorMessage="1" sqref="B77:B98 B39:B67">
      <formula1>$B$144:$B$174</formula1>
      <formula2>0</formula2>
    </dataValidation>
    <dataValidation type="list" allowBlank="1" showInputMessage="1" showErrorMessage="1" sqref="U13">
      <formula1>$W$8:$W$9</formula1>
      <formula2>0</formula2>
    </dataValidation>
    <dataValidation type="list" allowBlank="1" showInputMessage="1" showErrorMessage="1" sqref="M61">
      <formula1>$T$61:$T$62</formula1>
      <formula2>0</formula2>
    </dataValidation>
    <dataValidation type="list" allowBlank="1" showInputMessage="1" showErrorMessage="1" sqref="M62">
      <formula1>$U$61:$U$62</formula1>
      <formula2>0</formula2>
    </dataValidation>
    <dataValidation type="list" allowBlank="1" showInputMessage="1" showErrorMessage="1" sqref="M63">
      <formula1>$V$61:$V$62</formula1>
      <formula2>0</formula2>
    </dataValidation>
    <dataValidation type="list" allowBlank="1" showInputMessage="1" showErrorMessage="1" sqref="M64">
      <formula1>$X$61:$X$62</formula1>
      <formula2>0</formula2>
    </dataValidation>
    <dataValidation type="list" allowBlank="1" showInputMessage="1" showErrorMessage="1" sqref="M65">
      <formula1>$Y$61:$Y$62</formula1>
      <formula2>0</formula2>
    </dataValidation>
  </dataValidations>
  <hyperlinks>
    <hyperlink ref="B2" location="I!F.B2" display="Informe Financiero"/>
    <hyperlink ref="L2" location="'HC-Sep'!Q3" display="HC - Sep"/>
    <hyperlink ref="M2" location="'HC-Oct'!S3" display="HC - Oct"/>
    <hyperlink ref="N2" location="'HC-Nov'!U3" display="HC - Nov"/>
    <hyperlink ref="P2" location="'HC-Ene'!M2" display="HC - Ene"/>
    <hyperlink ref="Q2" location="'HC-Feb'!O2" display="HC - Feb"/>
    <hyperlink ref="B3" location="Listado!B3" display="Listado"/>
    <hyperlink ref="L3" location="'HC-Mar'!Q2" display="HC - Mar"/>
    <hyperlink ref="M3" location="'HC-Abr'!S2" display="HC - Abr"/>
    <hyperlink ref="P3" location="'HC-Jul'!M3" display="HC - Jul"/>
    <hyperlink ref="Q3" location="'HC-Ago'!O3" display="HC - Ago"/>
    <hyperlink ref="B4" location="C!M.B4" display="C.M"/>
    <hyperlink ref="G4" location="'DEP! May'.C6" display="Deposito"/>
    <hyperlink ref="L4" location="'IM-Sep'!F5" display="IM - Sep"/>
    <hyperlink ref="M4" location="'IM-Oct'!H5" display="IM - Oct"/>
    <hyperlink ref="N4" location="'IM-Nov'!J5" display="IM - Nov"/>
    <hyperlink ref="P4" location="'IM-Ene'!D4" display="IM - Ene"/>
    <hyperlink ref="Q4" location="'IM-Feb'!E4" display="IM - Feb"/>
    <hyperlink ref="B5" location="Menu!K13" display="Menu"/>
    <hyperlink ref="L5" location="'IM-Mar'!F4" display="IM - Mar"/>
    <hyperlink ref="M5" location="'IM-Abr'!H4" display="IM - Abr"/>
    <hyperlink ref="N5" location="'IM-May'!J4" display="IM - May"/>
    <hyperlink ref="P5" location="'IM-Jul'!D5" display="IM - Jul"/>
    <hyperlink ref="Q5" location="'IM-Ago'!E5" display="IM - Ago"/>
    <hyperlink ref="O5" location="'IM-Jun'!L4" display="IM - Jun"/>
    <hyperlink ref="O4" location="'IM-Dic'!L5" display="IM - Dic"/>
    <hyperlink ref="O3" location="'HC-Jun'!W2" display="HC - Jun"/>
    <hyperlink ref="O2" location="'HC-Dic'!W3" display="HC - Dic"/>
  </hyperlinks>
  <pageMargins left="0.118055555555556" right="0.118055555555556" top="7.8472222222222193E-2" bottom="0.196527777777778" header="0.51180555555555496" footer="0.51180555555555496"/>
  <pageSetup scale="76" firstPageNumber="0" fitToHeight="0" orientation="portrait" r:id="rId1"/>
  <rowBreaks count="1" manualBreakCount="1">
    <brk id="71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7"/>
  <sheetViews>
    <sheetView workbookViewId="0">
      <pane ySplit="6" topLeftCell="A14" activePane="bottomLeft" state="frozen"/>
      <selection pane="bottomLeft" activeCell="H31" sqref="H31"/>
    </sheetView>
  </sheetViews>
  <sheetFormatPr baseColWidth="10" defaultColWidth="9.109375" defaultRowHeight="13.2"/>
  <cols>
    <col min="1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8" t="s">
        <v>8</v>
      </c>
      <c r="C2" s="788"/>
      <c r="D2" s="53" t="s">
        <v>30</v>
      </c>
      <c r="E2" s="53" t="s">
        <v>34</v>
      </c>
      <c r="F2" s="750" t="s">
        <v>37</v>
      </c>
      <c r="G2" s="750"/>
      <c r="H2" s="750" t="s">
        <v>40</v>
      </c>
      <c r="I2" s="750"/>
      <c r="J2" s="750" t="s">
        <v>43</v>
      </c>
      <c r="K2" s="750"/>
      <c r="L2" s="750" t="s">
        <v>46</v>
      </c>
      <c r="M2" s="750"/>
      <c r="N2"/>
      <c r="O2"/>
      <c r="P2"/>
      <c r="Q2"/>
      <c r="R2"/>
      <c r="S2"/>
    </row>
    <row r="3" spans="1:19" ht="13.8">
      <c r="A3"/>
      <c r="B3" s="775" t="s">
        <v>9</v>
      </c>
      <c r="C3" s="775"/>
      <c r="D3" s="53" t="s">
        <v>50</v>
      </c>
      <c r="E3" s="53" t="s">
        <v>53</v>
      </c>
      <c r="F3" s="750" t="s">
        <v>18</v>
      </c>
      <c r="G3" s="750"/>
      <c r="H3" s="750" t="s">
        <v>21</v>
      </c>
      <c r="I3" s="750"/>
      <c r="J3" s="750" t="s">
        <v>24</v>
      </c>
      <c r="K3" s="750"/>
      <c r="L3" s="750" t="s">
        <v>27</v>
      </c>
      <c r="M3" s="750"/>
      <c r="N3"/>
      <c r="O3"/>
      <c r="P3"/>
      <c r="Q3"/>
      <c r="R3"/>
      <c r="S3"/>
    </row>
    <row r="4" spans="1:19" ht="13.8">
      <c r="A4"/>
      <c r="B4" s="776" t="s">
        <v>10</v>
      </c>
      <c r="C4" s="776"/>
      <c r="D4" s="54" t="s">
        <v>31</v>
      </c>
      <c r="E4" s="54" t="s">
        <v>35</v>
      </c>
      <c r="F4" s="751" t="s">
        <v>38</v>
      </c>
      <c r="G4" s="751"/>
      <c r="H4" s="751" t="s">
        <v>41</v>
      </c>
      <c r="I4" s="751"/>
      <c r="J4" s="834" t="s">
        <v>44</v>
      </c>
      <c r="K4" s="834"/>
      <c r="L4" s="751" t="s">
        <v>47</v>
      </c>
      <c r="M4" s="751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751" t="s">
        <v>19</v>
      </c>
      <c r="G5" s="751"/>
      <c r="H5" s="751" t="s">
        <v>22</v>
      </c>
      <c r="I5" s="751"/>
      <c r="J5" s="751" t="s">
        <v>25</v>
      </c>
      <c r="K5" s="751"/>
      <c r="L5" s="751" t="s">
        <v>28</v>
      </c>
      <c r="M5" s="751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4" t="s">
        <v>298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5" t="str">
        <f>'HC-Mar'!B10</f>
        <v>Jardines Cancun</v>
      </c>
      <c r="D10" s="835"/>
      <c r="E10" s="835"/>
      <c r="F10" s="835"/>
      <c r="G10" s="835"/>
      <c r="H10" s="263" t="s">
        <v>300</v>
      </c>
      <c r="I10" s="836" t="str">
        <f>'HC-May'!O10</f>
        <v>Mayo</v>
      </c>
      <c r="J10" s="836"/>
      <c r="K10" s="264"/>
      <c r="L10" s="837">
        <f>'HC-Mar'!M10</f>
        <v>2018</v>
      </c>
      <c r="M10" s="837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38" t="s">
        <v>301</v>
      </c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8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92" t="s">
        <v>388</v>
      </c>
      <c r="H15" s="892"/>
      <c r="I15" s="892"/>
      <c r="J15" s="892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40" t="s">
        <v>302</v>
      </c>
      <c r="C16" s="840"/>
      <c r="D16" s="840"/>
      <c r="E16" s="840"/>
      <c r="F16" s="840"/>
      <c r="G16" s="892"/>
      <c r="H16" s="892"/>
      <c r="I16" s="892"/>
      <c r="J16" s="892"/>
      <c r="K16" s="266" t="s">
        <v>303</v>
      </c>
      <c r="L16" s="267"/>
      <c r="M16" s="268">
        <f>'HC-May'!F110</f>
        <v>4565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92"/>
      <c r="H17" s="892"/>
      <c r="I17" s="892"/>
      <c r="J17" s="892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92"/>
      <c r="H18" s="892"/>
      <c r="I18" s="892"/>
      <c r="J18" s="892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1" t="s">
        <v>304</v>
      </c>
      <c r="C19" s="841"/>
      <c r="D19" s="841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2" t="s">
        <v>171</v>
      </c>
      <c r="C20" s="842"/>
      <c r="D20" s="842"/>
      <c r="E20" s="842"/>
      <c r="F20" s="842"/>
      <c r="G20" s="272"/>
      <c r="H20" s="273">
        <f>SUMIF('HC-May'!K15:K60,"C",'HC-May'!L15:L60)</f>
        <v>7639</v>
      </c>
      <c r="I20" s="274"/>
      <c r="J20" s="275"/>
      <c r="K20" s="275"/>
      <c r="L20" s="55"/>
      <c r="M20" s="55"/>
      <c r="N20" s="55"/>
      <c r="O20" s="276">
        <f>H50</f>
        <v>5364.5</v>
      </c>
      <c r="P20" s="277" t="s">
        <v>305</v>
      </c>
      <c r="Q20" s="277" t="s">
        <v>306</v>
      </c>
      <c r="R20" s="843" t="s">
        <v>184</v>
      </c>
      <c r="S20" s="843"/>
    </row>
    <row r="21" spans="1:19">
      <c r="A21" s="55"/>
      <c r="B21" s="844" t="s">
        <v>183</v>
      </c>
      <c r="C21" s="844"/>
      <c r="D21" s="844"/>
      <c r="E21" s="844"/>
      <c r="F21" s="844"/>
      <c r="G21" s="278"/>
      <c r="H21" s="273">
        <f>SUMIF('HC-May'!K15:K60,"AA",'HC-May'!N15:N60)</f>
        <v>0</v>
      </c>
      <c r="I21" s="274"/>
      <c r="J21" s="275"/>
      <c r="K21" s="275"/>
      <c r="L21" s="55"/>
      <c r="M21" s="55"/>
      <c r="N21" s="55"/>
      <c r="O21" s="276"/>
      <c r="P21" s="276">
        <f>I.F!I10</f>
        <v>5000</v>
      </c>
      <c r="Q21" s="276">
        <v>0</v>
      </c>
      <c r="R21" s="279" t="s">
        <v>32</v>
      </c>
      <c r="S21" s="276">
        <f>'IM-Abr'!M70</f>
        <v>0</v>
      </c>
    </row>
    <row r="22" spans="1:19">
      <c r="A22" s="55"/>
      <c r="B22" s="844" t="s">
        <v>33</v>
      </c>
      <c r="C22" s="844"/>
      <c r="D22" s="844"/>
      <c r="E22" s="844"/>
      <c r="F22" s="844"/>
      <c r="G22" s="278"/>
      <c r="H22" s="273">
        <f>SUMIF('HC-May'!K15:K60,"F",'HC-May'!L15:L60)</f>
        <v>0</v>
      </c>
      <c r="I22" s="274"/>
      <c r="J22" s="275"/>
      <c r="K22" s="275"/>
      <c r="L22" s="55"/>
      <c r="M22" s="55"/>
      <c r="N22" s="55"/>
      <c r="O22" s="276">
        <f>SUM(O20+O21)</f>
        <v>5364.5</v>
      </c>
      <c r="P22" s="276">
        <f>H50</f>
        <v>5364.5</v>
      </c>
      <c r="Q22" s="276">
        <f>H26</f>
        <v>1300</v>
      </c>
      <c r="R22" s="279" t="s">
        <v>36</v>
      </c>
      <c r="S22" s="280">
        <f>H21</f>
        <v>0</v>
      </c>
    </row>
    <row r="23" spans="1:19" ht="15.6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5">
        <f>SUM(H20)</f>
        <v>7639</v>
      </c>
      <c r="K23" s="845"/>
      <c r="L23" s="282" t="s">
        <v>308</v>
      </c>
      <c r="M23" s="55"/>
      <c r="N23" s="55"/>
      <c r="O23" s="280"/>
      <c r="P23" s="276">
        <f>SUM(P21+P22)</f>
        <v>10364.5</v>
      </c>
      <c r="Q23" s="276">
        <f>SUM(Q21+Q22)</f>
        <v>1300</v>
      </c>
      <c r="R23" s="279" t="s">
        <v>249</v>
      </c>
      <c r="S23" s="276">
        <f>SUM(S21+S22)</f>
        <v>0</v>
      </c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1" t="s">
        <v>309</v>
      </c>
      <c r="C25" s="841"/>
      <c r="D25" s="841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 t="s">
        <v>33</v>
      </c>
      <c r="S25" s="279"/>
    </row>
    <row r="26" spans="1:19">
      <c r="A26" s="55"/>
      <c r="B26" s="846" t="s">
        <v>122</v>
      </c>
      <c r="C26" s="846"/>
      <c r="D26" s="846"/>
      <c r="E26" s="846"/>
      <c r="F26" s="846"/>
      <c r="G26" s="234"/>
      <c r="H26" s="285">
        <f>'HC-May'!M63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'IM-Abr'!M71</f>
        <v>3000</v>
      </c>
      <c r="S26" s="279"/>
    </row>
    <row r="27" spans="1:19">
      <c r="A27" s="55"/>
      <c r="B27" s="846" t="s">
        <v>135</v>
      </c>
      <c r="C27" s="846"/>
      <c r="D27" s="846"/>
      <c r="E27" s="846"/>
      <c r="F27" s="846"/>
      <c r="G27" s="55"/>
      <c r="H27" s="285">
        <f>'HC-May'!M64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H22</f>
        <v>0</v>
      </c>
      <c r="S27" s="279"/>
    </row>
    <row r="28" spans="1:19">
      <c r="A28" s="55"/>
      <c r="B28" s="846" t="s">
        <v>148</v>
      </c>
      <c r="C28" s="846"/>
      <c r="D28" s="846"/>
      <c r="E28" s="846"/>
      <c r="F28" s="846"/>
      <c r="G28" s="55"/>
      <c r="H28" s="285">
        <f>SUMIF('HC-May'!K15:K60,"MT",'HC-May'!M15:M60)</f>
        <v>3000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>
        <f>SUM(R26+R27)</f>
        <v>3000</v>
      </c>
      <c r="S28" s="279"/>
    </row>
    <row r="29" spans="1:19">
      <c r="A29" s="55"/>
      <c r="B29" s="846" t="s">
        <v>161</v>
      </c>
      <c r="C29" s="846"/>
      <c r="D29" s="846"/>
      <c r="E29" s="846"/>
      <c r="F29" s="846"/>
      <c r="G29" s="55"/>
      <c r="H29" s="285">
        <f>'HC-May'!M65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284" t="s">
        <v>267</v>
      </c>
      <c r="C30" s="284"/>
      <c r="D30" s="284"/>
      <c r="E30" s="284"/>
      <c r="F30" s="284"/>
      <c r="G30" s="55"/>
      <c r="H30" s="285">
        <f>'HC-May'!M62</f>
        <v>500</v>
      </c>
      <c r="I30" s="274"/>
      <c r="J30" s="275"/>
      <c r="K30" s="275"/>
      <c r="L30" s="55"/>
      <c r="M30" s="55"/>
      <c r="N30" s="55"/>
      <c r="O30" s="287"/>
      <c r="P30" s="287"/>
    </row>
    <row r="31" spans="1:19">
      <c r="A31" s="55"/>
      <c r="B31" s="872" t="s">
        <v>347</v>
      </c>
      <c r="C31" s="872"/>
      <c r="D31" s="872"/>
      <c r="E31" s="872"/>
      <c r="F31" s="872"/>
      <c r="G31" s="55"/>
      <c r="H31" s="290">
        <f>SUMIF('HC-May'!K15:K60,"G",'HC-May'!M15:M60)</f>
        <v>0</v>
      </c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872"/>
      <c r="C32" s="872"/>
      <c r="D32" s="872"/>
      <c r="E32" s="872"/>
      <c r="F32" s="872"/>
      <c r="G32" s="55"/>
      <c r="H32" s="290"/>
      <c r="I32" s="275"/>
      <c r="J32" s="275"/>
      <c r="K32" s="275"/>
      <c r="L32" s="55"/>
      <c r="M32" s="55"/>
      <c r="N32" s="55"/>
      <c r="O32" s="269"/>
      <c r="P32" s="269"/>
    </row>
    <row r="33" spans="1:16" ht="15.6">
      <c r="A33" s="55"/>
      <c r="B33" s="170" t="s">
        <v>307</v>
      </c>
      <c r="C33" s="55"/>
      <c r="D33" s="55"/>
      <c r="E33" s="55"/>
      <c r="F33" s="55"/>
      <c r="G33" s="55"/>
      <c r="H33" s="275"/>
      <c r="I33" s="234"/>
      <c r="J33" s="847">
        <f>SUM(H26:H32)</f>
        <v>5800</v>
      </c>
      <c r="K33" s="847"/>
      <c r="L33" s="292" t="s">
        <v>311</v>
      </c>
      <c r="M33" s="55"/>
      <c r="N33" s="55"/>
      <c r="O33" s="269"/>
      <c r="P33" s="269"/>
    </row>
    <row r="34" spans="1:16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6" ht="15.6">
      <c r="A35" s="55"/>
      <c r="B35" s="848" t="s">
        <v>312</v>
      </c>
      <c r="C35" s="848"/>
      <c r="D35" s="848"/>
      <c r="E35" s="848"/>
      <c r="F35" s="848"/>
      <c r="G35" s="848"/>
      <c r="H35" s="848"/>
      <c r="I35" s="55"/>
      <c r="J35" s="55"/>
      <c r="K35" s="55"/>
      <c r="L35" s="267"/>
      <c r="M35" s="291">
        <f>(J23-J33)</f>
        <v>1839</v>
      </c>
      <c r="N35" s="55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.6">
      <c r="A37" s="55"/>
      <c r="B37" s="848" t="s">
        <v>313</v>
      </c>
      <c r="C37" s="848"/>
      <c r="D37" s="848"/>
      <c r="E37" s="848"/>
      <c r="F37" s="848"/>
      <c r="G37" s="848"/>
      <c r="H37" s="848"/>
      <c r="I37" s="55"/>
      <c r="J37" s="55"/>
      <c r="K37" s="55"/>
      <c r="L37" s="267"/>
      <c r="M37" s="268">
        <f>(M16+M35)</f>
        <v>6404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.6">
      <c r="A39" s="55"/>
      <c r="B39" s="849" t="s">
        <v>314</v>
      </c>
      <c r="C39" s="849"/>
      <c r="D39" s="849"/>
      <c r="E39" s="849"/>
      <c r="F39" s="849"/>
      <c r="G39" s="849"/>
      <c r="H39" s="849"/>
      <c r="I39" s="849"/>
      <c r="J39" s="849"/>
      <c r="K39" s="849"/>
      <c r="L39" s="849"/>
      <c r="M39" s="849"/>
      <c r="N39" s="55"/>
    </row>
    <row r="40" spans="1:16">
      <c r="A40" s="55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55"/>
    </row>
    <row r="41" spans="1:16">
      <c r="A41" s="5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 ht="15">
      <c r="A43" s="55"/>
      <c r="B43" s="838" t="s">
        <v>315</v>
      </c>
      <c r="C43" s="838"/>
      <c r="D43" s="838"/>
      <c r="E43" s="838"/>
      <c r="F43" s="838"/>
      <c r="G43" s="838"/>
      <c r="H43" s="838"/>
      <c r="I43" s="838"/>
      <c r="J43" s="838"/>
      <c r="K43" s="838"/>
      <c r="L43" s="838"/>
      <c r="M43" s="838"/>
      <c r="N43" s="55"/>
    </row>
    <row r="44" spans="1:1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.6">
      <c r="A45" s="55"/>
      <c r="B45" s="848" t="s">
        <v>316</v>
      </c>
      <c r="C45" s="848"/>
      <c r="D45" s="848"/>
      <c r="E45" s="848"/>
      <c r="F45" s="848"/>
      <c r="G45" s="293"/>
      <c r="H45" s="293"/>
      <c r="I45" s="234"/>
      <c r="J45" s="850">
        <f>M16</f>
        <v>4565</v>
      </c>
      <c r="K45" s="850"/>
      <c r="L45" s="55"/>
      <c r="M45" s="55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41" t="s">
        <v>317</v>
      </c>
      <c r="C47" s="841"/>
      <c r="D47" s="841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.6">
      <c r="A48" s="55"/>
      <c r="B48" s="851" t="s">
        <v>318</v>
      </c>
      <c r="C48" s="851"/>
      <c r="D48" s="851"/>
      <c r="E48" s="851"/>
      <c r="F48" s="851"/>
      <c r="G48" s="234"/>
      <c r="H48" s="294">
        <f>J23</f>
        <v>7639</v>
      </c>
      <c r="I48" s="55"/>
      <c r="J48" s="55"/>
      <c r="K48" s="55"/>
      <c r="L48" s="55"/>
      <c r="M48" s="55"/>
      <c r="N48" s="55"/>
    </row>
    <row r="49" spans="1:14" ht="15.6">
      <c r="A49" s="55"/>
      <c r="B49" s="851" t="s">
        <v>319</v>
      </c>
      <c r="C49" s="851"/>
      <c r="D49" s="851"/>
      <c r="E49" s="851"/>
      <c r="F49" s="851"/>
      <c r="G49" s="55"/>
      <c r="H49" s="55"/>
      <c r="I49" s="55"/>
      <c r="J49" s="55"/>
      <c r="K49" s="55"/>
      <c r="L49" s="55"/>
      <c r="M49" s="55"/>
      <c r="N49" s="55"/>
    </row>
    <row r="50" spans="1:14" ht="15.6">
      <c r="A50" s="55"/>
      <c r="B50" s="851" t="s">
        <v>320</v>
      </c>
      <c r="C50" s="851"/>
      <c r="D50" s="851"/>
      <c r="E50" s="851"/>
      <c r="F50" s="851"/>
      <c r="G50" s="55"/>
      <c r="H50" s="295">
        <f>'HC-May'!M61</f>
        <v>5364.5</v>
      </c>
      <c r="I50" s="55"/>
      <c r="J50" s="55"/>
      <c r="K50" s="55"/>
      <c r="L50" s="55"/>
      <c r="M50" s="55"/>
      <c r="N50" s="55"/>
    </row>
    <row r="51" spans="1:14" ht="15.6">
      <c r="A51" s="55"/>
      <c r="B51" s="851" t="s">
        <v>348</v>
      </c>
      <c r="C51" s="851"/>
      <c r="D51" s="851"/>
      <c r="E51" s="851"/>
      <c r="F51" s="851"/>
      <c r="G51" s="55"/>
      <c r="H51" s="295" t="s">
        <v>283</v>
      </c>
      <c r="I51" s="55"/>
      <c r="J51" s="55"/>
      <c r="K51" s="55"/>
      <c r="L51" s="55"/>
      <c r="M51" s="55"/>
      <c r="N51" s="55"/>
    </row>
    <row r="52" spans="1:14">
      <c r="A52" s="55"/>
      <c r="B52" s="852"/>
      <c r="C52" s="852"/>
      <c r="D52" s="852"/>
      <c r="E52" s="852"/>
      <c r="F52" s="852"/>
      <c r="G52" s="55"/>
      <c r="H52" s="296"/>
      <c r="I52" s="55"/>
      <c r="J52" s="55"/>
      <c r="K52" s="55"/>
      <c r="L52" s="55"/>
      <c r="M52" s="55"/>
      <c r="N52" s="55"/>
    </row>
    <row r="53" spans="1:14" ht="15.6">
      <c r="A53" s="55"/>
      <c r="B53" s="170" t="s">
        <v>307</v>
      </c>
      <c r="C53" s="55"/>
      <c r="D53" s="55"/>
      <c r="E53" s="55"/>
      <c r="F53" s="55"/>
      <c r="G53" s="55"/>
      <c r="H53" s="55"/>
      <c r="I53" s="234"/>
      <c r="J53" s="853">
        <f>SUM(H48:H52)</f>
        <v>13003.5</v>
      </c>
      <c r="K53" s="853"/>
      <c r="L53" s="170" t="s">
        <v>280</v>
      </c>
      <c r="M53" s="55"/>
      <c r="N53" s="55"/>
    </row>
    <row r="54" spans="1:1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4" ht="15">
      <c r="A55" s="55"/>
      <c r="B55" s="841" t="s">
        <v>321</v>
      </c>
      <c r="C55" s="841"/>
      <c r="D55" s="841"/>
      <c r="E55" s="55"/>
      <c r="F55" s="55"/>
      <c r="G55" s="55"/>
      <c r="H55" s="55"/>
      <c r="I55" s="55"/>
      <c r="J55" s="55"/>
      <c r="K55" s="55"/>
      <c r="L55" s="55"/>
      <c r="M55" s="207"/>
      <c r="N55" s="55"/>
    </row>
    <row r="56" spans="1:14" ht="15.6">
      <c r="A56" s="55"/>
      <c r="B56" s="854" t="s">
        <v>322</v>
      </c>
      <c r="C56" s="854"/>
      <c r="D56" s="854"/>
      <c r="E56" s="854"/>
      <c r="F56" s="854"/>
      <c r="G56" s="234"/>
      <c r="H56" s="291">
        <f>J33</f>
        <v>5800</v>
      </c>
      <c r="I56" s="55"/>
      <c r="J56" s="55"/>
      <c r="K56" s="55"/>
      <c r="L56" s="55"/>
      <c r="M56" s="207"/>
      <c r="N56" s="55"/>
    </row>
    <row r="57" spans="1:14" ht="15.6">
      <c r="A57" s="55"/>
      <c r="B57" s="854" t="s">
        <v>323</v>
      </c>
      <c r="C57" s="854"/>
      <c r="D57" s="854"/>
      <c r="E57" s="854"/>
      <c r="F57" s="854"/>
      <c r="G57" s="55"/>
      <c r="H57" s="55"/>
      <c r="I57" s="55"/>
      <c r="J57" s="55"/>
      <c r="K57" s="55"/>
      <c r="L57" s="55"/>
      <c r="M57" s="297"/>
      <c r="N57" s="55"/>
    </row>
    <row r="58" spans="1:14" ht="15.6">
      <c r="A58" s="55"/>
      <c r="B58" s="854" t="s">
        <v>320</v>
      </c>
      <c r="C58" s="854"/>
      <c r="D58" s="854"/>
      <c r="E58" s="854"/>
      <c r="F58" s="854"/>
      <c r="G58" s="55"/>
      <c r="H58" s="285">
        <f>H50</f>
        <v>5364.5</v>
      </c>
      <c r="I58" s="55"/>
      <c r="J58" s="55"/>
      <c r="K58" s="55"/>
      <c r="L58" s="55"/>
      <c r="M58" s="298"/>
      <c r="N58" s="55"/>
    </row>
    <row r="59" spans="1:14" ht="15.6">
      <c r="A59" s="55"/>
      <c r="B59" s="854" t="s">
        <v>348</v>
      </c>
      <c r="C59" s="854"/>
      <c r="D59" s="854"/>
      <c r="E59" s="854"/>
      <c r="F59" s="854"/>
      <c r="G59" s="55"/>
      <c r="H59" s="285" t="str">
        <f>H51</f>
        <v>-</v>
      </c>
      <c r="I59" s="55"/>
      <c r="J59" s="55"/>
      <c r="K59" s="55"/>
      <c r="L59" s="55"/>
      <c r="M59" s="298"/>
      <c r="N59" s="55"/>
    </row>
    <row r="60" spans="1:14">
      <c r="A60" s="55"/>
      <c r="B60" s="852"/>
      <c r="C60" s="852"/>
      <c r="D60" s="852"/>
      <c r="E60" s="852"/>
      <c r="F60" s="852"/>
      <c r="G60" s="55"/>
      <c r="H60" s="296"/>
      <c r="I60" s="55"/>
      <c r="J60" s="55"/>
      <c r="K60" s="55"/>
      <c r="L60" s="55"/>
      <c r="M60" s="298"/>
      <c r="N60" s="55"/>
    </row>
    <row r="61" spans="1:14" ht="15.6">
      <c r="A61" s="55"/>
      <c r="B61" s="170" t="s">
        <v>307</v>
      </c>
      <c r="C61" s="55"/>
      <c r="D61" s="55"/>
      <c r="E61" s="55"/>
      <c r="F61" s="55"/>
      <c r="G61" s="55"/>
      <c r="H61" s="55"/>
      <c r="I61" s="234"/>
      <c r="J61" s="847">
        <f>SUM(H56:H60)</f>
        <v>11164.5</v>
      </c>
      <c r="K61" s="847"/>
      <c r="L61" s="299" t="s">
        <v>324</v>
      </c>
      <c r="M61" s="298"/>
      <c r="N61" s="55"/>
    </row>
    <row r="62" spans="1:14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298"/>
      <c r="N62" s="55"/>
    </row>
    <row r="63" spans="1:14" ht="15.6">
      <c r="A63" s="55"/>
      <c r="B63" s="848" t="s">
        <v>325</v>
      </c>
      <c r="C63" s="848"/>
      <c r="D63" s="848"/>
      <c r="E63" s="848"/>
      <c r="F63" s="848"/>
      <c r="G63" s="848"/>
      <c r="H63" s="848"/>
      <c r="I63" s="234"/>
      <c r="J63" s="850">
        <f>+J45+J53-J61</f>
        <v>6404</v>
      </c>
      <c r="K63" s="850"/>
      <c r="L63" s="300" t="s">
        <v>326</v>
      </c>
      <c r="M63" s="301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302"/>
      <c r="N64" s="55"/>
    </row>
    <row r="65" spans="1:14">
      <c r="A65" s="55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 ht="15">
      <c r="A68" s="55"/>
      <c r="B68" s="838" t="s">
        <v>327</v>
      </c>
      <c r="C68" s="838"/>
      <c r="D68" s="838"/>
      <c r="E68" s="838"/>
      <c r="F68" s="838"/>
      <c r="G68" s="838"/>
      <c r="H68" s="838"/>
      <c r="I68" s="838"/>
      <c r="J68" s="838"/>
      <c r="K68" s="838"/>
      <c r="L68" s="838"/>
      <c r="M68" s="838"/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855" t="s">
        <v>374</v>
      </c>
      <c r="C70" s="855"/>
      <c r="D70" s="855"/>
      <c r="E70" s="855"/>
      <c r="F70" s="855"/>
      <c r="G70" s="303"/>
      <c r="H70" s="303"/>
      <c r="I70" s="303"/>
      <c r="J70" s="303"/>
      <c r="K70" s="303"/>
      <c r="L70" s="304" t="s">
        <v>281</v>
      </c>
      <c r="M70" s="305">
        <f>'HC-May'!J121</f>
        <v>0</v>
      </c>
      <c r="N70" s="55"/>
    </row>
    <row r="71" spans="1:14">
      <c r="A71" s="55"/>
      <c r="B71" s="855" t="s">
        <v>33</v>
      </c>
      <c r="C71" s="855"/>
      <c r="D71" s="855"/>
      <c r="E71" s="855"/>
      <c r="F71" s="855"/>
      <c r="G71" s="303"/>
      <c r="H71" s="303"/>
      <c r="I71" s="303"/>
      <c r="J71" s="303"/>
      <c r="K71" s="303"/>
      <c r="L71" s="304" t="s">
        <v>281</v>
      </c>
      <c r="M71" s="305">
        <f>'HC-May'!J130</f>
        <v>3000</v>
      </c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8">
      <c r="A74" s="55"/>
      <c r="B74" s="55"/>
      <c r="C74" s="55"/>
      <c r="D74" s="55"/>
      <c r="E74" s="856" t="s">
        <v>328</v>
      </c>
      <c r="F74" s="856"/>
      <c r="G74" s="856"/>
      <c r="H74" s="857" t="s">
        <v>6</v>
      </c>
      <c r="I74" s="857"/>
      <c r="J74" s="857"/>
      <c r="K74" s="857"/>
      <c r="L74" s="857"/>
      <c r="M74" s="857"/>
      <c r="N74" s="55"/>
    </row>
    <row r="75" spans="1:14" ht="6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306" t="s">
        <v>329</v>
      </c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7" t="s">
        <v>270</v>
      </c>
      <c r="N76" s="55"/>
    </row>
    <row r="77" spans="1:1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</sheetData>
  <mergeCells count="67">
    <mergeCell ref="B68:M68"/>
    <mergeCell ref="B70:F70"/>
    <mergeCell ref="B71:F71"/>
    <mergeCell ref="E74:G74"/>
    <mergeCell ref="H74:M74"/>
    <mergeCell ref="B58:F58"/>
    <mergeCell ref="B59:F59"/>
    <mergeCell ref="B60:F60"/>
    <mergeCell ref="J61:K61"/>
    <mergeCell ref="B63:H63"/>
    <mergeCell ref="J63:K63"/>
    <mergeCell ref="B52:F52"/>
    <mergeCell ref="J53:K53"/>
    <mergeCell ref="B55:D55"/>
    <mergeCell ref="B56:F56"/>
    <mergeCell ref="B57:F57"/>
    <mergeCell ref="B47:D47"/>
    <mergeCell ref="B48:F48"/>
    <mergeCell ref="B49:F49"/>
    <mergeCell ref="B50:F50"/>
    <mergeCell ref="B51:F51"/>
    <mergeCell ref="B37:H37"/>
    <mergeCell ref="B39:M39"/>
    <mergeCell ref="B43:M43"/>
    <mergeCell ref="B45:F45"/>
    <mergeCell ref="J45:K45"/>
    <mergeCell ref="B29:F29"/>
    <mergeCell ref="B31:F31"/>
    <mergeCell ref="B32:F32"/>
    <mergeCell ref="J33:K33"/>
    <mergeCell ref="B35:H35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L4" location="'IM-Jun'!L4" display="IM - Jun"/>
    <hyperlink ref="B5" location="Menu!K13" display="Menu"/>
    <hyperlink ref="C5" location="'DEP! May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81" firstPageNumber="0" fitToHeight="0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78"/>
  <sheetViews>
    <sheetView topLeftCell="A22" workbookViewId="0">
      <selection activeCell="H24" activeCellId="1" sqref="H14 H24"/>
    </sheetView>
  </sheetViews>
  <sheetFormatPr baseColWidth="10" defaultColWidth="9.109375" defaultRowHeight="13.2"/>
  <cols>
    <col min="1" max="1025" width="9.109375" style="1"/>
  </cols>
  <sheetData>
    <row r="1" spans="1:11">
      <c r="A1"/>
      <c r="B1"/>
      <c r="C1" s="308" t="s">
        <v>8</v>
      </c>
      <c r="D1" s="309" t="s">
        <v>43</v>
      </c>
      <c r="E1" s="310"/>
      <c r="F1" s="310"/>
      <c r="G1" s="310"/>
      <c r="H1"/>
      <c r="I1"/>
      <c r="J1"/>
      <c r="K1" s="310"/>
    </row>
    <row r="2" spans="1:11">
      <c r="A2"/>
      <c r="B2"/>
      <c r="C2" s="311" t="s">
        <v>9</v>
      </c>
      <c r="D2" s="312" t="s">
        <v>44</v>
      </c>
      <c r="E2" s="310"/>
      <c r="F2" s="310"/>
      <c r="G2" s="310"/>
      <c r="H2" s="310"/>
      <c r="I2"/>
      <c r="J2"/>
      <c r="K2" s="310"/>
    </row>
    <row r="3" spans="1:11" ht="13.8">
      <c r="A3"/>
      <c r="B3"/>
      <c r="C3" s="313" t="s">
        <v>10</v>
      </c>
      <c r="D3" s="310"/>
      <c r="E3" s="310"/>
      <c r="F3" s="310"/>
      <c r="G3" s="310"/>
      <c r="H3"/>
      <c r="I3"/>
      <c r="J3"/>
      <c r="K3" s="310"/>
    </row>
    <row r="4" spans="1:11" ht="13.8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8" t="s">
        <v>395</v>
      </c>
      <c r="D6" s="858"/>
      <c r="E6" s="858"/>
      <c r="F6" s="858"/>
      <c r="G6" s="858"/>
      <c r="H6" s="858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9" t="s">
        <v>331</v>
      </c>
      <c r="D9" s="859"/>
      <c r="E9" s="859"/>
      <c r="F9" s="860" t="s">
        <v>332</v>
      </c>
      <c r="G9" s="860"/>
      <c r="H9" s="318">
        <v>607991</v>
      </c>
      <c r="I9" s="319"/>
      <c r="J9" s="55"/>
      <c r="K9"/>
    </row>
    <row r="10" spans="1:11">
      <c r="A10" s="55"/>
      <c r="B10" s="317"/>
      <c r="C10" s="859"/>
      <c r="D10" s="859"/>
      <c r="E10" s="859"/>
      <c r="F10" s="860" t="s">
        <v>333</v>
      </c>
      <c r="G10" s="860"/>
      <c r="H10" s="318">
        <v>1124668</v>
      </c>
      <c r="I10" s="319"/>
      <c r="J10" s="55"/>
      <c r="K10"/>
    </row>
    <row r="11" spans="1:11" ht="11.25" customHeight="1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6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'HC-May'!M61</f>
        <v>5364.5</v>
      </c>
      <c r="I12" s="319"/>
      <c r="J12" s="55"/>
      <c r="K12"/>
    </row>
    <row r="13" spans="1:11" ht="16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'HC-May'!M64</f>
        <v>0</v>
      </c>
      <c r="I13" s="319"/>
      <c r="J13" s="55"/>
      <c r="K13" s="261"/>
    </row>
    <row r="14" spans="1:11" ht="16.5" customHeight="1">
      <c r="A14" s="55"/>
      <c r="B14" s="317"/>
      <c r="C14" s="330"/>
      <c r="D14" s="331"/>
      <c r="E14" s="331"/>
      <c r="F14" s="320"/>
      <c r="G14" s="320"/>
      <c r="H14" s="332">
        <f>SUM(H12:H13)</f>
        <v>5364.5</v>
      </c>
      <c r="I14" s="319"/>
      <c r="J14" s="55"/>
    </row>
    <row r="15" spans="1:11" ht="13.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17.25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59" t="s">
        <v>361</v>
      </c>
      <c r="D19" s="859"/>
      <c r="E19" s="859"/>
      <c r="F19" s="860" t="s">
        <v>332</v>
      </c>
      <c r="G19" s="860"/>
      <c r="H19" s="318">
        <v>607975</v>
      </c>
      <c r="I19" s="319"/>
      <c r="J19" s="55"/>
    </row>
    <row r="20" spans="1:10">
      <c r="A20" s="55"/>
      <c r="B20" s="317"/>
      <c r="C20" s="859"/>
      <c r="D20" s="859"/>
      <c r="E20" s="859"/>
      <c r="F20" s="860" t="s">
        <v>333</v>
      </c>
      <c r="G20" s="860"/>
      <c r="H20" s="318">
        <v>1124668</v>
      </c>
      <c r="I20" s="319"/>
      <c r="J20" s="55"/>
    </row>
    <row r="21" spans="1:10" ht="26.25" customHeight="1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4.2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'HC-May'!M63</f>
        <v>1300</v>
      </c>
      <c r="I22" s="319"/>
      <c r="J22" s="55"/>
    </row>
    <row r="23" spans="1:10" ht="14.25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'HC-May'!M62</f>
        <v>500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1800</v>
      </c>
      <c r="I24" s="319"/>
      <c r="J24" s="55"/>
    </row>
    <row r="25" spans="1:10" ht="12.75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59" t="s">
        <v>363</v>
      </c>
      <c r="D29" s="859"/>
      <c r="E29" s="859"/>
      <c r="F29" s="869" t="s">
        <v>333</v>
      </c>
      <c r="G29" s="869"/>
      <c r="H29" s="869">
        <v>2675459567</v>
      </c>
      <c r="I29" s="319"/>
      <c r="J29" s="55"/>
    </row>
    <row r="30" spans="1:10" ht="12.75" customHeight="1">
      <c r="A30" s="55"/>
      <c r="B30" s="317"/>
      <c r="C30" s="859"/>
      <c r="D30" s="859"/>
      <c r="E30" s="859"/>
      <c r="F30" s="869"/>
      <c r="G30" s="869"/>
      <c r="H30" s="869"/>
      <c r="I30" s="319"/>
      <c r="J30" s="55"/>
    </row>
    <row r="31" spans="1:10" ht="17.25" customHeight="1">
      <c r="A31" s="55"/>
      <c r="B31" s="317"/>
      <c r="C31" s="320"/>
      <c r="D31" s="320"/>
      <c r="E31" s="320"/>
      <c r="F31" s="462"/>
      <c r="G31" s="320"/>
      <c r="H31" s="320"/>
      <c r="I31" s="319"/>
      <c r="J31" s="55"/>
    </row>
    <row r="32" spans="1:10" ht="14.2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'HC-May'!M65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16.5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8164.5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2.8">
      <c r="A40" s="55"/>
      <c r="B40" s="861" t="s">
        <v>337</v>
      </c>
      <c r="C40" s="861"/>
      <c r="D40" s="861"/>
      <c r="E40" s="861"/>
      <c r="F40" s="861"/>
      <c r="G40" s="861"/>
      <c r="H40" s="861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'HC-May'!F110</f>
        <v>4565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'IM-May'!H20</f>
        <v>7639</v>
      </c>
      <c r="E43" s="336"/>
      <c r="F43" s="377" t="s">
        <v>341</v>
      </c>
      <c r="G43" s="341"/>
      <c r="H43" s="342">
        <f>'HC-May'!T62</f>
        <v>5364.5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12204</v>
      </c>
      <c r="E44" s="336"/>
      <c r="F44" s="392" t="s">
        <v>343</v>
      </c>
      <c r="G44" s="393"/>
      <c r="H44" s="394">
        <f>SUM(H42-H43)</f>
        <v>-364.5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'IM-May'!B26:F26</f>
        <v>Resolucion para Fondo de Salones del Reino - May</v>
      </c>
      <c r="C46" s="347"/>
      <c r="D46" s="291">
        <f>'IM-May'!H26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'IM-May'!B27:F27</f>
        <v>PASR - Mes de May</v>
      </c>
      <c r="C47" s="347"/>
      <c r="D47" s="291">
        <f>'IM-May'!H27</f>
        <v>0</v>
      </c>
      <c r="E47" s="348"/>
      <c r="F47" s="377" t="s">
        <v>345</v>
      </c>
      <c r="G47" s="341"/>
      <c r="H47" s="342">
        <f>'HC-May'!U62</f>
        <v>500</v>
      </c>
      <c r="I47" s="55"/>
      <c r="J47" s="55"/>
    </row>
    <row r="48" spans="1:10">
      <c r="A48" s="55"/>
      <c r="B48" s="380" t="str">
        <f>'IM-May'!B28:F28</f>
        <v>Contribucion Mensual para el Mantto del Salon - May</v>
      </c>
      <c r="C48" s="347"/>
      <c r="D48" s="291">
        <f>'IM-May'!H28</f>
        <v>3000</v>
      </c>
      <c r="E48" s="348"/>
      <c r="F48" s="392" t="s">
        <v>343</v>
      </c>
      <c r="G48" s="393"/>
      <c r="H48" s="394">
        <f>SUM(H46-H47)</f>
        <v>100</v>
      </c>
      <c r="I48" s="55"/>
      <c r="J48" s="55"/>
    </row>
    <row r="49" spans="1:10">
      <c r="A49" s="55"/>
      <c r="B49" s="380" t="str">
        <f>'IM-May'!B29:F29</f>
        <v>Resolucion para Fondo del Circuito - Mes de May</v>
      </c>
      <c r="C49" s="347"/>
      <c r="D49" s="291">
        <f>'IM-May'!H29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'IM-May'!B31:F31</f>
        <v>Gastos Varios</v>
      </c>
      <c r="C50" s="351"/>
      <c r="D50" s="291">
        <f>'IM-May'!H31</f>
        <v>0</v>
      </c>
      <c r="E50" s="352"/>
      <c r="F50" s="351"/>
      <c r="G50" s="351"/>
      <c r="H50" s="353"/>
      <c r="I50" s="55"/>
      <c r="J50" s="55"/>
    </row>
    <row r="51" spans="1:10">
      <c r="A51" s="55"/>
      <c r="B51" s="380">
        <f>'IM-May'!B32:F32</f>
        <v>0</v>
      </c>
      <c r="C51" s="351"/>
      <c r="D51" s="354">
        <f>'IM-May'!H32</f>
        <v>0</v>
      </c>
      <c r="E51" s="336"/>
      <c r="F51" s="351"/>
      <c r="G51" s="351"/>
      <c r="H51" s="355">
        <f>D52+H42+H46</f>
        <v>10900</v>
      </c>
      <c r="I51" s="55"/>
      <c r="J51" s="55"/>
    </row>
    <row r="52" spans="1:10">
      <c r="A52" s="55"/>
      <c r="B52" s="395" t="s">
        <v>342</v>
      </c>
      <c r="C52" s="395"/>
      <c r="D52" s="396">
        <f>SUM(D46:D51)</f>
        <v>5300</v>
      </c>
      <c r="E52" s="336"/>
      <c r="F52" s="341"/>
      <c r="G52" s="341"/>
      <c r="H52" s="358">
        <f>D44+H43+H47</f>
        <v>18068.5</v>
      </c>
      <c r="I52" s="55"/>
      <c r="J52" s="55"/>
    </row>
    <row r="53" spans="1:10">
      <c r="A53" s="55"/>
      <c r="B53" s="336"/>
      <c r="C53" s="336"/>
      <c r="D53" s="336"/>
      <c r="E53" s="336"/>
      <c r="F53" s="336"/>
      <c r="G53" s="336"/>
      <c r="H53" s="359">
        <f>D54</f>
        <v>-6904</v>
      </c>
      <c r="I53" s="55"/>
      <c r="J53" s="55"/>
    </row>
    <row r="54" spans="1:10">
      <c r="A54" s="55"/>
      <c r="B54" s="393" t="s">
        <v>343</v>
      </c>
      <c r="C54" s="393"/>
      <c r="D54" s="394">
        <f>SUM(D52-D44)</f>
        <v>-6904</v>
      </c>
      <c r="E54" s="336"/>
      <c r="F54" s="360"/>
      <c r="G54" s="360"/>
      <c r="H54" s="361">
        <f>H44+H48+H53</f>
        <v>-7168.5</v>
      </c>
      <c r="I54" s="55"/>
      <c r="J54" s="55"/>
    </row>
    <row r="55" spans="1:10">
      <c r="A55" s="55"/>
      <c r="B55" s="55"/>
      <c r="C55" s="55"/>
      <c r="D55" s="397"/>
      <c r="E55" s="55"/>
      <c r="F55" s="55"/>
      <c r="G55" s="55"/>
      <c r="H55" s="362">
        <f>H51-H52</f>
        <v>-7168.5</v>
      </c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May'!U2" display="HC - May"/>
    <hyperlink ref="C2" location="Listado!B3" display="Listado"/>
    <hyperlink ref="D2" location="'IM-May'!J4" display="IM - May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E166"/>
  <sheetViews>
    <sheetView topLeftCell="B1" zoomScale="99" workbookViewId="0">
      <pane ySplit="6" topLeftCell="A37" activePane="bottomLeft" state="frozen"/>
      <selection activeCell="B1" sqref="B1"/>
      <selection pane="bottomLeft" activeCell="N57" sqref="N57"/>
    </sheetView>
  </sheetViews>
  <sheetFormatPr baseColWidth="10" defaultColWidth="9.109375" defaultRowHeight="13.2"/>
  <cols>
    <col min="1" max="1" width="3.44140625" style="1" hidden="1" customWidth="1"/>
    <col min="2" max="2" width="9.109375" style="71"/>
    <col min="3" max="4" width="9.109375" style="1"/>
    <col min="5" max="5" width="3.6640625" style="1" customWidth="1"/>
    <col min="6" max="6" width="3" style="1" customWidth="1"/>
    <col min="7" max="7" width="9.109375" style="1"/>
    <col min="8" max="8" width="6.33203125" style="1" customWidth="1"/>
    <col min="9" max="9" width="11.33203125" style="1" bestFit="1" customWidth="1"/>
    <col min="10" max="10" width="3.44140625" style="1" customWidth="1"/>
    <col min="11" max="11" width="9.109375" style="1" hidden="1" customWidth="1"/>
    <col min="12" max="12" width="3.88671875" style="71" customWidth="1"/>
    <col min="13" max="13" width="10.44140625" style="71" bestFit="1" customWidth="1"/>
    <col min="14" max="14" width="9.88671875" style="71" bestFit="1" customWidth="1"/>
    <col min="15" max="15" width="9.109375" style="71"/>
    <col min="16" max="16" width="9.33203125" style="71" customWidth="1"/>
    <col min="17" max="17" width="9.109375" style="71"/>
    <col min="18" max="18" width="9.88671875" style="71" bestFit="1" customWidth="1"/>
    <col min="19" max="19" width="1.44140625" style="1" customWidth="1"/>
    <col min="20" max="23" width="9.109375" style="1"/>
    <col min="24" max="24" width="0" style="1" hidden="1"/>
    <col min="25" max="25" width="9.109375" style="1"/>
    <col min="26" max="26" width="9" style="1" bestFit="1" customWidth="1"/>
    <col min="27" max="1019" width="9.109375" style="1"/>
  </cols>
  <sheetData>
    <row r="1" spans="1:27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 s="506"/>
      <c r="U1" s="506"/>
      <c r="V1" s="506"/>
      <c r="W1" s="506"/>
      <c r="X1" s="506"/>
      <c r="Y1" s="506"/>
      <c r="Z1" s="506"/>
      <c r="AA1" s="507"/>
    </row>
    <row r="2" spans="1:27" ht="13.8">
      <c r="A2"/>
      <c r="B2" s="788" t="s">
        <v>8</v>
      </c>
      <c r="C2" s="788"/>
      <c r="D2" s="788"/>
      <c r="E2" s="788"/>
      <c r="F2" s="158"/>
      <c r="G2" s="803">
        <v>41426</v>
      </c>
      <c r="H2" s="803"/>
      <c r="I2" s="803"/>
      <c r="J2" s="803"/>
      <c r="K2" s="803"/>
      <c r="L2" s="159"/>
      <c r="M2" s="491" t="s">
        <v>18</v>
      </c>
      <c r="N2" s="491" t="s">
        <v>21</v>
      </c>
      <c r="O2" s="491" t="s">
        <v>24</v>
      </c>
      <c r="P2" s="491" t="s">
        <v>27</v>
      </c>
      <c r="Q2" s="491" t="s">
        <v>30</v>
      </c>
      <c r="R2" s="491" t="s">
        <v>34</v>
      </c>
      <c r="S2"/>
      <c r="T2" s="506"/>
      <c r="U2" s="506"/>
      <c r="V2" s="506"/>
      <c r="W2" s="506"/>
      <c r="X2" s="506"/>
      <c r="Y2" s="506"/>
      <c r="Z2" s="506"/>
      <c r="AA2" s="507"/>
    </row>
    <row r="3" spans="1:27" ht="13.8">
      <c r="A3"/>
      <c r="B3" s="775" t="s">
        <v>9</v>
      </c>
      <c r="C3" s="775"/>
      <c r="D3" s="775"/>
      <c r="E3" s="775"/>
      <c r="F3" s="158"/>
      <c r="G3" s="161"/>
      <c r="H3" s="161"/>
      <c r="I3" s="161"/>
      <c r="J3" s="161"/>
      <c r="K3" s="161"/>
      <c r="L3" s="159"/>
      <c r="M3" s="491" t="s">
        <v>37</v>
      </c>
      <c r="N3" s="491" t="s">
        <v>40</v>
      </c>
      <c r="O3" s="491" t="s">
        <v>43</v>
      </c>
      <c r="P3" s="500" t="s">
        <v>46</v>
      </c>
      <c r="Q3" s="491" t="s">
        <v>50</v>
      </c>
      <c r="R3" s="491" t="s">
        <v>53</v>
      </c>
      <c r="S3"/>
      <c r="T3" s="506"/>
      <c r="U3" s="506"/>
      <c r="V3" s="506"/>
      <c r="W3" s="506"/>
      <c r="X3" s="506"/>
      <c r="Y3" s="506"/>
      <c r="Z3" s="506"/>
      <c r="AA3" s="507"/>
    </row>
    <row r="4" spans="1:27" ht="13.8">
      <c r="A4"/>
      <c r="B4" s="776" t="s">
        <v>10</v>
      </c>
      <c r="C4" s="776"/>
      <c r="D4" s="776"/>
      <c r="E4" s="776"/>
      <c r="F4" s="162"/>
      <c r="G4" s="801" t="s">
        <v>252</v>
      </c>
      <c r="H4" s="801"/>
      <c r="I4" s="801"/>
      <c r="J4" s="801"/>
      <c r="K4" s="801"/>
      <c r="L4" s="163"/>
      <c r="M4" s="492" t="s">
        <v>19</v>
      </c>
      <c r="N4" s="492" t="s">
        <v>22</v>
      </c>
      <c r="O4" s="492" t="s">
        <v>25</v>
      </c>
      <c r="P4" s="492" t="s">
        <v>28</v>
      </c>
      <c r="Q4" s="492" t="s">
        <v>31</v>
      </c>
      <c r="R4" s="492" t="s">
        <v>35</v>
      </c>
      <c r="S4"/>
      <c r="T4" s="506"/>
      <c r="U4" s="506"/>
      <c r="V4" s="506"/>
      <c r="W4" s="506"/>
      <c r="X4" s="506"/>
      <c r="Y4" s="506"/>
      <c r="Z4" s="506"/>
      <c r="AA4" s="507"/>
    </row>
    <row r="5" spans="1:27" ht="15.6">
      <c r="A5"/>
      <c r="B5" s="802" t="s">
        <v>5</v>
      </c>
      <c r="C5" s="802"/>
      <c r="D5" s="802"/>
      <c r="E5" s="802"/>
      <c r="F5" s="162"/>
      <c r="G5" s="161"/>
      <c r="H5" s="161"/>
      <c r="I5" s="161"/>
      <c r="J5" s="161"/>
      <c r="K5" s="161"/>
      <c r="L5" s="163"/>
      <c r="M5" s="492" t="s">
        <v>38</v>
      </c>
      <c r="N5" s="492" t="s">
        <v>41</v>
      </c>
      <c r="O5" s="492" t="s">
        <v>44</v>
      </c>
      <c r="P5" s="492" t="s">
        <v>47</v>
      </c>
      <c r="Q5" s="492" t="s">
        <v>51</v>
      </c>
      <c r="R5" s="492" t="s">
        <v>54</v>
      </c>
      <c r="S5"/>
      <c r="T5" s="506"/>
      <c r="U5" s="506"/>
      <c r="V5" s="506"/>
      <c r="W5" s="506"/>
      <c r="X5" s="506"/>
      <c r="Y5" s="506"/>
      <c r="Z5" s="506"/>
      <c r="AA5" s="507"/>
    </row>
    <row r="6" spans="1:27" ht="6.75" customHeight="1">
      <c r="A6"/>
      <c r="B6" s="164"/>
      <c r="C6" s="164"/>
      <c r="D6" s="164"/>
      <c r="E6" s="164"/>
      <c r="F6" s="162"/>
      <c r="G6" s="161"/>
      <c r="H6" s="161"/>
      <c r="I6" s="161"/>
      <c r="J6" s="161"/>
      <c r="K6" s="161"/>
      <c r="L6" s="163"/>
      <c r="M6"/>
      <c r="N6"/>
      <c r="O6"/>
      <c r="P6"/>
      <c r="Q6"/>
      <c r="R6"/>
      <c r="S6"/>
      <c r="T6" s="506"/>
      <c r="U6" s="506"/>
      <c r="V6" s="506"/>
      <c r="W6" s="506"/>
      <c r="X6" s="506"/>
      <c r="Y6" s="506"/>
      <c r="Z6" s="506"/>
      <c r="AA6" s="507"/>
    </row>
    <row r="7" spans="1:27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 s="506"/>
      <c r="U7" s="506"/>
      <c r="V7" s="506"/>
      <c r="W7" s="506"/>
      <c r="X7" s="506"/>
      <c r="Y7" s="506"/>
      <c r="Z7" s="506"/>
      <c r="AA7" s="507"/>
    </row>
    <row r="8" spans="1:27" ht="26.25" customHeight="1">
      <c r="A8" s="55"/>
      <c r="B8" s="794" t="s">
        <v>253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794"/>
      <c r="O8" s="794"/>
      <c r="P8" s="794"/>
      <c r="Q8" s="794"/>
      <c r="R8" s="794"/>
      <c r="S8" s="55"/>
      <c r="T8" s="506"/>
      <c r="U8" s="506"/>
      <c r="V8" s="506"/>
      <c r="W8" s="508"/>
      <c r="X8" s="509">
        <v>1</v>
      </c>
      <c r="Y8" s="506"/>
      <c r="Z8" s="506"/>
      <c r="AA8" s="507"/>
    </row>
    <row r="9" spans="1:27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66"/>
      <c r="K9" s="166"/>
      <c r="L9" s="130"/>
      <c r="M9" s="130"/>
      <c r="N9" s="130"/>
      <c r="O9" s="130"/>
      <c r="P9" s="130"/>
      <c r="Q9" s="130"/>
      <c r="R9" s="130"/>
      <c r="S9" s="55"/>
      <c r="T9" s="510"/>
      <c r="U9" s="508"/>
      <c r="V9" s="508"/>
      <c r="W9" s="508"/>
      <c r="X9" s="509">
        <v>2</v>
      </c>
      <c r="Y9" s="506"/>
      <c r="Z9" s="506"/>
      <c r="AA9" s="507"/>
    </row>
    <row r="10" spans="1:27" ht="15.6">
      <c r="A10" s="55"/>
      <c r="B10" s="795" t="str">
        <f>Menu!C13</f>
        <v>Jardines Cancun</v>
      </c>
      <c r="C10" s="795"/>
      <c r="D10" s="795"/>
      <c r="E10" s="795"/>
      <c r="F10" s="795"/>
      <c r="G10" s="795"/>
      <c r="H10" s="795"/>
      <c r="I10" s="795"/>
      <c r="J10" s="168"/>
      <c r="K10" s="795" t="str">
        <f>Menu!F13</f>
        <v>Cancun</v>
      </c>
      <c r="L10" s="795"/>
      <c r="M10" s="795"/>
      <c r="N10" s="795" t="str">
        <f>Menu!I13</f>
        <v>Quintana Roo</v>
      </c>
      <c r="O10" s="795"/>
      <c r="P10" s="795" t="s">
        <v>76</v>
      </c>
      <c r="Q10" s="795"/>
      <c r="R10" s="498">
        <v>2018</v>
      </c>
      <c r="S10" s="55"/>
      <c r="T10" s="511"/>
      <c r="U10" s="506"/>
      <c r="V10" s="511"/>
      <c r="W10" s="511"/>
      <c r="X10" s="511"/>
      <c r="Y10" s="511"/>
      <c r="Z10" s="506"/>
      <c r="AA10" s="507"/>
    </row>
    <row r="11" spans="1:27">
      <c r="A11" s="55"/>
      <c r="B11" s="796" t="s">
        <v>254</v>
      </c>
      <c r="C11" s="796"/>
      <c r="D11" s="796"/>
      <c r="E11" s="796"/>
      <c r="F11" s="796"/>
      <c r="G11" s="796"/>
      <c r="H11" s="796"/>
      <c r="I11" s="796"/>
      <c r="J11" s="171"/>
      <c r="K11" s="797" t="s">
        <v>255</v>
      </c>
      <c r="L11" s="797"/>
      <c r="M11" s="797"/>
      <c r="N11" s="796" t="s">
        <v>256</v>
      </c>
      <c r="O11" s="796"/>
      <c r="P11" s="797" t="s">
        <v>257</v>
      </c>
      <c r="Q11" s="797"/>
      <c r="R11" s="499" t="s">
        <v>258</v>
      </c>
      <c r="S11" s="55"/>
      <c r="T11" s="511"/>
      <c r="U11" s="511"/>
      <c r="V11" s="511"/>
      <c r="W11" s="511"/>
      <c r="X11" s="511"/>
      <c r="Y11" s="511"/>
      <c r="Z11" s="506"/>
      <c r="AA11" s="507"/>
    </row>
    <row r="12" spans="1:27" ht="13.5" customHeight="1">
      <c r="A12" s="55"/>
      <c r="B12" s="130"/>
      <c r="C12" s="55"/>
      <c r="D12" s="55"/>
      <c r="E12" s="55"/>
      <c r="F12" s="55"/>
      <c r="G12" s="55"/>
      <c r="H12" s="55"/>
      <c r="I12" s="55"/>
      <c r="J12" s="55"/>
      <c r="K12" s="55"/>
      <c r="L12" s="130"/>
      <c r="M12" s="130"/>
      <c r="N12" s="130"/>
      <c r="O12" s="130"/>
      <c r="P12" s="130"/>
      <c r="Q12" s="130"/>
      <c r="R12" s="130"/>
      <c r="S12" s="55"/>
      <c r="T12" s="512"/>
      <c r="U12" s="512"/>
      <c r="V12" s="513"/>
      <c r="W12" s="511"/>
      <c r="X12" s="511"/>
      <c r="Y12" s="511"/>
      <c r="Z12" s="506"/>
      <c r="AA12" s="507"/>
    </row>
    <row r="13" spans="1:27" ht="13.5" customHeight="1">
      <c r="A13" s="55"/>
      <c r="B13" s="791" t="s">
        <v>259</v>
      </c>
      <c r="C13" s="792" t="s">
        <v>260</v>
      </c>
      <c r="D13" s="792"/>
      <c r="E13" s="792"/>
      <c r="F13" s="792"/>
      <c r="G13" s="792"/>
      <c r="H13" s="792"/>
      <c r="I13" s="792"/>
      <c r="J13" s="792"/>
      <c r="K13" s="792"/>
      <c r="L13" s="792" t="s">
        <v>261</v>
      </c>
      <c r="M13" s="792" t="s">
        <v>262</v>
      </c>
      <c r="N13" s="792"/>
      <c r="O13" s="792" t="s">
        <v>372</v>
      </c>
      <c r="P13" s="792"/>
      <c r="Q13" s="793" t="s">
        <v>353</v>
      </c>
      <c r="R13" s="793"/>
      <c r="S13" s="55"/>
      <c r="T13" s="514"/>
      <c r="U13" s="514"/>
      <c r="V13" s="512"/>
      <c r="W13" s="511"/>
      <c r="X13" s="511"/>
      <c r="Y13" s="511"/>
      <c r="Z13" s="506"/>
      <c r="AA13" s="507"/>
    </row>
    <row r="14" spans="1:27">
      <c r="A14" s="55"/>
      <c r="B14" s="791"/>
      <c r="C14" s="792"/>
      <c r="D14" s="792"/>
      <c r="E14" s="792"/>
      <c r="F14" s="792"/>
      <c r="G14" s="792"/>
      <c r="H14" s="792"/>
      <c r="I14" s="792"/>
      <c r="J14" s="792"/>
      <c r="K14" s="792"/>
      <c r="L14" s="792"/>
      <c r="M14" s="496" t="s">
        <v>265</v>
      </c>
      <c r="N14" s="496" t="s">
        <v>266</v>
      </c>
      <c r="O14" s="496" t="s">
        <v>265</v>
      </c>
      <c r="P14" s="496" t="s">
        <v>266</v>
      </c>
      <c r="Q14" s="496" t="s">
        <v>265</v>
      </c>
      <c r="R14" s="497" t="s">
        <v>266</v>
      </c>
      <c r="S14" s="56"/>
      <c r="T14" s="511"/>
      <c r="U14" s="515"/>
      <c r="V14" s="511"/>
      <c r="W14" s="511"/>
      <c r="X14" s="511"/>
      <c r="Y14" s="511"/>
      <c r="Z14" s="506"/>
      <c r="AA14" s="507"/>
    </row>
    <row r="15" spans="1:27" ht="15.75" customHeight="1">
      <c r="A15" s="55"/>
      <c r="B15" s="668">
        <v>43253</v>
      </c>
      <c r="C15" s="893" t="s">
        <v>453</v>
      </c>
      <c r="D15" s="894"/>
      <c r="E15" s="894"/>
      <c r="F15" s="894"/>
      <c r="G15" s="894"/>
      <c r="H15" s="894"/>
      <c r="I15" s="894"/>
      <c r="J15" s="894"/>
      <c r="K15" s="895"/>
      <c r="L15" s="177" t="s">
        <v>176</v>
      </c>
      <c r="M15" s="178">
        <v>637</v>
      </c>
      <c r="N15" s="178"/>
      <c r="O15" s="178"/>
      <c r="P15" s="178"/>
      <c r="Q15" s="178"/>
      <c r="R15" s="363"/>
      <c r="S15" s="55"/>
      <c r="T15" s="516" t="e">
        <f>VLOOKUP(C15,Listado!C11:I321,7,0)</f>
        <v>#N/A</v>
      </c>
      <c r="U15" s="517" t="s">
        <v>77</v>
      </c>
      <c r="V15" s="518"/>
      <c r="W15" s="518"/>
      <c r="X15" s="518"/>
      <c r="Y15" s="518"/>
      <c r="Z15" s="518"/>
      <c r="AA15" s="507"/>
    </row>
    <row r="16" spans="1:27" ht="15.75" customHeight="1">
      <c r="A16" s="55"/>
      <c r="B16" s="668">
        <v>43253</v>
      </c>
      <c r="C16" s="893" t="s">
        <v>454</v>
      </c>
      <c r="D16" s="894"/>
      <c r="E16" s="894"/>
      <c r="F16" s="894"/>
      <c r="G16" s="894"/>
      <c r="H16" s="894"/>
      <c r="I16" s="894"/>
      <c r="J16" s="894"/>
      <c r="K16" s="895"/>
      <c r="L16" s="177" t="s">
        <v>172</v>
      </c>
      <c r="M16" s="178">
        <v>1678</v>
      </c>
      <c r="N16" s="178"/>
      <c r="O16" s="178"/>
      <c r="P16" s="178"/>
      <c r="Q16" s="178"/>
      <c r="R16" s="178"/>
      <c r="S16" s="179"/>
      <c r="T16" s="516" t="e">
        <f>VLOOKUP(C16,Listado!C11:I321,7,0)</f>
        <v>#N/A</v>
      </c>
      <c r="U16" s="517" t="s">
        <v>79</v>
      </c>
      <c r="V16" s="518"/>
      <c r="W16" s="518"/>
      <c r="X16" s="518"/>
      <c r="Y16" s="511"/>
      <c r="Z16" s="506"/>
      <c r="AA16" s="507"/>
    </row>
    <row r="17" spans="1:27" ht="15.75" customHeight="1">
      <c r="A17" s="55"/>
      <c r="B17" s="668">
        <v>43258</v>
      </c>
      <c r="C17" s="799" t="s">
        <v>453</v>
      </c>
      <c r="D17" s="799"/>
      <c r="E17" s="799"/>
      <c r="F17" s="799"/>
      <c r="G17" s="799"/>
      <c r="H17" s="799"/>
      <c r="I17" s="799"/>
      <c r="J17" s="799"/>
      <c r="K17" s="799"/>
      <c r="L17" s="177" t="s">
        <v>176</v>
      </c>
      <c r="M17" s="178">
        <v>135</v>
      </c>
      <c r="N17" s="178"/>
      <c r="O17" s="178"/>
      <c r="P17" s="178"/>
      <c r="Q17" s="178"/>
      <c r="R17" s="178"/>
      <c r="S17" s="179"/>
      <c r="T17" s="516" t="e">
        <f>VLOOKUP(C17,Listado!C11:I321,7,0)</f>
        <v>#N/A</v>
      </c>
      <c r="U17" s="517" t="s">
        <v>70</v>
      </c>
      <c r="V17" s="518"/>
      <c r="W17" s="518"/>
      <c r="X17" s="518"/>
      <c r="Y17" s="511"/>
      <c r="Z17" s="506"/>
      <c r="AA17" s="507"/>
    </row>
    <row r="18" spans="1:27" ht="15.75" customHeight="1">
      <c r="A18" s="55"/>
      <c r="B18" s="668">
        <v>43258</v>
      </c>
      <c r="C18" s="799" t="s">
        <v>454</v>
      </c>
      <c r="D18" s="799"/>
      <c r="E18" s="799"/>
      <c r="F18" s="799"/>
      <c r="G18" s="799"/>
      <c r="H18" s="799"/>
      <c r="I18" s="799"/>
      <c r="J18" s="799"/>
      <c r="K18" s="799"/>
      <c r="L18" s="177" t="s">
        <v>172</v>
      </c>
      <c r="M18" s="178">
        <v>465</v>
      </c>
      <c r="N18" s="178"/>
      <c r="O18" s="178"/>
      <c r="P18" s="178"/>
      <c r="Q18" s="178"/>
      <c r="R18" s="178"/>
      <c r="S18" s="179"/>
      <c r="T18" s="516" t="e">
        <f>VLOOKUP(C18,Listado!C11:I321,7,0)</f>
        <v>#N/A</v>
      </c>
      <c r="U18" s="517" t="s">
        <v>72</v>
      </c>
      <c r="V18" s="518"/>
      <c r="W18" s="518"/>
      <c r="X18" s="518"/>
      <c r="Y18" s="511"/>
      <c r="Z18" s="506"/>
      <c r="AA18" s="507"/>
    </row>
    <row r="19" spans="1:27" ht="15.75" customHeight="1">
      <c r="A19" s="55"/>
      <c r="B19" s="668">
        <v>43260</v>
      </c>
      <c r="C19" s="799" t="s">
        <v>453</v>
      </c>
      <c r="D19" s="799"/>
      <c r="E19" s="799"/>
      <c r="F19" s="799"/>
      <c r="G19" s="799"/>
      <c r="H19" s="799"/>
      <c r="I19" s="799"/>
      <c r="J19" s="799"/>
      <c r="K19" s="799"/>
      <c r="L19" s="177" t="s">
        <v>176</v>
      </c>
      <c r="M19" s="178">
        <v>104</v>
      </c>
      <c r="N19" s="178"/>
      <c r="O19" s="178"/>
      <c r="P19" s="178"/>
      <c r="Q19" s="178"/>
      <c r="R19" s="178"/>
      <c r="S19" s="179"/>
      <c r="T19" s="516" t="e">
        <f>VLOOKUP(C19,Listado!C11:I321,7,0)</f>
        <v>#N/A</v>
      </c>
      <c r="U19" s="517" t="s">
        <v>74</v>
      </c>
      <c r="V19" s="518"/>
      <c r="W19" s="518"/>
      <c r="X19" s="518"/>
      <c r="Y19" s="511"/>
      <c r="Z19" s="506"/>
      <c r="AA19" s="507"/>
    </row>
    <row r="20" spans="1:27" ht="15.75" customHeight="1">
      <c r="A20" s="55"/>
      <c r="B20" s="668">
        <v>43260</v>
      </c>
      <c r="C20" s="799" t="s">
        <v>454</v>
      </c>
      <c r="D20" s="799"/>
      <c r="E20" s="799"/>
      <c r="F20" s="799"/>
      <c r="G20" s="799"/>
      <c r="H20" s="799"/>
      <c r="I20" s="799"/>
      <c r="J20" s="799"/>
      <c r="K20" s="799"/>
      <c r="L20" s="177" t="s">
        <v>172</v>
      </c>
      <c r="M20" s="178">
        <v>480</v>
      </c>
      <c r="N20" s="178"/>
      <c r="O20" s="178"/>
      <c r="P20" s="178"/>
      <c r="Q20" s="178"/>
      <c r="R20" s="178"/>
      <c r="S20" s="179"/>
      <c r="T20" s="516" t="e">
        <f>VLOOKUP(C20,Listado!C11:I321,7,0)</f>
        <v>#N/A</v>
      </c>
      <c r="U20" s="517" t="s">
        <v>76</v>
      </c>
      <c r="V20" s="518"/>
      <c r="W20" s="518"/>
      <c r="X20" s="518"/>
      <c r="Y20" s="511"/>
      <c r="Z20" s="506"/>
      <c r="AA20" s="507"/>
    </row>
    <row r="21" spans="1:27" ht="15.75" customHeight="1">
      <c r="A21" s="55"/>
      <c r="B21" s="668">
        <v>43265</v>
      </c>
      <c r="C21" s="799" t="s">
        <v>453</v>
      </c>
      <c r="D21" s="799"/>
      <c r="E21" s="799"/>
      <c r="F21" s="799"/>
      <c r="G21" s="799"/>
      <c r="H21" s="799"/>
      <c r="I21" s="799"/>
      <c r="J21" s="799"/>
      <c r="K21" s="799"/>
      <c r="L21" s="177" t="s">
        <v>176</v>
      </c>
      <c r="M21" s="178">
        <v>772</v>
      </c>
      <c r="N21" s="178"/>
      <c r="O21" s="178"/>
      <c r="P21" s="178"/>
      <c r="Q21" s="178"/>
      <c r="R21" s="178"/>
      <c r="S21" s="179"/>
      <c r="T21" s="516" t="e">
        <f>VLOOKUP(C21,Listado!C11:I321,7,0)</f>
        <v>#N/A</v>
      </c>
      <c r="U21" s="517" t="s">
        <v>78</v>
      </c>
      <c r="V21" s="518"/>
      <c r="W21" s="518"/>
      <c r="X21" s="518"/>
      <c r="Y21" s="511"/>
      <c r="Z21" s="506"/>
      <c r="AA21" s="507"/>
    </row>
    <row r="22" spans="1:27" ht="15.75" customHeight="1">
      <c r="A22" s="55"/>
      <c r="B22" s="668">
        <v>43265</v>
      </c>
      <c r="C22" s="799" t="s">
        <v>454</v>
      </c>
      <c r="D22" s="799"/>
      <c r="E22" s="799"/>
      <c r="F22" s="799"/>
      <c r="G22" s="799"/>
      <c r="H22" s="799"/>
      <c r="I22" s="799"/>
      <c r="J22" s="799"/>
      <c r="K22" s="799"/>
      <c r="L22" s="177" t="s">
        <v>172</v>
      </c>
      <c r="M22" s="178">
        <v>900</v>
      </c>
      <c r="N22" s="178"/>
      <c r="O22" s="178"/>
      <c r="P22" s="178"/>
      <c r="Q22" s="178"/>
      <c r="R22" s="178"/>
      <c r="S22" s="179"/>
      <c r="T22" s="516" t="e">
        <f>VLOOKUP(C22,Listado!C11:I321,7,0)</f>
        <v>#N/A</v>
      </c>
      <c r="U22" s="517" t="s">
        <v>80</v>
      </c>
      <c r="V22" s="518"/>
      <c r="W22" s="518"/>
      <c r="X22" s="518"/>
      <c r="Y22" s="511"/>
      <c r="Z22" s="506"/>
      <c r="AA22" s="507"/>
    </row>
    <row r="23" spans="1:27" ht="15.75" customHeight="1">
      <c r="A23" s="55"/>
      <c r="B23" s="668">
        <v>43267</v>
      </c>
      <c r="C23" s="799" t="s">
        <v>453</v>
      </c>
      <c r="D23" s="799"/>
      <c r="E23" s="799"/>
      <c r="F23" s="799"/>
      <c r="G23" s="799"/>
      <c r="H23" s="799"/>
      <c r="I23" s="799"/>
      <c r="J23" s="799"/>
      <c r="K23" s="799"/>
      <c r="L23" s="177" t="s">
        <v>176</v>
      </c>
      <c r="M23" s="178">
        <v>750</v>
      </c>
      <c r="N23" s="178"/>
      <c r="O23" s="178"/>
      <c r="P23" s="178"/>
      <c r="Q23" s="178"/>
      <c r="R23" s="178"/>
      <c r="S23" s="179"/>
      <c r="T23" s="516" t="e">
        <f>VLOOKUP(C23,Listado!C11:I321,7,0)</f>
        <v>#N/A</v>
      </c>
      <c r="U23" s="517" t="s">
        <v>68</v>
      </c>
      <c r="V23" s="518"/>
      <c r="W23" s="518"/>
      <c r="X23" s="518"/>
      <c r="Y23" s="511"/>
      <c r="Z23" s="506"/>
      <c r="AA23" s="507"/>
    </row>
    <row r="24" spans="1:27" ht="15.75" customHeight="1">
      <c r="A24" s="55"/>
      <c r="B24" s="668">
        <v>43267</v>
      </c>
      <c r="C24" s="799" t="s">
        <v>454</v>
      </c>
      <c r="D24" s="799"/>
      <c r="E24" s="799"/>
      <c r="F24" s="799"/>
      <c r="G24" s="799"/>
      <c r="H24" s="799"/>
      <c r="I24" s="799"/>
      <c r="J24" s="799"/>
      <c r="K24" s="799"/>
      <c r="L24" s="177" t="s">
        <v>172</v>
      </c>
      <c r="M24" s="178">
        <v>380</v>
      </c>
      <c r="N24" s="178"/>
      <c r="O24" s="178"/>
      <c r="P24" s="178"/>
      <c r="Q24" s="178"/>
      <c r="R24" s="178"/>
      <c r="S24" s="179"/>
      <c r="T24" s="516" t="e">
        <f>VLOOKUP(C24,Listado!C11:I321,7,0)</f>
        <v>#N/A</v>
      </c>
      <c r="U24" s="517" t="s">
        <v>71</v>
      </c>
      <c r="V24" s="518"/>
      <c r="W24" s="518"/>
      <c r="X24" s="518"/>
      <c r="Y24" s="511"/>
      <c r="Z24" s="506"/>
      <c r="AA24" s="507"/>
    </row>
    <row r="25" spans="1:27" ht="15.75" customHeight="1">
      <c r="A25" s="55"/>
      <c r="B25" s="668">
        <v>43272</v>
      </c>
      <c r="C25" s="799" t="s">
        <v>453</v>
      </c>
      <c r="D25" s="799"/>
      <c r="E25" s="799"/>
      <c r="F25" s="799"/>
      <c r="G25" s="799"/>
      <c r="H25" s="799"/>
      <c r="I25" s="799"/>
      <c r="J25" s="799"/>
      <c r="K25" s="799"/>
      <c r="L25" s="177" t="s">
        <v>176</v>
      </c>
      <c r="M25" s="178">
        <v>287</v>
      </c>
      <c r="N25" s="178"/>
      <c r="O25" s="178"/>
      <c r="P25" s="178"/>
      <c r="Q25" s="178"/>
      <c r="R25" s="178"/>
      <c r="S25" s="179"/>
      <c r="T25" s="516" t="e">
        <f>VLOOKUP(C25,Listado!C11:I321,7,0)</f>
        <v>#N/A</v>
      </c>
      <c r="U25" s="517" t="s">
        <v>73</v>
      </c>
      <c r="V25" s="518"/>
      <c r="W25" s="518"/>
      <c r="X25" s="518"/>
      <c r="Y25" s="511"/>
      <c r="Z25" s="506"/>
      <c r="AA25" s="507"/>
    </row>
    <row r="26" spans="1:27" ht="15.75" customHeight="1">
      <c r="A26" s="55"/>
      <c r="B26" s="668">
        <v>43272</v>
      </c>
      <c r="C26" s="799" t="s">
        <v>454</v>
      </c>
      <c r="D26" s="799"/>
      <c r="E26" s="799"/>
      <c r="F26" s="799"/>
      <c r="G26" s="799"/>
      <c r="H26" s="799"/>
      <c r="I26" s="799"/>
      <c r="J26" s="799"/>
      <c r="K26" s="799"/>
      <c r="L26" s="177" t="s">
        <v>172</v>
      </c>
      <c r="M26" s="178">
        <v>1946</v>
      </c>
      <c r="N26" s="178"/>
      <c r="O26" s="178"/>
      <c r="P26" s="178"/>
      <c r="Q26" s="178"/>
      <c r="R26" s="178"/>
      <c r="S26" s="179"/>
      <c r="T26" s="516" t="e">
        <f>VLOOKUP(C26,Listado!C11:I321,7,0)</f>
        <v>#N/A</v>
      </c>
      <c r="U26" s="517" t="s">
        <v>75</v>
      </c>
      <c r="V26" s="518"/>
      <c r="W26" s="518"/>
      <c r="X26" s="518"/>
      <c r="Y26" s="511"/>
      <c r="Z26" s="506"/>
      <c r="AA26" s="507"/>
    </row>
    <row r="27" spans="1:27" ht="15.75" customHeight="1">
      <c r="A27" s="55"/>
      <c r="B27" s="668">
        <v>43274</v>
      </c>
      <c r="C27" s="799" t="s">
        <v>453</v>
      </c>
      <c r="D27" s="799"/>
      <c r="E27" s="799"/>
      <c r="F27" s="799"/>
      <c r="G27" s="799"/>
      <c r="H27" s="799"/>
      <c r="I27" s="799"/>
      <c r="J27" s="799"/>
      <c r="K27" s="799"/>
      <c r="L27" s="177" t="s">
        <v>176</v>
      </c>
      <c r="M27" s="178">
        <v>166</v>
      </c>
      <c r="N27" s="178"/>
      <c r="O27" s="178"/>
      <c r="P27" s="178"/>
      <c r="Q27" s="178"/>
      <c r="R27" s="178"/>
      <c r="S27" s="179"/>
      <c r="T27" s="516" t="e">
        <f>VLOOKUP(C27,Listado!C11:I321,7,0)</f>
        <v>#N/A</v>
      </c>
      <c r="U27" s="518"/>
      <c r="V27" s="518"/>
      <c r="W27" s="518"/>
      <c r="X27" s="518"/>
      <c r="Y27" s="511"/>
      <c r="Z27" s="506"/>
      <c r="AA27" s="507"/>
    </row>
    <row r="28" spans="1:27" ht="15.75" customHeight="1">
      <c r="A28" s="55"/>
      <c r="B28" s="668">
        <v>43274</v>
      </c>
      <c r="C28" s="799" t="s">
        <v>454</v>
      </c>
      <c r="D28" s="799"/>
      <c r="E28" s="799"/>
      <c r="F28" s="799"/>
      <c r="G28" s="799"/>
      <c r="H28" s="799"/>
      <c r="I28" s="799"/>
      <c r="J28" s="799"/>
      <c r="K28" s="799"/>
      <c r="L28" s="177" t="s">
        <v>172</v>
      </c>
      <c r="M28" s="178">
        <v>864</v>
      </c>
      <c r="N28" s="178"/>
      <c r="O28" s="178"/>
      <c r="P28" s="178"/>
      <c r="Q28" s="178"/>
      <c r="R28" s="178"/>
      <c r="S28" s="179"/>
      <c r="T28" s="516" t="e">
        <f>VLOOKUP(C28,Listado!C11:I321,7,0)</f>
        <v>#N/A</v>
      </c>
      <c r="U28" s="518"/>
      <c r="V28" s="518"/>
      <c r="W28" s="518"/>
      <c r="X28" s="518"/>
      <c r="Y28" s="511"/>
      <c r="Z28" s="506"/>
      <c r="AA28" s="507"/>
    </row>
    <row r="29" spans="1:27" ht="15.75" customHeight="1">
      <c r="A29" s="55"/>
      <c r="B29" s="668">
        <v>43279</v>
      </c>
      <c r="C29" s="799" t="s">
        <v>453</v>
      </c>
      <c r="D29" s="799"/>
      <c r="E29" s="799"/>
      <c r="F29" s="799"/>
      <c r="G29" s="799"/>
      <c r="H29" s="799"/>
      <c r="I29" s="799"/>
      <c r="J29" s="799"/>
      <c r="K29" s="799"/>
      <c r="L29" s="177" t="s">
        <v>172</v>
      </c>
      <c r="M29" s="178">
        <v>699</v>
      </c>
      <c r="N29" s="178"/>
      <c r="O29" s="178"/>
      <c r="P29" s="178"/>
      <c r="Q29" s="178"/>
      <c r="R29" s="178"/>
      <c r="S29" s="179"/>
      <c r="T29" s="516" t="e">
        <f>VLOOKUP(C29,Listado!C11:I321,7,0)</f>
        <v>#N/A</v>
      </c>
      <c r="U29" s="518"/>
      <c r="V29" s="518"/>
      <c r="W29" s="518"/>
      <c r="X29" s="518"/>
      <c r="Y29" s="511"/>
      <c r="Z29" s="506"/>
      <c r="AA29" s="507"/>
    </row>
    <row r="30" spans="1:27" ht="15.75" customHeight="1">
      <c r="A30" s="55"/>
      <c r="B30" s="668">
        <v>43279</v>
      </c>
      <c r="C30" s="799" t="s">
        <v>454</v>
      </c>
      <c r="D30" s="799"/>
      <c r="E30" s="799"/>
      <c r="F30" s="799"/>
      <c r="G30" s="799"/>
      <c r="H30" s="799"/>
      <c r="I30" s="799"/>
      <c r="J30" s="799"/>
      <c r="K30" s="799"/>
      <c r="L30" s="177" t="s">
        <v>176</v>
      </c>
      <c r="M30" s="178">
        <v>860</v>
      </c>
      <c r="N30" s="178"/>
      <c r="O30" s="178"/>
      <c r="P30" s="178"/>
      <c r="Q30" s="178"/>
      <c r="R30" s="178"/>
      <c r="S30" s="179"/>
      <c r="T30" s="516" t="e">
        <f>VLOOKUP(C30,Listado!C11:I321,7,0)</f>
        <v>#N/A</v>
      </c>
      <c r="U30" s="518"/>
      <c r="V30" s="518"/>
      <c r="W30" s="518"/>
      <c r="X30" s="518"/>
      <c r="Y30" s="511"/>
      <c r="Z30" s="506"/>
      <c r="AA30" s="507"/>
    </row>
    <row r="31" spans="1:27" ht="15.75" customHeight="1">
      <c r="A31" s="55"/>
      <c r="B31" s="668">
        <v>43281</v>
      </c>
      <c r="C31" s="799" t="s">
        <v>454</v>
      </c>
      <c r="D31" s="799"/>
      <c r="E31" s="799"/>
      <c r="F31" s="799"/>
      <c r="G31" s="799"/>
      <c r="H31" s="799"/>
      <c r="I31" s="799"/>
      <c r="J31" s="799"/>
      <c r="K31" s="799"/>
      <c r="L31" s="177" t="s">
        <v>172</v>
      </c>
      <c r="M31" s="178">
        <v>180</v>
      </c>
      <c r="N31" s="178"/>
      <c r="O31" s="178"/>
      <c r="P31" s="178"/>
      <c r="Q31" s="178"/>
      <c r="R31" s="178"/>
      <c r="S31" s="179"/>
      <c r="T31" s="516" t="e">
        <f>VLOOKUP(C31,Listado!C11:I321,7,0)</f>
        <v>#N/A</v>
      </c>
      <c r="U31" s="518"/>
      <c r="V31" s="518"/>
      <c r="W31" s="518"/>
      <c r="X31" s="518"/>
      <c r="Y31" s="511"/>
      <c r="Z31" s="506"/>
      <c r="AA31" s="507"/>
    </row>
    <row r="32" spans="1:27" ht="15.75" customHeight="1">
      <c r="A32" s="55"/>
      <c r="B32" s="668">
        <v>43281</v>
      </c>
      <c r="C32" s="893" t="s">
        <v>450</v>
      </c>
      <c r="D32" s="894"/>
      <c r="E32" s="894"/>
      <c r="F32" s="894"/>
      <c r="G32" s="894"/>
      <c r="H32" s="894"/>
      <c r="I32" s="894"/>
      <c r="J32" s="894"/>
      <c r="K32" s="895"/>
      <c r="L32" s="177" t="s">
        <v>193</v>
      </c>
      <c r="M32" s="178"/>
      <c r="N32" s="178">
        <v>350</v>
      </c>
      <c r="O32" s="178"/>
      <c r="P32" s="178"/>
      <c r="Q32" s="178"/>
      <c r="R32" s="178"/>
      <c r="S32" s="179"/>
      <c r="T32" s="516" t="e">
        <f>VLOOKUP(C32,Listado!C11:I321,7,0)</f>
        <v>#N/A</v>
      </c>
      <c r="U32" s="518"/>
      <c r="V32" s="518"/>
      <c r="W32" s="518"/>
      <c r="X32" s="518"/>
      <c r="Y32" s="511"/>
      <c r="Z32" s="506"/>
      <c r="AA32" s="507"/>
    </row>
    <row r="33" spans="1:27" ht="15.75" customHeight="1">
      <c r="A33" s="55"/>
      <c r="B33" s="668">
        <v>43281</v>
      </c>
      <c r="C33" s="799" t="s">
        <v>430</v>
      </c>
      <c r="D33" s="799"/>
      <c r="E33" s="799"/>
      <c r="F33" s="799"/>
      <c r="G33" s="799"/>
      <c r="H33" s="799"/>
      <c r="I33" s="799"/>
      <c r="J33" s="799"/>
      <c r="K33" s="799"/>
      <c r="L33" s="177" t="s">
        <v>193</v>
      </c>
      <c r="M33" s="178"/>
      <c r="N33" s="178">
        <v>1289</v>
      </c>
      <c r="O33" s="178"/>
      <c r="P33" s="178"/>
      <c r="Q33" s="178"/>
      <c r="R33" s="178"/>
      <c r="S33" s="179"/>
      <c r="T33" s="516" t="e">
        <f>VLOOKUP(C33,Listado!C11:I321,7,0)</f>
        <v>#N/A</v>
      </c>
      <c r="U33" s="518"/>
      <c r="V33" s="518"/>
      <c r="W33" s="518"/>
      <c r="X33" s="518"/>
      <c r="Y33" s="511"/>
      <c r="Z33" s="506"/>
      <c r="AA33" s="507"/>
    </row>
    <row r="34" spans="1:27" ht="15.75" customHeight="1">
      <c r="A34" s="55"/>
      <c r="B34" s="668">
        <v>43281</v>
      </c>
      <c r="C34" s="799" t="s">
        <v>453</v>
      </c>
      <c r="D34" s="799"/>
      <c r="E34" s="799"/>
      <c r="F34" s="799"/>
      <c r="G34" s="799"/>
      <c r="H34" s="799"/>
      <c r="I34" s="799"/>
      <c r="J34" s="799"/>
      <c r="K34" s="799"/>
      <c r="L34" s="177" t="s">
        <v>176</v>
      </c>
      <c r="M34" s="178">
        <v>1289</v>
      </c>
      <c r="N34" s="178"/>
      <c r="O34" s="178"/>
      <c r="P34" s="178"/>
      <c r="Q34" s="178"/>
      <c r="R34" s="178"/>
      <c r="S34" s="179"/>
      <c r="T34" s="516" t="e">
        <f>VLOOKUP(C34,Listado!C11:I321,7,0)</f>
        <v>#N/A</v>
      </c>
      <c r="U34" s="518"/>
      <c r="V34" s="518"/>
      <c r="W34" s="518"/>
      <c r="X34" s="518"/>
      <c r="Y34" s="511"/>
      <c r="Z34" s="506"/>
      <c r="AA34" s="507"/>
    </row>
    <row r="35" spans="1:27" ht="15.75" customHeight="1">
      <c r="A35" s="55"/>
      <c r="B35" s="668">
        <v>43281</v>
      </c>
      <c r="C35" s="799" t="s">
        <v>456</v>
      </c>
      <c r="D35" s="799"/>
      <c r="E35" s="799"/>
      <c r="F35" s="799"/>
      <c r="G35" s="799"/>
      <c r="H35" s="799"/>
      <c r="I35" s="799"/>
      <c r="J35" s="799"/>
      <c r="K35" s="799"/>
      <c r="L35" s="177" t="s">
        <v>144</v>
      </c>
      <c r="M35" s="178"/>
      <c r="N35" s="178">
        <v>3000</v>
      </c>
      <c r="O35" s="178"/>
      <c r="P35" s="178"/>
      <c r="Q35" s="178"/>
      <c r="R35" s="178"/>
      <c r="S35" s="179"/>
      <c r="T35" s="516" t="e">
        <f>VLOOKUP(C35,Listado!C11:I321,7,0)</f>
        <v>#N/A</v>
      </c>
      <c r="U35" s="518"/>
      <c r="V35" s="518"/>
      <c r="W35" s="518"/>
      <c r="X35" s="518"/>
      <c r="Y35" s="511"/>
      <c r="Z35" s="506"/>
      <c r="AA35" s="507"/>
    </row>
    <row r="36" spans="1:27" ht="15.75" customHeight="1">
      <c r="A36" s="55"/>
      <c r="B36" s="176"/>
      <c r="C36" s="799"/>
      <c r="D36" s="799"/>
      <c r="E36" s="799"/>
      <c r="F36" s="799"/>
      <c r="G36" s="799"/>
      <c r="H36" s="799"/>
      <c r="I36" s="799"/>
      <c r="J36" s="799"/>
      <c r="K36" s="799"/>
      <c r="L36" s="177"/>
      <c r="M36" s="178"/>
      <c r="N36" s="178"/>
      <c r="O36" s="178"/>
      <c r="P36" s="178"/>
      <c r="Q36" s="178"/>
      <c r="R36" s="178"/>
      <c r="S36" s="179"/>
      <c r="T36" s="516" t="e">
        <f>VLOOKUP(C36,Listado!C11:I321,7,0)</f>
        <v>#N/A</v>
      </c>
      <c r="U36" s="518"/>
      <c r="V36" s="518"/>
      <c r="W36" s="518"/>
      <c r="X36" s="518"/>
      <c r="Y36" s="511"/>
      <c r="Z36" s="506"/>
      <c r="AA36" s="507"/>
    </row>
    <row r="37" spans="1:27" ht="15.75" customHeight="1">
      <c r="A37" s="55"/>
      <c r="B37" s="176"/>
      <c r="C37" s="799"/>
      <c r="D37" s="799"/>
      <c r="E37" s="799"/>
      <c r="F37" s="799"/>
      <c r="G37" s="799"/>
      <c r="H37" s="799"/>
      <c r="I37" s="799"/>
      <c r="J37" s="799"/>
      <c r="K37" s="799"/>
      <c r="L37" s="177"/>
      <c r="M37" s="178"/>
      <c r="N37" s="178"/>
      <c r="O37" s="178"/>
      <c r="P37" s="178"/>
      <c r="Q37" s="178"/>
      <c r="R37" s="178"/>
      <c r="S37" s="179"/>
      <c r="T37" s="516" t="e">
        <f>VLOOKUP(C37,Listado!C11:I321,7,0)</f>
        <v>#N/A</v>
      </c>
      <c r="U37" s="518"/>
      <c r="V37" s="518"/>
      <c r="W37" s="518"/>
      <c r="X37" s="518"/>
      <c r="Y37" s="511"/>
      <c r="Z37" s="506"/>
      <c r="AA37" s="507"/>
    </row>
    <row r="38" spans="1:27" ht="15.75" customHeight="1">
      <c r="A38" s="55"/>
      <c r="B38" s="176"/>
      <c r="C38" s="799"/>
      <c r="D38" s="799"/>
      <c r="E38" s="799"/>
      <c r="F38" s="799"/>
      <c r="G38" s="799"/>
      <c r="H38" s="799"/>
      <c r="I38" s="799"/>
      <c r="J38" s="799"/>
      <c r="K38" s="799"/>
      <c r="L38" s="177"/>
      <c r="M38" s="178"/>
      <c r="N38" s="178"/>
      <c r="O38" s="178"/>
      <c r="P38" s="178"/>
      <c r="Q38" s="178"/>
      <c r="R38" s="178"/>
      <c r="S38" s="179"/>
      <c r="T38" s="516" t="e">
        <f>VLOOKUP(C38,Listado!C11:I321,7,0)</f>
        <v>#N/A</v>
      </c>
      <c r="U38" s="518"/>
      <c r="V38" s="518"/>
      <c r="W38" s="518"/>
      <c r="X38" s="518"/>
      <c r="Y38" s="511"/>
      <c r="Z38" s="506"/>
      <c r="AA38" s="507"/>
    </row>
    <row r="39" spans="1:27" ht="15.75" customHeight="1">
      <c r="A39" s="55"/>
      <c r="B39" s="176"/>
      <c r="C39" s="692"/>
      <c r="D39" s="693"/>
      <c r="E39" s="693"/>
      <c r="F39" s="693"/>
      <c r="G39" s="693"/>
      <c r="H39" s="693"/>
      <c r="I39" s="693"/>
      <c r="J39" s="693"/>
      <c r="K39" s="694"/>
      <c r="L39" s="177"/>
      <c r="M39" s="178"/>
      <c r="N39" s="178"/>
      <c r="O39" s="178"/>
      <c r="P39" s="178"/>
      <c r="Q39" s="178"/>
      <c r="R39" s="178"/>
      <c r="S39" s="179"/>
      <c r="T39" s="516" t="e">
        <f>VLOOKUP(C39,Listado!C11:I321,7,0)</f>
        <v>#N/A</v>
      </c>
      <c r="U39" s="518"/>
      <c r="V39" s="518"/>
      <c r="W39" s="518"/>
      <c r="X39" s="518"/>
      <c r="Y39" s="511"/>
      <c r="Z39" s="506"/>
      <c r="AA39" s="507"/>
    </row>
    <row r="40" spans="1:27" ht="15.75" customHeight="1">
      <c r="A40" s="55"/>
      <c r="B40" s="176"/>
      <c r="C40" s="692"/>
      <c r="D40" s="693"/>
      <c r="E40" s="693"/>
      <c r="F40" s="693"/>
      <c r="G40" s="693"/>
      <c r="H40" s="693"/>
      <c r="I40" s="693"/>
      <c r="J40" s="693"/>
      <c r="K40" s="694"/>
      <c r="L40" s="177"/>
      <c r="M40" s="178"/>
      <c r="N40" s="178"/>
      <c r="O40" s="178"/>
      <c r="P40" s="178"/>
      <c r="Q40" s="178"/>
      <c r="R40" s="178"/>
      <c r="S40" s="179"/>
      <c r="T40" s="516" t="e">
        <f>VLOOKUP(C40,Listado!C11:I321,7,0)</f>
        <v>#N/A</v>
      </c>
      <c r="U40" s="518"/>
      <c r="V40" s="518"/>
      <c r="W40" s="518"/>
      <c r="X40" s="518"/>
      <c r="Y40" s="511"/>
      <c r="Z40" s="506"/>
      <c r="AA40" s="507"/>
    </row>
    <row r="41" spans="1:27" ht="15.75" customHeight="1">
      <c r="A41" s="55"/>
      <c r="B41" s="176"/>
      <c r="C41" s="184"/>
      <c r="D41" s="185"/>
      <c r="E41" s="185"/>
      <c r="F41" s="185"/>
      <c r="G41" s="185"/>
      <c r="H41" s="185"/>
      <c r="I41" s="185"/>
      <c r="J41" s="185"/>
      <c r="K41" s="186"/>
      <c r="L41" s="177"/>
      <c r="M41" s="178"/>
      <c r="N41" s="178"/>
      <c r="O41" s="178"/>
      <c r="P41" s="178"/>
      <c r="Q41" s="178"/>
      <c r="R41" s="178"/>
      <c r="S41" s="179"/>
      <c r="T41" s="516" t="e">
        <f>VLOOKUP(C41,Listado!C11:I321,7,0)</f>
        <v>#N/A</v>
      </c>
      <c r="U41" s="518"/>
      <c r="V41" s="518"/>
      <c r="W41" s="518"/>
      <c r="X41" s="518"/>
      <c r="Y41" s="511"/>
      <c r="Z41" s="506"/>
      <c r="AA41" s="507"/>
    </row>
    <row r="42" spans="1:27" ht="15.75" customHeight="1">
      <c r="A42" s="55"/>
      <c r="B42" s="176"/>
      <c r="C42" s="184"/>
      <c r="D42" s="365"/>
      <c r="E42" s="185"/>
      <c r="F42" s="185"/>
      <c r="G42" s="185"/>
      <c r="H42" s="185"/>
      <c r="I42" s="185"/>
      <c r="J42" s="185"/>
      <c r="K42" s="186"/>
      <c r="L42" s="177"/>
      <c r="M42" s="178"/>
      <c r="N42" s="178"/>
      <c r="O42" s="178"/>
      <c r="P42" s="178"/>
      <c r="Q42" s="178"/>
      <c r="R42" s="178"/>
      <c r="S42" s="179"/>
      <c r="T42" s="516" t="e">
        <f>VLOOKUP(C42,Listado!C11:I321,7,0)</f>
        <v>#N/A</v>
      </c>
      <c r="U42" s="518"/>
      <c r="V42" s="518"/>
      <c r="W42" s="518"/>
      <c r="X42" s="518"/>
      <c r="Y42" s="511"/>
      <c r="Z42" s="506"/>
      <c r="AA42" s="507"/>
    </row>
    <row r="43" spans="1:27" ht="15.75" customHeight="1">
      <c r="A43" s="55"/>
      <c r="B43" s="176"/>
      <c r="C43" s="364"/>
      <c r="D43" s="185"/>
      <c r="E43" s="185"/>
      <c r="F43" s="185"/>
      <c r="G43" s="185"/>
      <c r="H43" s="185"/>
      <c r="I43" s="185"/>
      <c r="J43" s="185"/>
      <c r="K43" s="186"/>
      <c r="L43" s="177"/>
      <c r="M43" s="178"/>
      <c r="N43" s="178"/>
      <c r="O43" s="178"/>
      <c r="P43" s="178"/>
      <c r="Q43" s="178"/>
      <c r="R43" s="178"/>
      <c r="S43" s="179"/>
      <c r="T43" s="516" t="e">
        <f>VLOOKUP(C43,Listado!C11:I321,7,0)</f>
        <v>#N/A</v>
      </c>
      <c r="U43" s="518"/>
      <c r="V43" s="518"/>
      <c r="W43" s="518"/>
      <c r="X43" s="518"/>
      <c r="Y43" s="511"/>
      <c r="Z43" s="506"/>
      <c r="AA43" s="507"/>
    </row>
    <row r="44" spans="1:27" ht="15.75" customHeight="1">
      <c r="A44" s="55"/>
      <c r="B44" s="176"/>
      <c r="C44" s="184"/>
      <c r="D44" s="185"/>
      <c r="E44" s="185"/>
      <c r="F44" s="185"/>
      <c r="G44" s="185"/>
      <c r="H44" s="185"/>
      <c r="I44" s="185"/>
      <c r="J44" s="185"/>
      <c r="K44" s="186"/>
      <c r="L44" s="177"/>
      <c r="M44" s="178"/>
      <c r="N44" s="178"/>
      <c r="O44" s="178"/>
      <c r="P44" s="178"/>
      <c r="Q44" s="178"/>
      <c r="R44" s="178"/>
      <c r="S44" s="179"/>
      <c r="T44" s="516" t="e">
        <f>VLOOKUP(C44,Listado!C11:I321,7,0)</f>
        <v>#N/A</v>
      </c>
      <c r="U44" s="518"/>
      <c r="V44" s="518"/>
      <c r="W44" s="518"/>
      <c r="X44" s="518"/>
      <c r="Y44" s="511"/>
      <c r="Z44" s="506"/>
      <c r="AA44" s="507"/>
    </row>
    <row r="45" spans="1:27" ht="15.75" customHeight="1">
      <c r="A45" s="55"/>
      <c r="B45" s="176"/>
      <c r="C45" s="364"/>
      <c r="D45" s="365"/>
      <c r="E45" s="365"/>
      <c r="F45" s="365"/>
      <c r="G45" s="365"/>
      <c r="H45" s="365"/>
      <c r="I45" s="365"/>
      <c r="J45" s="365"/>
      <c r="K45" s="366"/>
      <c r="L45" s="177"/>
      <c r="M45" s="178"/>
      <c r="N45" s="178"/>
      <c r="O45" s="178"/>
      <c r="P45" s="178"/>
      <c r="Q45" s="178"/>
      <c r="R45" s="178"/>
      <c r="S45" s="179"/>
      <c r="T45" s="516" t="e">
        <f>VLOOKUP(C45,Listado!C11:I321,7,0)</f>
        <v>#N/A</v>
      </c>
      <c r="U45" s="518"/>
      <c r="V45" s="518"/>
      <c r="W45" s="518"/>
      <c r="X45" s="518"/>
      <c r="Y45" s="511"/>
      <c r="Z45" s="506"/>
      <c r="AA45" s="507"/>
    </row>
    <row r="46" spans="1:27" ht="15.75" customHeight="1">
      <c r="A46" s="55"/>
      <c r="B46" s="176"/>
      <c r="C46" s="184"/>
      <c r="D46" s="185"/>
      <c r="E46" s="185"/>
      <c r="F46" s="185"/>
      <c r="G46" s="185"/>
      <c r="H46" s="185"/>
      <c r="I46" s="185"/>
      <c r="J46" s="185"/>
      <c r="K46" s="186"/>
      <c r="L46" s="177"/>
      <c r="M46" s="178"/>
      <c r="N46" s="178"/>
      <c r="O46" s="178"/>
      <c r="P46" s="178"/>
      <c r="Q46" s="178"/>
      <c r="R46" s="178"/>
      <c r="S46" s="179"/>
      <c r="T46" s="516" t="e">
        <f>VLOOKUP(C46,Listado!C11:I321,7,0)</f>
        <v>#N/A</v>
      </c>
      <c r="U46" s="518"/>
      <c r="V46" s="518"/>
      <c r="W46" s="518"/>
      <c r="X46" s="518"/>
      <c r="Y46" s="511"/>
      <c r="Z46" s="506"/>
      <c r="AA46" s="507"/>
    </row>
    <row r="47" spans="1:27" ht="15.75" customHeight="1">
      <c r="A47" s="55"/>
      <c r="B47" s="176"/>
      <c r="C47" s="184"/>
      <c r="D47" s="185"/>
      <c r="E47" s="185"/>
      <c r="F47" s="185"/>
      <c r="G47" s="185"/>
      <c r="H47" s="185"/>
      <c r="I47" s="185"/>
      <c r="J47" s="185"/>
      <c r="K47" s="186"/>
      <c r="L47" s="177"/>
      <c r="M47" s="178"/>
      <c r="N47" s="178"/>
      <c r="O47" s="178"/>
      <c r="P47" s="178"/>
      <c r="Q47" s="178"/>
      <c r="R47" s="178"/>
      <c r="S47" s="179"/>
      <c r="T47" s="516" t="e">
        <f>VLOOKUP(C47,Listado!C11:I321,7,0)</f>
        <v>#N/A</v>
      </c>
      <c r="U47" s="518"/>
      <c r="V47" s="518"/>
      <c r="W47" s="518"/>
      <c r="X47" s="518"/>
      <c r="Y47" s="511"/>
      <c r="Z47" s="506"/>
      <c r="AA47" s="507"/>
    </row>
    <row r="48" spans="1:27" ht="15.75" customHeight="1">
      <c r="A48" s="55"/>
      <c r="B48" s="176"/>
      <c r="C48" s="799"/>
      <c r="D48" s="799"/>
      <c r="E48" s="799"/>
      <c r="F48" s="799"/>
      <c r="G48" s="799"/>
      <c r="H48" s="799"/>
      <c r="I48" s="799"/>
      <c r="J48" s="799"/>
      <c r="K48" s="799"/>
      <c r="L48" s="177"/>
      <c r="M48" s="178"/>
      <c r="N48" s="178"/>
      <c r="O48" s="178"/>
      <c r="P48" s="178"/>
      <c r="Q48" s="178"/>
      <c r="R48" s="178"/>
      <c r="S48" s="179"/>
      <c r="T48" s="516" t="e">
        <f>VLOOKUP(C48,Listado!C11:I321,7,0)</f>
        <v>#N/A</v>
      </c>
      <c r="U48" s="518"/>
      <c r="V48" s="518"/>
      <c r="W48" s="518"/>
      <c r="X48" s="518"/>
      <c r="Y48" s="511"/>
      <c r="Z48" s="506"/>
      <c r="AA48" s="507"/>
    </row>
    <row r="49" spans="1:27" ht="15.75" customHeight="1">
      <c r="A49" s="55"/>
      <c r="B49" s="176"/>
      <c r="C49" s="800"/>
      <c r="D49" s="800"/>
      <c r="E49" s="800"/>
      <c r="F49" s="800"/>
      <c r="G49" s="800"/>
      <c r="H49" s="800"/>
      <c r="I49" s="800"/>
      <c r="J49" s="800"/>
      <c r="K49" s="800"/>
      <c r="L49" s="177"/>
      <c r="M49" s="178"/>
      <c r="N49" s="178"/>
      <c r="O49" s="178"/>
      <c r="P49" s="178"/>
      <c r="Q49" s="178"/>
      <c r="R49" s="178"/>
      <c r="S49" s="179"/>
      <c r="T49" s="516" t="e">
        <f>VLOOKUP(C49,Listado!C11:I321,7,0)</f>
        <v>#N/A</v>
      </c>
      <c r="U49" s="518"/>
      <c r="V49" s="518"/>
      <c r="W49" s="518"/>
      <c r="X49" s="518"/>
      <c r="Y49" s="511"/>
      <c r="Z49" s="506"/>
      <c r="AA49" s="507"/>
    </row>
    <row r="50" spans="1:27" ht="15.75" customHeight="1">
      <c r="A50" s="55"/>
      <c r="B50" s="176"/>
      <c r="C50" s="800"/>
      <c r="D50" s="800"/>
      <c r="E50" s="800"/>
      <c r="F50" s="800"/>
      <c r="G50" s="800"/>
      <c r="H50" s="800"/>
      <c r="I50" s="800"/>
      <c r="J50" s="800"/>
      <c r="K50" s="800"/>
      <c r="L50" s="177"/>
      <c r="M50" s="178"/>
      <c r="N50" s="178"/>
      <c r="O50" s="178"/>
      <c r="P50" s="178"/>
      <c r="Q50" s="178"/>
      <c r="R50" s="178"/>
      <c r="S50" s="179"/>
      <c r="T50" s="516" t="e">
        <f>VLOOKUP(C50,Listado!C11:I321,7,0)</f>
        <v>#N/A</v>
      </c>
      <c r="U50" s="518"/>
      <c r="V50" s="518"/>
      <c r="W50" s="518"/>
      <c r="X50" s="518"/>
      <c r="Y50" s="511"/>
      <c r="Z50" s="506"/>
      <c r="AA50" s="507"/>
    </row>
    <row r="51" spans="1:27" ht="15.75" customHeight="1">
      <c r="A51" s="55"/>
      <c r="B51" s="176"/>
      <c r="C51" s="800"/>
      <c r="D51" s="800"/>
      <c r="E51" s="800"/>
      <c r="F51" s="800"/>
      <c r="G51" s="800"/>
      <c r="H51" s="800"/>
      <c r="I51" s="800"/>
      <c r="J51" s="800"/>
      <c r="K51" s="800"/>
      <c r="L51" s="177"/>
      <c r="M51" s="178"/>
      <c r="N51" s="178"/>
      <c r="O51" s="178"/>
      <c r="P51" s="178"/>
      <c r="Q51" s="178"/>
      <c r="R51" s="178"/>
      <c r="S51" s="179"/>
      <c r="T51" s="516" t="e">
        <f>VLOOKUP(C51,Listado!C11:I321,7,0)</f>
        <v>#N/A</v>
      </c>
      <c r="U51" s="518"/>
      <c r="V51" s="518"/>
      <c r="W51" s="518"/>
      <c r="X51" s="518"/>
      <c r="Y51" s="511"/>
      <c r="Z51" s="506"/>
      <c r="AA51" s="507"/>
    </row>
    <row r="52" spans="1:27" ht="15.75" customHeight="1">
      <c r="A52" s="55"/>
      <c r="B52" s="176"/>
      <c r="C52" s="800"/>
      <c r="D52" s="800"/>
      <c r="E52" s="800"/>
      <c r="F52" s="800"/>
      <c r="G52" s="800"/>
      <c r="H52" s="800"/>
      <c r="I52" s="800"/>
      <c r="J52" s="800"/>
      <c r="K52" s="800"/>
      <c r="L52" s="177"/>
      <c r="M52" s="178"/>
      <c r="N52" s="178"/>
      <c r="O52" s="178"/>
      <c r="P52" s="178"/>
      <c r="Q52" s="178"/>
      <c r="R52" s="178"/>
      <c r="S52" s="179"/>
      <c r="T52" s="516" t="e">
        <f>VLOOKUP(C52,Listado!C11:I321,7,0)</f>
        <v>#N/A</v>
      </c>
      <c r="U52" s="518"/>
      <c r="V52" s="518"/>
      <c r="W52" s="518"/>
      <c r="X52" s="518"/>
      <c r="Y52" s="511"/>
      <c r="Z52" s="506"/>
      <c r="AA52" s="507"/>
    </row>
    <row r="53" spans="1:27" ht="15.75" customHeight="1">
      <c r="A53" s="55"/>
      <c r="B53" s="176"/>
      <c r="C53" s="800"/>
      <c r="D53" s="800"/>
      <c r="E53" s="800"/>
      <c r="F53" s="800"/>
      <c r="G53" s="800"/>
      <c r="H53" s="800"/>
      <c r="I53" s="800"/>
      <c r="J53" s="800"/>
      <c r="K53" s="800"/>
      <c r="L53" s="177"/>
      <c r="M53" s="178"/>
      <c r="N53" s="178"/>
      <c r="O53" s="178"/>
      <c r="P53" s="178"/>
      <c r="Q53" s="178"/>
      <c r="R53" s="178"/>
      <c r="S53" s="179"/>
      <c r="T53" s="516" t="e">
        <f>VLOOKUP(C53,Listado!C11:I321,7,0)</f>
        <v>#N/A</v>
      </c>
      <c r="U53" s="518"/>
      <c r="V53" s="518"/>
      <c r="W53" s="518"/>
      <c r="X53" s="518"/>
      <c r="Y53" s="511"/>
      <c r="Z53" s="506"/>
      <c r="AA53" s="507"/>
    </row>
    <row r="54" spans="1:27" ht="15.75" customHeight="1">
      <c r="A54" s="55"/>
      <c r="B54" s="176"/>
      <c r="C54" s="800"/>
      <c r="D54" s="800"/>
      <c r="E54" s="800"/>
      <c r="F54" s="800"/>
      <c r="G54" s="800"/>
      <c r="H54" s="800"/>
      <c r="I54" s="800"/>
      <c r="J54" s="800"/>
      <c r="K54" s="800"/>
      <c r="L54" s="177"/>
      <c r="M54" s="178"/>
      <c r="N54" s="178"/>
      <c r="O54" s="178"/>
      <c r="P54" s="178"/>
      <c r="Q54" s="178"/>
      <c r="R54" s="178"/>
      <c r="S54" s="179"/>
      <c r="T54" s="516" t="e">
        <f>VLOOKUP(C54,Listado!C11:I321,7,0)</f>
        <v>#N/A</v>
      </c>
      <c r="U54" s="518"/>
      <c r="V54" s="518"/>
      <c r="W54" s="518"/>
      <c r="X54" s="518"/>
      <c r="Y54" s="511"/>
      <c r="Z54" s="506"/>
      <c r="AA54" s="507"/>
    </row>
    <row r="55" spans="1:27" ht="15.75" customHeight="1">
      <c r="A55" s="55"/>
      <c r="B55" s="176"/>
      <c r="C55" s="800"/>
      <c r="D55" s="800"/>
      <c r="E55" s="800"/>
      <c r="F55" s="800"/>
      <c r="G55" s="800"/>
      <c r="H55" s="800"/>
      <c r="I55" s="800"/>
      <c r="J55" s="800"/>
      <c r="K55" s="800"/>
      <c r="L55" s="177"/>
      <c r="M55" s="178"/>
      <c r="N55" s="178"/>
      <c r="O55" s="178"/>
      <c r="P55" s="178"/>
      <c r="Q55" s="178"/>
      <c r="R55" s="178"/>
      <c r="S55" s="179"/>
      <c r="T55" s="516" t="e">
        <f>VLOOKUP(C55,Listado!C11:I321,7,0)</f>
        <v>#N/A</v>
      </c>
      <c r="U55" s="518"/>
      <c r="V55" s="518"/>
      <c r="W55" s="518"/>
      <c r="X55" s="518"/>
      <c r="Y55" s="511"/>
      <c r="Z55" s="506"/>
      <c r="AA55" s="507"/>
    </row>
    <row r="56" spans="1:27" ht="15.75" customHeight="1">
      <c r="A56" s="55"/>
      <c r="B56" s="176"/>
      <c r="C56" s="800"/>
      <c r="D56" s="800"/>
      <c r="E56" s="800"/>
      <c r="F56" s="800"/>
      <c r="G56" s="800"/>
      <c r="H56" s="800"/>
      <c r="I56" s="800"/>
      <c r="J56" s="800"/>
      <c r="K56" s="800"/>
      <c r="L56" s="177"/>
      <c r="M56" s="178"/>
      <c r="N56" s="178"/>
      <c r="O56" s="178"/>
      <c r="P56" s="178"/>
      <c r="Q56" s="178"/>
      <c r="R56" s="178"/>
      <c r="S56" s="179"/>
      <c r="T56" s="180" t="e">
        <f>VLOOKUP(C56,Listado!C11:I321,7,0)</f>
        <v>#N/A</v>
      </c>
      <c r="U56" s="188">
        <v>5000</v>
      </c>
      <c r="V56" s="188">
        <v>600</v>
      </c>
      <c r="W56" s="182"/>
      <c r="X56" s="182"/>
      <c r="Y56" s="269"/>
      <c r="Z56" s="269"/>
    </row>
    <row r="57" spans="1:27" ht="15.75" customHeight="1">
      <c r="A57" s="55"/>
      <c r="B57" s="189"/>
      <c r="C57" s="804" t="s">
        <v>98</v>
      </c>
      <c r="D57" s="804"/>
      <c r="E57" s="804"/>
      <c r="F57" s="804"/>
      <c r="G57" s="804"/>
      <c r="H57" s="804"/>
      <c r="I57" s="804"/>
      <c r="J57" s="804"/>
      <c r="K57" s="804"/>
      <c r="L57" s="190"/>
      <c r="M57" s="191"/>
      <c r="N57" s="191">
        <v>5000</v>
      </c>
      <c r="O57" s="191"/>
      <c r="P57" s="191"/>
      <c r="Q57" s="198"/>
      <c r="R57" s="202"/>
      <c r="S57" s="179"/>
      <c r="T57" s="180">
        <f>VLOOKUP(C57,Listado!C11:I321,7,0)</f>
        <v>0</v>
      </c>
      <c r="U57" s="194">
        <v>0</v>
      </c>
      <c r="V57" s="194">
        <v>0</v>
      </c>
      <c r="W57" s="194">
        <f>SUM(R60+R61)</f>
        <v>0</v>
      </c>
      <c r="X57" s="195"/>
      <c r="Y57" s="194">
        <v>0</v>
      </c>
      <c r="Z57" s="194">
        <v>0</v>
      </c>
    </row>
    <row r="58" spans="1:27" ht="15.75" customHeight="1">
      <c r="A58" s="55"/>
      <c r="B58" s="189"/>
      <c r="C58" s="804" t="s">
        <v>267</v>
      </c>
      <c r="D58" s="804"/>
      <c r="E58" s="804"/>
      <c r="F58" s="804"/>
      <c r="G58" s="804"/>
      <c r="H58" s="804"/>
      <c r="I58" s="804"/>
      <c r="J58" s="804"/>
      <c r="K58" s="804"/>
      <c r="L58" s="190"/>
      <c r="M58" s="196"/>
      <c r="N58" s="197">
        <v>500</v>
      </c>
      <c r="O58" s="196"/>
      <c r="P58" s="196"/>
      <c r="Q58" s="198"/>
      <c r="R58" s="196"/>
      <c r="S58" s="179"/>
      <c r="T58" s="180" t="e">
        <f>VLOOKUP(C58,Listado!C11:I321,7,0)</f>
        <v>#N/A</v>
      </c>
      <c r="U58" s="199">
        <f>SUMIF('HC-Jun'!L15:L56,"OM",'HC-Jun'!M15:M56)+R57</f>
        <v>5000</v>
      </c>
      <c r="V58" s="199">
        <v>500</v>
      </c>
      <c r="W58" s="194">
        <v>1300</v>
      </c>
      <c r="X58" s="195"/>
      <c r="Y58" s="194">
        <v>130</v>
      </c>
      <c r="Z58" s="194">
        <v>1000</v>
      </c>
    </row>
    <row r="59" spans="1:27" ht="15.75" customHeight="1">
      <c r="A59" s="55"/>
      <c r="B59" s="189"/>
      <c r="C59" s="804" t="s">
        <v>396</v>
      </c>
      <c r="D59" s="804"/>
      <c r="E59" s="804"/>
      <c r="F59" s="804"/>
      <c r="G59" s="804"/>
      <c r="H59" s="804"/>
      <c r="I59" s="804"/>
      <c r="J59" s="804"/>
      <c r="K59" s="804"/>
      <c r="L59" s="201" t="e">
        <f>T59</f>
        <v>#N/A</v>
      </c>
      <c r="M59" s="196"/>
      <c r="N59" s="197">
        <v>1300</v>
      </c>
      <c r="O59" s="196"/>
      <c r="P59" s="196"/>
      <c r="Q59" s="196"/>
      <c r="R59" s="202">
        <v>0</v>
      </c>
      <c r="S59" s="179"/>
      <c r="T59" s="180" t="e">
        <f>VLOOKUP(C59,Listado!C11:I321,7,0)</f>
        <v>#N/A</v>
      </c>
      <c r="U59" s="194">
        <f>SUM(U56-U58)</f>
        <v>0</v>
      </c>
      <c r="V59" s="194">
        <f>V56-V58</f>
        <v>100</v>
      </c>
      <c r="W59" s="182"/>
      <c r="X59" s="182"/>
      <c r="Y59" s="52"/>
      <c r="Z59" s="269"/>
    </row>
    <row r="60" spans="1:27" ht="15.75" customHeight="1">
      <c r="A60" s="55"/>
      <c r="B60" s="189"/>
      <c r="C60" s="804" t="s">
        <v>423</v>
      </c>
      <c r="D60" s="804"/>
      <c r="E60" s="804"/>
      <c r="F60" s="804"/>
      <c r="G60" s="804"/>
      <c r="H60" s="804"/>
      <c r="I60" s="804"/>
      <c r="J60" s="804"/>
      <c r="K60" s="804"/>
      <c r="L60" s="201" t="e">
        <f>T60</f>
        <v>#N/A</v>
      </c>
      <c r="M60" s="203"/>
      <c r="N60" s="197">
        <v>0</v>
      </c>
      <c r="O60" s="203"/>
      <c r="P60" s="203"/>
      <c r="Q60" s="203"/>
      <c r="R60" s="202"/>
      <c r="S60" s="179"/>
      <c r="T60" s="180" t="e">
        <f>VLOOKUP(C60,Listado!C11:I321,7,0)</f>
        <v>#N/A</v>
      </c>
      <c r="U60" s="183"/>
      <c r="V60" s="182"/>
      <c r="W60" s="182"/>
      <c r="X60" s="182"/>
      <c r="Y60" s="52"/>
    </row>
    <row r="61" spans="1:27" ht="15.75" customHeight="1">
      <c r="A61" s="55"/>
      <c r="B61" s="189"/>
      <c r="C61" s="804" t="s">
        <v>162</v>
      </c>
      <c r="D61" s="804"/>
      <c r="E61" s="804"/>
      <c r="F61" s="804"/>
      <c r="G61" s="804"/>
      <c r="H61" s="804"/>
      <c r="I61" s="804"/>
      <c r="J61" s="804"/>
      <c r="K61" s="804"/>
      <c r="L61" s="201" t="str">
        <f>T61</f>
        <v>RFC</v>
      </c>
      <c r="M61" s="203"/>
      <c r="N61" s="197">
        <v>1000</v>
      </c>
      <c r="O61" s="203"/>
      <c r="P61" s="203"/>
      <c r="Q61" s="203"/>
      <c r="R61" s="204"/>
      <c r="S61" s="179"/>
      <c r="T61" s="180" t="str">
        <f>VLOOKUP(C61,Listado!C11:I321,7,0)</f>
        <v>RFC</v>
      </c>
      <c r="U61" s="183"/>
      <c r="V61" s="182"/>
      <c r="W61" s="182"/>
      <c r="X61" s="182"/>
      <c r="Y61" s="52"/>
    </row>
    <row r="62" spans="1:27" ht="15.75" customHeight="1">
      <c r="A62" s="55"/>
      <c r="B62" s="189"/>
      <c r="C62" s="804"/>
      <c r="D62" s="804"/>
      <c r="E62" s="804"/>
      <c r="F62" s="804"/>
      <c r="G62" s="804"/>
      <c r="H62" s="804"/>
      <c r="I62" s="804"/>
      <c r="J62" s="804"/>
      <c r="K62" s="804"/>
      <c r="L62" s="201" t="e">
        <f>T62</f>
        <v>#N/A</v>
      </c>
      <c r="M62" s="203"/>
      <c r="N62" s="197"/>
      <c r="O62" s="203"/>
      <c r="P62" s="203"/>
      <c r="Q62" s="203"/>
      <c r="R62" s="203"/>
      <c r="S62" s="179"/>
      <c r="T62" s="180" t="e">
        <f>VLOOKUP(C62,Listado!C11:I321,7,0)</f>
        <v>#N/A</v>
      </c>
      <c r="U62" s="183"/>
      <c r="V62" s="182"/>
      <c r="W62" s="182"/>
      <c r="X62" s="182"/>
      <c r="Y62" s="52"/>
    </row>
    <row r="63" spans="1:27" ht="15.75" customHeight="1">
      <c r="A63" s="55"/>
      <c r="B63" s="189"/>
      <c r="C63" s="804"/>
      <c r="D63" s="804"/>
      <c r="E63" s="804"/>
      <c r="F63" s="804"/>
      <c r="G63" s="804"/>
      <c r="H63" s="804"/>
      <c r="I63" s="804"/>
      <c r="J63" s="804"/>
      <c r="K63" s="804"/>
      <c r="L63" s="201" t="e">
        <f>T63</f>
        <v>#N/A</v>
      </c>
      <c r="M63" s="203"/>
      <c r="N63" s="203"/>
      <c r="O63" s="203"/>
      <c r="P63" s="203"/>
      <c r="Q63" s="203"/>
      <c r="R63" s="205"/>
      <c r="S63" s="179"/>
      <c r="T63" s="180" t="e">
        <f>VLOOKUP(C63,Listado!C11:I321,7,0)</f>
        <v>#N/A</v>
      </c>
      <c r="U63" s="183"/>
      <c r="V63" s="182"/>
      <c r="W63" s="182"/>
      <c r="X63" s="182"/>
      <c r="Y63" s="52"/>
    </row>
    <row r="64" spans="1:27" ht="13.5" customHeight="1">
      <c r="A64" s="55"/>
      <c r="B64" s="806" t="s">
        <v>268</v>
      </c>
      <c r="C64" s="806"/>
      <c r="D64" s="806"/>
      <c r="E64" s="806"/>
      <c r="F64" s="806"/>
      <c r="G64" s="806"/>
      <c r="H64" s="806"/>
      <c r="I64" s="806"/>
      <c r="J64" s="806"/>
      <c r="K64" s="806"/>
      <c r="L64" s="806"/>
      <c r="M64" s="805">
        <f>SUM(M15:M56)</f>
        <v>12592</v>
      </c>
      <c r="N64" s="805">
        <f>SUM(N15:N61)</f>
        <v>12439</v>
      </c>
      <c r="O64" s="805">
        <f>SUM(O15:O56)</f>
        <v>0</v>
      </c>
      <c r="P64" s="805">
        <f>SUM(P15:P56)</f>
        <v>0</v>
      </c>
      <c r="Q64" s="805">
        <f>SUM(Q15:Q56)</f>
        <v>0</v>
      </c>
      <c r="R64" s="805">
        <f>SUM(R15:R56)</f>
        <v>0</v>
      </c>
      <c r="S64" s="56"/>
      <c r="T64" s="183"/>
      <c r="U64" s="183"/>
      <c r="V64" s="182"/>
      <c r="W64" s="182"/>
      <c r="X64" s="52"/>
      <c r="Y64" s="52"/>
    </row>
    <row r="65" spans="1:25" ht="13.5" customHeight="1">
      <c r="A65" s="55"/>
      <c r="B65" s="806"/>
      <c r="C65" s="806"/>
      <c r="D65" s="806"/>
      <c r="E65" s="806"/>
      <c r="F65" s="806"/>
      <c r="G65" s="806"/>
      <c r="H65" s="806"/>
      <c r="I65" s="806"/>
      <c r="J65" s="806"/>
      <c r="K65" s="806"/>
      <c r="L65" s="806"/>
      <c r="M65" s="805"/>
      <c r="N65" s="805"/>
      <c r="O65" s="805"/>
      <c r="P65" s="805"/>
      <c r="Q65" s="805"/>
      <c r="R65" s="805"/>
      <c r="S65" s="56"/>
      <c r="T65" s="183"/>
      <c r="U65" s="183"/>
      <c r="V65" s="182"/>
      <c r="W65" s="182"/>
      <c r="X65" s="52"/>
      <c r="Y65" s="52"/>
    </row>
    <row r="66" spans="1:25">
      <c r="A66" s="55"/>
      <c r="B66" s="206"/>
      <c r="C66" s="207"/>
      <c r="D66" s="207"/>
      <c r="E66" s="207"/>
      <c r="F66" s="207"/>
      <c r="G66" s="207"/>
      <c r="H66" s="207"/>
      <c r="I66" s="207"/>
      <c r="J66" s="207"/>
      <c r="K66" s="207"/>
      <c r="L66" s="206"/>
      <c r="M66" s="206"/>
      <c r="N66" s="206"/>
      <c r="O66" s="206"/>
      <c r="P66" s="206"/>
      <c r="Q66" s="206"/>
      <c r="R66" s="206"/>
      <c r="S66" s="56"/>
      <c r="T66" s="183"/>
      <c r="U66" s="183"/>
      <c r="V66" s="182"/>
      <c r="W66" s="182"/>
      <c r="X66" s="52"/>
      <c r="Y66" s="52"/>
    </row>
    <row r="67" spans="1:25" ht="12.75" customHeight="1">
      <c r="A67" s="55"/>
      <c r="B67" s="807" t="s">
        <v>269</v>
      </c>
      <c r="C67" s="807"/>
      <c r="D67" s="208"/>
      <c r="E67" s="208"/>
      <c r="F67" s="208"/>
      <c r="G67" s="208"/>
      <c r="H67" s="208"/>
      <c r="I67" s="208"/>
      <c r="J67" s="208"/>
      <c r="K67" s="208"/>
      <c r="L67" s="206"/>
      <c r="M67" s="206"/>
      <c r="N67" s="206"/>
      <c r="O67" s="206"/>
      <c r="P67" s="206"/>
      <c r="Q67" s="808" t="s">
        <v>270</v>
      </c>
      <c r="R67" s="808"/>
      <c r="S67" s="56"/>
      <c r="T67" s="183"/>
      <c r="U67" s="183"/>
      <c r="V67" s="182"/>
      <c r="W67" s="182"/>
      <c r="X67" s="52"/>
      <c r="Y67" s="52"/>
    </row>
    <row r="68" spans="1:25" ht="30.75" customHeight="1">
      <c r="A68" s="55"/>
      <c r="B68" s="208"/>
      <c r="C68" s="208"/>
      <c r="D68" s="208"/>
      <c r="E68" s="208"/>
      <c r="F68" s="208"/>
      <c r="G68" s="208"/>
      <c r="H68" s="208"/>
      <c r="I68" s="208"/>
      <c r="J68" s="208"/>
      <c r="K68" s="208"/>
      <c r="L68" s="206"/>
      <c r="M68" s="206"/>
      <c r="N68" s="206"/>
      <c r="O68" s="206"/>
      <c r="P68" s="206"/>
      <c r="Q68" s="209"/>
      <c r="R68" s="209"/>
      <c r="S68" s="56"/>
      <c r="T68" s="183"/>
      <c r="U68" s="183"/>
      <c r="V68" s="182"/>
      <c r="W68" s="182"/>
      <c r="X68" s="52"/>
      <c r="Y68" s="52"/>
    </row>
    <row r="69" spans="1:25" ht="26.25" customHeight="1">
      <c r="A69" s="55"/>
      <c r="B69" s="794" t="s">
        <v>253</v>
      </c>
      <c r="C69" s="794"/>
      <c r="D69" s="794"/>
      <c r="E69" s="794"/>
      <c r="F69" s="794"/>
      <c r="G69" s="794"/>
      <c r="H69" s="794"/>
      <c r="I69" s="794"/>
      <c r="J69" s="794"/>
      <c r="K69" s="794"/>
      <c r="L69" s="794"/>
      <c r="M69" s="794"/>
      <c r="N69" s="794"/>
      <c r="O69" s="794"/>
      <c r="P69" s="794"/>
      <c r="Q69" s="794"/>
      <c r="R69" s="794"/>
      <c r="S69" s="56"/>
      <c r="T69" s="183"/>
      <c r="U69" s="183"/>
      <c r="V69" s="182"/>
      <c r="W69" s="182" t="str">
        <f>IF(C69="Pago Mensual sobre el uso del Salon","G",IF(C69="Redondeo para Comp. la Obra Mundial","RED",IF(C69="Redondeo para Comp. Fondo de Salones del Reino","FSR",IF(C69="","",IF(C69="","",IF(C69="","",IF(C69="","",IF(C69="",""))))))))</f>
        <v/>
      </c>
      <c r="X69" s="52"/>
      <c r="Y69" s="52"/>
    </row>
    <row r="70" spans="1:25" ht="15" customHeight="1">
      <c r="A70" s="55"/>
      <c r="B70" s="206"/>
      <c r="C70" s="207"/>
      <c r="D70" s="207"/>
      <c r="E70" s="207"/>
      <c r="F70" s="207"/>
      <c r="G70" s="207"/>
      <c r="H70" s="207"/>
      <c r="I70" s="207"/>
      <c r="J70" s="207"/>
      <c r="K70" s="207"/>
      <c r="L70" s="207"/>
      <c r="M70" s="206"/>
      <c r="N70" s="206"/>
      <c r="O70" s="206"/>
      <c r="P70" s="206"/>
      <c r="Q70" s="206"/>
      <c r="R70" s="206"/>
      <c r="S70" s="56"/>
      <c r="T70" s="183"/>
      <c r="U70" s="183"/>
      <c r="V70" s="182"/>
      <c r="W70" s="182" t="str">
        <f>IF(C70="Pago Mensual sobre el uso del Salon","G",IF(C70="Redondeo para Comp. la Obra Mundial","RED",IF(C70="Redondeo para Comp. Fondo de Salones del Reino","FSR",IF(C70="","",IF(C70="","",IF(C70="","",IF(C70="","",IF(C70="",""))))))))</f>
        <v/>
      </c>
      <c r="X70" s="52"/>
      <c r="Y70" s="52"/>
    </row>
    <row r="71" spans="1:25" ht="15" customHeight="1">
      <c r="A71" s="55"/>
      <c r="B71" s="791" t="s">
        <v>259</v>
      </c>
      <c r="C71" s="792" t="s">
        <v>260</v>
      </c>
      <c r="D71" s="792"/>
      <c r="E71" s="792"/>
      <c r="F71" s="792"/>
      <c r="G71" s="792"/>
      <c r="H71" s="792"/>
      <c r="I71" s="792"/>
      <c r="J71" s="792"/>
      <c r="K71" s="792"/>
      <c r="L71" s="792" t="s">
        <v>261</v>
      </c>
      <c r="M71" s="792" t="str">
        <f>M13</f>
        <v>CONGREGACION</v>
      </c>
      <c r="N71" s="792"/>
      <c r="O71" s="792" t="str">
        <f>O13</f>
        <v>PROYECTO CONST. SALON</v>
      </c>
      <c r="P71" s="792"/>
      <c r="Q71" s="792" t="str">
        <f>Q13</f>
        <v>FONDO</v>
      </c>
      <c r="R71" s="792"/>
      <c r="S71" s="56"/>
      <c r="T71" s="183"/>
      <c r="U71" s="183"/>
      <c r="V71" s="182"/>
      <c r="W71" s="182"/>
      <c r="X71" s="52"/>
      <c r="Y71" s="52"/>
    </row>
    <row r="72" spans="1:25" ht="15" customHeight="1">
      <c r="A72" s="55"/>
      <c r="B72" s="791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496" t="s">
        <v>265</v>
      </c>
      <c r="N72" s="496" t="s">
        <v>266</v>
      </c>
      <c r="O72" s="496" t="s">
        <v>265</v>
      </c>
      <c r="P72" s="496" t="s">
        <v>266</v>
      </c>
      <c r="Q72" s="496" t="s">
        <v>265</v>
      </c>
      <c r="R72" s="497" t="s">
        <v>266</v>
      </c>
      <c r="S72" s="56"/>
      <c r="T72" s="183"/>
      <c r="U72" s="183"/>
      <c r="V72" s="182"/>
      <c r="W72" s="182" t="str">
        <f>IF(C72="Pago Mensual sobre el uso del Salon","G",IF(C72="Redondeo para Comp. la Obra Mundial","RED",IF(C72="Redondeo para Comp. Fondo de Salones del Reino","FSR",IF(C72="","",IF(C72="","",IF(C72="","",IF(C72="","",IF(C72="",""))))))))</f>
        <v/>
      </c>
      <c r="X72" s="52"/>
      <c r="Y72" s="52"/>
    </row>
    <row r="73" spans="1:25" ht="15" customHeight="1">
      <c r="A73" s="55"/>
      <c r="B73" s="210"/>
      <c r="C73" s="809" t="s">
        <v>271</v>
      </c>
      <c r="D73" s="809"/>
      <c r="E73" s="809"/>
      <c r="F73" s="809"/>
      <c r="G73" s="809"/>
      <c r="H73" s="809"/>
      <c r="I73" s="809"/>
      <c r="J73" s="809"/>
      <c r="K73" s="809"/>
      <c r="L73" s="211"/>
      <c r="M73" s="212">
        <f t="shared" ref="M73:R73" si="0">M64</f>
        <v>12592</v>
      </c>
      <c r="N73" s="212">
        <f t="shared" si="0"/>
        <v>12439</v>
      </c>
      <c r="O73" s="212">
        <f t="shared" si="0"/>
        <v>0</v>
      </c>
      <c r="P73" s="212">
        <f t="shared" si="0"/>
        <v>0</v>
      </c>
      <c r="Q73" s="212">
        <f t="shared" si="0"/>
        <v>0</v>
      </c>
      <c r="R73" s="212">
        <f t="shared" si="0"/>
        <v>0</v>
      </c>
      <c r="S73" s="56"/>
      <c r="T73" s="183"/>
      <c r="U73" s="183"/>
      <c r="V73" s="182"/>
      <c r="W73" s="182"/>
      <c r="X73" s="52"/>
      <c r="Y73" s="52"/>
    </row>
    <row r="74" spans="1:25" ht="15" customHeight="1">
      <c r="A74" s="55"/>
      <c r="B74" s="176"/>
      <c r="C74" s="800"/>
      <c r="D74" s="800"/>
      <c r="E74" s="800"/>
      <c r="F74" s="800"/>
      <c r="G74" s="800"/>
      <c r="H74" s="800"/>
      <c r="I74" s="800"/>
      <c r="J74" s="800"/>
      <c r="K74" s="800"/>
      <c r="L74" s="213" t="e">
        <f t="shared" ref="L74:L95" si="1">T74</f>
        <v>#N/A</v>
      </c>
      <c r="M74" s="214"/>
      <c r="N74" s="216"/>
      <c r="O74" s="215"/>
      <c r="P74" s="215"/>
      <c r="Q74" s="215"/>
      <c r="R74" s="215"/>
      <c r="S74" s="56"/>
      <c r="T74" s="183" t="e">
        <f>VLOOKUP(C74,Listado!C11:I321,7,0)</f>
        <v>#N/A</v>
      </c>
      <c r="U74" s="183"/>
      <c r="V74" s="182"/>
      <c r="W74" s="182"/>
      <c r="X74" s="182"/>
      <c r="Y74" s="52"/>
    </row>
    <row r="75" spans="1:25" ht="15" customHeight="1">
      <c r="A75" s="55"/>
      <c r="B75" s="176"/>
      <c r="C75" s="800"/>
      <c r="D75" s="800"/>
      <c r="E75" s="800"/>
      <c r="F75" s="800"/>
      <c r="G75" s="800"/>
      <c r="H75" s="800"/>
      <c r="I75" s="800"/>
      <c r="J75" s="800"/>
      <c r="K75" s="800"/>
      <c r="L75" s="213" t="e">
        <f t="shared" si="1"/>
        <v>#N/A</v>
      </c>
      <c r="M75" s="214"/>
      <c r="N75" s="216"/>
      <c r="O75" s="215"/>
      <c r="P75" s="215"/>
      <c r="Q75" s="215"/>
      <c r="R75" s="215"/>
      <c r="S75" s="56"/>
      <c r="T75" s="183" t="e">
        <f>VLOOKUP(C75,Listado!C11:I321,7,0)</f>
        <v>#N/A</v>
      </c>
      <c r="U75" s="183"/>
      <c r="V75" s="182"/>
      <c r="W75" s="182"/>
      <c r="X75" s="182"/>
      <c r="Y75" s="52"/>
    </row>
    <row r="76" spans="1:25" ht="15" customHeight="1">
      <c r="A76" s="55"/>
      <c r="B76" s="176"/>
      <c r="C76" s="800"/>
      <c r="D76" s="800"/>
      <c r="E76" s="800"/>
      <c r="F76" s="800"/>
      <c r="G76" s="800"/>
      <c r="H76" s="800"/>
      <c r="I76" s="800"/>
      <c r="J76" s="800"/>
      <c r="K76" s="800"/>
      <c r="L76" s="213" t="e">
        <f t="shared" si="1"/>
        <v>#N/A</v>
      </c>
      <c r="M76" s="217"/>
      <c r="N76" s="215"/>
      <c r="O76" s="215"/>
      <c r="P76" s="215"/>
      <c r="Q76" s="215"/>
      <c r="R76" s="215"/>
      <c r="S76" s="56"/>
      <c r="T76" s="183" t="e">
        <f>VLOOKUP(C76,Listado!C11:I321,7,0)</f>
        <v>#N/A</v>
      </c>
      <c r="U76" s="183"/>
      <c r="V76" s="182"/>
      <c r="W76" s="182"/>
      <c r="X76" s="182"/>
      <c r="Y76" s="52"/>
    </row>
    <row r="77" spans="1:25" ht="15.75" customHeight="1">
      <c r="A77" s="55"/>
      <c r="B77" s="176"/>
      <c r="C77" s="800"/>
      <c r="D77" s="800"/>
      <c r="E77" s="800"/>
      <c r="F77" s="800"/>
      <c r="G77" s="800"/>
      <c r="H77" s="800"/>
      <c r="I77" s="800"/>
      <c r="J77" s="800"/>
      <c r="K77" s="800"/>
      <c r="L77" s="213" t="e">
        <f t="shared" si="1"/>
        <v>#N/A</v>
      </c>
      <c r="M77" s="217"/>
      <c r="N77" s="215"/>
      <c r="O77" s="215"/>
      <c r="P77" s="215"/>
      <c r="Q77" s="215"/>
      <c r="R77" s="215"/>
      <c r="S77" s="56"/>
      <c r="T77" s="183" t="e">
        <f>VLOOKUP(C77,Listado!C11:I321,7,0)</f>
        <v>#N/A</v>
      </c>
      <c r="U77" s="183"/>
      <c r="V77" s="182"/>
      <c r="W77" s="182"/>
      <c r="X77" s="182"/>
      <c r="Y77" s="52"/>
    </row>
    <row r="78" spans="1:25" ht="15.75" customHeight="1">
      <c r="A78" s="55"/>
      <c r="B78" s="176"/>
      <c r="C78" s="800"/>
      <c r="D78" s="800"/>
      <c r="E78" s="800"/>
      <c r="F78" s="800"/>
      <c r="G78" s="800"/>
      <c r="H78" s="800"/>
      <c r="I78" s="800"/>
      <c r="J78" s="800"/>
      <c r="K78" s="800"/>
      <c r="L78" s="213" t="e">
        <f t="shared" si="1"/>
        <v>#N/A</v>
      </c>
      <c r="M78" s="215"/>
      <c r="N78" s="215"/>
      <c r="O78" s="215"/>
      <c r="P78" s="215"/>
      <c r="Q78" s="215"/>
      <c r="R78" s="215"/>
      <c r="S78" s="56"/>
      <c r="T78" s="183" t="e">
        <f>VLOOKUP(C78,Listado!C11:I321,7,0)</f>
        <v>#N/A</v>
      </c>
      <c r="U78" s="183"/>
      <c r="V78" s="182"/>
      <c r="W78" s="182"/>
      <c r="X78" s="182"/>
      <c r="Y78" s="52"/>
    </row>
    <row r="79" spans="1:25" ht="15.75" customHeight="1">
      <c r="A79" s="55"/>
      <c r="B79" s="176"/>
      <c r="C79" s="800"/>
      <c r="D79" s="800"/>
      <c r="E79" s="800"/>
      <c r="F79" s="800"/>
      <c r="G79" s="800"/>
      <c r="H79" s="800"/>
      <c r="I79" s="800"/>
      <c r="J79" s="800"/>
      <c r="K79" s="800"/>
      <c r="L79" s="213" t="e">
        <f t="shared" si="1"/>
        <v>#N/A</v>
      </c>
      <c r="M79" s="215"/>
      <c r="N79" s="215"/>
      <c r="O79" s="215"/>
      <c r="P79" s="215"/>
      <c r="Q79" s="215"/>
      <c r="R79" s="215"/>
      <c r="S79" s="56"/>
      <c r="T79" s="183" t="e">
        <f>VLOOKUP(C79,Listado!C11:I321,7,0)</f>
        <v>#N/A</v>
      </c>
      <c r="U79" s="183"/>
      <c r="V79" s="182"/>
      <c r="W79" s="182"/>
      <c r="X79" s="182"/>
      <c r="Y79" s="52"/>
    </row>
    <row r="80" spans="1:25" ht="15.75" customHeight="1">
      <c r="A80" s="55"/>
      <c r="B80" s="176"/>
      <c r="C80" s="800"/>
      <c r="D80" s="800"/>
      <c r="E80" s="800"/>
      <c r="F80" s="800"/>
      <c r="G80" s="800"/>
      <c r="H80" s="800"/>
      <c r="I80" s="800"/>
      <c r="J80" s="800"/>
      <c r="K80" s="800"/>
      <c r="L80" s="213" t="e">
        <f t="shared" si="1"/>
        <v>#N/A</v>
      </c>
      <c r="M80" s="215"/>
      <c r="N80" s="215"/>
      <c r="O80" s="215"/>
      <c r="P80" s="215"/>
      <c r="Q80" s="215"/>
      <c r="R80" s="215"/>
      <c r="S80" s="56"/>
      <c r="T80" s="183" t="e">
        <f>VLOOKUP(C80,Listado!C11:I321,7,0)</f>
        <v>#N/A</v>
      </c>
      <c r="U80" s="183"/>
      <c r="V80" s="182"/>
      <c r="W80" s="182"/>
      <c r="X80" s="182"/>
      <c r="Y80" s="52"/>
    </row>
    <row r="81" spans="1:25" ht="15.75" customHeight="1">
      <c r="A81" s="55"/>
      <c r="B81" s="176"/>
      <c r="C81" s="800"/>
      <c r="D81" s="800"/>
      <c r="E81" s="800"/>
      <c r="F81" s="800"/>
      <c r="G81" s="800"/>
      <c r="H81" s="800"/>
      <c r="I81" s="800"/>
      <c r="J81" s="800"/>
      <c r="K81" s="800"/>
      <c r="L81" s="213" t="e">
        <f t="shared" si="1"/>
        <v>#N/A</v>
      </c>
      <c r="M81" s="215"/>
      <c r="N81" s="215"/>
      <c r="O81" s="215"/>
      <c r="P81" s="215"/>
      <c r="Q81" s="215"/>
      <c r="R81" s="215"/>
      <c r="S81" s="56"/>
      <c r="T81" s="183" t="e">
        <f>VLOOKUP(C81,Listado!C11:I321,7,0)</f>
        <v>#N/A</v>
      </c>
      <c r="U81" s="183"/>
      <c r="V81" s="182"/>
      <c r="W81" s="182"/>
      <c r="X81" s="182"/>
      <c r="Y81" s="52"/>
    </row>
    <row r="82" spans="1:25" ht="15.75" customHeight="1">
      <c r="A82" s="55"/>
      <c r="B82" s="176"/>
      <c r="C82" s="800"/>
      <c r="D82" s="800"/>
      <c r="E82" s="800"/>
      <c r="F82" s="800"/>
      <c r="G82" s="800"/>
      <c r="H82" s="800"/>
      <c r="I82" s="800"/>
      <c r="J82" s="800"/>
      <c r="K82" s="800"/>
      <c r="L82" s="213" t="e">
        <f t="shared" si="1"/>
        <v>#N/A</v>
      </c>
      <c r="M82" s="215"/>
      <c r="N82" s="215"/>
      <c r="O82" s="215"/>
      <c r="P82" s="215"/>
      <c r="Q82" s="215"/>
      <c r="R82" s="215"/>
      <c r="S82" s="56"/>
      <c r="T82" s="183" t="e">
        <f>VLOOKUP(C82,Listado!C11:I321,7,0)</f>
        <v>#N/A</v>
      </c>
      <c r="U82" s="183"/>
      <c r="V82" s="182"/>
      <c r="W82" s="182"/>
      <c r="X82" s="182"/>
      <c r="Y82" s="52"/>
    </row>
    <row r="83" spans="1:25" ht="15.75" customHeight="1">
      <c r="A83" s="55"/>
      <c r="B83" s="176"/>
      <c r="C83" s="800"/>
      <c r="D83" s="800"/>
      <c r="E83" s="800"/>
      <c r="F83" s="800"/>
      <c r="G83" s="800"/>
      <c r="H83" s="800"/>
      <c r="I83" s="800"/>
      <c r="J83" s="800"/>
      <c r="K83" s="800"/>
      <c r="L83" s="213" t="e">
        <f t="shared" si="1"/>
        <v>#N/A</v>
      </c>
      <c r="M83" s="215"/>
      <c r="N83" s="215"/>
      <c r="O83" s="215"/>
      <c r="P83" s="215"/>
      <c r="Q83" s="215"/>
      <c r="R83" s="215"/>
      <c r="S83" s="56"/>
      <c r="T83" s="183" t="e">
        <f>VLOOKUP(C83,Listado!C11:I321,7,0)</f>
        <v>#N/A</v>
      </c>
      <c r="U83" s="183"/>
      <c r="V83" s="182"/>
      <c r="W83" s="182"/>
      <c r="X83" s="182"/>
      <c r="Y83" s="52"/>
    </row>
    <row r="84" spans="1:25" ht="15.75" customHeight="1">
      <c r="A84" s="55"/>
      <c r="B84" s="176"/>
      <c r="C84" s="800"/>
      <c r="D84" s="800"/>
      <c r="E84" s="800"/>
      <c r="F84" s="800"/>
      <c r="G84" s="800"/>
      <c r="H84" s="800"/>
      <c r="I84" s="800"/>
      <c r="J84" s="800"/>
      <c r="K84" s="800"/>
      <c r="L84" s="213" t="e">
        <f t="shared" si="1"/>
        <v>#N/A</v>
      </c>
      <c r="M84" s="215"/>
      <c r="N84" s="215"/>
      <c r="O84" s="215"/>
      <c r="P84" s="215"/>
      <c r="Q84" s="215"/>
      <c r="R84" s="215"/>
      <c r="S84" s="56"/>
      <c r="T84" s="183" t="e">
        <f>VLOOKUP(C84,Listado!C11:I321,7,0)</f>
        <v>#N/A</v>
      </c>
      <c r="U84" s="183"/>
      <c r="V84" s="182"/>
      <c r="W84" s="182"/>
      <c r="X84" s="182"/>
      <c r="Y84" s="52"/>
    </row>
    <row r="85" spans="1:25" ht="15.75" customHeight="1">
      <c r="A85" s="55"/>
      <c r="B85" s="176"/>
      <c r="C85" s="800"/>
      <c r="D85" s="800"/>
      <c r="E85" s="800"/>
      <c r="F85" s="800"/>
      <c r="G85" s="800"/>
      <c r="H85" s="800"/>
      <c r="I85" s="800"/>
      <c r="J85" s="800"/>
      <c r="K85" s="800"/>
      <c r="L85" s="213" t="e">
        <f t="shared" si="1"/>
        <v>#N/A</v>
      </c>
      <c r="M85" s="215"/>
      <c r="N85" s="215"/>
      <c r="O85" s="215"/>
      <c r="P85" s="215"/>
      <c r="Q85" s="215"/>
      <c r="R85" s="215"/>
      <c r="S85" s="56"/>
      <c r="T85" s="183" t="e">
        <f>VLOOKUP(C85,Listado!C11:I321,7,0)</f>
        <v>#N/A</v>
      </c>
      <c r="U85" s="183"/>
      <c r="V85" s="182"/>
      <c r="W85" s="182"/>
      <c r="X85" s="182"/>
      <c r="Y85" s="52"/>
    </row>
    <row r="86" spans="1:25" ht="15.75" customHeight="1">
      <c r="A86" s="55"/>
      <c r="B86" s="176"/>
      <c r="C86" s="800"/>
      <c r="D86" s="800"/>
      <c r="E86" s="800"/>
      <c r="F86" s="800"/>
      <c r="G86" s="800"/>
      <c r="H86" s="800"/>
      <c r="I86" s="800"/>
      <c r="J86" s="800"/>
      <c r="K86" s="800"/>
      <c r="L86" s="213" t="e">
        <f t="shared" si="1"/>
        <v>#N/A</v>
      </c>
      <c r="M86" s="215"/>
      <c r="N86" s="215"/>
      <c r="O86" s="215"/>
      <c r="P86" s="215"/>
      <c r="Q86" s="215"/>
      <c r="R86" s="215"/>
      <c r="S86" s="56"/>
      <c r="T86" s="183" t="e">
        <f>VLOOKUP(C86,Listado!C11:I321,7,0)</f>
        <v>#N/A</v>
      </c>
      <c r="U86" s="183"/>
      <c r="V86" s="182"/>
      <c r="W86" s="182"/>
      <c r="X86" s="182"/>
      <c r="Y86" s="52"/>
    </row>
    <row r="87" spans="1:25" ht="15.75" customHeight="1">
      <c r="A87" s="55"/>
      <c r="B87" s="176"/>
      <c r="C87" s="800"/>
      <c r="D87" s="800"/>
      <c r="E87" s="800"/>
      <c r="F87" s="800"/>
      <c r="G87" s="800"/>
      <c r="H87" s="800"/>
      <c r="I87" s="800"/>
      <c r="J87" s="800"/>
      <c r="K87" s="800"/>
      <c r="L87" s="213" t="e">
        <f t="shared" si="1"/>
        <v>#N/A</v>
      </c>
      <c r="M87" s="215"/>
      <c r="N87" s="215"/>
      <c r="O87" s="215"/>
      <c r="P87" s="215"/>
      <c r="Q87" s="215"/>
      <c r="R87" s="215"/>
      <c r="S87" s="56"/>
      <c r="T87" s="183" t="e">
        <f>VLOOKUP(C87,Listado!C11:I321,7,0)</f>
        <v>#N/A</v>
      </c>
      <c r="U87" s="183"/>
      <c r="V87" s="182"/>
      <c r="W87" s="182"/>
      <c r="X87" s="182"/>
      <c r="Y87" s="52"/>
    </row>
    <row r="88" spans="1:25" ht="15.75" customHeight="1">
      <c r="A88" s="55"/>
      <c r="B88" s="176"/>
      <c r="C88" s="800"/>
      <c r="D88" s="800"/>
      <c r="E88" s="800"/>
      <c r="F88" s="800"/>
      <c r="G88" s="800"/>
      <c r="H88" s="800"/>
      <c r="I88" s="800"/>
      <c r="J88" s="800"/>
      <c r="K88" s="800"/>
      <c r="L88" s="213" t="e">
        <f t="shared" si="1"/>
        <v>#N/A</v>
      </c>
      <c r="M88" s="215"/>
      <c r="N88" s="215"/>
      <c r="O88" s="215"/>
      <c r="P88" s="215"/>
      <c r="Q88" s="215"/>
      <c r="R88" s="215"/>
      <c r="S88" s="56"/>
      <c r="T88" s="183" t="e">
        <f>VLOOKUP(C88,Listado!C11:I321,7,0)</f>
        <v>#N/A</v>
      </c>
      <c r="U88" s="183"/>
      <c r="V88" s="182"/>
      <c r="W88" s="182"/>
      <c r="X88" s="182"/>
      <c r="Y88" s="52"/>
    </row>
    <row r="89" spans="1:25" ht="15.75" customHeight="1">
      <c r="A89" s="55"/>
      <c r="B89" s="176"/>
      <c r="C89" s="800"/>
      <c r="D89" s="800"/>
      <c r="E89" s="800"/>
      <c r="F89" s="800"/>
      <c r="G89" s="800"/>
      <c r="H89" s="800"/>
      <c r="I89" s="800"/>
      <c r="J89" s="800"/>
      <c r="K89" s="800"/>
      <c r="L89" s="213" t="e">
        <f t="shared" si="1"/>
        <v>#N/A</v>
      </c>
      <c r="M89" s="215"/>
      <c r="N89" s="215"/>
      <c r="O89" s="215"/>
      <c r="P89" s="215"/>
      <c r="Q89" s="215"/>
      <c r="R89" s="215"/>
      <c r="S89" s="56"/>
      <c r="T89" s="183" t="e">
        <f>VLOOKUP(C89,Listado!C11:I321,7,0)</f>
        <v>#N/A</v>
      </c>
      <c r="U89" s="183"/>
      <c r="V89" s="182"/>
      <c r="W89" s="182"/>
      <c r="X89" s="182"/>
      <c r="Y89" s="52"/>
    </row>
    <row r="90" spans="1:25" ht="15.75" customHeight="1">
      <c r="A90" s="55"/>
      <c r="B90" s="176"/>
      <c r="C90" s="800"/>
      <c r="D90" s="800"/>
      <c r="E90" s="800"/>
      <c r="F90" s="800"/>
      <c r="G90" s="800"/>
      <c r="H90" s="800"/>
      <c r="I90" s="800"/>
      <c r="J90" s="800"/>
      <c r="K90" s="800"/>
      <c r="L90" s="213" t="e">
        <f t="shared" si="1"/>
        <v>#N/A</v>
      </c>
      <c r="M90" s="215"/>
      <c r="N90" s="215"/>
      <c r="O90" s="215"/>
      <c r="P90" s="215"/>
      <c r="Q90" s="215"/>
      <c r="R90" s="215"/>
      <c r="S90" s="56"/>
      <c r="T90" s="183" t="e">
        <f>VLOOKUP(C90,Listado!C11:I321,7,0)</f>
        <v>#N/A</v>
      </c>
      <c r="U90" s="183"/>
      <c r="V90" s="182"/>
      <c r="W90" s="182"/>
      <c r="X90" s="182"/>
      <c r="Y90" s="52"/>
    </row>
    <row r="91" spans="1:25" ht="15.75" customHeight="1">
      <c r="A91" s="55"/>
      <c r="B91" s="176"/>
      <c r="C91" s="800"/>
      <c r="D91" s="800"/>
      <c r="E91" s="800"/>
      <c r="F91" s="800"/>
      <c r="G91" s="800"/>
      <c r="H91" s="800"/>
      <c r="I91" s="800"/>
      <c r="J91" s="800"/>
      <c r="K91" s="800"/>
      <c r="L91" s="213" t="e">
        <f t="shared" si="1"/>
        <v>#N/A</v>
      </c>
      <c r="M91" s="215"/>
      <c r="N91" s="215"/>
      <c r="O91" s="215"/>
      <c r="P91" s="215"/>
      <c r="Q91" s="215"/>
      <c r="R91" s="215"/>
      <c r="S91" s="56"/>
      <c r="T91" s="183" t="e">
        <f>VLOOKUP(C91,Listado!C11:I321,7,0)</f>
        <v>#N/A</v>
      </c>
      <c r="U91" s="183"/>
      <c r="V91" s="182"/>
      <c r="W91" s="182"/>
      <c r="X91" s="182"/>
      <c r="Y91" s="52"/>
    </row>
    <row r="92" spans="1:25" ht="15.75" customHeight="1">
      <c r="A92" s="55"/>
      <c r="B92" s="176"/>
      <c r="C92" s="800"/>
      <c r="D92" s="800"/>
      <c r="E92" s="800"/>
      <c r="F92" s="800"/>
      <c r="G92" s="800"/>
      <c r="H92" s="800"/>
      <c r="I92" s="800"/>
      <c r="J92" s="800"/>
      <c r="K92" s="800"/>
      <c r="L92" s="213" t="e">
        <f t="shared" si="1"/>
        <v>#N/A</v>
      </c>
      <c r="M92" s="215"/>
      <c r="N92" s="215"/>
      <c r="O92" s="215"/>
      <c r="P92" s="215"/>
      <c r="Q92" s="215"/>
      <c r="R92" s="215"/>
      <c r="S92" s="56"/>
      <c r="T92" s="183" t="e">
        <f>VLOOKUP(C92,Listado!C11:I321,7,0)</f>
        <v>#N/A</v>
      </c>
      <c r="U92" s="183"/>
      <c r="V92" s="182"/>
      <c r="W92" s="182"/>
      <c r="X92" s="182"/>
      <c r="Y92" s="52"/>
    </row>
    <row r="93" spans="1:25" ht="15.75" customHeight="1">
      <c r="A93" s="55"/>
      <c r="B93" s="176"/>
      <c r="C93" s="800"/>
      <c r="D93" s="800"/>
      <c r="E93" s="800"/>
      <c r="F93" s="800"/>
      <c r="G93" s="800"/>
      <c r="H93" s="800"/>
      <c r="I93" s="800"/>
      <c r="J93" s="800"/>
      <c r="K93" s="800"/>
      <c r="L93" s="213" t="e">
        <f t="shared" si="1"/>
        <v>#N/A</v>
      </c>
      <c r="M93" s="215"/>
      <c r="N93" s="215"/>
      <c r="O93" s="215"/>
      <c r="P93" s="215"/>
      <c r="Q93" s="215"/>
      <c r="R93" s="215"/>
      <c r="S93" s="56"/>
      <c r="T93" s="183" t="e">
        <f>VLOOKUP(C93,Listado!C11:I321,7,0)</f>
        <v>#N/A</v>
      </c>
      <c r="U93" s="183"/>
      <c r="V93" s="182"/>
      <c r="W93" s="182"/>
      <c r="X93" s="182"/>
      <c r="Y93" s="52"/>
    </row>
    <row r="94" spans="1:25" ht="15.75" customHeight="1">
      <c r="A94" s="55"/>
      <c r="B94" s="176"/>
      <c r="C94" s="800"/>
      <c r="D94" s="800"/>
      <c r="E94" s="800"/>
      <c r="F94" s="800"/>
      <c r="G94" s="800"/>
      <c r="H94" s="800"/>
      <c r="I94" s="800"/>
      <c r="J94" s="800"/>
      <c r="K94" s="800"/>
      <c r="L94" s="213" t="e">
        <f t="shared" si="1"/>
        <v>#N/A</v>
      </c>
      <c r="M94" s="215"/>
      <c r="N94" s="215"/>
      <c r="O94" s="215"/>
      <c r="P94" s="215"/>
      <c r="Q94" s="215"/>
      <c r="R94" s="215"/>
      <c r="S94" s="56"/>
      <c r="T94" s="183" t="e">
        <f>VLOOKUP(C94,Listado!C11:I321,7,0)</f>
        <v>#N/A</v>
      </c>
      <c r="U94" s="183"/>
      <c r="V94" s="182"/>
      <c r="W94" s="182"/>
      <c r="X94" s="182"/>
      <c r="Y94" s="52"/>
    </row>
    <row r="95" spans="1:25" ht="15.75" customHeight="1">
      <c r="A95" s="55"/>
      <c r="B95" s="176"/>
      <c r="C95" s="800"/>
      <c r="D95" s="800"/>
      <c r="E95" s="800"/>
      <c r="F95" s="800"/>
      <c r="G95" s="800"/>
      <c r="H95" s="800"/>
      <c r="I95" s="800"/>
      <c r="J95" s="800"/>
      <c r="K95" s="800"/>
      <c r="L95" s="213" t="e">
        <f t="shared" si="1"/>
        <v>#N/A</v>
      </c>
      <c r="M95" s="215"/>
      <c r="N95" s="215"/>
      <c r="O95" s="215"/>
      <c r="P95" s="215"/>
      <c r="Q95" s="215"/>
      <c r="R95" s="215"/>
      <c r="S95" s="56"/>
      <c r="T95" s="183" t="e">
        <f>VLOOKUP(C95,Listado!C11:I321,7,0)</f>
        <v>#N/A</v>
      </c>
      <c r="U95" s="183"/>
      <c r="V95" s="182"/>
      <c r="W95" s="182"/>
      <c r="X95" s="182"/>
      <c r="Y95" s="52"/>
    </row>
    <row r="96" spans="1:25" ht="12.75" customHeight="1">
      <c r="A96" s="55"/>
      <c r="B96" s="810" t="s">
        <v>268</v>
      </c>
      <c r="C96" s="810"/>
      <c r="D96" s="810"/>
      <c r="E96" s="810"/>
      <c r="F96" s="810"/>
      <c r="G96" s="810"/>
      <c r="H96" s="810"/>
      <c r="I96" s="810"/>
      <c r="J96" s="810"/>
      <c r="K96" s="810"/>
      <c r="L96" s="810"/>
      <c r="M96" s="811">
        <f t="shared" ref="M96:R96" si="2">SUM(M73:M95)</f>
        <v>12592</v>
      </c>
      <c r="N96" s="811">
        <f t="shared" si="2"/>
        <v>12439</v>
      </c>
      <c r="O96" s="811">
        <f t="shared" si="2"/>
        <v>0</v>
      </c>
      <c r="P96" s="811">
        <f t="shared" si="2"/>
        <v>0</v>
      </c>
      <c r="Q96" s="811">
        <f t="shared" si="2"/>
        <v>0</v>
      </c>
      <c r="R96" s="811">
        <f t="shared" si="2"/>
        <v>0</v>
      </c>
      <c r="S96" s="55"/>
      <c r="T96" s="52"/>
      <c r="U96" s="52"/>
      <c r="V96" s="52"/>
      <c r="W96" s="52"/>
      <c r="X96" s="52"/>
      <c r="Y96" s="52"/>
    </row>
    <row r="97" spans="1:1019" ht="13.5" customHeight="1">
      <c r="A97" s="55"/>
      <c r="B97" s="810"/>
      <c r="C97" s="810"/>
      <c r="D97" s="810"/>
      <c r="E97" s="810"/>
      <c r="F97" s="810"/>
      <c r="G97" s="810"/>
      <c r="H97" s="810"/>
      <c r="I97" s="810"/>
      <c r="J97" s="810"/>
      <c r="K97" s="810"/>
      <c r="L97" s="810"/>
      <c r="M97" s="811"/>
      <c r="N97" s="811"/>
      <c r="O97" s="811"/>
      <c r="P97" s="811"/>
      <c r="Q97" s="811"/>
      <c r="R97" s="811"/>
      <c r="S97" s="55"/>
      <c r="T97" s="52"/>
      <c r="U97" s="52"/>
      <c r="V97" s="52"/>
      <c r="W97" s="52"/>
      <c r="X97" s="52"/>
      <c r="Y97" s="52"/>
    </row>
    <row r="98" spans="1:1019">
      <c r="A98" s="55"/>
      <c r="B98" s="130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130"/>
      <c r="N98" s="130"/>
      <c r="O98" s="130"/>
      <c r="P98" s="130"/>
      <c r="Q98" s="130"/>
      <c r="R98" s="130"/>
      <c r="S98" s="55"/>
      <c r="T98" s="52"/>
      <c r="U98" s="52"/>
      <c r="V98" s="52"/>
      <c r="W98" s="52"/>
      <c r="X98" s="52"/>
      <c r="Y98" s="52"/>
    </row>
    <row r="99" spans="1:1019">
      <c r="A99" s="55"/>
      <c r="B99" s="130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130"/>
      <c r="N99" s="130"/>
      <c r="O99" s="130"/>
      <c r="P99" s="130"/>
      <c r="Q99" s="130"/>
      <c r="R99" s="130"/>
      <c r="S99" s="55"/>
      <c r="T99" s="52"/>
      <c r="U99" s="52"/>
      <c r="V99" s="52"/>
      <c r="W99" s="52"/>
      <c r="X99" s="52"/>
      <c r="Y99" s="52"/>
    </row>
    <row r="100" spans="1:1019" ht="13.8" thickBot="1">
      <c r="A100" s="55"/>
      <c r="B100" s="130"/>
      <c r="C100" s="55"/>
      <c r="D100" s="55"/>
      <c r="E100" s="55"/>
      <c r="F100" s="55"/>
      <c r="G100" s="55"/>
      <c r="H100" s="55"/>
      <c r="I100" s="55"/>
      <c r="J100" s="207"/>
      <c r="K100" s="207"/>
      <c r="L100" s="207"/>
      <c r="M100" s="130"/>
      <c r="N100" s="130"/>
      <c r="O100" s="130"/>
      <c r="P100" s="130"/>
      <c r="Q100" s="130"/>
      <c r="R100" s="130"/>
      <c r="S100" s="55"/>
      <c r="T100" s="52"/>
      <c r="U100" s="52"/>
      <c r="V100" s="52"/>
      <c r="W100" s="52"/>
      <c r="X100" s="52"/>
      <c r="Y100" s="52"/>
    </row>
    <row r="101" spans="1:1019" ht="3.75" customHeight="1">
      <c r="A101" s="55"/>
      <c r="B101" s="218"/>
      <c r="C101" s="219"/>
      <c r="D101" s="219"/>
      <c r="E101" s="219"/>
      <c r="F101" s="219"/>
      <c r="G101" s="219"/>
      <c r="H101" s="219"/>
      <c r="I101" s="222"/>
      <c r="J101" s="207"/>
      <c r="K101" s="219"/>
      <c r="L101" s="207"/>
      <c r="M101" s="605"/>
      <c r="N101" s="221"/>
      <c r="O101" s="221"/>
      <c r="P101" s="221"/>
      <c r="Q101" s="221"/>
      <c r="R101" s="221"/>
      <c r="S101" s="55"/>
      <c r="T101" s="52"/>
      <c r="U101" s="52"/>
      <c r="V101" s="52"/>
      <c r="W101" s="52"/>
      <c r="X101" s="52"/>
      <c r="Y101" s="52"/>
    </row>
    <row r="102" spans="1:1019" ht="15" customHeight="1">
      <c r="A102" s="55"/>
      <c r="B102" s="519" t="s">
        <v>272</v>
      </c>
      <c r="C102" s="519"/>
      <c r="D102" s="519"/>
      <c r="E102" s="519"/>
      <c r="F102" s="519"/>
      <c r="G102" s="524"/>
      <c r="H102" s="533"/>
      <c r="I102" s="528"/>
      <c r="J102" s="533"/>
      <c r="K102" s="533"/>
      <c r="L102" s="207"/>
      <c r="M102" s="519" t="s">
        <v>425</v>
      </c>
      <c r="N102" s="533"/>
      <c r="O102" s="533"/>
      <c r="P102" s="533"/>
      <c r="Q102" s="207"/>
      <c r="R102" s="528"/>
      <c r="S102" s="55"/>
      <c r="T102" s="52"/>
      <c r="U102" s="52"/>
      <c r="V102" s="52"/>
      <c r="W102" s="52"/>
      <c r="AMD102"/>
      <c r="AME102"/>
    </row>
    <row r="103" spans="1:1019" ht="15" customHeight="1">
      <c r="A103" s="55"/>
      <c r="B103" s="223"/>
      <c r="C103" s="207"/>
      <c r="D103" s="207"/>
      <c r="E103" s="207"/>
      <c r="F103" s="207"/>
      <c r="G103" s="207"/>
      <c r="H103" s="207"/>
      <c r="I103" s="226"/>
      <c r="J103" s="207"/>
      <c r="K103" s="206"/>
      <c r="L103" s="207"/>
      <c r="M103" s="524"/>
      <c r="N103" s="533"/>
      <c r="O103" s="533"/>
      <c r="P103" s="533"/>
      <c r="Q103" s="207"/>
      <c r="R103" s="528"/>
      <c r="S103" s="55"/>
      <c r="T103" s="52"/>
      <c r="U103" s="52"/>
      <c r="V103" s="52"/>
      <c r="W103" s="52"/>
      <c r="AMD103"/>
      <c r="AME103"/>
    </row>
    <row r="104" spans="1:1019" ht="13.8">
      <c r="A104" s="55"/>
      <c r="B104" s="225"/>
      <c r="C104" s="883" t="s">
        <v>275</v>
      </c>
      <c r="D104" s="883"/>
      <c r="E104" s="883"/>
      <c r="F104" s="883"/>
      <c r="G104" s="883"/>
      <c r="H104" s="866">
        <v>43281</v>
      </c>
      <c r="I104" s="867"/>
      <c r="J104" s="585"/>
      <c r="K104" s="525"/>
      <c r="L104" s="207"/>
      <c r="M104" s="223"/>
      <c r="N104" s="206"/>
      <c r="O104" s="206"/>
      <c r="P104" s="206"/>
      <c r="Q104" s="207"/>
      <c r="R104" s="224"/>
      <c r="S104" s="55"/>
      <c r="T104" s="52"/>
      <c r="U104" s="52"/>
      <c r="V104" s="52"/>
      <c r="W104" s="52"/>
      <c r="AMD104"/>
      <c r="AME104"/>
    </row>
    <row r="105" spans="1:1019">
      <c r="A105" s="55"/>
      <c r="B105" s="227"/>
      <c r="C105" s="228"/>
      <c r="D105" s="228"/>
      <c r="E105" s="228"/>
      <c r="F105" s="228"/>
      <c r="G105" s="228"/>
      <c r="H105" s="228"/>
      <c r="I105" s="539"/>
      <c r="J105" s="228"/>
      <c r="K105" s="502"/>
      <c r="L105" s="207"/>
      <c r="M105" s="223"/>
      <c r="N105" s="206"/>
      <c r="O105" s="206"/>
      <c r="P105" s="206"/>
      <c r="Q105" s="207"/>
      <c r="R105" s="224"/>
      <c r="S105" s="55"/>
      <c r="T105" s="52"/>
      <c r="U105" s="52"/>
      <c r="V105" s="52"/>
      <c r="W105" s="52"/>
      <c r="AMD105"/>
      <c r="AME105"/>
    </row>
    <row r="106" spans="1:1019">
      <c r="A106" s="55"/>
      <c r="B106" s="817" t="s">
        <v>276</v>
      </c>
      <c r="C106" s="817"/>
      <c r="D106" s="817"/>
      <c r="E106" s="817"/>
      <c r="F106" s="228"/>
      <c r="G106" s="228"/>
      <c r="H106" s="228"/>
      <c r="I106" s="539"/>
      <c r="J106" s="228"/>
      <c r="K106" s="502"/>
      <c r="L106" s="207"/>
      <c r="M106" s="223"/>
      <c r="N106" s="206"/>
      <c r="O106" s="206"/>
      <c r="P106" s="206"/>
      <c r="Q106" s="207"/>
      <c r="R106" s="224"/>
      <c r="S106" s="55"/>
      <c r="T106" s="52"/>
      <c r="U106" s="52"/>
      <c r="V106" s="52"/>
      <c r="W106" s="52"/>
      <c r="AMD106"/>
      <c r="AME106"/>
    </row>
    <row r="107" spans="1:1019">
      <c r="A107" s="55"/>
      <c r="B107" s="827" t="s">
        <v>277</v>
      </c>
      <c r="C107" s="827"/>
      <c r="D107" s="827"/>
      <c r="E107" s="228"/>
      <c r="F107" s="884">
        <f>'HC-May'!J113</f>
        <v>6404</v>
      </c>
      <c r="G107" s="884"/>
      <c r="H107" s="231"/>
      <c r="I107" s="539"/>
      <c r="J107" s="228"/>
      <c r="K107" s="502"/>
      <c r="L107" s="207"/>
      <c r="M107" s="570" t="s">
        <v>278</v>
      </c>
      <c r="N107" s="206"/>
      <c r="O107" s="206"/>
      <c r="P107" s="206"/>
      <c r="Q107" s="207"/>
      <c r="R107" s="224"/>
      <c r="S107" s="55"/>
      <c r="T107" s="52"/>
      <c r="U107" s="52"/>
      <c r="V107" s="52"/>
      <c r="W107" s="52"/>
      <c r="AMD107"/>
      <c r="AME107"/>
    </row>
    <row r="108" spans="1:1019">
      <c r="A108" s="55"/>
      <c r="B108" s="232"/>
      <c r="C108" s="885" t="s">
        <v>279</v>
      </c>
      <c r="D108" s="885"/>
      <c r="E108" s="885"/>
      <c r="F108" s="886">
        <f>M96</f>
        <v>12592</v>
      </c>
      <c r="G108" s="886"/>
      <c r="H108" s="231" t="s">
        <v>280</v>
      </c>
      <c r="I108" s="539"/>
      <c r="J108" s="503"/>
      <c r="K108" s="502"/>
      <c r="L108" s="207"/>
      <c r="M108" s="574"/>
      <c r="N108" s="578"/>
      <c r="O108" s="235"/>
      <c r="P108" s="206"/>
      <c r="Q108" s="207"/>
      <c r="R108" s="224"/>
      <c r="S108" s="55"/>
      <c r="T108" s="52"/>
      <c r="U108" s="52"/>
      <c r="V108" s="52"/>
      <c r="W108" s="52"/>
      <c r="AMD108"/>
      <c r="AME108"/>
    </row>
    <row r="109" spans="1:1019">
      <c r="A109" s="55"/>
      <c r="B109" s="223"/>
      <c r="C109" s="885" t="s">
        <v>282</v>
      </c>
      <c r="D109" s="885"/>
      <c r="E109" s="171"/>
      <c r="F109" s="886">
        <f>N96</f>
        <v>12439</v>
      </c>
      <c r="G109" s="886"/>
      <c r="H109" s="231" t="s">
        <v>283</v>
      </c>
      <c r="I109" s="539"/>
      <c r="J109" s="503"/>
      <c r="K109" s="502"/>
      <c r="L109" s="207"/>
      <c r="M109" s="574"/>
      <c r="N109" s="578"/>
      <c r="O109" s="235"/>
      <c r="P109" s="206"/>
      <c r="Q109" s="536"/>
      <c r="R109" s="224"/>
      <c r="S109" s="55"/>
      <c r="T109" s="52"/>
      <c r="U109" s="52"/>
      <c r="V109" s="52"/>
      <c r="W109" s="52"/>
      <c r="AMD109"/>
      <c r="AME109"/>
    </row>
    <row r="110" spans="1:1019">
      <c r="A110" s="55"/>
      <c r="B110" s="232"/>
      <c r="C110" s="885" t="s">
        <v>284</v>
      </c>
      <c r="D110" s="885"/>
      <c r="E110" s="885"/>
      <c r="F110" s="228"/>
      <c r="G110" s="228"/>
      <c r="H110" s="228"/>
      <c r="I110" s="523">
        <f>+F107+F108-F109</f>
        <v>6557</v>
      </c>
      <c r="J110" s="602"/>
      <c r="K110" s="526"/>
      <c r="L110" s="207"/>
      <c r="M110" s="574"/>
      <c r="N110" s="578"/>
      <c r="O110" s="235"/>
      <c r="P110" s="206"/>
      <c r="Q110" s="536"/>
      <c r="R110" s="224"/>
      <c r="S110" s="55"/>
      <c r="T110" s="52"/>
      <c r="U110" s="52"/>
      <c r="V110" s="52"/>
      <c r="W110" s="52"/>
      <c r="AMD110"/>
      <c r="AME110"/>
    </row>
    <row r="111" spans="1:1019">
      <c r="A111" s="55"/>
      <c r="B111" s="520" t="s">
        <v>285</v>
      </c>
      <c r="C111" s="520"/>
      <c r="D111" s="520"/>
      <c r="E111" s="520"/>
      <c r="F111" s="520"/>
      <c r="G111" s="232"/>
      <c r="H111" s="231"/>
      <c r="I111" s="522"/>
      <c r="J111" s="231"/>
      <c r="K111" s="231"/>
      <c r="L111" s="207"/>
      <c r="M111" s="574"/>
      <c r="N111" s="578"/>
      <c r="O111" s="235"/>
      <c r="P111" s="206"/>
      <c r="Q111" s="536"/>
      <c r="R111" s="224"/>
      <c r="S111" s="55"/>
      <c r="T111" s="52"/>
      <c r="U111" s="52"/>
      <c r="V111" s="52"/>
      <c r="W111" s="52"/>
      <c r="AMD111"/>
      <c r="AME111"/>
    </row>
    <row r="112" spans="1:1019">
      <c r="A112" s="55"/>
      <c r="B112" s="521" t="s">
        <v>286</v>
      </c>
      <c r="C112" s="521"/>
      <c r="D112" s="521"/>
      <c r="E112" s="521"/>
      <c r="F112" s="521"/>
      <c r="G112" s="527"/>
      <c r="H112" s="532"/>
      <c r="I112" s="529"/>
      <c r="J112" s="532"/>
      <c r="K112" s="532"/>
      <c r="L112" s="207"/>
      <c r="M112" s="574"/>
      <c r="N112" s="578"/>
      <c r="O112" s="235"/>
      <c r="P112" s="206"/>
      <c r="Q112" s="536"/>
      <c r="R112" s="224"/>
      <c r="S112" s="55"/>
      <c r="T112" s="52"/>
      <c r="U112" s="52"/>
      <c r="V112" s="52"/>
      <c r="W112" s="52"/>
      <c r="AMD112"/>
      <c r="AME112"/>
    </row>
    <row r="113" spans="1:1019">
      <c r="A113" s="55"/>
      <c r="B113" s="227"/>
      <c r="C113" s="228"/>
      <c r="D113" s="228"/>
      <c r="E113" s="228"/>
      <c r="F113" s="228"/>
      <c r="G113" s="228"/>
      <c r="H113" s="228"/>
      <c r="I113" s="539"/>
      <c r="J113" s="228"/>
      <c r="K113" s="502"/>
      <c r="L113" s="207"/>
      <c r="M113" s="574"/>
      <c r="N113" s="578"/>
      <c r="O113" s="235"/>
      <c r="P113" s="206"/>
      <c r="Q113" s="536"/>
      <c r="R113" s="224"/>
      <c r="S113" s="55"/>
      <c r="T113" s="52"/>
      <c r="U113" s="52"/>
      <c r="V113" s="52"/>
      <c r="W113" s="52"/>
      <c r="AMD113"/>
      <c r="AME113"/>
    </row>
    <row r="114" spans="1:1019">
      <c r="A114" s="55"/>
      <c r="B114" s="817" t="s">
        <v>287</v>
      </c>
      <c r="C114" s="817"/>
      <c r="D114" s="817"/>
      <c r="E114" s="817"/>
      <c r="F114" s="817"/>
      <c r="G114" s="817"/>
      <c r="H114" s="228"/>
      <c r="I114" s="539"/>
      <c r="J114" s="228"/>
      <c r="K114" s="502"/>
      <c r="L114" s="207"/>
      <c r="M114" s="574"/>
      <c r="N114" s="578"/>
      <c r="O114" s="235"/>
      <c r="P114" s="206"/>
      <c r="Q114" s="536"/>
      <c r="R114" s="224"/>
      <c r="S114" s="55"/>
      <c r="T114" s="52"/>
      <c r="U114" s="52"/>
      <c r="V114" s="52"/>
      <c r="W114" s="52"/>
      <c r="AMD114"/>
      <c r="AME114"/>
    </row>
    <row r="115" spans="1:1019">
      <c r="A115" s="55"/>
      <c r="B115" s="827" t="s">
        <v>277</v>
      </c>
      <c r="C115" s="827"/>
      <c r="D115" s="827"/>
      <c r="E115" s="228"/>
      <c r="F115" s="884">
        <f>'HC-May'!J121</f>
        <v>0</v>
      </c>
      <c r="G115" s="884"/>
      <c r="H115" s="231"/>
      <c r="I115" s="539"/>
      <c r="J115" s="228"/>
      <c r="K115" s="502"/>
      <c r="L115" s="207"/>
      <c r="M115" s="574"/>
      <c r="N115" s="578"/>
      <c r="O115" s="235"/>
      <c r="P115" s="206"/>
      <c r="Q115" s="536"/>
      <c r="R115" s="224"/>
      <c r="S115" s="55"/>
      <c r="T115" s="52"/>
      <c r="U115" s="52"/>
      <c r="V115" s="52"/>
      <c r="W115" s="52"/>
      <c r="AMD115"/>
      <c r="AME115"/>
    </row>
    <row r="116" spans="1:1019">
      <c r="A116" s="55"/>
      <c r="B116" s="232"/>
      <c r="C116" s="885" t="s">
        <v>279</v>
      </c>
      <c r="D116" s="885"/>
      <c r="E116" s="885"/>
      <c r="F116" s="886">
        <f>O96</f>
        <v>0</v>
      </c>
      <c r="G116" s="886"/>
      <c r="H116" s="231" t="s">
        <v>280</v>
      </c>
      <c r="I116" s="539"/>
      <c r="J116" s="503"/>
      <c r="K116" s="502"/>
      <c r="L116" s="207"/>
      <c r="M116" s="574"/>
      <c r="N116" s="578"/>
      <c r="O116" s="235"/>
      <c r="P116" s="206"/>
      <c r="Q116" s="536"/>
      <c r="R116" s="224"/>
      <c r="S116" s="55"/>
      <c r="T116" s="52"/>
      <c r="U116" s="52"/>
      <c r="V116" s="52"/>
      <c r="W116" s="52"/>
      <c r="AMD116"/>
      <c r="AME116"/>
    </row>
    <row r="117" spans="1:1019">
      <c r="A117" s="55"/>
      <c r="B117" s="223"/>
      <c r="C117" s="885" t="s">
        <v>282</v>
      </c>
      <c r="D117" s="885"/>
      <c r="E117" s="171"/>
      <c r="F117" s="890">
        <f>P96</f>
        <v>0</v>
      </c>
      <c r="G117" s="890"/>
      <c r="H117" s="231" t="s">
        <v>283</v>
      </c>
      <c r="I117" s="539"/>
      <c r="J117" s="503"/>
      <c r="K117" s="502"/>
      <c r="L117" s="207"/>
      <c r="M117" s="575"/>
      <c r="N117" s="579"/>
      <c r="O117" s="235"/>
      <c r="P117" s="206"/>
      <c r="Q117" s="536"/>
      <c r="R117" s="224"/>
      <c r="S117" s="55"/>
      <c r="T117" s="52"/>
      <c r="U117" s="52"/>
      <c r="V117" s="52"/>
      <c r="W117" s="52"/>
      <c r="AMD117"/>
      <c r="AME117"/>
    </row>
    <row r="118" spans="1:1019">
      <c r="A118" s="55"/>
      <c r="B118" s="232"/>
      <c r="C118" s="885" t="s">
        <v>284</v>
      </c>
      <c r="D118" s="885"/>
      <c r="E118" s="885"/>
      <c r="F118" s="228"/>
      <c r="G118" s="228"/>
      <c r="H118" s="228"/>
      <c r="I118" s="523">
        <f>+F115+F116-F117</f>
        <v>0</v>
      </c>
      <c r="J118" s="602"/>
      <c r="K118" s="526"/>
      <c r="L118" s="207"/>
      <c r="M118" s="223"/>
      <c r="N118" s="206"/>
      <c r="O118" s="206"/>
      <c r="P118" s="206"/>
      <c r="Q118" s="207"/>
      <c r="R118" s="224"/>
      <c r="S118" s="55"/>
      <c r="T118" s="52"/>
      <c r="U118" s="52"/>
      <c r="V118" s="52"/>
      <c r="W118" s="52"/>
      <c r="AMD118"/>
      <c r="AME118"/>
    </row>
    <row r="119" spans="1:1019" ht="13.8" thickBot="1">
      <c r="A119" s="55"/>
      <c r="B119" s="520" t="s">
        <v>288</v>
      </c>
      <c r="C119" s="520"/>
      <c r="D119" s="520"/>
      <c r="E119" s="520"/>
      <c r="F119" s="520"/>
      <c r="G119" s="232"/>
      <c r="H119" s="231"/>
      <c r="I119" s="522"/>
      <c r="J119" s="231"/>
      <c r="K119" s="231"/>
      <c r="L119" s="207"/>
      <c r="M119" s="223"/>
      <c r="N119" s="504"/>
      <c r="O119" s="206" t="s">
        <v>249</v>
      </c>
      <c r="P119" s="534"/>
      <c r="Q119" s="534" t="s">
        <v>281</v>
      </c>
      <c r="R119" s="537"/>
      <c r="S119" s="55"/>
      <c r="T119" s="52"/>
      <c r="U119" s="52"/>
      <c r="V119" s="52"/>
      <c r="W119" s="52"/>
      <c r="AMD119"/>
      <c r="AME119"/>
    </row>
    <row r="120" spans="1:1019">
      <c r="A120" s="55"/>
      <c r="B120" s="521" t="s">
        <v>290</v>
      </c>
      <c r="C120" s="521"/>
      <c r="D120" s="521"/>
      <c r="E120" s="521"/>
      <c r="F120" s="521"/>
      <c r="G120" s="527"/>
      <c r="H120" s="532"/>
      <c r="I120" s="529"/>
      <c r="J120" s="532"/>
      <c r="K120" s="532"/>
      <c r="L120" s="207"/>
      <c r="M120" s="223"/>
      <c r="N120" s="206"/>
      <c r="O120" s="206"/>
      <c r="P120" s="206"/>
      <c r="Q120" s="207"/>
      <c r="R120" s="224"/>
      <c r="S120" s="55"/>
      <c r="T120" s="52"/>
      <c r="U120" s="52"/>
      <c r="V120" s="52"/>
      <c r="W120" s="52"/>
      <c r="AMD120"/>
      <c r="AME120"/>
    </row>
    <row r="121" spans="1:1019">
      <c r="A121" s="55"/>
      <c r="B121" s="521" t="s">
        <v>291</v>
      </c>
      <c r="C121" s="521"/>
      <c r="D121" s="527"/>
      <c r="E121" s="532"/>
      <c r="F121" s="532"/>
      <c r="G121" s="532"/>
      <c r="H121" s="532"/>
      <c r="I121" s="529"/>
      <c r="J121" s="532"/>
      <c r="K121" s="532"/>
      <c r="L121" s="207"/>
      <c r="M121" s="223"/>
      <c r="N121" s="206"/>
      <c r="O121" s="206"/>
      <c r="P121" s="206"/>
      <c r="Q121" s="207"/>
      <c r="R121" s="224"/>
      <c r="S121" s="55"/>
      <c r="T121" s="52"/>
      <c r="U121" s="52"/>
      <c r="V121" s="52"/>
      <c r="W121" s="52"/>
      <c r="AMD121"/>
      <c r="AME121"/>
    </row>
    <row r="122" spans="1:1019">
      <c r="A122" s="55"/>
      <c r="B122" s="227"/>
      <c r="C122" s="228"/>
      <c r="D122" s="228"/>
      <c r="E122" s="228"/>
      <c r="F122" s="228"/>
      <c r="G122" s="228"/>
      <c r="H122" s="228"/>
      <c r="I122" s="539"/>
      <c r="J122" s="228"/>
      <c r="K122" s="502"/>
      <c r="L122" s="207"/>
      <c r="M122" s="223"/>
      <c r="N122" s="206"/>
      <c r="O122" s="206"/>
      <c r="P122" s="206"/>
      <c r="Q122" s="207"/>
      <c r="R122" s="224"/>
      <c r="S122" s="55"/>
      <c r="T122" s="52"/>
      <c r="U122" s="52"/>
      <c r="V122" s="52"/>
      <c r="W122" s="52"/>
      <c r="AMD122"/>
      <c r="AME122"/>
    </row>
    <row r="123" spans="1:1019">
      <c r="A123" s="55"/>
      <c r="B123" s="240" t="s">
        <v>357</v>
      </c>
      <c r="C123" s="241"/>
      <c r="D123" s="241"/>
      <c r="E123" s="241"/>
      <c r="F123" s="228"/>
      <c r="G123" s="228"/>
      <c r="H123" s="228"/>
      <c r="I123" s="539"/>
      <c r="J123" s="228"/>
      <c r="K123" s="502"/>
      <c r="L123" s="207"/>
      <c r="M123" s="570" t="s">
        <v>293</v>
      </c>
      <c r="N123" s="577"/>
      <c r="O123" s="206"/>
      <c r="P123" s="206"/>
      <c r="Q123" s="207"/>
      <c r="R123" s="224"/>
      <c r="S123" s="55"/>
      <c r="T123" s="52"/>
      <c r="U123" s="52"/>
      <c r="V123" s="52"/>
      <c r="W123" s="52"/>
      <c r="AMD123"/>
      <c r="AME123"/>
    </row>
    <row r="124" spans="1:1019">
      <c r="A124" s="55"/>
      <c r="B124" s="827" t="s">
        <v>277</v>
      </c>
      <c r="C124" s="827"/>
      <c r="D124" s="827"/>
      <c r="E124" s="228"/>
      <c r="F124" s="884">
        <f>'HC-May'!J130</f>
        <v>3000</v>
      </c>
      <c r="G124" s="884"/>
      <c r="H124" s="231"/>
      <c r="I124" s="539"/>
      <c r="J124" s="228"/>
      <c r="K124" s="502"/>
      <c r="L124" s="207"/>
      <c r="M124" s="223"/>
      <c r="N124" s="206"/>
      <c r="O124" s="206"/>
      <c r="P124" s="206"/>
      <c r="Q124" s="207"/>
      <c r="R124" s="224"/>
      <c r="S124" s="55"/>
      <c r="T124" s="52"/>
      <c r="U124" s="52"/>
      <c r="V124" s="52"/>
      <c r="W124" s="52"/>
      <c r="AMD124"/>
      <c r="AME124"/>
    </row>
    <row r="125" spans="1:1019">
      <c r="A125" s="55"/>
      <c r="B125" s="232"/>
      <c r="C125" s="885" t="s">
        <v>279</v>
      </c>
      <c r="D125" s="885"/>
      <c r="E125" s="885"/>
      <c r="F125" s="890">
        <f>Q96</f>
        <v>0</v>
      </c>
      <c r="G125" s="890"/>
      <c r="H125" s="231" t="s">
        <v>280</v>
      </c>
      <c r="I125" s="539"/>
      <c r="J125" s="503"/>
      <c r="K125" s="502"/>
      <c r="L125" s="207"/>
      <c r="M125" s="574"/>
      <c r="N125" s="578"/>
      <c r="O125" s="235"/>
      <c r="P125" s="206"/>
      <c r="Q125" s="535"/>
      <c r="R125" s="224"/>
      <c r="S125" s="55"/>
      <c r="T125" s="52"/>
      <c r="U125" s="52"/>
      <c r="V125" s="52"/>
      <c r="W125" s="52"/>
      <c r="AMD125"/>
      <c r="AME125"/>
    </row>
    <row r="126" spans="1:1019">
      <c r="A126" s="55"/>
      <c r="B126" s="223"/>
      <c r="C126" s="885" t="s">
        <v>282</v>
      </c>
      <c r="D126" s="885"/>
      <c r="E126" s="171"/>
      <c r="F126" s="890">
        <f>R96</f>
        <v>0</v>
      </c>
      <c r="G126" s="890"/>
      <c r="H126" s="231" t="s">
        <v>283</v>
      </c>
      <c r="I126" s="539"/>
      <c r="J126" s="503"/>
      <c r="K126" s="502"/>
      <c r="L126" s="207"/>
      <c r="M126" s="574"/>
      <c r="N126" s="578"/>
      <c r="O126" s="235"/>
      <c r="P126" s="206"/>
      <c r="Q126" s="536"/>
      <c r="R126" s="224"/>
      <c r="S126" s="55"/>
      <c r="T126" s="52"/>
      <c r="U126" s="52"/>
      <c r="V126" s="52"/>
      <c r="W126" s="52"/>
      <c r="AMD126"/>
      <c r="AME126"/>
    </row>
    <row r="127" spans="1:1019">
      <c r="A127" s="55"/>
      <c r="B127" s="232"/>
      <c r="C127" s="885" t="s">
        <v>284</v>
      </c>
      <c r="D127" s="885"/>
      <c r="E127" s="885"/>
      <c r="F127" s="228"/>
      <c r="G127" s="228"/>
      <c r="H127" s="228"/>
      <c r="I127" s="523">
        <f>+F124+F125-F126</f>
        <v>3000</v>
      </c>
      <c r="J127" s="602"/>
      <c r="K127" s="526"/>
      <c r="L127" s="207"/>
      <c r="M127" s="574"/>
      <c r="N127" s="578"/>
      <c r="O127" s="235"/>
      <c r="P127" s="206"/>
      <c r="Q127" s="536"/>
      <c r="R127" s="224"/>
      <c r="S127" s="55"/>
      <c r="T127" s="52"/>
      <c r="U127" s="52"/>
      <c r="V127" s="52"/>
      <c r="W127" s="52"/>
      <c r="AMD127"/>
      <c r="AME127"/>
    </row>
    <row r="128" spans="1:1019">
      <c r="A128" s="55"/>
      <c r="B128" s="227"/>
      <c r="C128" s="228"/>
      <c r="D128" s="228"/>
      <c r="E128" s="228"/>
      <c r="F128" s="228"/>
      <c r="G128" s="228"/>
      <c r="H128" s="228"/>
      <c r="I128" s="539"/>
      <c r="J128" s="228"/>
      <c r="K128" s="502"/>
      <c r="L128" s="207"/>
      <c r="M128" s="574"/>
      <c r="N128" s="578"/>
      <c r="O128" s="235"/>
      <c r="P128" s="206"/>
      <c r="Q128" s="536"/>
      <c r="R128" s="224"/>
      <c r="S128" s="55"/>
      <c r="T128" s="52"/>
      <c r="U128" s="52"/>
      <c r="V128" s="52"/>
      <c r="W128" s="52"/>
      <c r="AMD128"/>
      <c r="AME128"/>
    </row>
    <row r="129" spans="1:1019">
      <c r="A129" s="55"/>
      <c r="B129" s="227"/>
      <c r="C129" s="228"/>
      <c r="D129" s="228"/>
      <c r="E129" s="228"/>
      <c r="F129" s="228"/>
      <c r="G129" s="228"/>
      <c r="H129" s="228"/>
      <c r="I129" s="539"/>
      <c r="J129" s="228"/>
      <c r="K129" s="502"/>
      <c r="L129" s="207"/>
      <c r="M129" s="574"/>
      <c r="N129" s="578"/>
      <c r="O129" s="235"/>
      <c r="P129" s="206"/>
      <c r="Q129" s="536"/>
      <c r="R129" s="224"/>
      <c r="S129" s="55"/>
      <c r="T129" s="52"/>
      <c r="U129" s="52"/>
      <c r="V129" s="52"/>
      <c r="W129" s="52"/>
      <c r="AMD129"/>
      <c r="AME129"/>
    </row>
    <row r="130" spans="1:1019" ht="13.8" thickBot="1">
      <c r="A130" s="55"/>
      <c r="B130" s="240" t="s">
        <v>294</v>
      </c>
      <c r="C130" s="240"/>
      <c r="D130" s="240"/>
      <c r="E130" s="240"/>
      <c r="F130" s="240"/>
      <c r="G130" s="240"/>
      <c r="H130" s="240"/>
      <c r="I130" s="495">
        <f>I110+I118+I127</f>
        <v>9557</v>
      </c>
      <c r="J130" s="603"/>
      <c r="K130" s="261"/>
      <c r="L130" s="207"/>
      <c r="M130" s="574"/>
      <c r="N130" s="578"/>
      <c r="O130" s="235"/>
      <c r="P130" s="206"/>
      <c r="Q130" s="536"/>
      <c r="R130" s="224"/>
      <c r="S130" s="55"/>
      <c r="T130" s="52"/>
      <c r="U130" s="52"/>
      <c r="V130" s="52"/>
      <c r="W130" s="52"/>
      <c r="AMD130"/>
      <c r="AME130"/>
    </row>
    <row r="131" spans="1:1019" ht="13.8" thickTop="1">
      <c r="A131" s="55"/>
      <c r="B131" s="227"/>
      <c r="C131" s="228"/>
      <c r="D131" s="228"/>
      <c r="E131" s="228"/>
      <c r="F131" s="228"/>
      <c r="G131" s="228"/>
      <c r="H131" s="228"/>
      <c r="I131" s="539"/>
      <c r="J131" s="228"/>
      <c r="K131" s="502"/>
      <c r="L131" s="207"/>
      <c r="M131" s="574"/>
      <c r="N131" s="578"/>
      <c r="O131" s="235"/>
      <c r="P131" s="206"/>
      <c r="Q131" s="536"/>
      <c r="R131" s="224"/>
      <c r="S131" s="55"/>
      <c r="T131" s="52"/>
      <c r="U131" s="52"/>
      <c r="V131" s="52"/>
      <c r="W131" s="52"/>
      <c r="AMD131"/>
      <c r="AME131"/>
    </row>
    <row r="132" spans="1:1019">
      <c r="A132" s="55"/>
      <c r="B132" s="231" t="s">
        <v>295</v>
      </c>
      <c r="C132" s="231"/>
      <c r="D132" s="231"/>
      <c r="E132" s="231"/>
      <c r="F132" s="231"/>
      <c r="G132" s="231"/>
      <c r="H132" s="231"/>
      <c r="I132" s="522"/>
      <c r="J132" s="231"/>
      <c r="K132" s="231"/>
      <c r="L132" s="207"/>
      <c r="M132" s="223"/>
      <c r="N132" s="206"/>
      <c r="O132" s="206"/>
      <c r="P132" s="206"/>
      <c r="Q132" s="207"/>
      <c r="R132" s="224"/>
      <c r="S132" s="55"/>
      <c r="T132" s="52"/>
      <c r="U132" s="52"/>
      <c r="V132" s="52"/>
      <c r="W132" s="52"/>
      <c r="AMD132"/>
      <c r="AME132"/>
    </row>
    <row r="133" spans="1:1019" ht="13.8" thickBot="1">
      <c r="A133" s="55"/>
      <c r="B133" s="231" t="s">
        <v>296</v>
      </c>
      <c r="C133" s="231"/>
      <c r="D133" s="231"/>
      <c r="E133" s="231"/>
      <c r="F133" s="231"/>
      <c r="G133" s="231"/>
      <c r="H133" s="231"/>
      <c r="I133" s="522"/>
      <c r="J133" s="231"/>
      <c r="K133" s="231"/>
      <c r="L133" s="207"/>
      <c r="M133" s="223"/>
      <c r="N133" s="504"/>
      <c r="O133" s="206" t="s">
        <v>249</v>
      </c>
      <c r="P133" s="534"/>
      <c r="Q133" s="534" t="s">
        <v>281</v>
      </c>
      <c r="R133" s="537"/>
      <c r="S133" s="55"/>
      <c r="T133" s="52"/>
      <c r="U133" s="52"/>
      <c r="V133" s="52"/>
      <c r="W133" s="52"/>
      <c r="AMD133"/>
      <c r="AME133"/>
    </row>
    <row r="134" spans="1:1019">
      <c r="A134" s="55"/>
      <c r="B134" s="231" t="s">
        <v>297</v>
      </c>
      <c r="C134" s="231"/>
      <c r="D134" s="231"/>
      <c r="E134" s="231"/>
      <c r="F134" s="231"/>
      <c r="G134" s="231"/>
      <c r="H134" s="231"/>
      <c r="I134" s="522"/>
      <c r="J134" s="231"/>
      <c r="K134" s="231"/>
      <c r="L134" s="207"/>
      <c r="M134" s="223"/>
      <c r="N134" s="206"/>
      <c r="O134" s="206"/>
      <c r="P134" s="206"/>
      <c r="Q134" s="207"/>
      <c r="R134" s="224"/>
      <c r="S134" s="55"/>
      <c r="T134" s="52"/>
      <c r="U134" s="52"/>
      <c r="V134" s="52"/>
      <c r="W134" s="52"/>
      <c r="AMD134"/>
      <c r="AME134"/>
    </row>
    <row r="135" spans="1:1019" ht="6" customHeight="1" thickBot="1">
      <c r="A135" s="55"/>
      <c r="B135" s="242"/>
      <c r="C135" s="243"/>
      <c r="D135" s="243"/>
      <c r="E135" s="243"/>
      <c r="F135" s="243"/>
      <c r="G135" s="243"/>
      <c r="H135" s="243"/>
      <c r="I135" s="243"/>
      <c r="J135" s="604"/>
      <c r="K135" s="601"/>
      <c r="L135" s="207"/>
      <c r="M135" s="245"/>
      <c r="N135" s="246"/>
      <c r="O135" s="246"/>
      <c r="P135" s="246"/>
      <c r="Q135" s="246"/>
      <c r="R135" s="505"/>
      <c r="S135" s="55"/>
      <c r="T135" s="52"/>
      <c r="U135" s="52"/>
      <c r="V135" s="52"/>
      <c r="W135" s="52"/>
      <c r="AMD135"/>
      <c r="AME135"/>
    </row>
    <row r="136" spans="1:1019">
      <c r="A136" s="55"/>
      <c r="B136" s="206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6"/>
      <c r="N136" s="206"/>
      <c r="O136" s="206"/>
      <c r="P136" s="206"/>
      <c r="Q136" s="206"/>
      <c r="R136" s="206"/>
      <c r="S136" s="55"/>
      <c r="T136" s="52"/>
      <c r="U136" s="52"/>
      <c r="V136" s="52"/>
      <c r="W136" s="52"/>
      <c r="X136" s="52"/>
      <c r="Y136" s="52"/>
    </row>
    <row r="137" spans="1:1019">
      <c r="A137" s="55"/>
      <c r="B137" s="248"/>
      <c r="C137" s="249"/>
      <c r="D137" s="249"/>
      <c r="E137" s="249"/>
      <c r="F137" s="249"/>
      <c r="G137" s="249"/>
      <c r="H137" s="249"/>
      <c r="I137" s="249"/>
      <c r="J137" s="249"/>
      <c r="K137" s="249"/>
      <c r="L137" s="250"/>
      <c r="M137" s="251"/>
      <c r="N137" s="248"/>
      <c r="O137" s="248"/>
      <c r="P137" s="248"/>
      <c r="Q137" s="248"/>
      <c r="R137" s="248"/>
      <c r="S137" s="55"/>
      <c r="T137" s="183"/>
      <c r="U137" s="183"/>
      <c r="V137" s="182"/>
      <c r="W137" s="182"/>
      <c r="X137" s="52"/>
      <c r="Y137" s="52"/>
    </row>
    <row r="138" spans="1:1019">
      <c r="B138" s="831" t="e">
        <f>#REF!+1</f>
        <v>#REF!</v>
      </c>
      <c r="C138" s="831"/>
      <c r="D138" s="52"/>
      <c r="E138" s="52"/>
      <c r="F138" s="52"/>
      <c r="G138" s="253">
        <v>40968</v>
      </c>
      <c r="H138" s="254"/>
      <c r="I138" s="254"/>
      <c r="J138" s="254"/>
      <c r="K138"/>
      <c r="L138"/>
      <c r="P138" s="255"/>
      <c r="T138" s="52"/>
      <c r="U138" s="52"/>
      <c r="V138" s="52"/>
      <c r="W138" s="52"/>
      <c r="X138" s="52"/>
      <c r="Y138" s="52"/>
    </row>
    <row r="139" spans="1:1019">
      <c r="B139" s="831" t="e">
        <f t="shared" ref="B139:B166" si="3">B138+1</f>
        <v>#REF!</v>
      </c>
      <c r="C139" s="831"/>
      <c r="D139" s="256"/>
      <c r="E139" s="256"/>
      <c r="F139" s="256"/>
      <c r="G139" s="253">
        <v>40999</v>
      </c>
      <c r="H139" s="254"/>
      <c r="I139" s="254"/>
      <c r="J139" s="254"/>
      <c r="K139" s="82"/>
      <c r="L139" s="82"/>
      <c r="P139" s="255"/>
      <c r="T139" s="52"/>
      <c r="U139" s="52"/>
      <c r="V139" s="52"/>
      <c r="W139" s="52"/>
      <c r="X139" s="52"/>
      <c r="Y139" s="52"/>
    </row>
    <row r="140" spans="1:1019">
      <c r="B140" s="831" t="e">
        <f t="shared" si="3"/>
        <v>#REF!</v>
      </c>
      <c r="C140" s="831"/>
      <c r="D140" s="256"/>
      <c r="E140" s="256"/>
      <c r="F140" s="256"/>
      <c r="G140" s="253">
        <v>41029</v>
      </c>
      <c r="H140" s="254"/>
      <c r="I140" s="254"/>
      <c r="J140" s="254"/>
      <c r="K140" s="82"/>
      <c r="L140" s="82"/>
      <c r="P140" s="255"/>
      <c r="T140" s="183"/>
      <c r="U140" s="183"/>
      <c r="V140" s="182"/>
      <c r="W140" s="182"/>
      <c r="X140" s="52"/>
      <c r="Y140" s="52"/>
    </row>
    <row r="141" spans="1:1019">
      <c r="B141" s="831" t="e">
        <f t="shared" si="3"/>
        <v>#REF!</v>
      </c>
      <c r="C141" s="831"/>
      <c r="D141" s="256"/>
      <c r="E141" s="256"/>
      <c r="F141" s="256"/>
      <c r="G141" s="253">
        <v>41060</v>
      </c>
      <c r="H141" s="254"/>
      <c r="I141" s="254"/>
      <c r="J141" s="254"/>
      <c r="K141" s="82"/>
      <c r="L141" s="82"/>
      <c r="P141" s="255"/>
      <c r="T141" s="183"/>
      <c r="U141" s="183"/>
      <c r="V141" s="182"/>
      <c r="W141" s="182"/>
      <c r="X141" s="52"/>
      <c r="Y141" s="52"/>
    </row>
    <row r="142" spans="1:1019">
      <c r="B142" s="831" t="e">
        <f t="shared" si="3"/>
        <v>#REF!</v>
      </c>
      <c r="C142" s="831"/>
      <c r="D142" s="256"/>
      <c r="E142" s="256"/>
      <c r="F142" s="256"/>
      <c r="G142" s="253">
        <v>41090</v>
      </c>
      <c r="H142" s="254"/>
      <c r="I142" s="254"/>
      <c r="J142" s="254"/>
      <c r="K142" s="82"/>
      <c r="L142" s="82"/>
      <c r="P142" s="255"/>
      <c r="T142" s="183"/>
      <c r="U142" s="183"/>
      <c r="V142" s="182"/>
      <c r="W142" s="182"/>
      <c r="X142" s="52"/>
      <c r="Y142" s="52"/>
    </row>
    <row r="143" spans="1:1019">
      <c r="B143" s="831" t="e">
        <f t="shared" si="3"/>
        <v>#REF!</v>
      </c>
      <c r="C143" s="831"/>
      <c r="D143" s="256"/>
      <c r="E143" s="256"/>
      <c r="F143" s="256"/>
      <c r="G143" s="253">
        <v>41121</v>
      </c>
      <c r="H143" s="254"/>
      <c r="I143" s="254"/>
      <c r="J143" s="254"/>
      <c r="K143" s="82"/>
      <c r="L143" s="82"/>
      <c r="P143" s="255"/>
      <c r="T143" s="183"/>
      <c r="U143" s="183"/>
      <c r="V143" s="182"/>
      <c r="W143" s="182"/>
      <c r="X143" s="52"/>
      <c r="Y143" s="52"/>
    </row>
    <row r="144" spans="1:1019">
      <c r="B144" s="831" t="e">
        <f t="shared" si="3"/>
        <v>#REF!</v>
      </c>
      <c r="C144" s="831"/>
      <c r="D144" s="256"/>
      <c r="E144" s="256"/>
      <c r="F144" s="256"/>
      <c r="G144" s="253">
        <v>41152</v>
      </c>
      <c r="H144" s="254"/>
      <c r="I144" s="254"/>
      <c r="J144" s="254"/>
      <c r="K144" s="82"/>
      <c r="L144" s="82"/>
      <c r="P144" s="255"/>
      <c r="T144" s="183"/>
      <c r="U144" s="183"/>
      <c r="V144" s="182"/>
      <c r="W144" s="182"/>
      <c r="X144" s="52"/>
      <c r="Y144" s="52"/>
    </row>
    <row r="145" spans="2:25">
      <c r="B145" s="831" t="e">
        <f t="shared" si="3"/>
        <v>#REF!</v>
      </c>
      <c r="C145" s="831"/>
      <c r="D145" s="256"/>
      <c r="E145" s="256"/>
      <c r="F145" s="256"/>
      <c r="G145" s="253">
        <v>41182</v>
      </c>
      <c r="H145" s="254"/>
      <c r="I145" s="254"/>
      <c r="J145" s="254"/>
      <c r="K145" s="82"/>
      <c r="L145" s="82"/>
      <c r="P145" s="255"/>
      <c r="T145" s="183"/>
      <c r="U145" s="183"/>
      <c r="V145" s="182"/>
      <c r="W145" s="182"/>
      <c r="X145" s="52"/>
      <c r="Y145" s="52"/>
    </row>
    <row r="146" spans="2:25">
      <c r="B146" s="831" t="e">
        <f t="shared" si="3"/>
        <v>#REF!</v>
      </c>
      <c r="C146" s="831"/>
      <c r="D146" s="256"/>
      <c r="E146" s="256"/>
      <c r="F146" s="256"/>
      <c r="G146" s="253">
        <v>41213</v>
      </c>
      <c r="H146" s="254"/>
      <c r="I146" s="254"/>
      <c r="J146" s="254"/>
      <c r="K146" s="82"/>
      <c r="L146" s="82"/>
      <c r="P146" s="255"/>
      <c r="T146" s="183"/>
      <c r="U146" s="183"/>
      <c r="V146" s="182"/>
      <c r="W146" s="182"/>
      <c r="X146" s="52"/>
      <c r="Y146" s="52"/>
    </row>
    <row r="147" spans="2:25">
      <c r="B147" s="831" t="e">
        <f t="shared" si="3"/>
        <v>#REF!</v>
      </c>
      <c r="C147" s="831"/>
      <c r="D147" s="256"/>
      <c r="E147" s="256"/>
      <c r="F147" s="256"/>
      <c r="G147" s="253">
        <v>41243</v>
      </c>
      <c r="H147" s="254"/>
      <c r="I147" s="254"/>
      <c r="J147" s="254"/>
      <c r="K147" s="82"/>
      <c r="L147" s="82"/>
      <c r="P147" s="255"/>
      <c r="T147" s="183"/>
      <c r="U147" s="183"/>
      <c r="V147" s="182"/>
      <c r="W147" s="182"/>
      <c r="X147" s="52"/>
      <c r="Y147" s="52"/>
    </row>
    <row r="148" spans="2:25">
      <c r="B148" s="831" t="e">
        <f t="shared" si="3"/>
        <v>#REF!</v>
      </c>
      <c r="C148" s="831"/>
      <c r="D148" s="256"/>
      <c r="E148" s="256"/>
      <c r="F148" s="256"/>
      <c r="G148" s="253">
        <v>41274</v>
      </c>
      <c r="H148" s="254"/>
      <c r="I148" s="254"/>
      <c r="J148" s="254"/>
      <c r="K148" s="82"/>
      <c r="L148" s="82"/>
      <c r="P148" s="255"/>
      <c r="T148" s="183"/>
      <c r="U148" s="183"/>
      <c r="V148" s="182"/>
      <c r="W148" s="182"/>
      <c r="X148" s="52"/>
      <c r="Y148" s="52"/>
    </row>
    <row r="149" spans="2:25">
      <c r="B149" s="831" t="e">
        <f t="shared" si="3"/>
        <v>#REF!</v>
      </c>
      <c r="C149" s="831"/>
      <c r="D149" s="256"/>
      <c r="E149" s="256"/>
      <c r="F149" s="256"/>
      <c r="G149" s="257"/>
      <c r="H149" s="254"/>
      <c r="I149" s="254"/>
      <c r="J149" s="254"/>
      <c r="K149" s="82"/>
      <c r="L149" s="82"/>
      <c r="P149" s="255"/>
      <c r="T149" s="183"/>
      <c r="U149" s="183"/>
      <c r="V149" s="182"/>
      <c r="W149" s="182"/>
      <c r="X149" s="52"/>
      <c r="Y149" s="52"/>
    </row>
    <row r="150" spans="2:25">
      <c r="B150" s="831" t="e">
        <f t="shared" si="3"/>
        <v>#REF!</v>
      </c>
      <c r="C150" s="831"/>
      <c r="D150" s="256"/>
      <c r="E150" s="256"/>
      <c r="F150" s="256"/>
      <c r="G150" s="257"/>
      <c r="H150" s="254"/>
      <c r="I150" s="254"/>
      <c r="J150" s="254"/>
      <c r="K150" s="82"/>
      <c r="L150" s="82"/>
      <c r="P150" s="255"/>
      <c r="T150" s="183"/>
      <c r="U150" s="183"/>
      <c r="V150" s="182"/>
      <c r="W150" s="182"/>
      <c r="X150" s="52"/>
      <c r="Y150" s="52"/>
    </row>
    <row r="151" spans="2:25">
      <c r="B151" s="831" t="e">
        <f t="shared" si="3"/>
        <v>#REF!</v>
      </c>
      <c r="C151" s="831"/>
      <c r="D151" s="256"/>
      <c r="E151" s="256"/>
      <c r="F151" s="256"/>
      <c r="G151" s="257"/>
      <c r="H151" s="254"/>
      <c r="I151" s="254"/>
      <c r="J151" s="254"/>
      <c r="K151" s="82"/>
      <c r="L151" s="82"/>
      <c r="P151" s="255"/>
      <c r="T151" s="183"/>
      <c r="U151" s="183"/>
      <c r="V151" s="182"/>
      <c r="W151" s="182"/>
      <c r="X151" s="52"/>
      <c r="Y151" s="52"/>
    </row>
    <row r="152" spans="2:25">
      <c r="B152" s="831" t="e">
        <f t="shared" si="3"/>
        <v>#REF!</v>
      </c>
      <c r="C152" s="831"/>
      <c r="D152" s="256"/>
      <c r="E152" s="256"/>
      <c r="F152" s="256"/>
      <c r="G152" s="257"/>
      <c r="H152" s="254"/>
      <c r="I152" s="254"/>
      <c r="J152" s="254"/>
      <c r="K152" s="82"/>
      <c r="L152" s="82"/>
      <c r="P152" s="255"/>
      <c r="T152" s="183"/>
      <c r="U152" s="183"/>
      <c r="V152" s="182"/>
      <c r="W152" s="182"/>
      <c r="X152" s="52"/>
      <c r="Y152" s="52"/>
    </row>
    <row r="153" spans="2:25">
      <c r="B153" s="831" t="e">
        <f t="shared" si="3"/>
        <v>#REF!</v>
      </c>
      <c r="C153" s="831"/>
      <c r="D153" s="256"/>
      <c r="E153" s="256"/>
      <c r="F153" s="256"/>
      <c r="G153" s="257"/>
      <c r="H153" s="254"/>
      <c r="I153" s="254"/>
      <c r="J153" s="254"/>
      <c r="K153" s="82"/>
      <c r="L153" s="82"/>
      <c r="P153" s="255"/>
      <c r="T153" s="183"/>
      <c r="U153" s="183"/>
      <c r="V153" s="182"/>
      <c r="W153" s="182"/>
      <c r="X153" s="52"/>
      <c r="Y153" s="52"/>
    </row>
    <row r="154" spans="2:25">
      <c r="B154" s="831" t="e">
        <f t="shared" si="3"/>
        <v>#REF!</v>
      </c>
      <c r="C154" s="831"/>
      <c r="D154" s="256"/>
      <c r="E154" s="256"/>
      <c r="F154" s="256"/>
      <c r="G154" s="257"/>
      <c r="H154" s="254"/>
      <c r="I154" s="254"/>
      <c r="J154" s="254"/>
      <c r="K154" s="82"/>
      <c r="L154" s="82"/>
      <c r="P154" s="255"/>
      <c r="T154" s="183"/>
      <c r="U154" s="183"/>
      <c r="V154" s="182"/>
      <c r="W154" s="182"/>
      <c r="X154" s="52"/>
      <c r="Y154" s="52"/>
    </row>
    <row r="155" spans="2:25">
      <c r="B155" s="831" t="e">
        <f t="shared" si="3"/>
        <v>#REF!</v>
      </c>
      <c r="C155" s="831"/>
      <c r="D155" s="256"/>
      <c r="E155" s="256"/>
      <c r="F155" s="256"/>
      <c r="G155" s="257"/>
      <c r="H155" s="254"/>
      <c r="I155" s="254"/>
      <c r="J155" s="254"/>
      <c r="K155" s="82"/>
      <c r="L155" s="82"/>
      <c r="P155" s="255"/>
      <c r="T155" s="183"/>
      <c r="U155" s="183"/>
      <c r="V155" s="182"/>
      <c r="W155" s="182"/>
      <c r="X155" s="52"/>
      <c r="Y155" s="52"/>
    </row>
    <row r="156" spans="2:25">
      <c r="B156" s="831" t="e">
        <f t="shared" si="3"/>
        <v>#REF!</v>
      </c>
      <c r="C156" s="831"/>
      <c r="D156" s="256"/>
      <c r="E156" s="256"/>
      <c r="F156" s="256"/>
      <c r="G156" s="257"/>
      <c r="H156" s="254"/>
      <c r="I156" s="254"/>
      <c r="J156" s="254"/>
      <c r="K156" s="82"/>
      <c r="L156" s="82"/>
      <c r="P156" s="255"/>
      <c r="T156" s="183"/>
      <c r="U156" s="183"/>
      <c r="V156" s="182"/>
      <c r="W156" s="182"/>
      <c r="X156" s="52"/>
      <c r="Y156" s="52"/>
    </row>
    <row r="157" spans="2:25">
      <c r="B157" s="831" t="e">
        <f t="shared" si="3"/>
        <v>#REF!</v>
      </c>
      <c r="C157" s="831"/>
      <c r="D157" s="256"/>
      <c r="E157" s="256"/>
      <c r="F157" s="256"/>
      <c r="G157" s="257"/>
      <c r="H157" s="254"/>
      <c r="I157" s="254"/>
      <c r="J157" s="254"/>
      <c r="K157" s="82"/>
      <c r="L157" s="82"/>
      <c r="P157" s="255"/>
      <c r="T157" s="183"/>
      <c r="U157" s="183"/>
      <c r="V157" s="182"/>
      <c r="W157" s="182"/>
      <c r="X157" s="52"/>
      <c r="Y157" s="52"/>
    </row>
    <row r="158" spans="2:25">
      <c r="B158" s="831" t="e">
        <f t="shared" si="3"/>
        <v>#REF!</v>
      </c>
      <c r="C158" s="831"/>
      <c r="D158" s="256"/>
      <c r="E158" s="256"/>
      <c r="F158" s="256"/>
      <c r="G158" s="257"/>
      <c r="H158" s="254"/>
      <c r="I158" s="254"/>
      <c r="J158" s="254"/>
      <c r="K158" s="82"/>
      <c r="L158" s="82"/>
      <c r="P158" s="255"/>
      <c r="T158" s="183"/>
      <c r="U158" s="183"/>
      <c r="V158" s="182"/>
      <c r="W158" s="182"/>
      <c r="X158" s="52"/>
      <c r="Y158" s="52"/>
    </row>
    <row r="159" spans="2:25">
      <c r="B159" s="831" t="e">
        <f t="shared" si="3"/>
        <v>#REF!</v>
      </c>
      <c r="C159" s="831"/>
      <c r="D159" s="256"/>
      <c r="E159" s="256"/>
      <c r="F159" s="256"/>
      <c r="G159" s="257"/>
      <c r="H159" s="254"/>
      <c r="I159" s="254"/>
      <c r="J159" s="254"/>
      <c r="K159" s="82"/>
      <c r="L159" s="82"/>
      <c r="P159" s="255"/>
      <c r="T159" s="183"/>
      <c r="U159" s="183"/>
      <c r="V159" s="182"/>
      <c r="W159" s="182"/>
      <c r="X159" s="52"/>
      <c r="Y159" s="52"/>
    </row>
    <row r="160" spans="2:25">
      <c r="B160" s="831" t="e">
        <f t="shared" si="3"/>
        <v>#REF!</v>
      </c>
      <c r="C160" s="831"/>
      <c r="D160" s="256"/>
      <c r="E160" s="256"/>
      <c r="F160" s="256"/>
      <c r="G160" s="257"/>
      <c r="H160" s="254"/>
      <c r="I160" s="254"/>
      <c r="J160" s="254"/>
      <c r="K160" s="82"/>
      <c r="L160" s="82"/>
      <c r="P160" s="255"/>
      <c r="T160" s="183"/>
      <c r="U160" s="183"/>
      <c r="V160" s="182"/>
      <c r="W160" s="182"/>
      <c r="X160" s="52"/>
      <c r="Y160" s="52"/>
    </row>
    <row r="161" spans="2:25">
      <c r="B161" s="831" t="e">
        <f t="shared" si="3"/>
        <v>#REF!</v>
      </c>
      <c r="C161" s="831"/>
      <c r="D161" s="256"/>
      <c r="E161" s="256"/>
      <c r="F161" s="256"/>
      <c r="G161" s="256"/>
      <c r="H161" s="258"/>
      <c r="I161" s="82"/>
      <c r="J161" s="82"/>
      <c r="K161" s="82"/>
      <c r="L161" s="82"/>
      <c r="P161" s="255"/>
      <c r="T161" s="183"/>
      <c r="U161" s="183"/>
      <c r="V161" s="182"/>
      <c r="W161" s="182"/>
      <c r="X161" s="52"/>
      <c r="Y161" s="52"/>
    </row>
    <row r="162" spans="2:25">
      <c r="B162" s="831" t="e">
        <f t="shared" si="3"/>
        <v>#REF!</v>
      </c>
      <c r="C162" s="831"/>
      <c r="D162" s="256"/>
      <c r="E162" s="256"/>
      <c r="F162" s="256"/>
      <c r="G162" s="256"/>
      <c r="H162" s="258"/>
      <c r="I162" s="82"/>
      <c r="J162" s="82"/>
      <c r="K162" s="82"/>
      <c r="L162" s="82"/>
      <c r="P162" s="255"/>
      <c r="T162" s="183"/>
      <c r="U162" s="183"/>
      <c r="V162" s="182"/>
      <c r="W162" s="182"/>
      <c r="X162" s="52"/>
      <c r="Y162" s="52"/>
    </row>
    <row r="163" spans="2:25">
      <c r="B163" s="831" t="e">
        <f t="shared" si="3"/>
        <v>#REF!</v>
      </c>
      <c r="C163" s="831"/>
      <c r="D163" s="52"/>
      <c r="E163" s="52"/>
      <c r="F163" s="52"/>
      <c r="G163" s="52"/>
      <c r="H163" s="131"/>
      <c r="P163" s="255"/>
      <c r="T163" s="183"/>
      <c r="U163" s="183"/>
      <c r="V163" s="182"/>
      <c r="W163" s="182"/>
      <c r="X163" s="52"/>
      <c r="Y163" s="52"/>
    </row>
    <row r="164" spans="2:25">
      <c r="B164" s="831" t="e">
        <f t="shared" si="3"/>
        <v>#REF!</v>
      </c>
      <c r="C164" s="831"/>
      <c r="D164" s="52"/>
      <c r="E164" s="52"/>
      <c r="F164" s="52"/>
      <c r="G164" s="52"/>
      <c r="H164" s="131"/>
      <c r="P164" s="255"/>
      <c r="T164" s="183"/>
      <c r="U164" s="183"/>
      <c r="V164" s="182"/>
      <c r="W164" s="182"/>
      <c r="X164" s="52"/>
      <c r="Y164" s="52"/>
    </row>
    <row r="165" spans="2:25">
      <c r="B165" s="831" t="e">
        <f t="shared" si="3"/>
        <v>#REF!</v>
      </c>
      <c r="C165" s="831"/>
      <c r="D165" s="52"/>
      <c r="E165" s="52"/>
      <c r="F165" s="52"/>
      <c r="G165" s="52"/>
      <c r="H165" s="131"/>
      <c r="T165" s="183"/>
      <c r="U165" s="183"/>
      <c r="V165" s="182"/>
      <c r="W165" s="182"/>
      <c r="X165" s="52"/>
      <c r="Y165" s="52"/>
    </row>
    <row r="166" spans="2:25">
      <c r="B166" s="831" t="e">
        <f t="shared" si="3"/>
        <v>#REF!</v>
      </c>
      <c r="C166" s="831"/>
      <c r="D166" s="52"/>
      <c r="E166" s="52"/>
      <c r="F166" s="52"/>
      <c r="G166" s="52"/>
      <c r="H166" s="131"/>
      <c r="T166" s="183"/>
      <c r="U166" s="183"/>
      <c r="V166" s="182"/>
      <c r="W166" s="182"/>
      <c r="X166" s="52"/>
      <c r="Y166" s="52"/>
    </row>
  </sheetData>
  <mergeCells count="161">
    <mergeCell ref="B164:C164"/>
    <mergeCell ref="B165:C165"/>
    <mergeCell ref="B166:C166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46:C146"/>
    <mergeCell ref="B147:C147"/>
    <mergeCell ref="B148:C148"/>
    <mergeCell ref="B149:C149"/>
    <mergeCell ref="B159:C159"/>
    <mergeCell ref="B160:C160"/>
    <mergeCell ref="B161:C161"/>
    <mergeCell ref="B162:C162"/>
    <mergeCell ref="B163:C163"/>
    <mergeCell ref="B140:C140"/>
    <mergeCell ref="C126:D126"/>
    <mergeCell ref="F126:G126"/>
    <mergeCell ref="C127:E127"/>
    <mergeCell ref="B141:C141"/>
    <mergeCell ref="B142:C142"/>
    <mergeCell ref="B143:C143"/>
    <mergeCell ref="B144:C144"/>
    <mergeCell ref="B145:C145"/>
    <mergeCell ref="C125:E125"/>
    <mergeCell ref="F125:G125"/>
    <mergeCell ref="C116:E116"/>
    <mergeCell ref="F116:G116"/>
    <mergeCell ref="C117:D117"/>
    <mergeCell ref="F117:G117"/>
    <mergeCell ref="C118:E118"/>
    <mergeCell ref="B138:C138"/>
    <mergeCell ref="B139:C139"/>
    <mergeCell ref="B115:D115"/>
    <mergeCell ref="F115:G115"/>
    <mergeCell ref="C108:E108"/>
    <mergeCell ref="F108:G108"/>
    <mergeCell ref="C109:D109"/>
    <mergeCell ref="F109:G109"/>
    <mergeCell ref="C110:E110"/>
    <mergeCell ref="B124:D124"/>
    <mergeCell ref="F124:G124"/>
    <mergeCell ref="C104:G104"/>
    <mergeCell ref="B106:E106"/>
    <mergeCell ref="B107:D107"/>
    <mergeCell ref="F107:G107"/>
    <mergeCell ref="H104:I104"/>
    <mergeCell ref="O96:O97"/>
    <mergeCell ref="P96:P97"/>
    <mergeCell ref="Q96:Q97"/>
    <mergeCell ref="B114:G114"/>
    <mergeCell ref="R96:R97"/>
    <mergeCell ref="C91:K91"/>
    <mergeCell ref="C92:K92"/>
    <mergeCell ref="C93:K93"/>
    <mergeCell ref="C94:K94"/>
    <mergeCell ref="C95:K95"/>
    <mergeCell ref="B96:L97"/>
    <mergeCell ref="M96:M97"/>
    <mergeCell ref="N96:N97"/>
    <mergeCell ref="C82:K82"/>
    <mergeCell ref="C83:K83"/>
    <mergeCell ref="C84:K84"/>
    <mergeCell ref="C85:K85"/>
    <mergeCell ref="C86:K86"/>
    <mergeCell ref="C87:K87"/>
    <mergeCell ref="C88:K88"/>
    <mergeCell ref="C89:K89"/>
    <mergeCell ref="C90:K90"/>
    <mergeCell ref="C73:K73"/>
    <mergeCell ref="C74:K74"/>
    <mergeCell ref="C75:K75"/>
    <mergeCell ref="C76:K76"/>
    <mergeCell ref="C77:K77"/>
    <mergeCell ref="C78:K78"/>
    <mergeCell ref="C79:K79"/>
    <mergeCell ref="C80:K80"/>
    <mergeCell ref="C81:K81"/>
    <mergeCell ref="B69:R69"/>
    <mergeCell ref="B71:B72"/>
    <mergeCell ref="C71:K72"/>
    <mergeCell ref="L71:L72"/>
    <mergeCell ref="M71:N71"/>
    <mergeCell ref="O71:P71"/>
    <mergeCell ref="Q71:R71"/>
    <mergeCell ref="O64:O65"/>
    <mergeCell ref="P64:P65"/>
    <mergeCell ref="Q64:Q65"/>
    <mergeCell ref="R64:R65"/>
    <mergeCell ref="B67:C67"/>
    <mergeCell ref="Q67:R67"/>
    <mergeCell ref="C49:K49"/>
    <mergeCell ref="C50:K50"/>
    <mergeCell ref="C60:K60"/>
    <mergeCell ref="C61:K61"/>
    <mergeCell ref="C62:K62"/>
    <mergeCell ref="C63:K63"/>
    <mergeCell ref="B64:L65"/>
    <mergeCell ref="M64:M65"/>
    <mergeCell ref="N64:N65"/>
    <mergeCell ref="C51:K51"/>
    <mergeCell ref="C52:K52"/>
    <mergeCell ref="C53:K53"/>
    <mergeCell ref="C54:K54"/>
    <mergeCell ref="C55:K55"/>
    <mergeCell ref="C56:K56"/>
    <mergeCell ref="C57:K57"/>
    <mergeCell ref="C58:K58"/>
    <mergeCell ref="C59:K59"/>
    <mergeCell ref="C24:K24"/>
    <mergeCell ref="C25:K25"/>
    <mergeCell ref="C26:K26"/>
    <mergeCell ref="C27:K27"/>
    <mergeCell ref="C28:K28"/>
    <mergeCell ref="C29:K29"/>
    <mergeCell ref="C30:K30"/>
    <mergeCell ref="C32:K32"/>
    <mergeCell ref="C48:K48"/>
    <mergeCell ref="C31:K31"/>
    <mergeCell ref="C33:K33"/>
    <mergeCell ref="C34:K34"/>
    <mergeCell ref="C35:K35"/>
    <mergeCell ref="C36:K36"/>
    <mergeCell ref="C37:K37"/>
    <mergeCell ref="C38:K38"/>
    <mergeCell ref="C15:K15"/>
    <mergeCell ref="C16:K16"/>
    <mergeCell ref="C17:K17"/>
    <mergeCell ref="C18:K18"/>
    <mergeCell ref="C19:K19"/>
    <mergeCell ref="C20:K20"/>
    <mergeCell ref="C21:K21"/>
    <mergeCell ref="C22:K22"/>
    <mergeCell ref="C23:K23"/>
    <mergeCell ref="M13:N13"/>
    <mergeCell ref="O13:P13"/>
    <mergeCell ref="Q13:R13"/>
    <mergeCell ref="B8:R8"/>
    <mergeCell ref="B10:I10"/>
    <mergeCell ref="K10:M10"/>
    <mergeCell ref="N10:O10"/>
    <mergeCell ref="P10:Q10"/>
    <mergeCell ref="B11:I11"/>
    <mergeCell ref="K11:M11"/>
    <mergeCell ref="N11:O11"/>
    <mergeCell ref="P11:Q11"/>
    <mergeCell ref="B4:E4"/>
    <mergeCell ref="G4:K4"/>
    <mergeCell ref="B5:E5"/>
    <mergeCell ref="B2:E2"/>
    <mergeCell ref="G2:K2"/>
    <mergeCell ref="B3:E3"/>
    <mergeCell ref="B13:B14"/>
    <mergeCell ref="C13:K14"/>
    <mergeCell ref="L13:L14"/>
  </mergeCells>
  <dataValidations count="7">
    <dataValidation type="list" allowBlank="1" showInputMessage="1" showErrorMessage="1" sqref="V13">
      <formula1>$X$8:$X$9</formula1>
      <formula2>0</formula2>
    </dataValidation>
    <dataValidation type="list" allowBlank="1" showInputMessage="1" showErrorMessage="1" sqref="N61">
      <formula1>$Z$57:$Z$58</formula1>
      <formula2>0</formula2>
    </dataValidation>
    <dataValidation type="list" allowBlank="1" showInputMessage="1" showErrorMessage="1" sqref="N60">
      <formula1>$Y$57:$Y$58</formula1>
      <formula2>0</formula2>
    </dataValidation>
    <dataValidation type="list" allowBlank="1" showInputMessage="1" showErrorMessage="1" sqref="N59">
      <formula1>$W$57:$W$58</formula1>
      <formula2>0</formula2>
    </dataValidation>
    <dataValidation type="list" allowBlank="1" showInputMessage="1" showErrorMessage="1" sqref="N58">
      <formula1>$V$57:$V$58</formula1>
      <formula2>0</formula2>
    </dataValidation>
    <dataValidation type="list" allowBlank="1" showInputMessage="1" showErrorMessage="1" sqref="N57">
      <formula1>$U$57:$U$58</formula1>
      <formula2>0</formula2>
    </dataValidation>
    <dataValidation type="list" allowBlank="1" showInputMessage="1" showErrorMessage="1" sqref="B74:B95 B57:B63">
      <formula1>$B$138:$B$167</formula1>
      <formula2>0</formula2>
    </dataValidation>
  </dataValidations>
  <hyperlinks>
    <hyperlink ref="B2" location="I!F.B2" display="Informe Financiero"/>
    <hyperlink ref="M2" location="'HC-Sep'!Q3" display="HC - Sep"/>
    <hyperlink ref="N2" location="'HC-Oct'!S3" display="HC - Oct"/>
    <hyperlink ref="O2" location="'HC-Nov'!U3" display="HC - Nov"/>
    <hyperlink ref="P2" location="'HC-Dic'!W3" display="HC - Dic"/>
    <hyperlink ref="Q2" location="'HC-Ene'!M2" display="HC - Ene"/>
    <hyperlink ref="R2" location="'HC-Feb'!O2" display="HC - Feb"/>
    <hyperlink ref="B3" location="Listado!B3" display="Listado"/>
    <hyperlink ref="M3" location="'HC-Mar'!Q2" display="HC - Mar"/>
    <hyperlink ref="N3" location="'HC-Abr'!S2" display="HC - Abr"/>
    <hyperlink ref="O3" location="'HC-May'!U2" display="HC - May"/>
    <hyperlink ref="Q3" location="'HC-Jul'!M3" display="HC - Jul"/>
    <hyperlink ref="R3" location="'HC-Ago'!O3" display="HC - Ago"/>
    <hyperlink ref="B4" location="C!M.B4" display="C.M"/>
    <hyperlink ref="G4" location="'DEP! Jun'.C6" display="Deposito"/>
    <hyperlink ref="M4" location="'IM-Sep'!F5" display="IM - Sep"/>
    <hyperlink ref="N4" location="'IM-Oct'!H5" display="IM - Oct"/>
    <hyperlink ref="O4" location="'IM-Nov'!J5" display="IM - Nov"/>
    <hyperlink ref="P4" location="'IM-Dic'!L5" display="IM - Dic"/>
    <hyperlink ref="Q4" location="'IM-Ene'!D4" display="IM - Ene"/>
    <hyperlink ref="R4" location="'IM-Feb'!E4" display="IM - Feb"/>
    <hyperlink ref="B5" location="Menu!K13" display="Menu"/>
    <hyperlink ref="M5" location="'IM-Mar'!F4" display="IM - Mar"/>
    <hyperlink ref="N5" location="'IM-Abr'!H4" display="IM - Abr"/>
    <hyperlink ref="O5" location="'IM-May'!J4" display="IM - May"/>
    <hyperlink ref="P5" location="'IM-Jun'!L4" display="IM - Jun"/>
    <hyperlink ref="Q5" location="'IM-Jul'!D5" display="IM - Jul"/>
    <hyperlink ref="R5" location="'IM-Ago'!E5" display="IM - Ago"/>
  </hyperlinks>
  <pageMargins left="0.11811023622047245" right="0.11811023622047245" top="0.23622047244094491" bottom="7.874015748031496E-2" header="0.51181102362204722" footer="0.51181102362204722"/>
  <pageSetup scale="80" firstPageNumber="0" fitToHeight="0" orientation="portrait" r:id="rId1"/>
  <rowBreaks count="1" manualBreakCount="1">
    <brk id="68" max="16383" man="1"/>
  </row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80"/>
  <sheetViews>
    <sheetView workbookViewId="0">
      <pane ySplit="6" topLeftCell="A7" activePane="bottomLeft" state="frozen"/>
      <selection pane="bottomLeft" activeCell="H52" sqref="H52"/>
    </sheetView>
  </sheetViews>
  <sheetFormatPr baseColWidth="10" defaultColWidth="9.109375" defaultRowHeight="13.2"/>
  <cols>
    <col min="1" max="5" width="9.109375" style="1"/>
    <col min="6" max="6" width="17" style="1" customWidth="1"/>
    <col min="7" max="7" width="9.109375" style="1"/>
    <col min="8" max="8" width="11.44140625" style="1" bestFit="1" customWidth="1"/>
    <col min="9" max="12" width="9.109375" style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8" t="s">
        <v>8</v>
      </c>
      <c r="C2" s="788"/>
      <c r="D2" s="53" t="s">
        <v>30</v>
      </c>
      <c r="E2" s="53" t="s">
        <v>34</v>
      </c>
      <c r="F2" s="750" t="s">
        <v>37</v>
      </c>
      <c r="G2" s="750"/>
      <c r="H2" s="750" t="s">
        <v>40</v>
      </c>
      <c r="I2" s="750"/>
      <c r="J2" s="750" t="s">
        <v>43</v>
      </c>
      <c r="K2" s="750"/>
      <c r="L2" s="750" t="s">
        <v>46</v>
      </c>
      <c r="M2" s="750"/>
      <c r="N2"/>
      <c r="O2"/>
      <c r="P2"/>
      <c r="Q2"/>
      <c r="R2"/>
      <c r="S2"/>
    </row>
    <row r="3" spans="1:19" ht="13.8">
      <c r="A3"/>
      <c r="B3" s="775" t="s">
        <v>9</v>
      </c>
      <c r="C3" s="775"/>
      <c r="D3" s="53" t="s">
        <v>50</v>
      </c>
      <c r="E3" s="53" t="s">
        <v>53</v>
      </c>
      <c r="F3" s="750" t="s">
        <v>18</v>
      </c>
      <c r="G3" s="750"/>
      <c r="H3" s="750" t="s">
        <v>21</v>
      </c>
      <c r="I3" s="750"/>
      <c r="J3" s="750" t="s">
        <v>24</v>
      </c>
      <c r="K3" s="750"/>
      <c r="L3" s="750" t="s">
        <v>27</v>
      </c>
      <c r="M3" s="750"/>
      <c r="N3"/>
      <c r="O3"/>
      <c r="P3"/>
      <c r="Q3"/>
      <c r="R3"/>
      <c r="S3"/>
    </row>
    <row r="4" spans="1:19" ht="13.8">
      <c r="A4"/>
      <c r="B4" s="776" t="s">
        <v>10</v>
      </c>
      <c r="C4" s="776"/>
      <c r="D4" s="54" t="s">
        <v>31</v>
      </c>
      <c r="E4" s="54" t="s">
        <v>35</v>
      </c>
      <c r="F4" s="751" t="s">
        <v>38</v>
      </c>
      <c r="G4" s="751"/>
      <c r="H4" s="751" t="s">
        <v>41</v>
      </c>
      <c r="I4" s="751"/>
      <c r="J4" s="751" t="s">
        <v>44</v>
      </c>
      <c r="K4" s="751"/>
      <c r="L4" s="834" t="s">
        <v>47</v>
      </c>
      <c r="M4" s="834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751" t="s">
        <v>19</v>
      </c>
      <c r="G5" s="751"/>
      <c r="H5" s="751" t="s">
        <v>22</v>
      </c>
      <c r="I5" s="751"/>
      <c r="J5" s="751" t="s">
        <v>25</v>
      </c>
      <c r="K5" s="751"/>
      <c r="L5" s="751" t="s">
        <v>28</v>
      </c>
      <c r="M5" s="751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 s="131"/>
      <c r="P7" s="131"/>
      <c r="Q7" s="131"/>
      <c r="R7" s="131"/>
      <c r="S7" s="131"/>
    </row>
    <row r="8" spans="1:19" ht="26.25" customHeight="1">
      <c r="A8" s="55"/>
      <c r="B8" s="794" t="s">
        <v>298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 s="271"/>
      <c r="P8" s="271"/>
      <c r="Q8" s="271"/>
      <c r="R8" s="131"/>
      <c r="S8" s="131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276">
        <f>H41</f>
        <v>0</v>
      </c>
      <c r="P9" s="501" t="s">
        <v>305</v>
      </c>
      <c r="Q9" s="501" t="s">
        <v>306</v>
      </c>
      <c r="R9" s="843" t="s">
        <v>184</v>
      </c>
      <c r="S9" s="843"/>
    </row>
    <row r="10" spans="1:19" ht="15.6">
      <c r="A10" s="55"/>
      <c r="B10" s="262" t="s">
        <v>299</v>
      </c>
      <c r="C10" s="835" t="str">
        <f>'HC-Mar'!B10</f>
        <v>Jardines Cancun</v>
      </c>
      <c r="D10" s="835"/>
      <c r="E10" s="835"/>
      <c r="F10" s="835"/>
      <c r="G10" s="835"/>
      <c r="H10" s="263" t="s">
        <v>300</v>
      </c>
      <c r="I10" s="836" t="str">
        <f>'HC-Jun'!P10</f>
        <v>Junio</v>
      </c>
      <c r="J10" s="836"/>
      <c r="K10" s="264"/>
      <c r="L10" s="837">
        <f>'HC-Mar'!M10</f>
        <v>2018</v>
      </c>
      <c r="M10" s="837"/>
      <c r="N10" s="55"/>
      <c r="O10" s="276"/>
      <c r="P10" s="276" t="e">
        <f>I.F!#REF!</f>
        <v>#REF!</v>
      </c>
      <c r="Q10" s="276">
        <v>0</v>
      </c>
      <c r="R10" s="279" t="s">
        <v>32</v>
      </c>
      <c r="S10" s="276">
        <f>'IM-May'!M59</f>
        <v>0</v>
      </c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276">
        <f>SUM(O9+O10)</f>
        <v>0</v>
      </c>
      <c r="P11" s="276">
        <f>H41</f>
        <v>0</v>
      </c>
      <c r="Q11" s="276">
        <f>H15</f>
        <v>0</v>
      </c>
      <c r="R11" s="279" t="s">
        <v>36</v>
      </c>
      <c r="S11" s="280" t="str">
        <f>H10</f>
        <v>Mes/año</v>
      </c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280"/>
      <c r="P12" s="276" t="e">
        <f>SUM(P10+P11)</f>
        <v>#REF!</v>
      </c>
      <c r="Q12" s="276">
        <f>SUM(Q10+Q11)</f>
        <v>0</v>
      </c>
      <c r="R12" s="279" t="s">
        <v>249</v>
      </c>
      <c r="S12" s="276" t="e">
        <f>SUM(S10+S11)</f>
        <v>#VALUE!</v>
      </c>
    </row>
    <row r="13" spans="1:19" ht="15">
      <c r="A13" s="55"/>
      <c r="B13" s="838" t="s">
        <v>301</v>
      </c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8"/>
      <c r="N13" s="55"/>
      <c r="O13" s="131"/>
      <c r="P13" s="131"/>
      <c r="Q13" s="131"/>
      <c r="R13" s="131"/>
      <c r="S13" s="131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271"/>
      <c r="P14" s="271"/>
      <c r="Q14" s="271"/>
      <c r="R14" s="131"/>
      <c r="S14" s="131"/>
    </row>
    <row r="15" spans="1:19" ht="12" customHeight="1">
      <c r="A15" s="55"/>
      <c r="B15" s="55"/>
      <c r="C15" s="55"/>
      <c r="D15" s="55"/>
      <c r="E15" s="55"/>
      <c r="F15" s="55"/>
      <c r="G15" s="542"/>
      <c r="H15" s="543"/>
      <c r="I15" s="543"/>
      <c r="J15" s="544"/>
      <c r="K15" s="55"/>
      <c r="L15" s="55"/>
      <c r="M15" s="55"/>
      <c r="N15" s="55"/>
      <c r="O15" s="276">
        <f>H47</f>
        <v>0</v>
      </c>
      <c r="P15" s="501" t="s">
        <v>305</v>
      </c>
      <c r="Q15" s="501" t="s">
        <v>306</v>
      </c>
      <c r="R15" s="843" t="s">
        <v>184</v>
      </c>
      <c r="S15" s="843"/>
    </row>
    <row r="16" spans="1:19" ht="15.75" customHeight="1">
      <c r="A16" s="55"/>
      <c r="B16" s="840" t="s">
        <v>302</v>
      </c>
      <c r="C16" s="840"/>
      <c r="D16" s="840"/>
      <c r="E16" s="840"/>
      <c r="F16" s="840"/>
      <c r="G16" s="545"/>
      <c r="H16" s="546"/>
      <c r="I16" s="546"/>
      <c r="J16" s="547"/>
      <c r="K16" s="266" t="s">
        <v>303</v>
      </c>
      <c r="L16" s="267"/>
      <c r="M16" s="268">
        <f>'HC-Jun'!F107</f>
        <v>6404</v>
      </c>
      <c r="N16" s="55"/>
      <c r="O16" s="276"/>
      <c r="P16" s="276" t="str">
        <f>I.F!I5</f>
        <v>IM - Ago</v>
      </c>
      <c r="Q16" s="276">
        <v>0</v>
      </c>
      <c r="R16" s="279" t="s">
        <v>32</v>
      </c>
      <c r="S16" s="276">
        <f>'IM-May'!M65</f>
        <v>0</v>
      </c>
    </row>
    <row r="17" spans="1:19" ht="12" customHeight="1">
      <c r="A17" s="55"/>
      <c r="B17" s="55"/>
      <c r="C17" s="55"/>
      <c r="D17" s="55"/>
      <c r="E17" s="55"/>
      <c r="F17" s="55"/>
      <c r="G17" s="545"/>
      <c r="H17" s="546"/>
      <c r="I17" s="546"/>
      <c r="J17" s="547"/>
      <c r="K17" s="55"/>
      <c r="L17" s="55"/>
      <c r="M17" s="55"/>
      <c r="N17" s="55"/>
      <c r="O17" s="276">
        <f>SUM(O15+O16)</f>
        <v>0</v>
      </c>
      <c r="P17" s="276">
        <f>H47</f>
        <v>0</v>
      </c>
      <c r="Q17" s="276">
        <f>H21</f>
        <v>0</v>
      </c>
      <c r="R17" s="279" t="s">
        <v>36</v>
      </c>
      <c r="S17" s="280">
        <f>H16</f>
        <v>0</v>
      </c>
    </row>
    <row r="18" spans="1:19" ht="12" customHeight="1">
      <c r="A18" s="55"/>
      <c r="B18" s="270"/>
      <c r="C18" s="270"/>
      <c r="D18" s="270"/>
      <c r="E18" s="55"/>
      <c r="F18" s="55"/>
      <c r="G18" s="548"/>
      <c r="H18" s="549"/>
      <c r="I18" s="549"/>
      <c r="J18" s="550"/>
      <c r="K18" s="55"/>
      <c r="L18" s="55"/>
      <c r="M18" s="55"/>
      <c r="N18" s="55"/>
      <c r="O18" s="280"/>
      <c r="P18" s="276" t="e">
        <f>SUM(P16+P17)</f>
        <v>#VALUE!</v>
      </c>
      <c r="Q18" s="276">
        <f>SUM(Q16+Q17)</f>
        <v>0</v>
      </c>
      <c r="R18" s="279" t="s">
        <v>249</v>
      </c>
      <c r="S18" s="276">
        <f>SUM(S16+S17)</f>
        <v>0</v>
      </c>
    </row>
    <row r="19" spans="1:19" ht="15">
      <c r="A19" s="55"/>
      <c r="B19" s="841" t="s">
        <v>304</v>
      </c>
      <c r="C19" s="841"/>
      <c r="D19" s="841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2" t="s">
        <v>171</v>
      </c>
      <c r="C20" s="842"/>
      <c r="D20" s="842"/>
      <c r="E20" s="842"/>
      <c r="F20" s="842"/>
      <c r="G20" s="272"/>
      <c r="H20" s="273">
        <f>SUMIF('HC-Jun'!L15:L56,"C",'HC-Jun'!M15:M56)</f>
        <v>7592</v>
      </c>
      <c r="I20" s="274"/>
      <c r="J20" s="275"/>
      <c r="K20" s="275"/>
      <c r="L20" s="55"/>
      <c r="M20" s="55"/>
      <c r="N20" s="55"/>
      <c r="O20" s="276">
        <f>H52</f>
        <v>5000</v>
      </c>
      <c r="P20" s="277" t="s">
        <v>305</v>
      </c>
      <c r="Q20" s="277" t="s">
        <v>306</v>
      </c>
      <c r="R20" s="843" t="s">
        <v>184</v>
      </c>
      <c r="S20" s="843"/>
    </row>
    <row r="21" spans="1:19">
      <c r="A21" s="55"/>
      <c r="B21" s="844"/>
      <c r="C21" s="844"/>
      <c r="D21" s="844"/>
      <c r="E21" s="844"/>
      <c r="F21" s="844"/>
      <c r="G21" s="278"/>
      <c r="H21" s="273">
        <f>SUMIF('HC-Jun'!L15:L56,"AA",'HC-Jun'!M15:M56)</f>
        <v>0</v>
      </c>
      <c r="I21" s="274"/>
      <c r="J21" s="275"/>
      <c r="K21" s="275"/>
      <c r="L21" s="55"/>
      <c r="M21" s="55"/>
      <c r="N21" s="55"/>
      <c r="O21" s="276"/>
      <c r="P21" s="276">
        <f>I.F!I10</f>
        <v>5000</v>
      </c>
      <c r="Q21" s="276">
        <v>0</v>
      </c>
      <c r="R21" s="279" t="s">
        <v>32</v>
      </c>
      <c r="S21" s="276">
        <f>'IM-May'!M70</f>
        <v>0</v>
      </c>
    </row>
    <row r="22" spans="1:19">
      <c r="A22" s="55"/>
      <c r="B22" s="844"/>
      <c r="C22" s="844"/>
      <c r="D22" s="844"/>
      <c r="E22" s="844"/>
      <c r="F22" s="844"/>
      <c r="G22" s="278"/>
      <c r="H22" s="273">
        <f>SUMIF('HC-Jun'!L15:L56,"F",'HC-Jun'!M15:M56)</f>
        <v>0</v>
      </c>
      <c r="I22" s="274"/>
      <c r="J22" s="275"/>
      <c r="K22" s="275"/>
      <c r="L22" s="55"/>
      <c r="M22" s="55"/>
      <c r="N22" s="55"/>
      <c r="O22" s="276">
        <f>SUM(O20+O21)</f>
        <v>5000</v>
      </c>
      <c r="P22" s="276">
        <f>H52</f>
        <v>5000</v>
      </c>
      <c r="Q22" s="276">
        <f>H26</f>
        <v>1300</v>
      </c>
      <c r="R22" s="279" t="s">
        <v>36</v>
      </c>
      <c r="S22" s="280">
        <f>H21</f>
        <v>0</v>
      </c>
    </row>
    <row r="23" spans="1:19" ht="15.6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5">
        <f>SUM(H20)</f>
        <v>7592</v>
      </c>
      <c r="K23" s="845"/>
      <c r="L23" s="282" t="s">
        <v>308</v>
      </c>
      <c r="M23" s="55"/>
      <c r="N23" s="55"/>
      <c r="O23" s="280"/>
      <c r="P23" s="276">
        <f>SUM(P21+P22)</f>
        <v>10000</v>
      </c>
      <c r="Q23" s="276">
        <f>SUM(Q21+Q22)</f>
        <v>1300</v>
      </c>
      <c r="R23" s="279" t="s">
        <v>249</v>
      </c>
      <c r="S23" s="276">
        <f>SUM(S21+S22)</f>
        <v>0</v>
      </c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1" t="s">
        <v>309</v>
      </c>
      <c r="C25" s="841"/>
      <c r="D25" s="841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 t="s">
        <v>33</v>
      </c>
      <c r="S25" s="279"/>
    </row>
    <row r="26" spans="1:19">
      <c r="A26" s="55"/>
      <c r="B26" s="846" t="s">
        <v>123</v>
      </c>
      <c r="C26" s="846"/>
      <c r="D26" s="846"/>
      <c r="E26" s="846"/>
      <c r="F26" s="846"/>
      <c r="G26" s="234"/>
      <c r="H26" s="285">
        <f>'HC-Jun'!N59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'IM-May'!M71</f>
        <v>3000</v>
      </c>
      <c r="S26" s="279"/>
    </row>
    <row r="27" spans="1:19">
      <c r="A27" s="55"/>
      <c r="B27" s="846" t="s">
        <v>136</v>
      </c>
      <c r="C27" s="846"/>
      <c r="D27" s="846"/>
      <c r="E27" s="846"/>
      <c r="F27" s="846"/>
      <c r="G27" s="55"/>
      <c r="H27" s="285">
        <f>'HC-Jun'!N60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H22</f>
        <v>0</v>
      </c>
      <c r="S27" s="279"/>
    </row>
    <row r="28" spans="1:19">
      <c r="A28" s="55"/>
      <c r="B28" s="872" t="s">
        <v>267</v>
      </c>
      <c r="C28" s="872"/>
      <c r="D28" s="872"/>
      <c r="E28" s="872"/>
      <c r="F28" s="872"/>
      <c r="G28" s="55"/>
      <c r="H28" s="290">
        <f>'HC-Jun'!N58</f>
        <v>500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>
        <f>SUM(R26+R27)</f>
        <v>3000</v>
      </c>
      <c r="S28" s="279"/>
    </row>
    <row r="29" spans="1:19">
      <c r="A29" s="55"/>
      <c r="B29" s="846" t="s">
        <v>162</v>
      </c>
      <c r="C29" s="846"/>
      <c r="D29" s="846"/>
      <c r="E29" s="846"/>
      <c r="F29" s="846"/>
      <c r="G29" s="55"/>
      <c r="H29" s="285">
        <f>'HC-Jun'!N61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46" t="s">
        <v>149</v>
      </c>
      <c r="C30" s="846"/>
      <c r="D30" s="846"/>
      <c r="E30" s="846"/>
      <c r="F30" s="846"/>
      <c r="G30" s="55"/>
      <c r="H30" s="285">
        <v>3000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289" t="s">
        <v>397</v>
      </c>
      <c r="C31" s="289"/>
      <c r="D31" s="289"/>
      <c r="E31" s="289"/>
      <c r="F31" s="289"/>
      <c r="G31" s="55"/>
      <c r="H31" s="290">
        <f>SUMIF('HC-Jun'!L15:L53,"G",'HC-Jun'!N15:N56)</f>
        <v>1639</v>
      </c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289"/>
      <c r="C32" s="289"/>
      <c r="D32" s="289"/>
      <c r="E32" s="289"/>
      <c r="F32" s="289"/>
      <c r="G32" s="55"/>
      <c r="H32" s="290"/>
      <c r="I32" s="274"/>
      <c r="J32" s="275"/>
      <c r="K32" s="275"/>
      <c r="L32" s="55"/>
      <c r="M32" s="55"/>
      <c r="N32" s="55"/>
      <c r="O32" s="288"/>
      <c r="P32" s="288"/>
    </row>
    <row r="33" spans="1:16">
      <c r="A33" s="55"/>
      <c r="B33" s="289"/>
      <c r="C33" s="289"/>
      <c r="D33" s="289"/>
      <c r="E33" s="289"/>
      <c r="F33" s="289"/>
      <c r="G33" s="55"/>
      <c r="H33" s="290"/>
      <c r="I33" s="274"/>
      <c r="J33" s="275"/>
      <c r="K33" s="275"/>
      <c r="L33" s="55"/>
      <c r="M33" s="55"/>
      <c r="N33" s="55"/>
      <c r="O33" s="288"/>
      <c r="P33" s="288"/>
    </row>
    <row r="34" spans="1:16">
      <c r="A34" s="55"/>
      <c r="B34" s="872"/>
      <c r="C34" s="872"/>
      <c r="D34" s="872"/>
      <c r="E34" s="872"/>
      <c r="F34" s="872"/>
      <c r="G34" s="55"/>
      <c r="H34" s="290"/>
      <c r="I34" s="275"/>
      <c r="J34" s="275"/>
      <c r="K34" s="275"/>
      <c r="L34" s="55"/>
      <c r="M34" s="55"/>
      <c r="N34" s="55"/>
      <c r="O34" s="269"/>
      <c r="P34" s="269"/>
    </row>
    <row r="35" spans="1:16" ht="15.6">
      <c r="A35" s="55"/>
      <c r="B35" s="170" t="s">
        <v>307</v>
      </c>
      <c r="C35" s="55"/>
      <c r="D35" s="55"/>
      <c r="E35" s="55"/>
      <c r="F35" s="55"/>
      <c r="G35" s="55"/>
      <c r="H35" s="275"/>
      <c r="I35" s="234"/>
      <c r="J35" s="847">
        <f>SUM(H26:H34)</f>
        <v>7439</v>
      </c>
      <c r="K35" s="847"/>
      <c r="L35" s="292" t="s">
        <v>311</v>
      </c>
      <c r="M35" s="55"/>
      <c r="N35" s="55"/>
      <c r="O35" s="269"/>
      <c r="P35" s="269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.6">
      <c r="A37" s="55"/>
      <c r="B37" s="848" t="s">
        <v>312</v>
      </c>
      <c r="C37" s="848"/>
      <c r="D37" s="848"/>
      <c r="E37" s="848"/>
      <c r="F37" s="848"/>
      <c r="G37" s="848"/>
      <c r="H37" s="848"/>
      <c r="I37" s="55"/>
      <c r="J37" s="55"/>
      <c r="K37" s="55"/>
      <c r="L37" s="267"/>
      <c r="M37" s="291">
        <f>(J23-J35)</f>
        <v>153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.6">
      <c r="A39" s="55"/>
      <c r="B39" s="848" t="s">
        <v>313</v>
      </c>
      <c r="C39" s="848"/>
      <c r="D39" s="848"/>
      <c r="E39" s="848"/>
      <c r="F39" s="848"/>
      <c r="G39" s="848"/>
      <c r="H39" s="848"/>
      <c r="I39" s="55"/>
      <c r="J39" s="55"/>
      <c r="K39" s="55"/>
      <c r="L39" s="267"/>
      <c r="M39" s="268">
        <f>(M16+M37)</f>
        <v>6557</v>
      </c>
      <c r="N39" s="55"/>
    </row>
    <row r="40" spans="1:16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</row>
    <row r="41" spans="1:16" ht="15.6">
      <c r="A41" s="55"/>
      <c r="B41" s="849" t="s">
        <v>314</v>
      </c>
      <c r="C41" s="849"/>
      <c r="D41" s="849"/>
      <c r="E41" s="849"/>
      <c r="F41" s="849"/>
      <c r="G41" s="849"/>
      <c r="H41" s="849"/>
      <c r="I41" s="849"/>
      <c r="J41" s="849"/>
      <c r="K41" s="849"/>
      <c r="L41" s="849"/>
      <c r="M41" s="849"/>
      <c r="N41" s="55"/>
    </row>
    <row r="42" spans="1:16">
      <c r="A42" s="55"/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55"/>
    </row>
    <row r="43" spans="1:16">
      <c r="A43" s="55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55"/>
    </row>
    <row r="44" spans="1:16">
      <c r="A44" s="55"/>
      <c r="B44" s="207"/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55"/>
    </row>
    <row r="45" spans="1:16" ht="15">
      <c r="A45" s="55"/>
      <c r="B45" s="838" t="s">
        <v>315</v>
      </c>
      <c r="C45" s="838"/>
      <c r="D45" s="838"/>
      <c r="E45" s="838"/>
      <c r="F45" s="838"/>
      <c r="G45" s="838"/>
      <c r="H45" s="838"/>
      <c r="I45" s="838"/>
      <c r="J45" s="838"/>
      <c r="K45" s="838"/>
      <c r="L45" s="838"/>
      <c r="M45" s="838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.6">
      <c r="A47" s="55"/>
      <c r="B47" s="848" t="s">
        <v>316</v>
      </c>
      <c r="C47" s="848"/>
      <c r="D47" s="848"/>
      <c r="E47" s="848"/>
      <c r="F47" s="848"/>
      <c r="G47" s="293"/>
      <c r="H47" s="293"/>
      <c r="I47" s="234"/>
      <c r="J47" s="850">
        <f>M16</f>
        <v>6404</v>
      </c>
      <c r="K47" s="850"/>
      <c r="L47" s="55"/>
      <c r="M47" s="55"/>
      <c r="N47" s="55"/>
    </row>
    <row r="48" spans="1:16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</row>
    <row r="49" spans="1:14" ht="15">
      <c r="A49" s="55"/>
      <c r="B49" s="841" t="s">
        <v>317</v>
      </c>
      <c r="C49" s="841"/>
      <c r="D49" s="841"/>
      <c r="E49" s="55"/>
      <c r="F49" s="55"/>
      <c r="G49" s="55"/>
      <c r="H49" s="55"/>
      <c r="I49" s="55"/>
      <c r="J49" s="55"/>
      <c r="K49" s="55"/>
      <c r="L49" s="55"/>
      <c r="M49" s="55"/>
      <c r="N49" s="55"/>
    </row>
    <row r="50" spans="1:14" ht="15.6">
      <c r="A50" s="55"/>
      <c r="B50" s="851" t="s">
        <v>318</v>
      </c>
      <c r="C50" s="851"/>
      <c r="D50" s="851"/>
      <c r="E50" s="851"/>
      <c r="F50" s="851"/>
      <c r="G50" s="234"/>
      <c r="H50" s="294">
        <f>J23</f>
        <v>7592</v>
      </c>
      <c r="I50" s="55"/>
      <c r="J50" s="55"/>
      <c r="K50" s="55"/>
      <c r="L50" s="55"/>
      <c r="M50" s="55"/>
      <c r="N50" s="55"/>
    </row>
    <row r="51" spans="1:14" ht="15.6">
      <c r="A51" s="55"/>
      <c r="B51" s="851" t="s">
        <v>319</v>
      </c>
      <c r="C51" s="851"/>
      <c r="D51" s="851"/>
      <c r="E51" s="851"/>
      <c r="F51" s="851"/>
      <c r="G51" s="55"/>
      <c r="H51" s="55"/>
      <c r="I51" s="55"/>
      <c r="J51" s="55"/>
      <c r="K51" s="55"/>
      <c r="L51" s="55"/>
      <c r="M51" s="55"/>
      <c r="N51" s="55"/>
    </row>
    <row r="52" spans="1:14" ht="15.6">
      <c r="A52" s="55"/>
      <c r="B52" s="851" t="s">
        <v>320</v>
      </c>
      <c r="C52" s="851"/>
      <c r="D52" s="851"/>
      <c r="E52" s="851"/>
      <c r="F52" s="851"/>
      <c r="G52" s="55"/>
      <c r="H52" s="295">
        <f>'HC-Jun'!N57</f>
        <v>5000</v>
      </c>
      <c r="I52" s="55"/>
      <c r="J52" s="55"/>
      <c r="K52" s="55"/>
      <c r="L52" s="55"/>
      <c r="M52" s="55"/>
      <c r="N52" s="55"/>
    </row>
    <row r="53" spans="1:14" ht="15.6">
      <c r="A53" s="55"/>
      <c r="B53" s="851" t="s">
        <v>348</v>
      </c>
      <c r="C53" s="851"/>
      <c r="D53" s="851"/>
      <c r="E53" s="851"/>
      <c r="F53" s="851"/>
      <c r="G53" s="55"/>
      <c r="H53" s="295" t="s">
        <v>283</v>
      </c>
      <c r="I53" s="55"/>
      <c r="J53" s="55"/>
      <c r="K53" s="55"/>
      <c r="L53" s="55"/>
      <c r="M53" s="55"/>
      <c r="N53" s="55"/>
    </row>
    <row r="54" spans="1:14">
      <c r="A54" s="55"/>
      <c r="B54" s="852"/>
      <c r="C54" s="852"/>
      <c r="D54" s="852"/>
      <c r="E54" s="852"/>
      <c r="F54" s="852"/>
      <c r="G54" s="55"/>
      <c r="H54" s="296"/>
      <c r="I54" s="55"/>
      <c r="J54" s="55"/>
      <c r="K54" s="55"/>
      <c r="L54" s="55"/>
      <c r="M54" s="55"/>
      <c r="N54" s="55"/>
    </row>
    <row r="55" spans="1:14" ht="15.6">
      <c r="A55" s="55"/>
      <c r="B55" s="170" t="s">
        <v>307</v>
      </c>
      <c r="C55" s="55"/>
      <c r="D55" s="55"/>
      <c r="E55" s="55"/>
      <c r="F55" s="55"/>
      <c r="G55" s="55"/>
      <c r="H55" s="55"/>
      <c r="I55" s="234"/>
      <c r="J55" s="853">
        <f>SUM(H50:H54)</f>
        <v>12592</v>
      </c>
      <c r="K55" s="853"/>
      <c r="L55" s="170" t="s">
        <v>280</v>
      </c>
      <c r="M55" s="55"/>
      <c r="N55" s="55"/>
    </row>
    <row r="56" spans="1:14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</row>
    <row r="57" spans="1:14" ht="15">
      <c r="A57" s="55"/>
      <c r="B57" s="841" t="s">
        <v>321</v>
      </c>
      <c r="C57" s="841"/>
      <c r="D57" s="841"/>
      <c r="E57" s="55"/>
      <c r="F57" s="55"/>
      <c r="G57" s="55"/>
      <c r="H57" s="55"/>
      <c r="I57" s="55"/>
      <c r="J57" s="55"/>
      <c r="K57" s="55"/>
      <c r="L57" s="55"/>
      <c r="M57" s="207"/>
      <c r="N57" s="55"/>
    </row>
    <row r="58" spans="1:14" ht="15.6">
      <c r="A58" s="55"/>
      <c r="B58" s="854" t="s">
        <v>322</v>
      </c>
      <c r="C58" s="854"/>
      <c r="D58" s="854"/>
      <c r="E58" s="854"/>
      <c r="F58" s="854"/>
      <c r="G58" s="234"/>
      <c r="H58" s="291">
        <f>J35</f>
        <v>7439</v>
      </c>
      <c r="I58" s="55"/>
      <c r="J58" s="55"/>
      <c r="K58" s="55"/>
      <c r="L58" s="55"/>
      <c r="M58" s="207"/>
      <c r="N58" s="55"/>
    </row>
    <row r="59" spans="1:14" ht="15.6">
      <c r="A59" s="55"/>
      <c r="B59" s="854" t="s">
        <v>323</v>
      </c>
      <c r="C59" s="854"/>
      <c r="D59" s="854"/>
      <c r="E59" s="854"/>
      <c r="F59" s="854"/>
      <c r="G59" s="55"/>
      <c r="H59" s="55"/>
      <c r="I59" s="55"/>
      <c r="J59" s="55"/>
      <c r="K59" s="55"/>
      <c r="L59" s="55"/>
      <c r="M59" s="297"/>
      <c r="N59" s="55"/>
    </row>
    <row r="60" spans="1:14" ht="15.6">
      <c r="A60" s="55"/>
      <c r="B60" s="854" t="s">
        <v>320</v>
      </c>
      <c r="C60" s="854"/>
      <c r="D60" s="854"/>
      <c r="E60" s="854"/>
      <c r="F60" s="854"/>
      <c r="G60" s="55"/>
      <c r="H60" s="285">
        <f>H52</f>
        <v>5000</v>
      </c>
      <c r="I60" s="55"/>
      <c r="J60" s="55"/>
      <c r="K60" s="55"/>
      <c r="L60" s="55"/>
      <c r="M60" s="298"/>
      <c r="N60" s="55"/>
    </row>
    <row r="61" spans="1:14" ht="15.6">
      <c r="A61" s="55"/>
      <c r="B61" s="854" t="s">
        <v>348</v>
      </c>
      <c r="C61" s="854"/>
      <c r="D61" s="854"/>
      <c r="E61" s="854"/>
      <c r="F61" s="854"/>
      <c r="G61" s="55"/>
      <c r="H61" s="285" t="str">
        <f>H53</f>
        <v>-</v>
      </c>
      <c r="I61" s="55"/>
      <c r="J61" s="55"/>
      <c r="K61" s="55"/>
      <c r="L61" s="55"/>
      <c r="M61" s="298"/>
      <c r="N61" s="55"/>
    </row>
    <row r="62" spans="1:14">
      <c r="A62" s="55"/>
      <c r="B62" s="852"/>
      <c r="C62" s="852"/>
      <c r="D62" s="852"/>
      <c r="E62" s="852"/>
      <c r="F62" s="852"/>
      <c r="G62" s="55"/>
      <c r="H62" s="296"/>
      <c r="I62" s="55"/>
      <c r="J62" s="55"/>
      <c r="K62" s="55"/>
      <c r="L62" s="55"/>
      <c r="M62" s="298"/>
      <c r="N62" s="55"/>
    </row>
    <row r="63" spans="1:14" ht="15.6">
      <c r="A63" s="55"/>
      <c r="B63" s="170" t="s">
        <v>307</v>
      </c>
      <c r="C63" s="55"/>
      <c r="D63" s="55"/>
      <c r="E63" s="55"/>
      <c r="F63" s="55"/>
      <c r="G63" s="55"/>
      <c r="H63" s="55"/>
      <c r="I63" s="234"/>
      <c r="J63" s="847">
        <f>SUM(H58:H62)</f>
        <v>12439</v>
      </c>
      <c r="K63" s="847"/>
      <c r="L63" s="299" t="s">
        <v>324</v>
      </c>
      <c r="M63" s="298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298"/>
      <c r="N64" s="55"/>
    </row>
    <row r="65" spans="1:14" ht="15.6">
      <c r="A65" s="55"/>
      <c r="B65" s="848" t="s">
        <v>325</v>
      </c>
      <c r="C65" s="848"/>
      <c r="D65" s="848"/>
      <c r="E65" s="848"/>
      <c r="F65" s="848"/>
      <c r="G65" s="848"/>
      <c r="H65" s="848"/>
      <c r="I65" s="234"/>
      <c r="J65" s="850">
        <f>+J47+J55-J63</f>
        <v>6557</v>
      </c>
      <c r="K65" s="850"/>
      <c r="L65" s="300" t="s">
        <v>326</v>
      </c>
      <c r="M65" s="301"/>
      <c r="N65" s="55"/>
    </row>
    <row r="66" spans="1:14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302"/>
      <c r="N66" s="55"/>
    </row>
    <row r="67" spans="1:14">
      <c r="A67" s="55"/>
      <c r="B67" s="247"/>
      <c r="C67" s="247"/>
      <c r="D67" s="247"/>
      <c r="E67" s="247"/>
      <c r="F67" s="247"/>
      <c r="G67" s="247"/>
      <c r="H67" s="247"/>
      <c r="I67" s="247"/>
      <c r="J67" s="247"/>
      <c r="K67" s="247"/>
      <c r="L67" s="247"/>
      <c r="M67" s="247"/>
      <c r="N67" s="55"/>
    </row>
    <row r="68" spans="1:14">
      <c r="A68" s="55"/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55"/>
    </row>
    <row r="69" spans="1:14">
      <c r="A69" s="55"/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 ht="15">
      <c r="A71" s="55"/>
      <c r="B71" s="838" t="s">
        <v>327</v>
      </c>
      <c r="C71" s="838"/>
      <c r="D71" s="838"/>
      <c r="E71" s="838"/>
      <c r="F71" s="838"/>
      <c r="G71" s="838"/>
      <c r="H71" s="838"/>
      <c r="I71" s="838"/>
      <c r="J71" s="838"/>
      <c r="K71" s="838"/>
      <c r="L71" s="838"/>
      <c r="M71" s="838"/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855" t="s">
        <v>374</v>
      </c>
      <c r="C73" s="855"/>
      <c r="D73" s="855"/>
      <c r="E73" s="855"/>
      <c r="F73" s="855"/>
      <c r="G73" s="303"/>
      <c r="H73" s="303"/>
      <c r="I73" s="303"/>
      <c r="J73" s="303"/>
      <c r="K73" s="303"/>
      <c r="L73" s="304" t="s">
        <v>281</v>
      </c>
      <c r="M73" s="305">
        <f>'HC-Jun'!I118</f>
        <v>0</v>
      </c>
      <c r="N73" s="55"/>
    </row>
    <row r="74" spans="1:14">
      <c r="A74" s="55"/>
      <c r="B74" s="855" t="s">
        <v>33</v>
      </c>
      <c r="C74" s="855"/>
      <c r="D74" s="855"/>
      <c r="E74" s="855"/>
      <c r="F74" s="855"/>
      <c r="G74" s="303"/>
      <c r="H74" s="303"/>
      <c r="I74" s="303"/>
      <c r="J74" s="303"/>
      <c r="K74" s="303"/>
      <c r="L74" s="304" t="s">
        <v>281</v>
      </c>
      <c r="M74" s="305">
        <f>'HC-Jun'!I127</f>
        <v>3000</v>
      </c>
      <c r="N74" s="55"/>
    </row>
    <row r="75" spans="1:14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4" ht="18">
      <c r="A77" s="55"/>
      <c r="B77" s="55"/>
      <c r="C77" s="55"/>
      <c r="D77" s="55"/>
      <c r="E77" s="856" t="s">
        <v>328</v>
      </c>
      <c r="F77" s="856"/>
      <c r="G77" s="856"/>
      <c r="H77" s="857" t="s">
        <v>6</v>
      </c>
      <c r="I77" s="857"/>
      <c r="J77" s="857"/>
      <c r="K77" s="857"/>
      <c r="L77" s="857"/>
      <c r="M77" s="857"/>
      <c r="N77" s="55"/>
    </row>
    <row r="78" spans="1:14" ht="6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  <row r="79" spans="1:14">
      <c r="A79" s="55"/>
      <c r="B79" s="306" t="s">
        <v>329</v>
      </c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7" t="s">
        <v>270</v>
      </c>
      <c r="N79" s="55"/>
    </row>
    <row r="80" spans="1:14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</row>
  </sheetData>
  <mergeCells count="68">
    <mergeCell ref="R9:S9"/>
    <mergeCell ref="R15:S15"/>
    <mergeCell ref="B71:M71"/>
    <mergeCell ref="B73:F73"/>
    <mergeCell ref="B74:F74"/>
    <mergeCell ref="B54:F54"/>
    <mergeCell ref="J55:K55"/>
    <mergeCell ref="B57:D57"/>
    <mergeCell ref="B58:F58"/>
    <mergeCell ref="B59:F59"/>
    <mergeCell ref="B49:D49"/>
    <mergeCell ref="B50:F50"/>
    <mergeCell ref="B51:F51"/>
    <mergeCell ref="B52:F52"/>
    <mergeCell ref="B53:F53"/>
    <mergeCell ref="B39:H39"/>
    <mergeCell ref="E77:G77"/>
    <mergeCell ref="H77:M77"/>
    <mergeCell ref="B60:F60"/>
    <mergeCell ref="B61:F61"/>
    <mergeCell ref="B62:F62"/>
    <mergeCell ref="J63:K63"/>
    <mergeCell ref="B65:H65"/>
    <mergeCell ref="J65:K65"/>
    <mergeCell ref="B41:M41"/>
    <mergeCell ref="B45:M45"/>
    <mergeCell ref="B47:F47"/>
    <mergeCell ref="J47:K47"/>
    <mergeCell ref="B29:F29"/>
    <mergeCell ref="B30:F30"/>
    <mergeCell ref="B34:F34"/>
    <mergeCell ref="J35:K35"/>
    <mergeCell ref="B37:H37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B5" location="Menu!K13" display="Menu"/>
    <hyperlink ref="C5" location="'DEP! Jun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74" firstPageNumber="0" fitToHeight="0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81"/>
  <sheetViews>
    <sheetView topLeftCell="A12" workbookViewId="0">
      <selection activeCell="H14" sqref="H14"/>
    </sheetView>
  </sheetViews>
  <sheetFormatPr baseColWidth="10" defaultColWidth="9.109375" defaultRowHeight="13.2"/>
  <cols>
    <col min="1" max="7" width="9.109375" style="1"/>
    <col min="8" max="8" width="19.44140625" style="1" bestFit="1" customWidth="1"/>
    <col min="9" max="1025" width="9.109375" style="1"/>
  </cols>
  <sheetData>
    <row r="1" spans="1:11">
      <c r="A1"/>
      <c r="B1"/>
      <c r="C1" s="308" t="s">
        <v>8</v>
      </c>
      <c r="D1" s="309" t="s">
        <v>46</v>
      </c>
      <c r="E1" s="310"/>
      <c r="F1" s="310"/>
      <c r="G1" s="310"/>
      <c r="H1" s="310"/>
      <c r="I1"/>
      <c r="J1"/>
      <c r="K1"/>
    </row>
    <row r="2" spans="1:11">
      <c r="A2"/>
      <c r="B2"/>
      <c r="C2" s="311" t="s">
        <v>9</v>
      </c>
      <c r="D2" s="312" t="s">
        <v>47</v>
      </c>
      <c r="E2" s="310"/>
      <c r="F2" s="310"/>
      <c r="G2" s="310"/>
      <c r="H2" s="310"/>
      <c r="I2"/>
      <c r="J2"/>
      <c r="K2" s="310"/>
    </row>
    <row r="3" spans="1:11" ht="13.8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/>
    </row>
    <row r="4" spans="1:11" ht="13.8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8" t="s">
        <v>398</v>
      </c>
      <c r="D6" s="858"/>
      <c r="E6" s="858"/>
      <c r="F6" s="858"/>
      <c r="G6" s="858"/>
      <c r="H6" s="858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9" t="s">
        <v>331</v>
      </c>
      <c r="D9" s="859"/>
      <c r="E9" s="859"/>
      <c r="F9" s="860" t="s">
        <v>332</v>
      </c>
      <c r="G9" s="860"/>
      <c r="H9" s="318">
        <v>607991</v>
      </c>
      <c r="I9" s="319"/>
      <c r="J9" s="55"/>
      <c r="K9"/>
    </row>
    <row r="10" spans="1:11">
      <c r="A10" s="55"/>
      <c r="B10" s="317"/>
      <c r="C10" s="859"/>
      <c r="D10" s="859"/>
      <c r="E10" s="859"/>
      <c r="F10" s="860" t="s">
        <v>333</v>
      </c>
      <c r="G10" s="860"/>
      <c r="H10" s="318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'HC-Jun'!N57</f>
        <v>5000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'HC-Jun'!N60</f>
        <v>0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5000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59" t="s">
        <v>361</v>
      </c>
      <c r="D19" s="859"/>
      <c r="E19" s="859"/>
      <c r="F19" s="860" t="s">
        <v>332</v>
      </c>
      <c r="G19" s="860"/>
      <c r="H19" s="318">
        <v>607975</v>
      </c>
      <c r="I19" s="319"/>
      <c r="J19" s="55"/>
    </row>
    <row r="20" spans="1:10">
      <c r="A20" s="55"/>
      <c r="B20" s="317"/>
      <c r="C20" s="859"/>
      <c r="D20" s="859"/>
      <c r="E20" s="859"/>
      <c r="F20" s="860" t="s">
        <v>333</v>
      </c>
      <c r="G20" s="860"/>
      <c r="H20" s="318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'HC-Jun'!N59</f>
        <v>1300</v>
      </c>
      <c r="I22" s="319"/>
      <c r="J22" s="55"/>
    </row>
    <row r="23" spans="1:10" ht="13.5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'HC-Jun'!N58</f>
        <v>500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1800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59" t="s">
        <v>363</v>
      </c>
      <c r="D29" s="859"/>
      <c r="E29" s="859"/>
      <c r="F29" s="869" t="s">
        <v>333</v>
      </c>
      <c r="G29" s="869"/>
      <c r="H29" s="869">
        <v>2675459567</v>
      </c>
      <c r="I29" s="319"/>
      <c r="J29" s="55"/>
    </row>
    <row r="30" spans="1:10" ht="12.75" customHeight="1">
      <c r="A30" s="55"/>
      <c r="B30" s="317"/>
      <c r="C30" s="859"/>
      <c r="D30" s="859"/>
      <c r="E30" s="859"/>
      <c r="F30" s="869"/>
      <c r="G30" s="869"/>
      <c r="H30" s="869"/>
      <c r="I30" s="319"/>
      <c r="J30" s="55"/>
    </row>
    <row r="31" spans="1:10" ht="15.6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'HC-Jun'!N61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463">
        <f>SUM(H14+H24+H34)</f>
        <v>7800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2.8">
      <c r="A40" s="55"/>
      <c r="B40" s="861" t="s">
        <v>337</v>
      </c>
      <c r="C40" s="861"/>
      <c r="D40" s="861"/>
      <c r="E40" s="861"/>
      <c r="F40" s="861"/>
      <c r="G40" s="861"/>
      <c r="H40" s="861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'HC-Jun'!F107</f>
        <v>6404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'IM-Jun'!H20</f>
        <v>7592</v>
      </c>
      <c r="E43" s="336"/>
      <c r="F43" s="377" t="s">
        <v>341</v>
      </c>
      <c r="G43" s="341"/>
      <c r="H43" s="342">
        <f>'HC-Jun'!U58</f>
        <v>5000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13996</v>
      </c>
      <c r="E44" s="336"/>
      <c r="F44" s="392" t="s">
        <v>343</v>
      </c>
      <c r="G44" s="393"/>
      <c r="H44" s="394">
        <f>SUM(H42-H43)</f>
        <v>0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'IM-Jun'!B26:F26</f>
        <v>Resolucion para Fondo de Salones del Reino - Jun</v>
      </c>
      <c r="C46" s="347"/>
      <c r="D46" s="291">
        <f>'IM-Jun'!H26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'IM-Jun'!B27:F27</f>
        <v>PASR - Mes de Jun</v>
      </c>
      <c r="C47" s="347"/>
      <c r="D47" s="291">
        <f>'IM-Jun'!H27</f>
        <v>0</v>
      </c>
      <c r="E47" s="348"/>
      <c r="F47" s="377" t="s">
        <v>345</v>
      </c>
      <c r="G47" s="341"/>
      <c r="H47" s="342">
        <f>'HC-Jun'!V58</f>
        <v>500</v>
      </c>
      <c r="I47" s="55"/>
      <c r="J47" s="55"/>
    </row>
    <row r="48" spans="1:10">
      <c r="A48" s="55"/>
      <c r="B48" s="380" t="str">
        <f>'IM-Jun'!B30:F30</f>
        <v>Contribucion Mensual para el Mantto del Salon - Jun</v>
      </c>
      <c r="C48" s="347"/>
      <c r="D48" s="291">
        <v>2200</v>
      </c>
      <c r="E48" s="348"/>
      <c r="F48" s="392" t="s">
        <v>343</v>
      </c>
      <c r="G48" s="393"/>
      <c r="H48" s="394">
        <f>SUM(H46-H47)</f>
        <v>100</v>
      </c>
      <c r="I48" s="55"/>
      <c r="J48" s="55"/>
    </row>
    <row r="49" spans="1:10">
      <c r="A49" s="55"/>
      <c r="B49" s="380" t="str">
        <f>'IM-Jun'!B29:F29</f>
        <v>Resolucion para Fondo del Circuito - Mes de Jun</v>
      </c>
      <c r="C49" s="347"/>
      <c r="D49" s="291">
        <f>'IM-Jun'!H29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'IM-Jun'!B28:F28</f>
        <v>Resolucion OM</v>
      </c>
      <c r="C50" s="347"/>
      <c r="D50" s="291">
        <f>'IM-Jun'!H28</f>
        <v>500</v>
      </c>
      <c r="E50" s="348"/>
      <c r="F50" s="349"/>
      <c r="G50" s="349"/>
      <c r="H50" s="350"/>
      <c r="I50" s="55"/>
      <c r="J50" s="55"/>
    </row>
    <row r="51" spans="1:10">
      <c r="A51" s="55"/>
      <c r="B51" s="380" t="str">
        <f>'IM-Jun'!B31</f>
        <v>Gastos Varios (Ver Hoja cuenta CT "G")</v>
      </c>
      <c r="C51" s="347"/>
      <c r="D51" s="291">
        <f>'IM-Jun'!H31</f>
        <v>1639</v>
      </c>
      <c r="E51" s="348"/>
      <c r="F51" s="349"/>
      <c r="G51" s="349"/>
      <c r="H51" s="350"/>
      <c r="I51" s="55"/>
      <c r="J51" s="55"/>
    </row>
    <row r="52" spans="1:10">
      <c r="A52" s="55"/>
      <c r="B52" s="380"/>
      <c r="C52" s="351"/>
      <c r="D52" s="291"/>
      <c r="E52" s="352"/>
      <c r="F52" s="351"/>
      <c r="G52" s="351"/>
      <c r="H52" s="353"/>
      <c r="I52" s="55"/>
      <c r="J52" s="55"/>
    </row>
    <row r="53" spans="1:10">
      <c r="A53" s="55"/>
      <c r="B53" s="380"/>
      <c r="C53" s="351"/>
      <c r="D53" s="451"/>
      <c r="E53" s="352"/>
      <c r="F53" s="351"/>
      <c r="G53" s="351"/>
      <c r="H53" s="353"/>
      <c r="I53" s="55"/>
      <c r="J53" s="55"/>
    </row>
    <row r="54" spans="1:10">
      <c r="A54" s="55"/>
      <c r="B54" s="380" t="s">
        <v>399</v>
      </c>
      <c r="C54" s="351"/>
      <c r="D54" s="354"/>
      <c r="E54" s="336"/>
      <c r="F54" s="351"/>
      <c r="G54" s="351"/>
      <c r="H54" s="355">
        <f>D55+H42+H46</f>
        <v>12239</v>
      </c>
      <c r="I54" s="55"/>
      <c r="J54" s="55"/>
    </row>
    <row r="55" spans="1:10">
      <c r="A55" s="55"/>
      <c r="B55" s="395" t="s">
        <v>342</v>
      </c>
      <c r="C55" s="395"/>
      <c r="D55" s="396">
        <f>SUM(D46:D54)</f>
        <v>6639</v>
      </c>
      <c r="E55" s="336"/>
      <c r="F55" s="341"/>
      <c r="G55" s="341"/>
      <c r="H55" s="358">
        <f>D44+H43+H47</f>
        <v>19496</v>
      </c>
      <c r="I55" s="55"/>
      <c r="J55" s="55"/>
    </row>
    <row r="56" spans="1:10">
      <c r="A56" s="55"/>
      <c r="B56" s="336"/>
      <c r="C56" s="336"/>
      <c r="D56" s="336"/>
      <c r="E56" s="336"/>
      <c r="F56" s="336"/>
      <c r="G56" s="336"/>
      <c r="H56" s="359">
        <f>D57</f>
        <v>-7357</v>
      </c>
      <c r="I56" s="55"/>
      <c r="J56" s="55"/>
    </row>
    <row r="57" spans="1:10">
      <c r="A57" s="55"/>
      <c r="B57" s="393" t="s">
        <v>343</v>
      </c>
      <c r="C57" s="393"/>
      <c r="D57" s="394">
        <f>SUM(D55-D44)</f>
        <v>-7357</v>
      </c>
      <c r="E57" s="336"/>
      <c r="F57" s="360"/>
      <c r="G57" s="360"/>
      <c r="H57" s="361">
        <f>H44+H48+H56</f>
        <v>-7257</v>
      </c>
      <c r="I57" s="55"/>
      <c r="J57" s="55"/>
    </row>
    <row r="58" spans="1:10">
      <c r="A58" s="55"/>
      <c r="B58" s="55"/>
      <c r="C58" s="55"/>
      <c r="D58" s="397"/>
      <c r="E58" s="55"/>
      <c r="F58" s="55"/>
      <c r="G58" s="55"/>
      <c r="H58" s="362">
        <f>H54-H55</f>
        <v>-7257</v>
      </c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  <row r="81" spans="1:10">
      <c r="A81" s="55"/>
      <c r="B81" s="55"/>
      <c r="C81" s="55"/>
      <c r="D81" s="55"/>
      <c r="E81" s="55"/>
      <c r="F81" s="55"/>
      <c r="G81" s="55"/>
      <c r="H81" s="55"/>
      <c r="I81" s="55"/>
      <c r="J81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Jun'!W2" display="HC - Jun"/>
    <hyperlink ref="C2" location="Listado!B3" display="Listado"/>
    <hyperlink ref="D2" location="'IM-Jun'!L4" display="IM - Jun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E174"/>
  <sheetViews>
    <sheetView zoomScale="68" zoomScaleNormal="85" zoomScalePageLayoutView="85" workbookViewId="0">
      <pane ySplit="6" topLeftCell="A7" activePane="bottomLeft" state="frozen"/>
      <selection pane="bottomLeft" activeCell="N34" sqref="N34"/>
    </sheetView>
  </sheetViews>
  <sheetFormatPr baseColWidth="10" defaultColWidth="9.109375" defaultRowHeight="13.2"/>
  <cols>
    <col min="1" max="1" width="0.44140625" style="1" customWidth="1"/>
    <col min="2" max="2" width="9.5546875" style="71" customWidth="1"/>
    <col min="3" max="3" width="9.109375" style="1"/>
    <col min="4" max="4" width="5.109375" style="1" customWidth="1"/>
    <col min="5" max="5" width="3.88671875" style="1" customWidth="1"/>
    <col min="6" max="6" width="5.33203125" style="1" customWidth="1"/>
    <col min="7" max="7" width="7.88671875" style="1" customWidth="1"/>
    <col min="8" max="8" width="12" style="1" customWidth="1"/>
    <col min="9" max="9" width="13.109375" style="1" customWidth="1"/>
    <col min="10" max="10" width="9.109375" style="1"/>
    <col min="11" max="11" width="3.33203125" style="1" customWidth="1"/>
    <col min="12" max="12" width="5" style="71" customWidth="1"/>
    <col min="13" max="13" width="10.44140625" style="71" bestFit="1" customWidth="1"/>
    <col min="14" max="14" width="10.109375" style="71" bestFit="1" customWidth="1"/>
    <col min="15" max="15" width="9.88671875" style="71" customWidth="1"/>
    <col min="16" max="16" width="10" style="71" bestFit="1" customWidth="1"/>
    <col min="17" max="17" width="9.109375" style="71"/>
    <col min="18" max="18" width="9" style="71" customWidth="1"/>
    <col min="19" max="19" width="1" style="1" customWidth="1"/>
    <col min="20" max="23" width="9.109375" style="1"/>
    <col min="24" max="24" width="0" style="1" hidden="1"/>
    <col min="25" max="25" width="9.109375" style="1"/>
    <col min="26" max="26" width="9" style="1" bestFit="1" customWidth="1"/>
    <col min="27" max="1019" width="9.109375" style="1"/>
  </cols>
  <sheetData>
    <row r="1" spans="1:26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3.8">
      <c r="A2"/>
      <c r="B2" s="788" t="s">
        <v>8</v>
      </c>
      <c r="C2" s="788"/>
      <c r="D2" s="788"/>
      <c r="E2" s="788"/>
      <c r="F2" s="158"/>
      <c r="G2" s="803">
        <v>41456</v>
      </c>
      <c r="H2" s="803"/>
      <c r="I2" s="803"/>
      <c r="J2" s="803"/>
      <c r="K2" s="803"/>
      <c r="L2" s="159"/>
      <c r="M2" s="491" t="s">
        <v>18</v>
      </c>
      <c r="N2" s="491" t="s">
        <v>21</v>
      </c>
      <c r="O2" s="491" t="s">
        <v>24</v>
      </c>
      <c r="P2" s="491" t="s">
        <v>27</v>
      </c>
      <c r="Q2" s="491" t="s">
        <v>30</v>
      </c>
      <c r="R2" s="491" t="s">
        <v>34</v>
      </c>
      <c r="S2"/>
      <c r="T2"/>
      <c r="U2"/>
      <c r="V2"/>
      <c r="W2"/>
      <c r="X2"/>
      <c r="Y2"/>
      <c r="Z2"/>
    </row>
    <row r="3" spans="1:26" ht="13.8">
      <c r="A3"/>
      <c r="B3" s="775" t="s">
        <v>9</v>
      </c>
      <c r="C3" s="775"/>
      <c r="D3" s="775"/>
      <c r="E3" s="775"/>
      <c r="F3" s="158"/>
      <c r="G3" s="161"/>
      <c r="H3" s="161"/>
      <c r="I3" s="161"/>
      <c r="J3" s="161"/>
      <c r="K3" s="161"/>
      <c r="L3" s="159"/>
      <c r="M3" s="491" t="s">
        <v>37</v>
      </c>
      <c r="N3" s="491" t="s">
        <v>40</v>
      </c>
      <c r="O3" s="491" t="s">
        <v>43</v>
      </c>
      <c r="P3" s="491" t="s">
        <v>46</v>
      </c>
      <c r="Q3" s="500" t="s">
        <v>50</v>
      </c>
      <c r="R3" s="491" t="s">
        <v>53</v>
      </c>
      <c r="S3"/>
      <c r="T3"/>
      <c r="U3"/>
      <c r="V3"/>
      <c r="W3"/>
      <c r="X3"/>
      <c r="Y3"/>
      <c r="Z3"/>
    </row>
    <row r="4" spans="1:26" ht="13.8">
      <c r="A4"/>
      <c r="B4" s="776" t="s">
        <v>10</v>
      </c>
      <c r="C4" s="776"/>
      <c r="D4" s="776"/>
      <c r="E4" s="776"/>
      <c r="F4" s="162"/>
      <c r="G4" s="801" t="s">
        <v>252</v>
      </c>
      <c r="H4" s="801"/>
      <c r="I4" s="801"/>
      <c r="J4" s="801"/>
      <c r="K4" s="801"/>
      <c r="L4" s="163"/>
      <c r="M4" s="492" t="s">
        <v>19</v>
      </c>
      <c r="N4" s="492" t="s">
        <v>22</v>
      </c>
      <c r="O4" s="492" t="s">
        <v>25</v>
      </c>
      <c r="P4" s="492" t="s">
        <v>28</v>
      </c>
      <c r="Q4" s="492" t="s">
        <v>31</v>
      </c>
      <c r="R4" s="492" t="s">
        <v>35</v>
      </c>
      <c r="S4"/>
      <c r="T4"/>
      <c r="U4"/>
      <c r="V4"/>
      <c r="W4"/>
      <c r="X4"/>
      <c r="Y4"/>
      <c r="Z4"/>
    </row>
    <row r="5" spans="1:26" ht="15.6">
      <c r="A5"/>
      <c r="B5" s="802" t="s">
        <v>5</v>
      </c>
      <c r="C5" s="802"/>
      <c r="D5" s="802"/>
      <c r="E5" s="802"/>
      <c r="F5" s="162"/>
      <c r="G5" s="161"/>
      <c r="H5" s="161"/>
      <c r="I5" s="161"/>
      <c r="J5" s="161"/>
      <c r="K5" s="161"/>
      <c r="L5" s="163"/>
      <c r="M5" s="492" t="s">
        <v>38</v>
      </c>
      <c r="N5" s="492" t="s">
        <v>41</v>
      </c>
      <c r="O5" s="492" t="s">
        <v>44</v>
      </c>
      <c r="P5" s="492" t="s">
        <v>47</v>
      </c>
      <c r="Q5" s="492" t="s">
        <v>51</v>
      </c>
      <c r="R5" s="492" t="s">
        <v>54</v>
      </c>
      <c r="S5"/>
      <c r="T5"/>
      <c r="U5"/>
      <c r="V5"/>
      <c r="W5"/>
      <c r="X5"/>
      <c r="Y5"/>
      <c r="Z5"/>
    </row>
    <row r="6" spans="1:26" ht="6.75" customHeight="1">
      <c r="A6"/>
      <c r="B6" s="164"/>
      <c r="C6" s="164"/>
      <c r="D6" s="164"/>
      <c r="E6" s="164"/>
      <c r="F6" s="162"/>
      <c r="G6" s="161"/>
      <c r="H6" s="161"/>
      <c r="I6" s="161"/>
      <c r="J6" s="161"/>
      <c r="K6" s="161"/>
      <c r="L6" s="163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26.25" customHeight="1">
      <c r="A8" s="55"/>
      <c r="B8" s="794" t="s">
        <v>253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794"/>
      <c r="O8" s="794"/>
      <c r="P8" s="794"/>
      <c r="Q8" s="794"/>
      <c r="R8" s="794"/>
      <c r="S8" s="55"/>
      <c r="T8"/>
      <c r="U8"/>
      <c r="V8"/>
      <c r="W8" s="131"/>
      <c r="X8" s="165">
        <v>1</v>
      </c>
      <c r="Y8"/>
      <c r="Z8"/>
    </row>
    <row r="9" spans="1:26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66"/>
      <c r="K9" s="166"/>
      <c r="L9" s="130"/>
      <c r="M9" s="130"/>
      <c r="N9" s="130"/>
      <c r="O9" s="130"/>
      <c r="P9" s="130"/>
      <c r="Q9" s="130"/>
      <c r="R9" s="130"/>
      <c r="S9" s="55"/>
      <c r="T9" s="167"/>
      <c r="U9" s="131"/>
      <c r="V9" s="131"/>
      <c r="W9" s="131"/>
      <c r="X9" s="165">
        <v>2</v>
      </c>
      <c r="Y9"/>
      <c r="Z9"/>
    </row>
    <row r="10" spans="1:26" ht="15.6">
      <c r="A10" s="55"/>
      <c r="B10" s="795" t="str">
        <f>Menu!C13</f>
        <v>Jardines Cancun</v>
      </c>
      <c r="C10" s="795"/>
      <c r="D10" s="795"/>
      <c r="E10" s="795"/>
      <c r="F10" s="795"/>
      <c r="G10" s="795"/>
      <c r="H10" s="795"/>
      <c r="I10" s="795"/>
      <c r="J10" s="168"/>
      <c r="K10" s="795" t="str">
        <f>Menu!F13</f>
        <v>Cancun</v>
      </c>
      <c r="L10" s="795"/>
      <c r="M10" s="795"/>
      <c r="N10" s="795" t="str">
        <f>Menu!I13</f>
        <v>Quintana Roo</v>
      </c>
      <c r="O10" s="795"/>
      <c r="P10" s="795" t="s">
        <v>78</v>
      </c>
      <c r="Q10" s="795"/>
      <c r="R10" s="498">
        <v>2018</v>
      </c>
      <c r="S10" s="55"/>
      <c r="T10" s="52"/>
      <c r="U10"/>
      <c r="V10" s="52"/>
      <c r="W10" s="52"/>
      <c r="X10" s="52"/>
      <c r="Y10" s="52"/>
      <c r="Z10"/>
    </row>
    <row r="11" spans="1:26">
      <c r="A11" s="55"/>
      <c r="B11" s="796" t="s">
        <v>254</v>
      </c>
      <c r="C11" s="796"/>
      <c r="D11" s="796"/>
      <c r="E11" s="796"/>
      <c r="F11" s="796"/>
      <c r="G11" s="796"/>
      <c r="H11" s="796"/>
      <c r="I11" s="796"/>
      <c r="J11" s="171"/>
      <c r="K11" s="797" t="s">
        <v>255</v>
      </c>
      <c r="L11" s="797"/>
      <c r="M11" s="797"/>
      <c r="N11" s="796" t="s">
        <v>256</v>
      </c>
      <c r="O11" s="796"/>
      <c r="P11" s="797" t="s">
        <v>257</v>
      </c>
      <c r="Q11" s="797"/>
      <c r="R11" s="499" t="s">
        <v>258</v>
      </c>
      <c r="S11" s="55"/>
      <c r="T11" s="52"/>
      <c r="U11" s="52"/>
      <c r="V11" s="52"/>
      <c r="W11" s="52"/>
      <c r="X11" s="52"/>
      <c r="Y11" s="52"/>
      <c r="Z11"/>
    </row>
    <row r="12" spans="1:26" ht="13.5" customHeight="1">
      <c r="A12" s="55"/>
      <c r="B12" s="130"/>
      <c r="C12" s="55"/>
      <c r="D12" s="55"/>
      <c r="E12" s="55"/>
      <c r="F12" s="55"/>
      <c r="G12" s="55"/>
      <c r="H12" s="55"/>
      <c r="I12" s="55"/>
      <c r="J12" s="55"/>
      <c r="K12" s="55"/>
      <c r="L12" s="130"/>
      <c r="M12" s="130"/>
      <c r="N12" s="130"/>
      <c r="O12" s="130"/>
      <c r="P12" s="130"/>
      <c r="Q12" s="130"/>
      <c r="R12" s="130"/>
      <c r="S12" s="55"/>
      <c r="T12" s="172"/>
      <c r="U12" s="172"/>
      <c r="V12" s="173"/>
      <c r="W12" s="52"/>
      <c r="X12" s="52"/>
      <c r="Y12" s="52"/>
      <c r="Z12"/>
    </row>
    <row r="13" spans="1:26" ht="13.5" customHeight="1">
      <c r="A13" s="55"/>
      <c r="B13" s="791" t="s">
        <v>259</v>
      </c>
      <c r="C13" s="792" t="s">
        <v>260</v>
      </c>
      <c r="D13" s="792"/>
      <c r="E13" s="792"/>
      <c r="F13" s="792"/>
      <c r="G13" s="792"/>
      <c r="H13" s="792"/>
      <c r="I13" s="792"/>
      <c r="J13" s="792"/>
      <c r="K13" s="792"/>
      <c r="L13" s="792" t="s">
        <v>261</v>
      </c>
      <c r="M13" s="792" t="s">
        <v>262</v>
      </c>
      <c r="N13" s="792"/>
      <c r="O13" s="792" t="s">
        <v>372</v>
      </c>
      <c r="P13" s="792"/>
      <c r="Q13" s="793" t="s">
        <v>353</v>
      </c>
      <c r="R13" s="793"/>
      <c r="S13" s="55"/>
      <c r="T13" s="174"/>
      <c r="U13" s="174"/>
      <c r="V13" s="172"/>
      <c r="W13" s="52"/>
      <c r="X13" s="52"/>
      <c r="Y13" s="52"/>
      <c r="Z13"/>
    </row>
    <row r="14" spans="1:26">
      <c r="A14" s="55"/>
      <c r="B14" s="791"/>
      <c r="C14" s="792"/>
      <c r="D14" s="792"/>
      <c r="E14" s="792"/>
      <c r="F14" s="792"/>
      <c r="G14" s="792"/>
      <c r="H14" s="792"/>
      <c r="I14" s="792"/>
      <c r="J14" s="792"/>
      <c r="K14" s="792"/>
      <c r="L14" s="792"/>
      <c r="M14" s="496" t="s">
        <v>265</v>
      </c>
      <c r="N14" s="496" t="s">
        <v>266</v>
      </c>
      <c r="O14" s="496" t="s">
        <v>265</v>
      </c>
      <c r="P14" s="496" t="s">
        <v>266</v>
      </c>
      <c r="Q14" s="496" t="s">
        <v>265</v>
      </c>
      <c r="R14" s="497" t="s">
        <v>266</v>
      </c>
      <c r="S14" s="56"/>
      <c r="T14" s="52"/>
      <c r="U14" s="175"/>
      <c r="V14" s="52"/>
      <c r="W14" s="52"/>
      <c r="X14" s="52"/>
      <c r="Y14" s="52"/>
      <c r="Z14"/>
    </row>
    <row r="15" spans="1:26" ht="15.75" customHeight="1">
      <c r="A15" s="695"/>
      <c r="B15" s="696">
        <v>43293</v>
      </c>
      <c r="C15" s="799" t="s">
        <v>444</v>
      </c>
      <c r="D15" s="799"/>
      <c r="E15" s="799"/>
      <c r="F15" s="799"/>
      <c r="G15" s="799"/>
      <c r="H15" s="799"/>
      <c r="I15" s="799"/>
      <c r="J15" s="799"/>
      <c r="K15" s="799"/>
      <c r="L15" s="177" t="s">
        <v>176</v>
      </c>
      <c r="M15" s="178">
        <v>1550</v>
      </c>
      <c r="N15" s="178"/>
      <c r="O15" s="178"/>
      <c r="P15" s="178"/>
      <c r="Q15" s="178"/>
      <c r="R15" s="363"/>
      <c r="S15" s="55"/>
      <c r="T15" s="180" t="e">
        <f>VLOOKUP(C15,Listado!C11:I321,7,0)</f>
        <v>#N/A</v>
      </c>
      <c r="U15" s="181" t="s">
        <v>77</v>
      </c>
      <c r="V15" s="182"/>
      <c r="W15" s="182"/>
      <c r="X15" s="182"/>
      <c r="Y15" s="182"/>
      <c r="Z15" s="182"/>
    </row>
    <row r="16" spans="1:26" ht="15.75" customHeight="1">
      <c r="A16" s="695"/>
      <c r="B16" s="696">
        <v>43293</v>
      </c>
      <c r="C16" s="799" t="s">
        <v>445</v>
      </c>
      <c r="D16" s="799"/>
      <c r="E16" s="799"/>
      <c r="F16" s="799"/>
      <c r="G16" s="799"/>
      <c r="H16" s="799"/>
      <c r="I16" s="799"/>
      <c r="J16" s="799"/>
      <c r="K16" s="799"/>
      <c r="L16" s="177" t="s">
        <v>172</v>
      </c>
      <c r="M16" s="178">
        <v>1060</v>
      </c>
      <c r="N16" s="178"/>
      <c r="O16" s="178"/>
      <c r="P16" s="178"/>
      <c r="Q16" s="178"/>
      <c r="R16" s="178"/>
      <c r="S16" s="179"/>
      <c r="T16" s="180" t="e">
        <f>VLOOKUP(C16,Listado!C11:I321,7,0)</f>
        <v>#N/A</v>
      </c>
      <c r="U16" s="181" t="s">
        <v>79</v>
      </c>
      <c r="V16" s="182"/>
      <c r="W16" s="182"/>
      <c r="X16" s="182"/>
      <c r="Y16" s="52"/>
      <c r="Z16"/>
    </row>
    <row r="17" spans="1:26" ht="15.75" customHeight="1">
      <c r="A17" s="695"/>
      <c r="B17" s="696">
        <v>43295</v>
      </c>
      <c r="C17" s="799" t="s">
        <v>444</v>
      </c>
      <c r="D17" s="799"/>
      <c r="E17" s="799"/>
      <c r="F17" s="799"/>
      <c r="G17" s="799"/>
      <c r="H17" s="799"/>
      <c r="I17" s="799"/>
      <c r="J17" s="799"/>
      <c r="K17" s="799"/>
      <c r="L17" s="177" t="s">
        <v>176</v>
      </c>
      <c r="M17" s="178">
        <v>101</v>
      </c>
      <c r="N17" s="178"/>
      <c r="O17" s="178"/>
      <c r="P17" s="178"/>
      <c r="Q17" s="178"/>
      <c r="R17" s="178"/>
      <c r="S17" s="179"/>
      <c r="T17" s="180" t="e">
        <f>VLOOKUP(C17,Listado!C11:I321,7,0)</f>
        <v>#N/A</v>
      </c>
      <c r="U17" s="181" t="s">
        <v>70</v>
      </c>
      <c r="V17" s="182"/>
      <c r="W17" s="182"/>
      <c r="X17" s="182"/>
      <c r="Y17" s="52"/>
      <c r="Z17"/>
    </row>
    <row r="18" spans="1:26" ht="15.75" customHeight="1">
      <c r="A18" s="695"/>
      <c r="B18" s="696">
        <v>43295</v>
      </c>
      <c r="C18" s="799" t="s">
        <v>445</v>
      </c>
      <c r="D18" s="799"/>
      <c r="E18" s="799"/>
      <c r="F18" s="799"/>
      <c r="G18" s="799"/>
      <c r="H18" s="799"/>
      <c r="I18" s="799"/>
      <c r="J18" s="799"/>
      <c r="K18" s="799"/>
      <c r="L18" s="177" t="s">
        <v>172</v>
      </c>
      <c r="M18" s="178">
        <v>709</v>
      </c>
      <c r="N18" s="178"/>
      <c r="O18" s="178"/>
      <c r="P18" s="178"/>
      <c r="Q18" s="178"/>
      <c r="R18" s="178"/>
      <c r="S18" s="179"/>
      <c r="T18" s="180" t="e">
        <f>VLOOKUP(C18,Listado!C11:I321,7,0)</f>
        <v>#N/A</v>
      </c>
      <c r="U18" s="181" t="s">
        <v>72</v>
      </c>
      <c r="V18" s="182"/>
      <c r="W18" s="182"/>
      <c r="X18" s="182"/>
      <c r="Y18" s="52"/>
      <c r="Z18"/>
    </row>
    <row r="19" spans="1:26" ht="15.75" customHeight="1">
      <c r="A19" s="695"/>
      <c r="B19" s="696">
        <v>43300</v>
      </c>
      <c r="C19" s="799" t="s">
        <v>444</v>
      </c>
      <c r="D19" s="799"/>
      <c r="E19" s="799"/>
      <c r="F19" s="799"/>
      <c r="G19" s="799"/>
      <c r="H19" s="799"/>
      <c r="I19" s="799"/>
      <c r="J19" s="799"/>
      <c r="K19" s="799"/>
      <c r="L19" s="177" t="s">
        <v>176</v>
      </c>
      <c r="M19" s="178">
        <v>400</v>
      </c>
      <c r="N19" s="178"/>
      <c r="O19" s="178"/>
      <c r="P19" s="178"/>
      <c r="Q19" s="178"/>
      <c r="R19" s="178"/>
      <c r="S19" s="179"/>
      <c r="T19" s="180" t="e">
        <f>VLOOKUP(C19,Listado!C11:I321,7,0)</f>
        <v>#N/A</v>
      </c>
      <c r="U19" s="181" t="s">
        <v>74</v>
      </c>
      <c r="V19" s="182"/>
      <c r="W19" s="182"/>
      <c r="X19" s="182"/>
      <c r="Y19" s="52"/>
      <c r="Z19"/>
    </row>
    <row r="20" spans="1:26" ht="15.75" customHeight="1">
      <c r="A20" s="695"/>
      <c r="B20" s="696">
        <v>43300</v>
      </c>
      <c r="C20" s="799" t="s">
        <v>445</v>
      </c>
      <c r="D20" s="799"/>
      <c r="E20" s="799"/>
      <c r="F20" s="799"/>
      <c r="G20" s="799"/>
      <c r="H20" s="799"/>
      <c r="I20" s="799"/>
      <c r="J20" s="799"/>
      <c r="K20" s="799"/>
      <c r="L20" s="177" t="s">
        <v>172</v>
      </c>
      <c r="M20" s="178">
        <v>590</v>
      </c>
      <c r="N20" s="178"/>
      <c r="O20" s="178"/>
      <c r="P20" s="178"/>
      <c r="Q20" s="178"/>
      <c r="R20" s="178"/>
      <c r="S20" s="179"/>
      <c r="T20" s="180" t="e">
        <f>VLOOKUP(C20,Listado!C11:I321,7,0)</f>
        <v>#N/A</v>
      </c>
      <c r="U20" s="181" t="s">
        <v>76</v>
      </c>
      <c r="V20" s="182"/>
      <c r="W20" s="182"/>
      <c r="X20" s="182"/>
      <c r="Y20" s="52"/>
      <c r="Z20"/>
    </row>
    <row r="21" spans="1:26" ht="15.75" customHeight="1">
      <c r="A21" s="695"/>
      <c r="B21" s="696">
        <v>43302</v>
      </c>
      <c r="C21" s="799" t="s">
        <v>446</v>
      </c>
      <c r="D21" s="799"/>
      <c r="E21" s="799"/>
      <c r="F21" s="799"/>
      <c r="G21" s="799"/>
      <c r="H21" s="799"/>
      <c r="I21" s="799"/>
      <c r="J21" s="799"/>
      <c r="K21" s="799"/>
      <c r="L21" s="177" t="s">
        <v>193</v>
      </c>
      <c r="M21" s="178"/>
      <c r="N21" s="178">
        <v>4088</v>
      </c>
      <c r="O21" s="178"/>
      <c r="P21" s="178"/>
      <c r="Q21" s="178"/>
      <c r="R21" s="178"/>
      <c r="S21" s="179"/>
      <c r="T21" s="180" t="e">
        <f>VLOOKUP(C21,Listado!C11:I321,7,0)</f>
        <v>#N/A</v>
      </c>
      <c r="U21" s="181" t="s">
        <v>78</v>
      </c>
      <c r="V21" s="182"/>
      <c r="W21" s="182"/>
      <c r="X21" s="182"/>
      <c r="Y21" s="52"/>
      <c r="Z21"/>
    </row>
    <row r="22" spans="1:26" ht="15.75" customHeight="1">
      <c r="A22" s="695"/>
      <c r="B22" s="696">
        <v>43302</v>
      </c>
      <c r="C22" s="799" t="s">
        <v>444</v>
      </c>
      <c r="D22" s="799"/>
      <c r="E22" s="799"/>
      <c r="F22" s="799"/>
      <c r="G22" s="799"/>
      <c r="H22" s="799"/>
      <c r="I22" s="799"/>
      <c r="J22" s="799"/>
      <c r="K22" s="799"/>
      <c r="L22" s="177" t="s">
        <v>176</v>
      </c>
      <c r="M22" s="178">
        <v>50</v>
      </c>
      <c r="N22" s="178"/>
      <c r="O22" s="178"/>
      <c r="P22" s="178"/>
      <c r="Q22" s="178"/>
      <c r="R22" s="178"/>
      <c r="S22" s="179"/>
      <c r="T22" s="180" t="e">
        <f>VLOOKUP(C22,Listado!C11:I321,7,0)</f>
        <v>#N/A</v>
      </c>
      <c r="U22" s="181" t="s">
        <v>80</v>
      </c>
      <c r="V22" s="182"/>
      <c r="W22" s="182"/>
      <c r="X22" s="182"/>
      <c r="Y22" s="52"/>
      <c r="Z22"/>
    </row>
    <row r="23" spans="1:26" ht="15.75" customHeight="1">
      <c r="A23" s="695"/>
      <c r="B23" s="696">
        <v>43302</v>
      </c>
      <c r="C23" s="799" t="s">
        <v>445</v>
      </c>
      <c r="D23" s="799"/>
      <c r="E23" s="799"/>
      <c r="F23" s="799"/>
      <c r="G23" s="799"/>
      <c r="H23" s="799"/>
      <c r="I23" s="799"/>
      <c r="J23" s="799"/>
      <c r="K23" s="799"/>
      <c r="L23" s="177" t="s">
        <v>172</v>
      </c>
      <c r="M23" s="178">
        <v>277</v>
      </c>
      <c r="N23" s="178"/>
      <c r="O23" s="178"/>
      <c r="P23" s="178"/>
      <c r="Q23" s="178"/>
      <c r="R23" s="178"/>
      <c r="S23" s="179"/>
      <c r="T23" s="180" t="e">
        <f>VLOOKUP(C23,Listado!C11:I321,7,0)</f>
        <v>#N/A</v>
      </c>
      <c r="U23" s="181" t="s">
        <v>68</v>
      </c>
      <c r="V23" s="182"/>
      <c r="W23" s="182"/>
      <c r="X23" s="182"/>
      <c r="Y23" s="52"/>
      <c r="Z23"/>
    </row>
    <row r="24" spans="1:26" ht="15.75" customHeight="1">
      <c r="A24" s="695"/>
      <c r="B24" s="696">
        <v>43307</v>
      </c>
      <c r="C24" s="799" t="s">
        <v>444</v>
      </c>
      <c r="D24" s="799"/>
      <c r="E24" s="799"/>
      <c r="F24" s="799"/>
      <c r="G24" s="799"/>
      <c r="H24" s="799"/>
      <c r="I24" s="799"/>
      <c r="J24" s="799"/>
      <c r="K24" s="799"/>
      <c r="L24" s="177" t="s">
        <v>176</v>
      </c>
      <c r="M24" s="178">
        <v>70</v>
      </c>
      <c r="N24" s="178"/>
      <c r="O24" s="178"/>
      <c r="P24" s="178"/>
      <c r="Q24" s="178"/>
      <c r="R24" s="178"/>
      <c r="S24" s="179"/>
      <c r="T24" s="180" t="e">
        <f>VLOOKUP(C24,Listado!C11:I321,7,0)</f>
        <v>#N/A</v>
      </c>
      <c r="U24" s="181" t="s">
        <v>71</v>
      </c>
      <c r="V24" s="182"/>
      <c r="W24" s="182"/>
      <c r="X24" s="182"/>
      <c r="Y24" s="52"/>
      <c r="Z24"/>
    </row>
    <row r="25" spans="1:26" ht="15.75" customHeight="1">
      <c r="A25" s="695"/>
      <c r="B25" s="696">
        <v>43307</v>
      </c>
      <c r="C25" s="799" t="s">
        <v>445</v>
      </c>
      <c r="D25" s="799"/>
      <c r="E25" s="799"/>
      <c r="F25" s="799"/>
      <c r="G25" s="799"/>
      <c r="H25" s="799"/>
      <c r="I25" s="799"/>
      <c r="J25" s="799"/>
      <c r="K25" s="799"/>
      <c r="L25" s="177" t="s">
        <v>172</v>
      </c>
      <c r="M25" s="178">
        <v>2556</v>
      </c>
      <c r="N25" s="178"/>
      <c r="O25" s="178"/>
      <c r="P25" s="178"/>
      <c r="Q25" s="178"/>
      <c r="R25" s="178"/>
      <c r="S25" s="179"/>
      <c r="T25" s="180" t="e">
        <f>VLOOKUP(C25,Listado!C11:I321,7,0)</f>
        <v>#N/A</v>
      </c>
      <c r="U25" s="181" t="s">
        <v>73</v>
      </c>
      <c r="V25" s="182"/>
      <c r="W25" s="182"/>
      <c r="X25" s="182"/>
      <c r="Y25" s="52"/>
      <c r="Z25"/>
    </row>
    <row r="26" spans="1:26" ht="15.75" customHeight="1">
      <c r="A26" s="695"/>
      <c r="B26" s="696">
        <v>43309</v>
      </c>
      <c r="C26" s="799" t="s">
        <v>444</v>
      </c>
      <c r="D26" s="799"/>
      <c r="E26" s="799"/>
      <c r="F26" s="799"/>
      <c r="G26" s="799"/>
      <c r="H26" s="799"/>
      <c r="I26" s="799"/>
      <c r="J26" s="799"/>
      <c r="K26" s="799"/>
      <c r="L26" s="177" t="s">
        <v>176</v>
      </c>
      <c r="M26" s="178">
        <v>101</v>
      </c>
      <c r="N26" s="178"/>
      <c r="O26" s="178"/>
      <c r="P26" s="178"/>
      <c r="Q26" s="178"/>
      <c r="R26" s="178"/>
      <c r="S26" s="179"/>
      <c r="T26" s="180" t="e">
        <f>VLOOKUP(C26,Listado!C11:I321,7,0)</f>
        <v>#N/A</v>
      </c>
      <c r="U26" s="181" t="s">
        <v>75</v>
      </c>
      <c r="V26" s="182"/>
      <c r="W26" s="182"/>
      <c r="X26" s="182"/>
      <c r="Y26" s="52"/>
      <c r="Z26"/>
    </row>
    <row r="27" spans="1:26" ht="15.75" customHeight="1">
      <c r="A27" s="695"/>
      <c r="B27" s="696">
        <v>43309</v>
      </c>
      <c r="C27" s="799" t="s">
        <v>445</v>
      </c>
      <c r="D27" s="799"/>
      <c r="E27" s="799"/>
      <c r="F27" s="799"/>
      <c r="G27" s="799"/>
      <c r="H27" s="799"/>
      <c r="I27" s="799"/>
      <c r="J27" s="799"/>
      <c r="K27" s="799"/>
      <c r="L27" s="177" t="s">
        <v>172</v>
      </c>
      <c r="M27" s="178">
        <v>462</v>
      </c>
      <c r="N27" s="178"/>
      <c r="O27" s="178"/>
      <c r="P27" s="178"/>
      <c r="Q27" s="178"/>
      <c r="R27" s="178"/>
      <c r="S27" s="179"/>
      <c r="T27" s="180" t="e">
        <f>VLOOKUP(C27,Listado!C11:I321,7,0)</f>
        <v>#N/A</v>
      </c>
      <c r="U27" s="183"/>
      <c r="V27" s="182"/>
      <c r="W27" s="182"/>
      <c r="X27" s="182"/>
      <c r="Y27" s="52"/>
      <c r="Z27"/>
    </row>
    <row r="28" spans="1:26" ht="15.75" customHeight="1">
      <c r="A28" s="695"/>
      <c r="B28" s="696">
        <v>43309</v>
      </c>
      <c r="C28" s="799" t="s">
        <v>455</v>
      </c>
      <c r="D28" s="799"/>
      <c r="E28" s="799"/>
      <c r="F28" s="799"/>
      <c r="G28" s="799"/>
      <c r="H28" s="799"/>
      <c r="I28" s="799"/>
      <c r="J28" s="799"/>
      <c r="K28" s="799"/>
      <c r="L28" s="177" t="s">
        <v>193</v>
      </c>
      <c r="M28" s="178"/>
      <c r="N28" s="178">
        <v>1666</v>
      </c>
      <c r="O28" s="178"/>
      <c r="P28" s="178"/>
      <c r="Q28" s="178"/>
      <c r="R28" s="178"/>
      <c r="S28" s="179"/>
      <c r="T28" s="180" t="e">
        <f>VLOOKUP(C28,Listado!C11:I321,7,0)</f>
        <v>#N/A</v>
      </c>
      <c r="U28" s="183"/>
      <c r="V28" s="182"/>
      <c r="W28" s="182"/>
      <c r="X28" s="182"/>
      <c r="Y28" s="52"/>
      <c r="Z28"/>
    </row>
    <row r="29" spans="1:26" ht="15.75" customHeight="1">
      <c r="A29" s="695"/>
      <c r="B29" s="696"/>
      <c r="C29" s="799"/>
      <c r="D29" s="799"/>
      <c r="E29" s="799"/>
      <c r="F29" s="799"/>
      <c r="G29" s="799"/>
      <c r="H29" s="799"/>
      <c r="I29" s="799"/>
      <c r="J29" s="799"/>
      <c r="K29" s="799"/>
      <c r="L29" s="177"/>
      <c r="M29" s="178"/>
      <c r="N29" s="178"/>
      <c r="O29" s="178"/>
      <c r="P29" s="178"/>
      <c r="Q29" s="178"/>
      <c r="R29" s="178"/>
      <c r="S29" s="179"/>
      <c r="T29" s="180" t="e">
        <f>VLOOKUP(C29,Listado!C11:I321,7,0)</f>
        <v>#N/A</v>
      </c>
      <c r="U29" s="183"/>
      <c r="V29" s="182"/>
      <c r="W29" s="182"/>
      <c r="X29" s="182"/>
      <c r="Y29" s="52"/>
      <c r="Z29"/>
    </row>
    <row r="30" spans="1:26" ht="15.75" customHeight="1">
      <c r="A30" s="695"/>
      <c r="B30" s="696"/>
      <c r="C30" s="799"/>
      <c r="D30" s="799"/>
      <c r="E30" s="799"/>
      <c r="F30" s="799"/>
      <c r="G30" s="799"/>
      <c r="H30" s="799"/>
      <c r="I30" s="799"/>
      <c r="J30" s="799"/>
      <c r="K30" s="799"/>
      <c r="L30" s="177"/>
      <c r="M30" s="178"/>
      <c r="N30" s="178"/>
      <c r="O30" s="178"/>
      <c r="P30" s="178"/>
      <c r="Q30" s="178"/>
      <c r="R30" s="178"/>
      <c r="S30" s="179"/>
      <c r="T30" s="180" t="e">
        <f>VLOOKUP(C30,Listado!C11:I321,7,0)</f>
        <v>#N/A</v>
      </c>
      <c r="U30" s="183"/>
      <c r="V30" s="182"/>
      <c r="W30" s="182"/>
      <c r="X30" s="182"/>
      <c r="Y30" s="52"/>
      <c r="Z30"/>
    </row>
    <row r="31" spans="1:26" ht="15.75" customHeight="1">
      <c r="A31" s="695"/>
      <c r="B31" s="696"/>
      <c r="C31" s="799"/>
      <c r="D31" s="799"/>
      <c r="E31" s="799"/>
      <c r="F31" s="799"/>
      <c r="G31" s="799"/>
      <c r="H31" s="799"/>
      <c r="I31" s="799"/>
      <c r="J31" s="799"/>
      <c r="K31" s="799"/>
      <c r="L31" s="177"/>
      <c r="M31" s="178"/>
      <c r="N31" s="178"/>
      <c r="O31" s="178"/>
      <c r="P31" s="178"/>
      <c r="Q31" s="178"/>
      <c r="R31" s="178"/>
      <c r="S31" s="179"/>
      <c r="T31" s="180" t="e">
        <f>VLOOKUP(C31,Listado!C11:I321,7,0)</f>
        <v>#N/A</v>
      </c>
      <c r="U31" s="183"/>
      <c r="V31" s="182"/>
      <c r="W31" s="182"/>
      <c r="X31" s="182"/>
      <c r="Y31" s="52"/>
      <c r="Z31"/>
    </row>
    <row r="32" spans="1:26" ht="15.75" customHeight="1">
      <c r="A32" s="695"/>
      <c r="B32" s="696"/>
      <c r="C32" s="799"/>
      <c r="D32" s="799"/>
      <c r="E32" s="799"/>
      <c r="F32" s="799"/>
      <c r="G32" s="799"/>
      <c r="H32" s="799"/>
      <c r="I32" s="799"/>
      <c r="J32" s="799"/>
      <c r="K32" s="799"/>
      <c r="L32" s="177"/>
      <c r="M32" s="178"/>
      <c r="N32" s="178"/>
      <c r="O32" s="178"/>
      <c r="P32" s="178"/>
      <c r="Q32" s="178"/>
      <c r="R32" s="178"/>
      <c r="S32" s="179"/>
      <c r="T32" s="180" t="e">
        <f>VLOOKUP(C32,Listado!C11:I321,7,0)</f>
        <v>#N/A</v>
      </c>
      <c r="U32" s="183"/>
      <c r="V32" s="182"/>
      <c r="W32" s="182"/>
      <c r="X32" s="182"/>
      <c r="Y32" s="52"/>
      <c r="Z32"/>
    </row>
    <row r="33" spans="1:26" ht="15.75" customHeight="1">
      <c r="A33" s="695"/>
      <c r="B33" s="696"/>
      <c r="C33" s="799"/>
      <c r="D33" s="799"/>
      <c r="E33" s="799"/>
      <c r="F33" s="799"/>
      <c r="G33" s="799"/>
      <c r="H33" s="799"/>
      <c r="I33" s="799"/>
      <c r="J33" s="799"/>
      <c r="K33" s="799"/>
      <c r="L33" s="177"/>
      <c r="M33" s="178"/>
      <c r="N33" s="178"/>
      <c r="O33" s="178"/>
      <c r="P33" s="178"/>
      <c r="Q33" s="178"/>
      <c r="R33" s="178"/>
      <c r="S33" s="179"/>
      <c r="T33" s="180" t="e">
        <f>VLOOKUP(C33,Listado!C11:I321,7,0)</f>
        <v>#N/A</v>
      </c>
      <c r="U33" s="183"/>
      <c r="V33" s="182"/>
      <c r="W33" s="182"/>
      <c r="X33" s="182"/>
      <c r="Y33" s="52"/>
      <c r="Z33"/>
    </row>
    <row r="34" spans="1:26" ht="15.75" customHeight="1">
      <c r="A34" s="695"/>
      <c r="B34" s="696"/>
      <c r="C34" s="799"/>
      <c r="D34" s="799"/>
      <c r="E34" s="799"/>
      <c r="F34" s="799"/>
      <c r="G34" s="799"/>
      <c r="H34" s="799"/>
      <c r="I34" s="799"/>
      <c r="J34" s="799"/>
      <c r="K34" s="799"/>
      <c r="L34" s="177"/>
      <c r="M34" s="178"/>
      <c r="N34" s="178"/>
      <c r="O34" s="178"/>
      <c r="P34" s="178"/>
      <c r="Q34" s="178"/>
      <c r="R34" s="178"/>
      <c r="S34" s="179"/>
      <c r="T34" s="180" t="e">
        <f>VLOOKUP(C34,Listado!C11:I321,7,0)</f>
        <v>#N/A</v>
      </c>
      <c r="U34" s="183"/>
      <c r="V34" s="182"/>
      <c r="W34" s="182"/>
      <c r="X34" s="182"/>
      <c r="Y34" s="52"/>
      <c r="Z34"/>
    </row>
    <row r="35" spans="1:26" ht="15.75" customHeight="1">
      <c r="A35" s="695"/>
      <c r="B35" s="696"/>
      <c r="C35" s="184"/>
      <c r="D35" s="185"/>
      <c r="E35" s="185"/>
      <c r="F35" s="185"/>
      <c r="G35" s="185"/>
      <c r="H35" s="185"/>
      <c r="I35" s="185"/>
      <c r="J35" s="185"/>
      <c r="K35" s="186"/>
      <c r="L35" s="177"/>
      <c r="M35" s="178"/>
      <c r="N35" s="178"/>
      <c r="O35" s="178"/>
      <c r="P35" s="178"/>
      <c r="Q35" s="178"/>
      <c r="R35" s="178"/>
      <c r="S35" s="179"/>
      <c r="T35" s="180" t="e">
        <f>VLOOKUP(C35,Listado!C11:I321,7,0)</f>
        <v>#N/A</v>
      </c>
      <c r="U35" s="183"/>
      <c r="V35" s="182"/>
      <c r="W35" s="182"/>
      <c r="X35" s="182"/>
      <c r="Y35" s="52"/>
      <c r="Z35"/>
    </row>
    <row r="36" spans="1:26" ht="15.75" customHeight="1">
      <c r="A36" s="695"/>
      <c r="B36" s="696"/>
      <c r="C36" s="799"/>
      <c r="D36" s="799"/>
      <c r="E36" s="799"/>
      <c r="F36" s="799"/>
      <c r="G36" s="799"/>
      <c r="H36" s="799"/>
      <c r="I36" s="799"/>
      <c r="J36" s="799"/>
      <c r="K36" s="799"/>
      <c r="L36" s="177"/>
      <c r="M36" s="178"/>
      <c r="N36" s="178"/>
      <c r="O36" s="178"/>
      <c r="P36" s="178"/>
      <c r="Q36" s="178"/>
      <c r="R36" s="178"/>
      <c r="S36" s="179"/>
      <c r="T36" s="180" t="e">
        <f>VLOOKUP(C36,Listado!C11:I321,7,0)</f>
        <v>#N/A</v>
      </c>
      <c r="U36" s="183"/>
      <c r="V36" s="182"/>
      <c r="W36" s="182"/>
      <c r="X36" s="182"/>
      <c r="Y36" s="52"/>
      <c r="Z36"/>
    </row>
    <row r="37" spans="1:26" ht="15.75" customHeight="1">
      <c r="A37" s="695"/>
      <c r="B37" s="696"/>
      <c r="C37" s="799"/>
      <c r="D37" s="799"/>
      <c r="E37" s="799"/>
      <c r="F37" s="799"/>
      <c r="G37" s="799"/>
      <c r="H37" s="799"/>
      <c r="I37" s="799"/>
      <c r="J37" s="799"/>
      <c r="K37" s="799"/>
      <c r="L37" s="177"/>
      <c r="M37" s="178"/>
      <c r="N37" s="178"/>
      <c r="O37" s="178"/>
      <c r="P37" s="178"/>
      <c r="Q37" s="178"/>
      <c r="R37" s="178"/>
      <c r="S37" s="179"/>
      <c r="T37" s="180" t="e">
        <f>VLOOKUP(C37,Listado!C11:I321,7,0)</f>
        <v>#N/A</v>
      </c>
      <c r="U37" s="183"/>
      <c r="V37" s="182"/>
      <c r="W37" s="182"/>
      <c r="X37" s="182"/>
      <c r="Y37" s="52"/>
      <c r="Z37"/>
    </row>
    <row r="38" spans="1:26" ht="15.75" customHeight="1">
      <c r="A38" s="695"/>
      <c r="B38" s="696"/>
      <c r="C38" s="799"/>
      <c r="D38" s="799"/>
      <c r="E38" s="799"/>
      <c r="F38" s="799"/>
      <c r="G38" s="799"/>
      <c r="H38" s="799"/>
      <c r="I38" s="799"/>
      <c r="J38" s="799"/>
      <c r="K38" s="799"/>
      <c r="L38" s="177"/>
      <c r="M38" s="178"/>
      <c r="N38" s="178"/>
      <c r="O38" s="178"/>
      <c r="P38" s="178"/>
      <c r="Q38" s="178"/>
      <c r="R38" s="178"/>
      <c r="S38" s="179"/>
      <c r="T38" s="180" t="e">
        <f>VLOOKUP(C38,Listado!C11:I321,7,0)</f>
        <v>#N/A</v>
      </c>
      <c r="U38" s="183"/>
      <c r="V38" s="182"/>
      <c r="W38" s="182"/>
      <c r="X38" s="182"/>
      <c r="Y38" s="52"/>
      <c r="Z38"/>
    </row>
    <row r="39" spans="1:26" ht="15.75" customHeight="1">
      <c r="A39" s="695"/>
      <c r="B39" s="696"/>
      <c r="C39" s="120"/>
      <c r="D39" s="185"/>
      <c r="E39" s="185"/>
      <c r="F39" s="185"/>
      <c r="G39" s="185"/>
      <c r="H39" s="185"/>
      <c r="I39" s="185"/>
      <c r="J39" s="185"/>
      <c r="K39" s="186"/>
      <c r="L39" s="177"/>
      <c r="M39" s="178"/>
      <c r="N39" s="178"/>
      <c r="O39" s="178"/>
      <c r="P39" s="178"/>
      <c r="Q39" s="178"/>
      <c r="R39" s="178"/>
      <c r="S39" s="179"/>
      <c r="T39" s="180" t="e">
        <f>VLOOKUP(C39,Listado!C11:I321,7,0)</f>
        <v>#N/A</v>
      </c>
      <c r="U39" s="183"/>
      <c r="V39" s="182"/>
      <c r="W39" s="182"/>
      <c r="X39" s="182"/>
      <c r="Y39" s="52"/>
      <c r="Z39"/>
    </row>
    <row r="40" spans="1:26" ht="15.75" customHeight="1">
      <c r="A40" s="695"/>
      <c r="B40" s="696"/>
      <c r="C40" s="184"/>
      <c r="D40" s="185"/>
      <c r="E40" s="185"/>
      <c r="F40" s="185"/>
      <c r="G40" s="185"/>
      <c r="H40" s="185"/>
      <c r="I40" s="185"/>
      <c r="J40" s="185"/>
      <c r="K40" s="186"/>
      <c r="L40" s="177"/>
      <c r="M40" s="178"/>
      <c r="N40" s="178"/>
      <c r="O40" s="178"/>
      <c r="P40" s="178"/>
      <c r="Q40" s="178"/>
      <c r="R40" s="178"/>
      <c r="S40" s="179"/>
      <c r="T40" s="180" t="e">
        <f>VLOOKUP(C40,Listado!C11:I321,7,0)</f>
        <v>#N/A</v>
      </c>
      <c r="U40" s="183"/>
      <c r="V40" s="182"/>
      <c r="W40" s="182"/>
      <c r="X40" s="182"/>
      <c r="Y40" s="52"/>
      <c r="Z40"/>
    </row>
    <row r="41" spans="1:26" ht="15.75" customHeight="1">
      <c r="A41" s="695"/>
      <c r="B41" s="696"/>
      <c r="C41" s="184"/>
      <c r="D41" s="185"/>
      <c r="E41" s="185"/>
      <c r="F41" s="185"/>
      <c r="G41" s="185"/>
      <c r="H41" s="185"/>
      <c r="I41" s="185"/>
      <c r="J41" s="185"/>
      <c r="K41" s="186"/>
      <c r="L41" s="177" t="e">
        <f t="shared" ref="L41:L59" si="0">T41</f>
        <v>#N/A</v>
      </c>
      <c r="M41" s="178"/>
      <c r="N41" s="178"/>
      <c r="O41" s="178"/>
      <c r="P41" s="178"/>
      <c r="Q41" s="178"/>
      <c r="R41" s="178"/>
      <c r="S41" s="179"/>
      <c r="T41" s="180" t="e">
        <f>VLOOKUP(C41,Listado!C11:I321,7,0)</f>
        <v>#N/A</v>
      </c>
      <c r="U41" s="183"/>
      <c r="V41" s="182"/>
      <c r="W41" s="182"/>
      <c r="X41" s="182"/>
      <c r="Y41" s="52"/>
      <c r="Z41"/>
    </row>
    <row r="42" spans="1:26" ht="15.75" customHeight="1">
      <c r="A42" s="695"/>
      <c r="B42" s="696"/>
      <c r="C42" s="430"/>
      <c r="D42" s="420"/>
      <c r="E42" s="420"/>
      <c r="F42" s="420"/>
      <c r="G42" s="420"/>
      <c r="H42" s="420"/>
      <c r="I42" s="420"/>
      <c r="J42" s="420"/>
      <c r="K42" s="421"/>
      <c r="L42" s="177" t="e">
        <f t="shared" si="0"/>
        <v>#N/A</v>
      </c>
      <c r="M42" s="178"/>
      <c r="N42" s="178"/>
      <c r="O42" s="178"/>
      <c r="P42" s="178"/>
      <c r="Q42" s="178"/>
      <c r="R42" s="178"/>
      <c r="S42" s="179"/>
      <c r="T42" s="180" t="e">
        <f>VLOOKUP(C42,Listado!C11:I321,7,0)</f>
        <v>#N/A</v>
      </c>
      <c r="U42" s="183"/>
      <c r="V42" s="182"/>
      <c r="W42" s="182"/>
      <c r="X42" s="182"/>
      <c r="Y42" s="52"/>
      <c r="Z42"/>
    </row>
    <row r="43" spans="1:26" ht="15.75" customHeight="1">
      <c r="A43" s="695"/>
      <c r="B43" s="696"/>
      <c r="C43" s="184"/>
      <c r="D43" s="185"/>
      <c r="E43" s="185"/>
      <c r="F43" s="185"/>
      <c r="G43" s="185"/>
      <c r="H43" s="185"/>
      <c r="I43" s="185"/>
      <c r="J43" s="185"/>
      <c r="K43" s="186"/>
      <c r="L43" s="177" t="e">
        <f t="shared" si="0"/>
        <v>#N/A</v>
      </c>
      <c r="M43" s="178"/>
      <c r="N43" s="178"/>
      <c r="O43" s="178"/>
      <c r="P43" s="178"/>
      <c r="Q43" s="178"/>
      <c r="R43" s="178"/>
      <c r="S43" s="179"/>
      <c r="T43" s="180" t="e">
        <f>VLOOKUP(C43,Listado!C11:I321,7,0)</f>
        <v>#N/A</v>
      </c>
      <c r="U43" s="183"/>
      <c r="V43" s="182"/>
      <c r="W43" s="182"/>
      <c r="X43" s="182"/>
      <c r="Y43" s="52"/>
      <c r="Z43"/>
    </row>
    <row r="44" spans="1:26" ht="15.75" customHeight="1">
      <c r="A44" s="695"/>
      <c r="B44" s="696"/>
      <c r="C44" s="184"/>
      <c r="D44" s="185"/>
      <c r="E44" s="185"/>
      <c r="F44" s="185"/>
      <c r="G44" s="185"/>
      <c r="H44" s="185"/>
      <c r="I44" s="185"/>
      <c r="J44" s="185"/>
      <c r="K44" s="186"/>
      <c r="L44" s="177" t="e">
        <f t="shared" si="0"/>
        <v>#N/A</v>
      </c>
      <c r="M44" s="178"/>
      <c r="N44" s="178"/>
      <c r="O44" s="178"/>
      <c r="P44" s="178"/>
      <c r="Q44" s="178"/>
      <c r="R44" s="178"/>
      <c r="S44" s="179"/>
      <c r="T44" s="180" t="e">
        <f>VLOOKUP(C44,Listado!C11:I321,7,0)</f>
        <v>#N/A</v>
      </c>
      <c r="U44" s="183"/>
      <c r="V44" s="182"/>
      <c r="W44" s="182"/>
      <c r="X44" s="182"/>
      <c r="Y44" s="52"/>
      <c r="Z44"/>
    </row>
    <row r="45" spans="1:26" ht="15.75" customHeight="1">
      <c r="A45" s="695"/>
      <c r="B45" s="696"/>
      <c r="C45" s="120"/>
      <c r="D45" s="185"/>
      <c r="E45" s="185"/>
      <c r="F45" s="185"/>
      <c r="G45" s="185"/>
      <c r="H45" s="185"/>
      <c r="I45" s="185"/>
      <c r="J45" s="185"/>
      <c r="K45" s="186"/>
      <c r="L45" s="177" t="e">
        <f t="shared" si="0"/>
        <v>#N/A</v>
      </c>
      <c r="M45" s="178"/>
      <c r="N45" s="178"/>
      <c r="O45" s="178"/>
      <c r="P45" s="178"/>
      <c r="Q45" s="178"/>
      <c r="R45" s="178"/>
      <c r="S45" s="179"/>
      <c r="T45" s="180" t="e">
        <f>VLOOKUP(C45,Listado!C11:I321,7,0)</f>
        <v>#N/A</v>
      </c>
      <c r="U45" s="183"/>
      <c r="V45" s="182"/>
      <c r="W45" s="182"/>
      <c r="X45" s="182"/>
      <c r="Y45" s="52"/>
      <c r="Z45"/>
    </row>
    <row r="46" spans="1:26" ht="15.75" customHeight="1">
      <c r="A46" s="695"/>
      <c r="B46" s="696"/>
      <c r="C46" s="430"/>
      <c r="D46" s="420"/>
      <c r="E46" s="420"/>
      <c r="F46" s="420"/>
      <c r="G46" s="420"/>
      <c r="H46" s="420"/>
      <c r="I46" s="420"/>
      <c r="J46" s="420"/>
      <c r="K46" s="421"/>
      <c r="L46" s="177" t="e">
        <f t="shared" si="0"/>
        <v>#N/A</v>
      </c>
      <c r="M46" s="178"/>
      <c r="N46" s="178"/>
      <c r="O46" s="178"/>
      <c r="P46" s="178"/>
      <c r="Q46" s="178"/>
      <c r="R46" s="178"/>
      <c r="S46" s="179"/>
      <c r="T46" s="180" t="e">
        <f>VLOOKUP(C46,Listado!C11:I321,7,0)</f>
        <v>#N/A</v>
      </c>
      <c r="U46" s="183"/>
      <c r="V46" s="182"/>
      <c r="W46" s="182"/>
      <c r="X46" s="182"/>
      <c r="Y46" s="52"/>
      <c r="Z46"/>
    </row>
    <row r="47" spans="1:26" ht="15.75" customHeight="1">
      <c r="A47" s="695"/>
      <c r="B47" s="696"/>
      <c r="C47" s="120"/>
      <c r="D47" s="185"/>
      <c r="E47" s="185"/>
      <c r="F47" s="185"/>
      <c r="G47" s="185"/>
      <c r="H47" s="185"/>
      <c r="I47" s="185"/>
      <c r="J47" s="185"/>
      <c r="K47" s="186"/>
      <c r="L47" s="177" t="e">
        <f t="shared" si="0"/>
        <v>#N/A</v>
      </c>
      <c r="M47" s="178"/>
      <c r="N47" s="178"/>
      <c r="O47" s="178"/>
      <c r="P47" s="178"/>
      <c r="Q47" s="178"/>
      <c r="R47" s="178"/>
      <c r="S47" s="179"/>
      <c r="T47" s="180" t="e">
        <f>VLOOKUP(C47,Listado!C11:I321,7,0)</f>
        <v>#N/A</v>
      </c>
      <c r="U47" s="183"/>
      <c r="V47" s="182"/>
      <c r="W47" s="182"/>
      <c r="X47" s="182"/>
      <c r="Y47" s="52"/>
      <c r="Z47"/>
    </row>
    <row r="48" spans="1:26" ht="15.75" customHeight="1">
      <c r="A48" s="695"/>
      <c r="B48" s="696"/>
      <c r="C48" s="430"/>
      <c r="D48" s="185"/>
      <c r="E48" s="185"/>
      <c r="F48" s="185"/>
      <c r="G48" s="185"/>
      <c r="H48" s="185"/>
      <c r="I48" s="185"/>
      <c r="J48" s="185"/>
      <c r="K48" s="186"/>
      <c r="L48" s="177" t="e">
        <f t="shared" si="0"/>
        <v>#N/A</v>
      </c>
      <c r="M48" s="178"/>
      <c r="N48" s="178"/>
      <c r="O48" s="178"/>
      <c r="P48" s="178"/>
      <c r="Q48" s="178"/>
      <c r="R48" s="178"/>
      <c r="S48" s="179"/>
      <c r="T48" s="180" t="e">
        <f>VLOOKUP(C48,Listado!C11:I321,7,0)</f>
        <v>#N/A</v>
      </c>
      <c r="U48" s="183"/>
      <c r="V48" s="182"/>
      <c r="W48" s="182"/>
      <c r="X48" s="182"/>
      <c r="Y48" s="52"/>
      <c r="Z48"/>
    </row>
    <row r="49" spans="1:26" ht="15.75" customHeight="1">
      <c r="A49" s="695"/>
      <c r="B49" s="696"/>
      <c r="C49" s="430"/>
      <c r="D49" s="185"/>
      <c r="E49" s="185"/>
      <c r="F49" s="185"/>
      <c r="G49" s="185"/>
      <c r="H49" s="185"/>
      <c r="I49" s="185"/>
      <c r="J49" s="185"/>
      <c r="K49" s="186"/>
      <c r="L49" s="177" t="e">
        <f t="shared" si="0"/>
        <v>#N/A</v>
      </c>
      <c r="M49" s="178"/>
      <c r="N49" s="178"/>
      <c r="O49" s="178"/>
      <c r="P49" s="178"/>
      <c r="Q49" s="178"/>
      <c r="R49" s="178"/>
      <c r="S49" s="179"/>
      <c r="T49" s="180" t="e">
        <f>VLOOKUP(C49,Listado!C11:I321,7,0)</f>
        <v>#N/A</v>
      </c>
      <c r="U49" s="183"/>
      <c r="V49" s="182"/>
      <c r="W49" s="182"/>
      <c r="X49" s="182"/>
      <c r="Y49" s="52"/>
      <c r="Z49"/>
    </row>
    <row r="50" spans="1:26" ht="15.75" customHeight="1">
      <c r="A50" s="695"/>
      <c r="B50" s="696"/>
      <c r="C50" s="419"/>
      <c r="D50" s="420"/>
      <c r="E50" s="420"/>
      <c r="F50" s="420"/>
      <c r="G50" s="420"/>
      <c r="H50" s="420"/>
      <c r="I50" s="420"/>
      <c r="J50" s="420"/>
      <c r="K50" s="421"/>
      <c r="L50" s="177" t="e">
        <f t="shared" si="0"/>
        <v>#N/A</v>
      </c>
      <c r="M50" s="178"/>
      <c r="N50" s="178"/>
      <c r="O50" s="178"/>
      <c r="P50" s="178"/>
      <c r="Q50" s="178"/>
      <c r="R50" s="178"/>
      <c r="S50" s="179"/>
      <c r="T50" s="180" t="e">
        <f>VLOOKUP(C50,Listado!C11:I321,7,0)</f>
        <v>#N/A</v>
      </c>
      <c r="U50" s="183"/>
      <c r="V50" s="182"/>
      <c r="W50" s="182"/>
      <c r="X50" s="182"/>
      <c r="Y50" s="52"/>
      <c r="Z50"/>
    </row>
    <row r="51" spans="1:26" ht="15.75" customHeight="1">
      <c r="A51" s="695"/>
      <c r="B51" s="696"/>
      <c r="C51" s="430"/>
      <c r="D51" s="428"/>
      <c r="E51" s="428"/>
      <c r="F51" s="428"/>
      <c r="G51" s="428"/>
      <c r="H51" s="428"/>
      <c r="I51" s="428"/>
      <c r="J51" s="428"/>
      <c r="K51" s="429"/>
      <c r="L51" s="177" t="e">
        <f t="shared" si="0"/>
        <v>#N/A</v>
      </c>
      <c r="M51" s="178"/>
      <c r="N51" s="178"/>
      <c r="O51" s="178"/>
      <c r="P51" s="178"/>
      <c r="Q51" s="178"/>
      <c r="R51" s="178"/>
      <c r="S51" s="179"/>
      <c r="T51" s="180" t="e">
        <f>VLOOKUP(C51,Listado!C11:I321,7,0)</f>
        <v>#N/A</v>
      </c>
      <c r="U51" s="183"/>
      <c r="V51" s="182"/>
      <c r="W51" s="182"/>
      <c r="X51" s="182"/>
      <c r="Y51" s="52"/>
      <c r="Z51"/>
    </row>
    <row r="52" spans="1:26" ht="15.75" customHeight="1">
      <c r="A52" s="695"/>
      <c r="B52" s="696"/>
      <c r="C52" s="430"/>
      <c r="D52" s="428"/>
      <c r="E52" s="428"/>
      <c r="F52" s="428"/>
      <c r="G52" s="428"/>
      <c r="H52" s="428"/>
      <c r="I52" s="428"/>
      <c r="J52" s="428"/>
      <c r="K52" s="429"/>
      <c r="L52" s="177" t="e">
        <f t="shared" si="0"/>
        <v>#N/A</v>
      </c>
      <c r="M52" s="178"/>
      <c r="N52" s="178"/>
      <c r="O52" s="178"/>
      <c r="P52" s="178"/>
      <c r="Q52" s="178"/>
      <c r="R52" s="178"/>
      <c r="S52" s="179"/>
      <c r="T52" s="180" t="e">
        <f>VLOOKUP(C52,Listado!C11:I321,7,0)</f>
        <v>#N/A</v>
      </c>
      <c r="U52" s="183"/>
      <c r="V52" s="182"/>
      <c r="W52" s="182"/>
      <c r="X52" s="182"/>
      <c r="Y52" s="52"/>
      <c r="Z52"/>
    </row>
    <row r="53" spans="1:26" ht="15.75" customHeight="1">
      <c r="A53" s="695"/>
      <c r="B53" s="696"/>
      <c r="C53" s="800"/>
      <c r="D53" s="800"/>
      <c r="E53" s="800"/>
      <c r="F53" s="800"/>
      <c r="G53" s="800"/>
      <c r="H53" s="800"/>
      <c r="I53" s="800"/>
      <c r="J53" s="800"/>
      <c r="K53" s="800"/>
      <c r="L53" s="177" t="e">
        <f t="shared" si="0"/>
        <v>#N/A</v>
      </c>
      <c r="M53" s="178"/>
      <c r="N53" s="178"/>
      <c r="O53" s="178"/>
      <c r="P53" s="178"/>
      <c r="Q53" s="178"/>
      <c r="R53" s="178"/>
      <c r="S53" s="179"/>
      <c r="T53" s="180" t="e">
        <f>VLOOKUP(C53,Listado!C11:I321,7,0)</f>
        <v>#N/A</v>
      </c>
      <c r="U53" s="183"/>
      <c r="V53" s="182"/>
      <c r="W53" s="182"/>
      <c r="X53" s="182"/>
      <c r="Y53" s="52"/>
      <c r="Z53"/>
    </row>
    <row r="54" spans="1:26" ht="15.75" customHeight="1">
      <c r="A54" s="695"/>
      <c r="B54" s="696"/>
      <c r="C54" s="800"/>
      <c r="D54" s="800"/>
      <c r="E54" s="800"/>
      <c r="F54" s="800"/>
      <c r="G54" s="800"/>
      <c r="H54" s="800"/>
      <c r="I54" s="800"/>
      <c r="J54" s="800"/>
      <c r="K54" s="800"/>
      <c r="L54" s="177" t="e">
        <f t="shared" si="0"/>
        <v>#N/A</v>
      </c>
      <c r="M54" s="178"/>
      <c r="N54" s="178"/>
      <c r="O54" s="178"/>
      <c r="P54" s="178"/>
      <c r="Q54" s="178"/>
      <c r="R54" s="178"/>
      <c r="S54" s="179"/>
      <c r="T54" s="180" t="e">
        <f>VLOOKUP(C54,Listado!C11:I321,7,0)</f>
        <v>#N/A</v>
      </c>
      <c r="U54" s="183"/>
      <c r="V54" s="182"/>
      <c r="W54" s="182"/>
      <c r="X54" s="182"/>
      <c r="Y54" s="52"/>
      <c r="Z54"/>
    </row>
    <row r="55" spans="1:26" ht="15.75" customHeight="1">
      <c r="A55" s="695"/>
      <c r="B55" s="696"/>
      <c r="C55" s="800"/>
      <c r="D55" s="800"/>
      <c r="E55" s="800"/>
      <c r="F55" s="800"/>
      <c r="G55" s="800"/>
      <c r="H55" s="800"/>
      <c r="I55" s="800"/>
      <c r="J55" s="800"/>
      <c r="K55" s="800"/>
      <c r="L55" s="177" t="e">
        <f t="shared" si="0"/>
        <v>#N/A</v>
      </c>
      <c r="M55" s="178"/>
      <c r="N55" s="178"/>
      <c r="O55" s="178"/>
      <c r="P55" s="178"/>
      <c r="Q55" s="178"/>
      <c r="R55" s="178"/>
      <c r="S55" s="179"/>
      <c r="T55" s="180" t="e">
        <f>VLOOKUP(C55,Listado!C11:I321,7,0)</f>
        <v>#N/A</v>
      </c>
      <c r="U55" s="183"/>
      <c r="V55" s="182"/>
      <c r="W55" s="182"/>
      <c r="X55" s="182"/>
      <c r="Y55" s="52"/>
      <c r="Z55"/>
    </row>
    <row r="56" spans="1:26" ht="15.75" customHeight="1">
      <c r="A56" s="695"/>
      <c r="B56" s="696"/>
      <c r="C56" s="800"/>
      <c r="D56" s="800"/>
      <c r="E56" s="800"/>
      <c r="F56" s="800"/>
      <c r="G56" s="800"/>
      <c r="H56" s="800"/>
      <c r="I56" s="800"/>
      <c r="J56" s="800"/>
      <c r="K56" s="800"/>
      <c r="L56" s="177" t="e">
        <f t="shared" si="0"/>
        <v>#N/A</v>
      </c>
      <c r="M56" s="178"/>
      <c r="N56" s="178"/>
      <c r="O56" s="178"/>
      <c r="P56" s="178"/>
      <c r="Q56" s="178"/>
      <c r="R56" s="178"/>
      <c r="S56" s="179"/>
      <c r="T56" s="180" t="e">
        <f>VLOOKUP(C56,Listado!C11:I321,7,0)</f>
        <v>#N/A</v>
      </c>
      <c r="U56" s="183"/>
      <c r="V56" s="182"/>
      <c r="W56" s="182"/>
      <c r="X56" s="182"/>
      <c r="Y56" s="52"/>
      <c r="Z56"/>
    </row>
    <row r="57" spans="1:26" ht="15.75" customHeight="1">
      <c r="A57" s="695"/>
      <c r="B57" s="696"/>
      <c r="C57" s="800"/>
      <c r="D57" s="800"/>
      <c r="E57" s="800"/>
      <c r="F57" s="800"/>
      <c r="G57" s="800"/>
      <c r="H57" s="800"/>
      <c r="I57" s="800"/>
      <c r="J57" s="800"/>
      <c r="K57" s="800"/>
      <c r="L57" s="177" t="e">
        <f t="shared" si="0"/>
        <v>#N/A</v>
      </c>
      <c r="M57" s="178"/>
      <c r="N57" s="178"/>
      <c r="O57" s="178"/>
      <c r="P57" s="178"/>
      <c r="Q57" s="178"/>
      <c r="R57" s="178"/>
      <c r="S57" s="179"/>
      <c r="T57" s="180" t="e">
        <f>VLOOKUP(C57,Listado!C11:I321,7,0)</f>
        <v>#N/A</v>
      </c>
      <c r="U57" s="183"/>
      <c r="V57" s="182"/>
      <c r="W57" s="182"/>
      <c r="X57" s="182"/>
      <c r="Y57" s="52"/>
      <c r="Z57"/>
    </row>
    <row r="58" spans="1:26" ht="15.75" customHeight="1">
      <c r="A58" s="695"/>
      <c r="B58" s="696"/>
      <c r="C58" s="800"/>
      <c r="D58" s="800"/>
      <c r="E58" s="800"/>
      <c r="F58" s="800"/>
      <c r="G58" s="800"/>
      <c r="H58" s="800"/>
      <c r="I58" s="800"/>
      <c r="J58" s="800"/>
      <c r="K58" s="800"/>
      <c r="L58" s="177" t="e">
        <f t="shared" si="0"/>
        <v>#N/A</v>
      </c>
      <c r="M58" s="178"/>
      <c r="N58" s="178"/>
      <c r="O58" s="178"/>
      <c r="P58" s="178"/>
      <c r="Q58" s="178"/>
      <c r="R58" s="178"/>
      <c r="S58" s="179"/>
      <c r="T58" s="180" t="e">
        <f>VLOOKUP(C58,Listado!C11:I321,7,0)</f>
        <v>#N/A</v>
      </c>
      <c r="U58" s="183"/>
      <c r="V58" s="182"/>
      <c r="W58" s="182"/>
      <c r="X58" s="182"/>
      <c r="Y58" s="52"/>
      <c r="Z58"/>
    </row>
    <row r="59" spans="1:26" ht="15.75" customHeight="1">
      <c r="A59" s="695"/>
      <c r="B59" s="696"/>
      <c r="C59" s="800"/>
      <c r="D59" s="800"/>
      <c r="E59" s="800"/>
      <c r="F59" s="800"/>
      <c r="G59" s="800"/>
      <c r="H59" s="800"/>
      <c r="I59" s="800"/>
      <c r="J59" s="800"/>
      <c r="K59" s="800"/>
      <c r="L59" s="177" t="e">
        <f t="shared" si="0"/>
        <v>#N/A</v>
      </c>
      <c r="M59" s="178"/>
      <c r="N59" s="178"/>
      <c r="O59" s="178"/>
      <c r="P59" s="178"/>
      <c r="Q59" s="178"/>
      <c r="R59" s="178"/>
      <c r="S59" s="179"/>
      <c r="T59" s="180" t="e">
        <f>VLOOKUP(C59,Listado!C11:I321,7,0)</f>
        <v>#N/A</v>
      </c>
      <c r="U59" s="188">
        <v>5000</v>
      </c>
      <c r="V59" s="188">
        <v>600</v>
      </c>
      <c r="W59" s="182"/>
      <c r="X59" s="182"/>
      <c r="Y59" s="269"/>
      <c r="Z59" s="269"/>
    </row>
    <row r="60" spans="1:26" ht="15.75" customHeight="1">
      <c r="A60" s="695"/>
      <c r="B60" s="696"/>
      <c r="C60" s="804" t="s">
        <v>99</v>
      </c>
      <c r="D60" s="804"/>
      <c r="E60" s="804"/>
      <c r="F60" s="804"/>
      <c r="G60" s="804"/>
      <c r="H60" s="804"/>
      <c r="I60" s="804"/>
      <c r="J60" s="804"/>
      <c r="K60" s="804"/>
      <c r="L60" s="190"/>
      <c r="M60" s="191"/>
      <c r="N60" s="191">
        <v>2272</v>
      </c>
      <c r="O60" s="191"/>
      <c r="P60" s="191"/>
      <c r="Q60" s="198"/>
      <c r="R60" s="202"/>
      <c r="S60" s="179"/>
      <c r="T60" s="180">
        <f>VLOOKUP(C60,Listado!C11:I321,7,0)</f>
        <v>0</v>
      </c>
      <c r="U60" s="194">
        <v>0</v>
      </c>
      <c r="V60" s="194">
        <v>0</v>
      </c>
      <c r="W60" s="194">
        <f>SUM(R63+R64)</f>
        <v>0</v>
      </c>
      <c r="X60" s="195"/>
      <c r="Y60" s="194">
        <v>0</v>
      </c>
      <c r="Z60" s="194">
        <v>0</v>
      </c>
    </row>
    <row r="61" spans="1:26" ht="15.75" customHeight="1">
      <c r="A61" s="695"/>
      <c r="B61" s="696"/>
      <c r="C61" s="804" t="s">
        <v>267</v>
      </c>
      <c r="D61" s="804"/>
      <c r="E61" s="804"/>
      <c r="F61" s="804"/>
      <c r="G61" s="804"/>
      <c r="H61" s="804"/>
      <c r="I61" s="804"/>
      <c r="J61" s="804"/>
      <c r="K61" s="804"/>
      <c r="L61" s="190"/>
      <c r="M61" s="196"/>
      <c r="N61" s="197">
        <v>1000</v>
      </c>
      <c r="O61" s="196"/>
      <c r="P61" s="196"/>
      <c r="Q61" s="198"/>
      <c r="R61" s="196"/>
      <c r="S61" s="179"/>
      <c r="T61" s="180" t="e">
        <f>VLOOKUP(C61,Listado!C11:I321,7,0)</f>
        <v>#N/A</v>
      </c>
      <c r="U61" s="199">
        <f>SUMIF('HC-Jul'!L15:L59,"OM",'HC-Jul'!M15:M59)+R60</f>
        <v>2272</v>
      </c>
      <c r="V61" s="199">
        <v>1000</v>
      </c>
      <c r="W61" s="194">
        <v>1300</v>
      </c>
      <c r="X61" s="195"/>
      <c r="Y61" s="194">
        <v>150</v>
      </c>
      <c r="Z61" s="194">
        <v>1000</v>
      </c>
    </row>
    <row r="62" spans="1:26" ht="15.75" customHeight="1">
      <c r="A62" s="695"/>
      <c r="B62" s="696"/>
      <c r="C62" s="804" t="s">
        <v>124</v>
      </c>
      <c r="D62" s="804"/>
      <c r="E62" s="804"/>
      <c r="F62" s="804"/>
      <c r="G62" s="804"/>
      <c r="H62" s="804"/>
      <c r="I62" s="804"/>
      <c r="J62" s="804"/>
      <c r="K62" s="804"/>
      <c r="L62" s="201" t="str">
        <f>T62</f>
        <v>RFSR</v>
      </c>
      <c r="M62" s="196"/>
      <c r="N62" s="197">
        <v>1300</v>
      </c>
      <c r="O62" s="196"/>
      <c r="P62" s="196"/>
      <c r="Q62" s="196"/>
      <c r="R62" s="202">
        <v>0</v>
      </c>
      <c r="S62" s="179"/>
      <c r="T62" s="180" t="str">
        <f>VLOOKUP(C62,Listado!C11:I321,7,0)</f>
        <v>RFSR</v>
      </c>
      <c r="U62" s="194">
        <f>SUM(U59-U61)</f>
        <v>2728</v>
      </c>
      <c r="V62" s="194">
        <f>V59-V61</f>
        <v>-400</v>
      </c>
      <c r="W62" s="182"/>
      <c r="X62" s="182"/>
      <c r="Y62" s="52"/>
      <c r="Z62" s="269"/>
    </row>
    <row r="63" spans="1:26" ht="15.75" customHeight="1">
      <c r="A63" s="695"/>
      <c r="B63" s="696"/>
      <c r="C63" s="804" t="s">
        <v>424</v>
      </c>
      <c r="D63" s="804"/>
      <c r="E63" s="804"/>
      <c r="F63" s="804"/>
      <c r="G63" s="804"/>
      <c r="H63" s="804"/>
      <c r="I63" s="804"/>
      <c r="J63" s="804"/>
      <c r="K63" s="804"/>
      <c r="L63" s="201" t="e">
        <f>T63</f>
        <v>#N/A</v>
      </c>
      <c r="M63" s="203"/>
      <c r="N63" s="197">
        <v>0</v>
      </c>
      <c r="O63" s="203"/>
      <c r="P63" s="203"/>
      <c r="Q63" s="203"/>
      <c r="R63" s="202"/>
      <c r="S63" s="179"/>
      <c r="T63" s="180" t="e">
        <f>VLOOKUP(C63,Listado!C11:I321,7,0)</f>
        <v>#N/A</v>
      </c>
      <c r="U63" s="183"/>
      <c r="V63" s="182"/>
      <c r="W63" s="182"/>
      <c r="X63" s="182"/>
      <c r="Y63" s="52"/>
    </row>
    <row r="64" spans="1:26" ht="15.75" customHeight="1">
      <c r="A64" s="695"/>
      <c r="B64" s="696"/>
      <c r="C64" s="804" t="s">
        <v>163</v>
      </c>
      <c r="D64" s="804"/>
      <c r="E64" s="804"/>
      <c r="F64" s="804"/>
      <c r="G64" s="804"/>
      <c r="H64" s="804"/>
      <c r="I64" s="804"/>
      <c r="J64" s="804"/>
      <c r="K64" s="804"/>
      <c r="L64" s="201" t="str">
        <f>T64</f>
        <v>RFC</v>
      </c>
      <c r="M64" s="203"/>
      <c r="N64" s="197">
        <v>1000</v>
      </c>
      <c r="O64" s="203"/>
      <c r="P64" s="203"/>
      <c r="Q64" s="203"/>
      <c r="R64" s="204"/>
      <c r="S64" s="179"/>
      <c r="T64" s="180" t="str">
        <f>VLOOKUP(C64,Listado!C11:I321,7,0)</f>
        <v>RFC</v>
      </c>
      <c r="U64" s="183"/>
      <c r="V64" s="182"/>
      <c r="W64" s="182"/>
      <c r="X64" s="182"/>
      <c r="Y64" s="52"/>
    </row>
    <row r="65" spans="1:25" ht="15.75" customHeight="1">
      <c r="A65" s="55"/>
      <c r="B65" s="363"/>
      <c r="C65" s="804"/>
      <c r="D65" s="804"/>
      <c r="E65" s="804"/>
      <c r="F65" s="804"/>
      <c r="G65" s="804"/>
      <c r="H65" s="804"/>
      <c r="I65" s="804"/>
      <c r="J65" s="804"/>
      <c r="K65" s="804"/>
      <c r="L65" s="201" t="e">
        <f>T65</f>
        <v>#N/A</v>
      </c>
      <c r="M65" s="203"/>
      <c r="N65" s="197"/>
      <c r="O65" s="203"/>
      <c r="P65" s="203"/>
      <c r="Q65" s="203"/>
      <c r="R65" s="203"/>
      <c r="S65" s="179"/>
      <c r="T65" s="180" t="e">
        <f>VLOOKUP(C65,Listado!C11:I321,7,0)</f>
        <v>#N/A</v>
      </c>
      <c r="U65" s="183"/>
      <c r="V65" s="182"/>
      <c r="W65" s="182"/>
      <c r="X65" s="182"/>
      <c r="Y65" s="52"/>
    </row>
    <row r="66" spans="1:25" ht="15.75" customHeight="1">
      <c r="A66" s="55"/>
      <c r="B66" s="189"/>
      <c r="C66" s="804"/>
      <c r="D66" s="804"/>
      <c r="E66" s="804"/>
      <c r="F66" s="804"/>
      <c r="G66" s="804"/>
      <c r="H66" s="804"/>
      <c r="I66" s="804"/>
      <c r="J66" s="804"/>
      <c r="K66" s="804"/>
      <c r="L66" s="201" t="e">
        <f>T66</f>
        <v>#N/A</v>
      </c>
      <c r="M66" s="203"/>
      <c r="N66" s="203"/>
      <c r="O66" s="203"/>
      <c r="P66" s="203"/>
      <c r="Q66" s="203"/>
      <c r="R66" s="205"/>
      <c r="S66" s="179"/>
      <c r="T66" s="180" t="e">
        <f>VLOOKUP(C66,Listado!C11:I321,7,0)</f>
        <v>#N/A</v>
      </c>
      <c r="U66" s="183"/>
      <c r="V66" s="182"/>
      <c r="W66" s="182"/>
      <c r="X66" s="182"/>
      <c r="Y66" s="52"/>
    </row>
    <row r="67" spans="1:25" ht="13.5" customHeight="1">
      <c r="A67" s="55"/>
      <c r="B67" s="806" t="s">
        <v>268</v>
      </c>
      <c r="C67" s="806"/>
      <c r="D67" s="806"/>
      <c r="E67" s="806"/>
      <c r="F67" s="806"/>
      <c r="G67" s="806"/>
      <c r="H67" s="806"/>
      <c r="I67" s="806"/>
      <c r="J67" s="806"/>
      <c r="K67" s="806"/>
      <c r="L67" s="806"/>
      <c r="M67" s="805">
        <f>SUM(M15:M59)</f>
        <v>7926</v>
      </c>
      <c r="N67" s="805">
        <f>SUM(N15:N64)</f>
        <v>11326</v>
      </c>
      <c r="O67" s="805">
        <f>SUM(O15:O59)</f>
        <v>0</v>
      </c>
      <c r="P67" s="805">
        <f>SUM(P15:P59)</f>
        <v>0</v>
      </c>
      <c r="Q67" s="805">
        <f>SUM(Q15:Q59)</f>
        <v>0</v>
      </c>
      <c r="R67" s="805">
        <f>SUM(R15:R59)</f>
        <v>0</v>
      </c>
      <c r="S67" s="56"/>
      <c r="T67" s="183"/>
      <c r="U67" s="183"/>
      <c r="V67" s="182"/>
      <c r="W67" s="182"/>
      <c r="X67" s="52"/>
      <c r="Y67" s="52"/>
    </row>
    <row r="68" spans="1:25" ht="13.5" customHeight="1">
      <c r="A68" s="55"/>
      <c r="B68" s="806"/>
      <c r="C68" s="806"/>
      <c r="D68" s="806"/>
      <c r="E68" s="806"/>
      <c r="F68" s="806"/>
      <c r="G68" s="806"/>
      <c r="H68" s="806"/>
      <c r="I68" s="806"/>
      <c r="J68" s="806"/>
      <c r="K68" s="806"/>
      <c r="L68" s="806"/>
      <c r="M68" s="805"/>
      <c r="N68" s="805"/>
      <c r="O68" s="805"/>
      <c r="P68" s="805"/>
      <c r="Q68" s="805"/>
      <c r="R68" s="805"/>
      <c r="S68" s="56"/>
      <c r="T68" s="183"/>
      <c r="U68" s="183"/>
      <c r="V68" s="182"/>
      <c r="W68" s="182"/>
      <c r="X68" s="52"/>
      <c r="Y68" s="52"/>
    </row>
    <row r="69" spans="1:25">
      <c r="A69" s="55"/>
      <c r="B69" s="206"/>
      <c r="C69" s="207"/>
      <c r="D69" s="207"/>
      <c r="E69" s="207"/>
      <c r="F69" s="207"/>
      <c r="G69" s="207"/>
      <c r="H69" s="207"/>
      <c r="I69" s="207"/>
      <c r="J69" s="207"/>
      <c r="K69" s="207"/>
      <c r="L69" s="206"/>
      <c r="M69" s="206"/>
      <c r="N69" s="206"/>
      <c r="O69" s="206"/>
      <c r="P69" s="206"/>
      <c r="Q69" s="206"/>
      <c r="R69" s="206"/>
      <c r="S69" s="56"/>
      <c r="T69" s="183"/>
      <c r="U69" s="183"/>
      <c r="V69" s="182"/>
      <c r="W69" s="182"/>
      <c r="X69" s="52"/>
      <c r="Y69" s="52"/>
    </row>
    <row r="70" spans="1:25" ht="12.75" customHeight="1">
      <c r="A70" s="55"/>
      <c r="B70" s="807" t="s">
        <v>269</v>
      </c>
      <c r="C70" s="807"/>
      <c r="D70" s="208"/>
      <c r="E70" s="208"/>
      <c r="F70" s="208"/>
      <c r="G70" s="208"/>
      <c r="H70" s="208"/>
      <c r="I70" s="208"/>
      <c r="J70" s="208"/>
      <c r="K70" s="208"/>
      <c r="L70" s="206"/>
      <c r="M70" s="206"/>
      <c r="N70" s="206"/>
      <c r="O70" s="206"/>
      <c r="P70" s="206"/>
      <c r="Q70" s="808" t="s">
        <v>270</v>
      </c>
      <c r="R70" s="808"/>
      <c r="S70" s="56"/>
      <c r="T70" s="183"/>
      <c r="U70" s="183"/>
      <c r="V70" s="182"/>
      <c r="W70" s="182"/>
      <c r="X70" s="52"/>
      <c r="Y70" s="52"/>
    </row>
    <row r="71" spans="1:25" ht="24.75" customHeight="1">
      <c r="A71" s="55"/>
      <c r="B71" s="208"/>
      <c r="C71" s="208"/>
      <c r="D71" s="208"/>
      <c r="E71" s="208"/>
      <c r="F71" s="208"/>
      <c r="G71" s="208"/>
      <c r="H71" s="208"/>
      <c r="I71" s="208"/>
      <c r="J71" s="208"/>
      <c r="K71" s="208"/>
      <c r="L71" s="206"/>
      <c r="M71" s="206"/>
      <c r="N71" s="206"/>
      <c r="O71" s="206"/>
      <c r="P71" s="206"/>
      <c r="Q71" s="209"/>
      <c r="R71" s="209"/>
      <c r="S71" s="56"/>
      <c r="T71" s="183"/>
      <c r="U71" s="183"/>
      <c r="V71" s="182"/>
      <c r="W71" s="182"/>
      <c r="X71" s="52"/>
      <c r="Y71" s="52"/>
    </row>
    <row r="72" spans="1:25" ht="26.25" customHeight="1">
      <c r="A72" s="55"/>
      <c r="B72" s="794" t="s">
        <v>253</v>
      </c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794"/>
      <c r="P72" s="794"/>
      <c r="Q72" s="794"/>
      <c r="R72" s="794"/>
      <c r="S72" s="56"/>
      <c r="T72" s="183"/>
      <c r="U72" s="183"/>
      <c r="V72" s="182"/>
      <c r="W72" s="182" t="str">
        <f>IF(C72="Pago Mensual sobre el uso del Salon","G",IF(C72="Redondeo para Comp. la Obra Mundial","RED",IF(C72="Redondeo para Comp. Fondo de Salones del Reino","FSR",IF(C72="","",IF(C72="","",IF(C72="","",IF(C72="","",IF(C72="",""))))))))</f>
        <v/>
      </c>
      <c r="X72" s="52"/>
      <c r="Y72" s="52"/>
    </row>
    <row r="73" spans="1:25" ht="15" customHeight="1">
      <c r="A73" s="55"/>
      <c r="B73" s="206"/>
      <c r="C73" s="207"/>
      <c r="D73" s="207"/>
      <c r="E73" s="207"/>
      <c r="F73" s="207"/>
      <c r="G73" s="207"/>
      <c r="H73" s="207"/>
      <c r="I73" s="207"/>
      <c r="J73" s="207"/>
      <c r="K73" s="207"/>
      <c r="L73" s="207"/>
      <c r="M73" s="206"/>
      <c r="N73" s="206"/>
      <c r="O73" s="206"/>
      <c r="P73" s="206"/>
      <c r="Q73" s="206"/>
      <c r="R73" s="206"/>
      <c r="S73" s="56"/>
      <c r="T73" s="183"/>
      <c r="U73" s="183"/>
      <c r="V73" s="182"/>
      <c r="W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X73" s="52"/>
      <c r="Y73" s="52"/>
    </row>
    <row r="74" spans="1:25" ht="15" customHeight="1">
      <c r="A74" s="55"/>
      <c r="B74" s="791" t="s">
        <v>259</v>
      </c>
      <c r="C74" s="792" t="s">
        <v>260</v>
      </c>
      <c r="D74" s="792"/>
      <c r="E74" s="792"/>
      <c r="F74" s="792"/>
      <c r="G74" s="792"/>
      <c r="H74" s="792"/>
      <c r="I74" s="792"/>
      <c r="J74" s="792"/>
      <c r="K74" s="792"/>
      <c r="L74" s="792" t="s">
        <v>261</v>
      </c>
      <c r="M74" s="792" t="str">
        <f>M13</f>
        <v>CONGREGACION</v>
      </c>
      <c r="N74" s="792"/>
      <c r="O74" s="792" t="str">
        <f>O13</f>
        <v>PROYECTO CONST. SALON</v>
      </c>
      <c r="P74" s="792"/>
      <c r="Q74" s="792" t="str">
        <f>Q13</f>
        <v>FONDO</v>
      </c>
      <c r="R74" s="792"/>
      <c r="S74" s="56"/>
      <c r="T74" s="183"/>
      <c r="U74" s="183"/>
      <c r="V74" s="182"/>
      <c r="W74" s="182"/>
      <c r="X74" s="52"/>
      <c r="Y74" s="52"/>
    </row>
    <row r="75" spans="1:25" ht="15" customHeight="1">
      <c r="A75" s="55"/>
      <c r="B75" s="791"/>
      <c r="C75" s="792"/>
      <c r="D75" s="792"/>
      <c r="E75" s="792"/>
      <c r="F75" s="792"/>
      <c r="G75" s="792"/>
      <c r="H75" s="792"/>
      <c r="I75" s="792"/>
      <c r="J75" s="792"/>
      <c r="K75" s="792"/>
      <c r="L75" s="792"/>
      <c r="M75" s="496" t="s">
        <v>265</v>
      </c>
      <c r="N75" s="496" t="s">
        <v>266</v>
      </c>
      <c r="O75" s="496" t="s">
        <v>265</v>
      </c>
      <c r="P75" s="496" t="s">
        <v>266</v>
      </c>
      <c r="Q75" s="496" t="s">
        <v>265</v>
      </c>
      <c r="R75" s="497" t="s">
        <v>266</v>
      </c>
      <c r="S75" s="56"/>
      <c r="T75" s="183"/>
      <c r="U75" s="183"/>
      <c r="V75" s="182"/>
      <c r="W75" s="182" t="str">
        <f>IF(C75="Pago Mensual sobre el uso del Salon","G",IF(C75="Redondeo para Comp. la Obra Mundial","RED",IF(C75="Redondeo para Comp. Fondo de Salones del Reino","FSR",IF(C75="","",IF(C75="","",IF(C75="","",IF(C75="","",IF(C75="",""))))))))</f>
        <v/>
      </c>
      <c r="X75" s="52"/>
      <c r="Y75" s="52"/>
    </row>
    <row r="76" spans="1:25" ht="15" customHeight="1">
      <c r="A76" s="55"/>
      <c r="B76" s="210"/>
      <c r="C76" s="809" t="s">
        <v>271</v>
      </c>
      <c r="D76" s="809"/>
      <c r="E76" s="809"/>
      <c r="F76" s="809"/>
      <c r="G76" s="809"/>
      <c r="H76" s="809"/>
      <c r="I76" s="809"/>
      <c r="J76" s="809"/>
      <c r="K76" s="809"/>
      <c r="L76" s="211"/>
      <c r="M76" s="212">
        <f>M67</f>
        <v>7926</v>
      </c>
      <c r="N76" s="212">
        <f>N67</f>
        <v>11326</v>
      </c>
      <c r="O76" s="212">
        <f>O67</f>
        <v>0</v>
      </c>
      <c r="P76" s="212">
        <f>P67</f>
        <v>0</v>
      </c>
      <c r="Q76" s="212">
        <f>Q67</f>
        <v>0</v>
      </c>
      <c r="R76" s="212" t="s">
        <v>283</v>
      </c>
      <c r="S76" s="56"/>
      <c r="T76" s="183"/>
      <c r="U76" s="183"/>
      <c r="V76" s="182"/>
      <c r="W76" s="182"/>
      <c r="X76" s="52"/>
      <c r="Y76" s="52"/>
    </row>
    <row r="77" spans="1:25" ht="15" customHeight="1">
      <c r="A77" s="55"/>
      <c r="B77" s="176"/>
      <c r="C77" s="800"/>
      <c r="D77" s="800"/>
      <c r="E77" s="800"/>
      <c r="F77" s="800"/>
      <c r="G77" s="800"/>
      <c r="H77" s="800"/>
      <c r="I77" s="800"/>
      <c r="J77" s="800"/>
      <c r="K77" s="800"/>
      <c r="L77" s="213" t="e">
        <f t="shared" ref="L77:L98" si="1">T77</f>
        <v>#N/A</v>
      </c>
      <c r="M77" s="214"/>
      <c r="N77" s="216"/>
      <c r="O77" s="215"/>
      <c r="P77" s="215"/>
      <c r="Q77" s="215"/>
      <c r="R77" s="212"/>
      <c r="S77" s="56"/>
      <c r="T77" s="183" t="e">
        <f>VLOOKUP(C77,Listado!C11:I321,7,0)</f>
        <v>#N/A</v>
      </c>
      <c r="U77" s="183"/>
      <c r="V77" s="182"/>
      <c r="W77" s="182"/>
      <c r="X77" s="182"/>
      <c r="Y77" s="52"/>
    </row>
    <row r="78" spans="1:25" ht="15" customHeight="1">
      <c r="A78" s="55"/>
      <c r="B78" s="176"/>
      <c r="C78" s="800"/>
      <c r="D78" s="800"/>
      <c r="E78" s="800"/>
      <c r="F78" s="800"/>
      <c r="G78" s="800"/>
      <c r="H78" s="800"/>
      <c r="I78" s="800"/>
      <c r="J78" s="800"/>
      <c r="K78" s="800"/>
      <c r="L78" s="213" t="e">
        <f t="shared" si="1"/>
        <v>#N/A</v>
      </c>
      <c r="M78" s="214"/>
      <c r="N78" s="216"/>
      <c r="O78" s="215"/>
      <c r="P78" s="215"/>
      <c r="Q78" s="215"/>
      <c r="R78" s="215"/>
      <c r="S78" s="56"/>
      <c r="T78" s="183" t="e">
        <f>VLOOKUP(C78,Listado!C11:I321,7,0)</f>
        <v>#N/A</v>
      </c>
      <c r="U78" s="183"/>
      <c r="V78" s="182"/>
      <c r="W78" s="182"/>
      <c r="X78" s="182"/>
      <c r="Y78" s="52"/>
    </row>
    <row r="79" spans="1:25" ht="15" customHeight="1">
      <c r="A79" s="55"/>
      <c r="B79" s="176"/>
      <c r="C79" s="800"/>
      <c r="D79" s="800"/>
      <c r="E79" s="800"/>
      <c r="F79" s="800"/>
      <c r="G79" s="800"/>
      <c r="H79" s="800"/>
      <c r="I79" s="800"/>
      <c r="J79" s="800"/>
      <c r="K79" s="800"/>
      <c r="L79" s="213" t="e">
        <f t="shared" si="1"/>
        <v>#N/A</v>
      </c>
      <c r="M79" s="217"/>
      <c r="N79" s="215"/>
      <c r="O79" s="215"/>
      <c r="P79" s="215"/>
      <c r="Q79" s="215"/>
      <c r="R79" s="215"/>
      <c r="S79" s="56"/>
      <c r="T79" s="183" t="e">
        <f>VLOOKUP(C79,Listado!C11:I321,7,0)</f>
        <v>#N/A</v>
      </c>
      <c r="U79" s="183"/>
      <c r="V79" s="182"/>
      <c r="W79" s="182"/>
      <c r="X79" s="182"/>
      <c r="Y79" s="52"/>
    </row>
    <row r="80" spans="1:25" ht="15.75" customHeight="1">
      <c r="A80" s="55"/>
      <c r="B80" s="176"/>
      <c r="C80" s="800"/>
      <c r="D80" s="800"/>
      <c r="E80" s="800"/>
      <c r="F80" s="800"/>
      <c r="G80" s="800"/>
      <c r="H80" s="800"/>
      <c r="I80" s="800"/>
      <c r="J80" s="800"/>
      <c r="K80" s="800"/>
      <c r="L80" s="213" t="e">
        <f t="shared" si="1"/>
        <v>#N/A</v>
      </c>
      <c r="M80" s="217"/>
      <c r="N80" s="215"/>
      <c r="O80" s="215"/>
      <c r="P80" s="215"/>
      <c r="Q80" s="215"/>
      <c r="R80" s="215"/>
      <c r="S80" s="56"/>
      <c r="T80" s="183" t="e">
        <f>VLOOKUP(C80,Listado!C11:I321,7,0)</f>
        <v>#N/A</v>
      </c>
      <c r="U80" s="183"/>
      <c r="V80" s="182"/>
      <c r="W80" s="182"/>
      <c r="X80" s="182"/>
      <c r="Y80" s="52"/>
    </row>
    <row r="81" spans="1:25" ht="15.75" customHeight="1">
      <c r="A81" s="55"/>
      <c r="B81" s="176"/>
      <c r="C81" s="800"/>
      <c r="D81" s="800"/>
      <c r="E81" s="800"/>
      <c r="F81" s="800"/>
      <c r="G81" s="800"/>
      <c r="H81" s="800"/>
      <c r="I81" s="800"/>
      <c r="J81" s="800"/>
      <c r="K81" s="800"/>
      <c r="L81" s="213" t="e">
        <f t="shared" si="1"/>
        <v>#N/A</v>
      </c>
      <c r="M81" s="215"/>
      <c r="N81" s="215"/>
      <c r="O81" s="215"/>
      <c r="P81" s="215"/>
      <c r="Q81" s="215"/>
      <c r="R81" s="215"/>
      <c r="S81" s="56"/>
      <c r="T81" s="183" t="e">
        <f>VLOOKUP(C81,Listado!C11:I321,7,0)</f>
        <v>#N/A</v>
      </c>
      <c r="U81" s="183"/>
      <c r="V81" s="182"/>
      <c r="W81" s="182"/>
      <c r="X81" s="182"/>
      <c r="Y81" s="52"/>
    </row>
    <row r="82" spans="1:25" ht="15.75" customHeight="1">
      <c r="A82" s="55"/>
      <c r="B82" s="176"/>
      <c r="C82" s="800"/>
      <c r="D82" s="800"/>
      <c r="E82" s="800"/>
      <c r="F82" s="800"/>
      <c r="G82" s="800"/>
      <c r="H82" s="800"/>
      <c r="I82" s="800"/>
      <c r="J82" s="800"/>
      <c r="K82" s="800"/>
      <c r="L82" s="213" t="e">
        <f t="shared" si="1"/>
        <v>#N/A</v>
      </c>
      <c r="M82" s="215"/>
      <c r="N82" s="215"/>
      <c r="O82" s="215"/>
      <c r="P82" s="215"/>
      <c r="Q82" s="215"/>
      <c r="R82" s="215"/>
      <c r="S82" s="56"/>
      <c r="T82" s="183" t="e">
        <f>VLOOKUP(C82,Listado!C11:I321,7,0)</f>
        <v>#N/A</v>
      </c>
      <c r="U82" s="183"/>
      <c r="V82" s="182"/>
      <c r="W82" s="182"/>
      <c r="X82" s="182"/>
      <c r="Y82" s="52"/>
    </row>
    <row r="83" spans="1:25" ht="15.75" customHeight="1">
      <c r="A83" s="55"/>
      <c r="B83" s="176"/>
      <c r="C83" s="800"/>
      <c r="D83" s="800"/>
      <c r="E83" s="800"/>
      <c r="F83" s="800"/>
      <c r="G83" s="800"/>
      <c r="H83" s="800"/>
      <c r="I83" s="800"/>
      <c r="J83" s="800"/>
      <c r="K83" s="800"/>
      <c r="L83" s="213" t="e">
        <f t="shared" si="1"/>
        <v>#N/A</v>
      </c>
      <c r="M83" s="215"/>
      <c r="N83" s="215"/>
      <c r="O83" s="215"/>
      <c r="P83" s="215"/>
      <c r="Q83" s="215"/>
      <c r="R83" s="215"/>
      <c r="S83" s="56"/>
      <c r="T83" s="183" t="e">
        <f>VLOOKUP(C83,Listado!C11:I321,7,0)</f>
        <v>#N/A</v>
      </c>
      <c r="U83" s="183"/>
      <c r="V83" s="182"/>
      <c r="W83" s="182"/>
      <c r="X83" s="182"/>
      <c r="Y83" s="52"/>
    </row>
    <row r="84" spans="1:25" ht="15.75" customHeight="1">
      <c r="A84" s="55"/>
      <c r="B84" s="176"/>
      <c r="C84" s="800"/>
      <c r="D84" s="800"/>
      <c r="E84" s="800"/>
      <c r="F84" s="800"/>
      <c r="G84" s="800"/>
      <c r="H84" s="800"/>
      <c r="I84" s="800"/>
      <c r="J84" s="800"/>
      <c r="K84" s="800"/>
      <c r="L84" s="213" t="e">
        <f t="shared" si="1"/>
        <v>#N/A</v>
      </c>
      <c r="M84" s="215"/>
      <c r="N84" s="215"/>
      <c r="O84" s="215"/>
      <c r="P84" s="215"/>
      <c r="Q84" s="215"/>
      <c r="R84" s="215"/>
      <c r="S84" s="56"/>
      <c r="T84" s="183" t="e">
        <f>VLOOKUP(C84,Listado!C11:I321,7,0)</f>
        <v>#N/A</v>
      </c>
      <c r="U84" s="183"/>
      <c r="V84" s="182"/>
      <c r="W84" s="182"/>
      <c r="X84" s="182"/>
      <c r="Y84" s="52"/>
    </row>
    <row r="85" spans="1:25" ht="15.75" customHeight="1">
      <c r="A85" s="55"/>
      <c r="B85" s="176"/>
      <c r="C85" s="800"/>
      <c r="D85" s="800"/>
      <c r="E85" s="800"/>
      <c r="F85" s="800"/>
      <c r="G85" s="800"/>
      <c r="H85" s="800"/>
      <c r="I85" s="800"/>
      <c r="J85" s="800"/>
      <c r="K85" s="800"/>
      <c r="L85" s="213" t="e">
        <f t="shared" si="1"/>
        <v>#N/A</v>
      </c>
      <c r="M85" s="215"/>
      <c r="N85" s="215"/>
      <c r="O85" s="215"/>
      <c r="P85" s="215"/>
      <c r="Q85" s="215"/>
      <c r="R85" s="215"/>
      <c r="S85" s="56"/>
      <c r="T85" s="183" t="e">
        <f>VLOOKUP(C85,Listado!C11:I321,7,0)</f>
        <v>#N/A</v>
      </c>
      <c r="U85" s="183"/>
      <c r="V85" s="182"/>
      <c r="W85" s="182"/>
      <c r="X85" s="182"/>
      <c r="Y85" s="52"/>
    </row>
    <row r="86" spans="1:25" ht="15.75" customHeight="1">
      <c r="A86" s="55"/>
      <c r="B86" s="176"/>
      <c r="C86" s="800"/>
      <c r="D86" s="800"/>
      <c r="E86" s="800"/>
      <c r="F86" s="800"/>
      <c r="G86" s="800"/>
      <c r="H86" s="800"/>
      <c r="I86" s="800"/>
      <c r="J86" s="800"/>
      <c r="K86" s="800"/>
      <c r="L86" s="213" t="e">
        <f t="shared" si="1"/>
        <v>#N/A</v>
      </c>
      <c r="M86" s="215"/>
      <c r="N86" s="215"/>
      <c r="O86" s="215"/>
      <c r="P86" s="215"/>
      <c r="Q86" s="215"/>
      <c r="R86" s="215"/>
      <c r="S86" s="56"/>
      <c r="T86" s="183" t="e">
        <f>VLOOKUP(C86,Listado!C11:I321,7,0)</f>
        <v>#N/A</v>
      </c>
      <c r="U86" s="183"/>
      <c r="V86" s="182"/>
      <c r="W86" s="182"/>
      <c r="X86" s="182"/>
      <c r="Y86" s="52"/>
    </row>
    <row r="87" spans="1:25" ht="15.75" customHeight="1">
      <c r="A87" s="55"/>
      <c r="B87" s="176"/>
      <c r="C87" s="800"/>
      <c r="D87" s="800"/>
      <c r="E87" s="800"/>
      <c r="F87" s="800"/>
      <c r="G87" s="800"/>
      <c r="H87" s="800"/>
      <c r="I87" s="800"/>
      <c r="J87" s="800"/>
      <c r="K87" s="800"/>
      <c r="L87" s="213" t="e">
        <f t="shared" si="1"/>
        <v>#N/A</v>
      </c>
      <c r="M87" s="215"/>
      <c r="N87" s="215"/>
      <c r="O87" s="215"/>
      <c r="P87" s="215"/>
      <c r="Q87" s="215"/>
      <c r="R87" s="215"/>
      <c r="S87" s="56"/>
      <c r="T87" s="183" t="e">
        <f>VLOOKUP(C87,Listado!C11:I321,7,0)</f>
        <v>#N/A</v>
      </c>
      <c r="U87" s="183"/>
      <c r="V87" s="182"/>
      <c r="W87" s="182"/>
      <c r="X87" s="182"/>
      <c r="Y87" s="52"/>
    </row>
    <row r="88" spans="1:25" ht="15.75" customHeight="1">
      <c r="A88" s="55"/>
      <c r="B88" s="176"/>
      <c r="C88" s="800"/>
      <c r="D88" s="800"/>
      <c r="E88" s="800"/>
      <c r="F88" s="800"/>
      <c r="G88" s="800"/>
      <c r="H88" s="800"/>
      <c r="I88" s="800"/>
      <c r="J88" s="800"/>
      <c r="K88" s="800"/>
      <c r="L88" s="213" t="e">
        <f t="shared" si="1"/>
        <v>#N/A</v>
      </c>
      <c r="M88" s="215"/>
      <c r="N88" s="215"/>
      <c r="O88" s="215"/>
      <c r="P88" s="215"/>
      <c r="Q88" s="215"/>
      <c r="R88" s="215"/>
      <c r="S88" s="56"/>
      <c r="T88" s="183" t="e">
        <f>VLOOKUP(C88,Listado!C11:I321,7,0)</f>
        <v>#N/A</v>
      </c>
      <c r="U88" s="183"/>
      <c r="V88" s="182"/>
      <c r="W88" s="182"/>
      <c r="X88" s="182"/>
      <c r="Y88" s="52"/>
    </row>
    <row r="89" spans="1:25" ht="15.75" customHeight="1">
      <c r="A89" s="55"/>
      <c r="B89" s="176"/>
      <c r="C89" s="800"/>
      <c r="D89" s="800"/>
      <c r="E89" s="800"/>
      <c r="F89" s="800"/>
      <c r="G89" s="800"/>
      <c r="H89" s="800"/>
      <c r="I89" s="800"/>
      <c r="J89" s="800"/>
      <c r="K89" s="800"/>
      <c r="L89" s="213" t="e">
        <f t="shared" si="1"/>
        <v>#N/A</v>
      </c>
      <c r="M89" s="215"/>
      <c r="N89" s="215"/>
      <c r="O89" s="215"/>
      <c r="P89" s="215"/>
      <c r="Q89" s="215"/>
      <c r="R89" s="215"/>
      <c r="S89" s="56"/>
      <c r="T89" s="183" t="e">
        <f>VLOOKUP(C89,Listado!C11:I321,7,0)</f>
        <v>#N/A</v>
      </c>
      <c r="U89" s="183"/>
      <c r="V89" s="182"/>
      <c r="W89" s="182"/>
      <c r="X89" s="182"/>
      <c r="Y89" s="52"/>
    </row>
    <row r="90" spans="1:25" ht="15.75" customHeight="1">
      <c r="A90" s="55"/>
      <c r="B90" s="176"/>
      <c r="C90" s="800"/>
      <c r="D90" s="800"/>
      <c r="E90" s="800"/>
      <c r="F90" s="800"/>
      <c r="G90" s="800"/>
      <c r="H90" s="800"/>
      <c r="I90" s="800"/>
      <c r="J90" s="800"/>
      <c r="K90" s="800"/>
      <c r="L90" s="213" t="e">
        <f t="shared" si="1"/>
        <v>#N/A</v>
      </c>
      <c r="M90" s="215"/>
      <c r="N90" s="215"/>
      <c r="O90" s="215"/>
      <c r="P90" s="215"/>
      <c r="Q90" s="215"/>
      <c r="R90" s="215"/>
      <c r="S90" s="56"/>
      <c r="T90" s="183" t="e">
        <f>VLOOKUP(C90,Listado!C11:I321,7,0)</f>
        <v>#N/A</v>
      </c>
      <c r="U90" s="183"/>
      <c r="V90" s="182"/>
      <c r="W90" s="182"/>
      <c r="X90" s="182"/>
      <c r="Y90" s="52"/>
    </row>
    <row r="91" spans="1:25" ht="15.75" customHeight="1">
      <c r="A91" s="55"/>
      <c r="B91" s="176"/>
      <c r="C91" s="800"/>
      <c r="D91" s="800"/>
      <c r="E91" s="800"/>
      <c r="F91" s="800"/>
      <c r="G91" s="800"/>
      <c r="H91" s="800"/>
      <c r="I91" s="800"/>
      <c r="J91" s="800"/>
      <c r="K91" s="800"/>
      <c r="L91" s="213" t="e">
        <f t="shared" si="1"/>
        <v>#N/A</v>
      </c>
      <c r="M91" s="215"/>
      <c r="N91" s="215"/>
      <c r="O91" s="215"/>
      <c r="P91" s="215"/>
      <c r="Q91" s="215"/>
      <c r="R91" s="215"/>
      <c r="S91" s="56"/>
      <c r="T91" s="183" t="e">
        <f>VLOOKUP(C91,Listado!C11:I321,7,0)</f>
        <v>#N/A</v>
      </c>
      <c r="U91" s="183"/>
      <c r="V91" s="182"/>
      <c r="W91" s="182"/>
      <c r="X91" s="182"/>
      <c r="Y91" s="52"/>
    </row>
    <row r="92" spans="1:25" ht="15.75" customHeight="1">
      <c r="A92" s="55"/>
      <c r="B92" s="176"/>
      <c r="C92" s="800"/>
      <c r="D92" s="800"/>
      <c r="E92" s="800"/>
      <c r="F92" s="800"/>
      <c r="G92" s="800"/>
      <c r="H92" s="800"/>
      <c r="I92" s="800"/>
      <c r="J92" s="800"/>
      <c r="K92" s="800"/>
      <c r="L92" s="213" t="e">
        <f t="shared" si="1"/>
        <v>#N/A</v>
      </c>
      <c r="M92" s="215"/>
      <c r="N92" s="215"/>
      <c r="O92" s="215"/>
      <c r="P92" s="215"/>
      <c r="Q92" s="215"/>
      <c r="R92" s="215"/>
      <c r="S92" s="56"/>
      <c r="T92" s="183" t="e">
        <f>VLOOKUP(C92,Listado!C11:I321,7,0)</f>
        <v>#N/A</v>
      </c>
      <c r="U92" s="183"/>
      <c r="V92" s="182"/>
      <c r="W92" s="182"/>
      <c r="X92" s="182"/>
      <c r="Y92" s="52"/>
    </row>
    <row r="93" spans="1:25" ht="15.75" customHeight="1">
      <c r="A93" s="55"/>
      <c r="B93" s="176"/>
      <c r="C93" s="800"/>
      <c r="D93" s="800"/>
      <c r="E93" s="800"/>
      <c r="F93" s="800"/>
      <c r="G93" s="800"/>
      <c r="H93" s="800"/>
      <c r="I93" s="800"/>
      <c r="J93" s="800"/>
      <c r="K93" s="800"/>
      <c r="L93" s="213" t="e">
        <f t="shared" si="1"/>
        <v>#N/A</v>
      </c>
      <c r="M93" s="215"/>
      <c r="N93" s="215"/>
      <c r="O93" s="215"/>
      <c r="P93" s="215"/>
      <c r="Q93" s="215"/>
      <c r="R93" s="215"/>
      <c r="S93" s="56"/>
      <c r="T93" s="183" t="e">
        <f>VLOOKUP(C93,Listado!C11:I321,7,0)</f>
        <v>#N/A</v>
      </c>
      <c r="U93" s="183"/>
      <c r="V93" s="182"/>
      <c r="W93" s="182"/>
      <c r="X93" s="182"/>
      <c r="Y93" s="52"/>
    </row>
    <row r="94" spans="1:25" ht="15.75" customHeight="1">
      <c r="A94" s="55"/>
      <c r="B94" s="176"/>
      <c r="C94" s="800"/>
      <c r="D94" s="800"/>
      <c r="E94" s="800"/>
      <c r="F94" s="800"/>
      <c r="G94" s="800"/>
      <c r="H94" s="800"/>
      <c r="I94" s="800"/>
      <c r="J94" s="800"/>
      <c r="K94" s="800"/>
      <c r="L94" s="213" t="e">
        <f t="shared" si="1"/>
        <v>#N/A</v>
      </c>
      <c r="M94" s="215"/>
      <c r="N94" s="215"/>
      <c r="O94" s="215"/>
      <c r="P94" s="215"/>
      <c r="Q94" s="215"/>
      <c r="R94" s="215"/>
      <c r="S94" s="56"/>
      <c r="T94" s="183" t="e">
        <f>VLOOKUP(C94,Listado!C11:I321,7,0)</f>
        <v>#N/A</v>
      </c>
      <c r="U94" s="183"/>
      <c r="V94" s="182"/>
      <c r="W94" s="182"/>
      <c r="X94" s="182"/>
      <c r="Y94" s="52"/>
    </row>
    <row r="95" spans="1:25" ht="15.75" customHeight="1">
      <c r="A95" s="55"/>
      <c r="B95" s="176"/>
      <c r="C95" s="800"/>
      <c r="D95" s="800"/>
      <c r="E95" s="800"/>
      <c r="F95" s="800"/>
      <c r="G95" s="800"/>
      <c r="H95" s="800"/>
      <c r="I95" s="800"/>
      <c r="J95" s="800"/>
      <c r="K95" s="800"/>
      <c r="L95" s="213" t="e">
        <f t="shared" si="1"/>
        <v>#N/A</v>
      </c>
      <c r="M95" s="215"/>
      <c r="N95" s="215"/>
      <c r="O95" s="215"/>
      <c r="P95" s="215"/>
      <c r="Q95" s="215"/>
      <c r="R95" s="215"/>
      <c r="S95" s="56"/>
      <c r="T95" s="183" t="e">
        <f>VLOOKUP(C95,Listado!C11:I321,7,0)</f>
        <v>#N/A</v>
      </c>
      <c r="U95" s="183"/>
      <c r="V95" s="182"/>
      <c r="W95" s="182"/>
      <c r="X95" s="182"/>
      <c r="Y95" s="52"/>
    </row>
    <row r="96" spans="1:25" ht="15.75" customHeight="1">
      <c r="A96" s="55"/>
      <c r="B96" s="176"/>
      <c r="C96" s="800"/>
      <c r="D96" s="800"/>
      <c r="E96" s="800"/>
      <c r="F96" s="800"/>
      <c r="G96" s="800"/>
      <c r="H96" s="800"/>
      <c r="I96" s="800"/>
      <c r="J96" s="800"/>
      <c r="K96" s="800"/>
      <c r="L96" s="213" t="e">
        <f t="shared" si="1"/>
        <v>#N/A</v>
      </c>
      <c r="M96" s="215"/>
      <c r="N96" s="215"/>
      <c r="O96" s="215"/>
      <c r="P96" s="215"/>
      <c r="Q96" s="215"/>
      <c r="R96" s="215"/>
      <c r="S96" s="56"/>
      <c r="T96" s="183" t="e">
        <f>VLOOKUP(C96,Listado!C11:I321,7,0)</f>
        <v>#N/A</v>
      </c>
      <c r="U96" s="183"/>
      <c r="V96" s="182"/>
      <c r="W96" s="182"/>
      <c r="X96" s="182"/>
      <c r="Y96" s="52"/>
    </row>
    <row r="97" spans="1:1019" ht="15.75" customHeight="1">
      <c r="A97" s="55"/>
      <c r="B97" s="176"/>
      <c r="C97" s="800"/>
      <c r="D97" s="800"/>
      <c r="E97" s="800"/>
      <c r="F97" s="800"/>
      <c r="G97" s="800"/>
      <c r="H97" s="800"/>
      <c r="I97" s="800"/>
      <c r="J97" s="800"/>
      <c r="K97" s="800"/>
      <c r="L97" s="213" t="e">
        <f t="shared" si="1"/>
        <v>#N/A</v>
      </c>
      <c r="M97" s="215"/>
      <c r="N97" s="215"/>
      <c r="O97" s="215"/>
      <c r="P97" s="215"/>
      <c r="Q97" s="215"/>
      <c r="R97" s="215"/>
      <c r="S97" s="56"/>
      <c r="T97" s="183" t="e">
        <f>VLOOKUP(C97,Listado!C11:I321,7,0)</f>
        <v>#N/A</v>
      </c>
      <c r="U97" s="183"/>
      <c r="V97" s="182"/>
      <c r="W97" s="182"/>
      <c r="X97" s="182"/>
      <c r="Y97" s="52"/>
    </row>
    <row r="98" spans="1:1019" ht="15.75" customHeight="1">
      <c r="A98" s="55"/>
      <c r="B98" s="176"/>
      <c r="C98" s="800"/>
      <c r="D98" s="800"/>
      <c r="E98" s="800"/>
      <c r="F98" s="800"/>
      <c r="G98" s="800"/>
      <c r="H98" s="800"/>
      <c r="I98" s="800"/>
      <c r="J98" s="800"/>
      <c r="K98" s="800"/>
      <c r="L98" s="213" t="e">
        <f t="shared" si="1"/>
        <v>#N/A</v>
      </c>
      <c r="M98" s="215"/>
      <c r="N98" s="215"/>
      <c r="O98" s="215"/>
      <c r="P98" s="215"/>
      <c r="Q98" s="215"/>
      <c r="R98" s="215"/>
      <c r="S98" s="56"/>
      <c r="T98" s="183" t="e">
        <f>VLOOKUP(C98,Listado!C11:I321,7,0)</f>
        <v>#N/A</v>
      </c>
      <c r="U98" s="183"/>
      <c r="V98" s="182"/>
      <c r="W98" s="182"/>
      <c r="X98" s="182"/>
      <c r="Y98" s="52"/>
    </row>
    <row r="99" spans="1:1019" ht="12.75" customHeight="1">
      <c r="A99" s="55"/>
      <c r="B99" s="810" t="s">
        <v>268</v>
      </c>
      <c r="C99" s="810"/>
      <c r="D99" s="810"/>
      <c r="E99" s="810"/>
      <c r="F99" s="810"/>
      <c r="G99" s="810"/>
      <c r="H99" s="810"/>
      <c r="I99" s="810"/>
      <c r="J99" s="810"/>
      <c r="K99" s="810"/>
      <c r="L99" s="810"/>
      <c r="M99" s="811">
        <f t="shared" ref="M99:R99" si="2">SUM(M76:M98)</f>
        <v>7926</v>
      </c>
      <c r="N99" s="811">
        <f t="shared" si="2"/>
        <v>11326</v>
      </c>
      <c r="O99" s="811">
        <f t="shared" si="2"/>
        <v>0</v>
      </c>
      <c r="P99" s="811">
        <f t="shared" si="2"/>
        <v>0</v>
      </c>
      <c r="Q99" s="811">
        <f t="shared" si="2"/>
        <v>0</v>
      </c>
      <c r="R99" s="811">
        <f t="shared" si="2"/>
        <v>0</v>
      </c>
      <c r="S99" s="55"/>
      <c r="T99" s="52"/>
      <c r="U99" s="52"/>
      <c r="V99" s="52"/>
      <c r="W99" s="52"/>
      <c r="X99" s="52"/>
      <c r="Y99" s="52"/>
    </row>
    <row r="100" spans="1:1019" ht="13.5" customHeight="1">
      <c r="A100" s="55"/>
      <c r="B100" s="810"/>
      <c r="C100" s="810"/>
      <c r="D100" s="810"/>
      <c r="E100" s="810"/>
      <c r="F100" s="810"/>
      <c r="G100" s="810"/>
      <c r="H100" s="810"/>
      <c r="I100" s="810"/>
      <c r="J100" s="810"/>
      <c r="K100" s="810"/>
      <c r="L100" s="810"/>
      <c r="M100" s="811"/>
      <c r="N100" s="811"/>
      <c r="O100" s="811"/>
      <c r="P100" s="811"/>
      <c r="Q100" s="811"/>
      <c r="R100" s="811"/>
      <c r="S100" s="55"/>
      <c r="T100" s="52"/>
      <c r="U100" s="52"/>
      <c r="V100" s="52"/>
      <c r="W100" s="52"/>
      <c r="X100" s="52"/>
      <c r="Y100" s="52"/>
    </row>
    <row r="101" spans="1:1019">
      <c r="A101" s="55"/>
      <c r="B101" s="130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130"/>
      <c r="N101" s="130"/>
      <c r="O101" s="130"/>
      <c r="P101" s="130"/>
      <c r="Q101" s="130"/>
      <c r="R101" s="130"/>
      <c r="S101" s="55"/>
      <c r="T101" s="52"/>
      <c r="U101" s="52"/>
      <c r="V101" s="52"/>
      <c r="W101" s="52"/>
      <c r="X101" s="52"/>
      <c r="Y101" s="52"/>
    </row>
    <row r="102" spans="1:1019">
      <c r="A102" s="55"/>
      <c r="B102" s="130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130"/>
      <c r="N102" s="130"/>
      <c r="O102" s="130"/>
      <c r="P102" s="130"/>
      <c r="Q102" s="130"/>
      <c r="R102" s="130"/>
      <c r="S102" s="55"/>
      <c r="T102" s="52"/>
      <c r="U102" s="52"/>
      <c r="V102" s="52"/>
      <c r="W102" s="52"/>
      <c r="X102" s="52"/>
      <c r="Y102" s="52"/>
    </row>
    <row r="103" spans="1:1019" ht="13.8" thickBot="1">
      <c r="A103" s="55"/>
      <c r="B103" s="130"/>
      <c r="C103" s="55"/>
      <c r="D103" s="55"/>
      <c r="E103" s="55"/>
      <c r="F103" s="55"/>
      <c r="G103" s="55"/>
      <c r="H103" s="55"/>
      <c r="I103" s="55"/>
      <c r="J103" s="55"/>
      <c r="K103" s="130"/>
      <c r="L103" s="130"/>
      <c r="M103" s="130"/>
      <c r="N103" s="130"/>
      <c r="O103" s="130"/>
      <c r="P103" s="130"/>
      <c r="Q103" s="55"/>
      <c r="R103" s="55"/>
      <c r="S103" s="55"/>
      <c r="T103" s="52"/>
      <c r="U103" s="52"/>
      <c r="V103" s="52"/>
      <c r="W103" s="52"/>
      <c r="AMD103"/>
      <c r="AME103"/>
    </row>
    <row r="104" spans="1:1019" ht="3.75" customHeight="1" thickTop="1">
      <c r="A104" s="55"/>
      <c r="B104" s="218"/>
      <c r="C104" s="219"/>
      <c r="D104" s="219"/>
      <c r="E104" s="219"/>
      <c r="F104" s="219"/>
      <c r="G104" s="219"/>
      <c r="H104" s="219"/>
      <c r="I104" s="222"/>
      <c r="J104" s="553"/>
      <c r="K104" s="218"/>
      <c r="L104" s="566"/>
      <c r="M104" s="566"/>
      <c r="N104" s="566"/>
      <c r="O104" s="556"/>
      <c r="P104" s="557"/>
      <c r="Q104" s="556"/>
      <c r="R104" s="558"/>
      <c r="S104" s="55"/>
      <c r="T104" s="52"/>
      <c r="U104" s="52"/>
      <c r="V104" s="52"/>
      <c r="AMC104"/>
      <c r="AMD104"/>
      <c r="AME104"/>
    </row>
    <row r="105" spans="1:1019" ht="15" customHeight="1">
      <c r="A105" s="55"/>
      <c r="B105" s="524" t="s">
        <v>272</v>
      </c>
      <c r="C105" s="533"/>
      <c r="D105" s="533"/>
      <c r="E105" s="533"/>
      <c r="F105" s="533"/>
      <c r="G105" s="533"/>
      <c r="H105" s="533"/>
      <c r="I105" s="528"/>
      <c r="J105" s="519"/>
      <c r="K105" s="524" t="s">
        <v>425</v>
      </c>
      <c r="L105" s="533"/>
      <c r="M105" s="533"/>
      <c r="N105" s="533"/>
      <c r="O105" s="559"/>
      <c r="P105" s="560"/>
      <c r="Q105" s="559"/>
      <c r="R105" s="561"/>
      <c r="S105" s="55"/>
      <c r="T105" s="52"/>
      <c r="U105" s="52"/>
      <c r="V105" s="52"/>
      <c r="AMC105"/>
      <c r="AMD105"/>
      <c r="AME105"/>
    </row>
    <row r="106" spans="1:1019" ht="15" customHeight="1">
      <c r="A106" s="55"/>
      <c r="B106" s="223"/>
      <c r="C106" s="207"/>
      <c r="D106" s="207"/>
      <c r="E106" s="207"/>
      <c r="F106" s="207"/>
      <c r="G106" s="207"/>
      <c r="H106" s="207"/>
      <c r="I106" s="226"/>
      <c r="J106" s="553"/>
      <c r="K106" s="524"/>
      <c r="L106" s="533"/>
      <c r="M106" s="533"/>
      <c r="N106" s="533"/>
      <c r="O106" s="559"/>
      <c r="P106" s="560"/>
      <c r="Q106" s="559"/>
      <c r="R106" s="561"/>
      <c r="S106" s="55"/>
      <c r="T106" s="52"/>
      <c r="U106" s="52"/>
      <c r="V106" s="52"/>
      <c r="AMC106"/>
      <c r="AMD106"/>
      <c r="AME106"/>
    </row>
    <row r="107" spans="1:1019" ht="13.8">
      <c r="A107" s="55"/>
      <c r="B107" s="225"/>
      <c r="C107" s="883" t="s">
        <v>275</v>
      </c>
      <c r="D107" s="883"/>
      <c r="E107" s="883"/>
      <c r="F107" s="883"/>
      <c r="G107" s="883"/>
      <c r="H107" s="525">
        <v>43312</v>
      </c>
      <c r="I107" s="538"/>
      <c r="J107" s="530"/>
      <c r="K107" s="223"/>
      <c r="L107" s="206"/>
      <c r="M107" s="206"/>
      <c r="N107" s="206"/>
      <c r="O107" s="559"/>
      <c r="P107" s="560"/>
      <c r="Q107" s="562"/>
      <c r="R107" s="561"/>
      <c r="S107" s="55"/>
      <c r="T107" s="52"/>
      <c r="U107" s="52"/>
      <c r="V107" s="52"/>
      <c r="AMC107"/>
      <c r="AMD107"/>
      <c r="AME107"/>
    </row>
    <row r="108" spans="1:1019">
      <c r="A108" s="55"/>
      <c r="B108" s="227"/>
      <c r="C108" s="228"/>
      <c r="D108" s="228"/>
      <c r="E108" s="228"/>
      <c r="F108" s="228"/>
      <c r="G108" s="228"/>
      <c r="H108" s="228"/>
      <c r="I108" s="539"/>
      <c r="J108" s="554"/>
      <c r="K108" s="223"/>
      <c r="L108" s="206"/>
      <c r="M108" s="206"/>
      <c r="N108" s="206"/>
      <c r="O108" s="559"/>
      <c r="P108" s="560"/>
      <c r="Q108" s="562"/>
      <c r="R108" s="561"/>
      <c r="S108" s="55"/>
      <c r="T108" s="52"/>
      <c r="U108" s="52"/>
      <c r="V108" s="52"/>
      <c r="AMC108"/>
      <c r="AMD108"/>
      <c r="AME108"/>
    </row>
    <row r="109" spans="1:1019">
      <c r="A109" s="55"/>
      <c r="B109" s="817" t="s">
        <v>276</v>
      </c>
      <c r="C109" s="818"/>
      <c r="D109" s="818"/>
      <c r="E109" s="818"/>
      <c r="F109" s="228"/>
      <c r="G109" s="228"/>
      <c r="H109" s="228"/>
      <c r="I109" s="539"/>
      <c r="J109" s="554"/>
      <c r="K109" s="223"/>
      <c r="L109" s="206"/>
      <c r="M109" s="206"/>
      <c r="N109" s="206"/>
      <c r="O109" s="559"/>
      <c r="P109" s="560"/>
      <c r="Q109" s="562"/>
      <c r="R109" s="561"/>
      <c r="S109" s="55"/>
      <c r="T109" s="52"/>
      <c r="U109" s="52"/>
      <c r="V109" s="52"/>
      <c r="AMC109"/>
      <c r="AMD109"/>
      <c r="AME109"/>
    </row>
    <row r="110" spans="1:1019">
      <c r="A110" s="55"/>
      <c r="B110" s="827" t="s">
        <v>277</v>
      </c>
      <c r="C110" s="828"/>
      <c r="D110" s="828"/>
      <c r="E110" s="228"/>
      <c r="F110" s="884">
        <f>'HC-Jun'!I110</f>
        <v>6557</v>
      </c>
      <c r="G110" s="884"/>
      <c r="H110" s="231"/>
      <c r="I110" s="539"/>
      <c r="J110" s="554"/>
      <c r="K110" s="570" t="s">
        <v>278</v>
      </c>
      <c r="L110" s="570"/>
      <c r="M110" s="206"/>
      <c r="N110" s="206"/>
      <c r="O110" s="559"/>
      <c r="P110" s="560"/>
      <c r="Q110" s="559"/>
      <c r="R110" s="561"/>
      <c r="S110" s="55"/>
      <c r="T110" s="52"/>
      <c r="U110" s="52"/>
      <c r="V110" s="52"/>
      <c r="AMC110"/>
      <c r="AMD110"/>
      <c r="AME110"/>
    </row>
    <row r="111" spans="1:1019">
      <c r="A111" s="55"/>
      <c r="B111" s="232"/>
      <c r="C111" s="885" t="s">
        <v>279</v>
      </c>
      <c r="D111" s="885"/>
      <c r="E111" s="885"/>
      <c r="F111" s="886">
        <f>M99</f>
        <v>7926</v>
      </c>
      <c r="G111" s="886"/>
      <c r="H111" s="231" t="s">
        <v>280</v>
      </c>
      <c r="I111" s="539"/>
      <c r="J111" s="554"/>
      <c r="K111" s="813"/>
      <c r="L111" s="813"/>
      <c r="M111" s="813"/>
      <c r="N111" s="235"/>
      <c r="O111" s="559"/>
      <c r="P111" s="567"/>
      <c r="Q111" s="569"/>
      <c r="R111" s="561"/>
      <c r="S111" s="55"/>
      <c r="T111" s="52"/>
      <c r="U111" s="52"/>
      <c r="V111" s="52"/>
      <c r="AMC111"/>
      <c r="AMD111"/>
      <c r="AME111"/>
    </row>
    <row r="112" spans="1:1019">
      <c r="A112" s="55"/>
      <c r="B112" s="223"/>
      <c r="C112" s="885" t="s">
        <v>282</v>
      </c>
      <c r="D112" s="885"/>
      <c r="E112" s="499"/>
      <c r="F112" s="886">
        <f>N99</f>
        <v>11326</v>
      </c>
      <c r="G112" s="886"/>
      <c r="H112" s="231" t="s">
        <v>283</v>
      </c>
      <c r="I112" s="539"/>
      <c r="J112" s="554"/>
      <c r="K112" s="813"/>
      <c r="L112" s="813"/>
      <c r="M112" s="813"/>
      <c r="N112" s="235"/>
      <c r="O112" s="559"/>
      <c r="P112" s="568"/>
      <c r="Q112" s="569"/>
      <c r="R112" s="561"/>
      <c r="S112" s="55"/>
      <c r="T112" s="52"/>
      <c r="U112" s="52"/>
      <c r="V112" s="52"/>
      <c r="AMC112"/>
      <c r="AMD112"/>
      <c r="AME112"/>
    </row>
    <row r="113" spans="1:1019">
      <c r="A113" s="55"/>
      <c r="B113" s="232"/>
      <c r="C113" s="885" t="s">
        <v>284</v>
      </c>
      <c r="D113" s="885"/>
      <c r="E113" s="885"/>
      <c r="F113" s="228"/>
      <c r="G113" s="228"/>
      <c r="H113" s="526">
        <f>+F110+F111-F112</f>
        <v>3157</v>
      </c>
      <c r="I113" s="539"/>
      <c r="J113" s="531"/>
      <c r="K113" s="813"/>
      <c r="L113" s="813"/>
      <c r="M113" s="813"/>
      <c r="N113" s="235"/>
      <c r="O113" s="559"/>
      <c r="P113" s="568"/>
      <c r="Q113" s="569"/>
      <c r="R113" s="561"/>
      <c r="S113" s="55"/>
      <c r="T113" s="52"/>
      <c r="U113" s="52"/>
      <c r="V113" s="52"/>
      <c r="AMC113"/>
      <c r="AMD113"/>
      <c r="AME113"/>
    </row>
    <row r="114" spans="1:1019">
      <c r="A114" s="55"/>
      <c r="B114" s="232" t="s">
        <v>285</v>
      </c>
      <c r="C114" s="231"/>
      <c r="D114" s="231"/>
      <c r="E114" s="231"/>
      <c r="F114" s="231"/>
      <c r="G114" s="231"/>
      <c r="H114" s="231"/>
      <c r="I114" s="522"/>
      <c r="J114" s="520"/>
      <c r="K114" s="813"/>
      <c r="L114" s="813"/>
      <c r="M114" s="813"/>
      <c r="N114" s="235"/>
      <c r="O114" s="559"/>
      <c r="P114" s="568"/>
      <c r="Q114" s="569"/>
      <c r="R114" s="561"/>
      <c r="S114" s="55"/>
      <c r="T114" s="52"/>
      <c r="U114" s="52"/>
      <c r="V114" s="52"/>
      <c r="AMC114"/>
      <c r="AMD114"/>
      <c r="AME114"/>
    </row>
    <row r="115" spans="1:1019">
      <c r="A115" s="55"/>
      <c r="B115" s="527" t="s">
        <v>286</v>
      </c>
      <c r="C115" s="532"/>
      <c r="D115" s="532"/>
      <c r="E115" s="532"/>
      <c r="F115" s="532"/>
      <c r="G115" s="532"/>
      <c r="H115" s="532"/>
      <c r="I115" s="529"/>
      <c r="J115" s="521"/>
      <c r="K115" s="813"/>
      <c r="L115" s="813"/>
      <c r="M115" s="813"/>
      <c r="N115" s="235"/>
      <c r="O115" s="559"/>
      <c r="P115" s="568"/>
      <c r="Q115" s="569"/>
      <c r="R115" s="561"/>
      <c r="S115" s="55"/>
      <c r="T115" s="52"/>
      <c r="U115" s="52"/>
      <c r="V115" s="52"/>
      <c r="AMC115"/>
      <c r="AMD115"/>
      <c r="AME115"/>
    </row>
    <row r="116" spans="1:1019">
      <c r="A116" s="55"/>
      <c r="B116" s="227"/>
      <c r="C116" s="228"/>
      <c r="D116" s="228"/>
      <c r="E116" s="228"/>
      <c r="F116" s="228"/>
      <c r="G116" s="228"/>
      <c r="H116" s="228"/>
      <c r="I116" s="539"/>
      <c r="J116" s="554"/>
      <c r="K116" s="813"/>
      <c r="L116" s="813"/>
      <c r="M116" s="813"/>
      <c r="N116" s="235"/>
      <c r="O116" s="559"/>
      <c r="P116" s="568"/>
      <c r="Q116" s="569"/>
      <c r="R116" s="561"/>
      <c r="S116" s="55"/>
      <c r="T116" s="52"/>
      <c r="U116" s="52"/>
      <c r="V116" s="52"/>
      <c r="AMC116"/>
      <c r="AMD116"/>
      <c r="AME116"/>
    </row>
    <row r="117" spans="1:1019">
      <c r="A117" s="55"/>
      <c r="B117" s="817" t="s">
        <v>287</v>
      </c>
      <c r="C117" s="818"/>
      <c r="D117" s="818"/>
      <c r="E117" s="818"/>
      <c r="F117" s="818"/>
      <c r="G117" s="818"/>
      <c r="H117" s="228"/>
      <c r="I117" s="539"/>
      <c r="J117" s="554"/>
      <c r="K117" s="813"/>
      <c r="L117" s="813"/>
      <c r="M117" s="813"/>
      <c r="N117" s="235"/>
      <c r="O117" s="559"/>
      <c r="P117" s="568"/>
      <c r="Q117" s="569"/>
      <c r="R117" s="561"/>
      <c r="S117" s="55"/>
      <c r="T117" s="52"/>
      <c r="U117" s="52"/>
      <c r="V117" s="52"/>
      <c r="AMC117"/>
      <c r="AMD117"/>
      <c r="AME117"/>
    </row>
    <row r="118" spans="1:1019">
      <c r="A118" s="55"/>
      <c r="B118" s="827" t="s">
        <v>277</v>
      </c>
      <c r="C118" s="828"/>
      <c r="D118" s="828"/>
      <c r="E118" s="228"/>
      <c r="F118" s="884">
        <f>'HC-Jun'!I118</f>
        <v>0</v>
      </c>
      <c r="G118" s="884"/>
      <c r="H118" s="231"/>
      <c r="I118" s="539"/>
      <c r="J118" s="554"/>
      <c r="K118" s="813"/>
      <c r="L118" s="813"/>
      <c r="M118" s="813"/>
      <c r="N118" s="235"/>
      <c r="O118" s="559"/>
      <c r="P118" s="568"/>
      <c r="Q118" s="569"/>
      <c r="R118" s="561"/>
      <c r="S118" s="55"/>
      <c r="T118" s="52"/>
      <c r="U118" s="52"/>
      <c r="V118" s="52"/>
      <c r="AMC118"/>
      <c r="AMD118"/>
      <c r="AME118"/>
    </row>
    <row r="119" spans="1:1019">
      <c r="A119" s="55"/>
      <c r="B119" s="232"/>
      <c r="C119" s="885" t="s">
        <v>279</v>
      </c>
      <c r="D119" s="885"/>
      <c r="E119" s="885"/>
      <c r="F119" s="886">
        <f>O99</f>
        <v>0</v>
      </c>
      <c r="G119" s="886"/>
      <c r="H119" s="231" t="s">
        <v>280</v>
      </c>
      <c r="I119" s="539"/>
      <c r="J119" s="554"/>
      <c r="K119" s="813"/>
      <c r="L119" s="813"/>
      <c r="M119" s="813"/>
      <c r="N119" s="235"/>
      <c r="O119" s="559"/>
      <c r="P119" s="568"/>
      <c r="Q119" s="569"/>
      <c r="R119" s="561"/>
      <c r="S119" s="55"/>
      <c r="T119" s="52"/>
      <c r="U119" s="52"/>
      <c r="V119" s="52"/>
      <c r="AMC119"/>
      <c r="AMD119"/>
      <c r="AME119"/>
    </row>
    <row r="120" spans="1:1019">
      <c r="A120" s="55"/>
      <c r="B120" s="223"/>
      <c r="C120" s="885" t="s">
        <v>282</v>
      </c>
      <c r="D120" s="885"/>
      <c r="E120" s="499"/>
      <c r="F120" s="890">
        <f>P99</f>
        <v>0</v>
      </c>
      <c r="G120" s="890"/>
      <c r="H120" s="231" t="s">
        <v>283</v>
      </c>
      <c r="I120" s="539"/>
      <c r="J120" s="554"/>
      <c r="K120" s="830"/>
      <c r="L120" s="830"/>
      <c r="M120" s="830"/>
      <c r="N120" s="238"/>
      <c r="O120" s="559"/>
      <c r="P120" s="568"/>
      <c r="Q120" s="569"/>
      <c r="R120" s="561"/>
      <c r="S120" s="55"/>
      <c r="T120" s="52"/>
      <c r="U120" s="52"/>
      <c r="V120" s="52"/>
      <c r="AMC120"/>
      <c r="AMD120"/>
      <c r="AME120"/>
    </row>
    <row r="121" spans="1:1019">
      <c r="A121" s="55"/>
      <c r="B121" s="232"/>
      <c r="C121" s="885" t="s">
        <v>284</v>
      </c>
      <c r="D121" s="885"/>
      <c r="E121" s="885"/>
      <c r="F121" s="228"/>
      <c r="G121" s="228"/>
      <c r="H121" s="526">
        <f>+F118+F119-F120</f>
        <v>0</v>
      </c>
      <c r="I121" s="539"/>
      <c r="J121" s="531"/>
      <c r="K121" s="223"/>
      <c r="L121" s="206"/>
      <c r="M121" s="206"/>
      <c r="N121" s="206"/>
      <c r="O121" s="559"/>
      <c r="P121" s="562"/>
      <c r="Q121" s="569"/>
      <c r="R121" s="561"/>
      <c r="S121" s="55"/>
      <c r="T121" s="52"/>
      <c r="U121" s="52"/>
      <c r="V121" s="52"/>
      <c r="AMC121"/>
      <c r="AMD121"/>
      <c r="AME121"/>
    </row>
    <row r="122" spans="1:1019">
      <c r="A122" s="55"/>
      <c r="B122" s="232" t="s">
        <v>288</v>
      </c>
      <c r="C122" s="231"/>
      <c r="D122" s="231"/>
      <c r="E122" s="231"/>
      <c r="F122" s="231"/>
      <c r="G122" s="231"/>
      <c r="H122" s="231"/>
      <c r="I122" s="522"/>
      <c r="J122" s="520"/>
      <c r="K122" s="223"/>
      <c r="L122" s="206"/>
      <c r="M122" s="493"/>
      <c r="N122" s="206"/>
      <c r="O122" s="559" t="s">
        <v>249</v>
      </c>
      <c r="P122" s="562" t="s">
        <v>281</v>
      </c>
      <c r="Q122" s="571"/>
      <c r="R122" s="572"/>
      <c r="S122" s="55"/>
      <c r="T122" s="52"/>
      <c r="U122" s="52"/>
      <c r="V122" s="52"/>
      <c r="AMC122"/>
      <c r="AMD122"/>
      <c r="AME122"/>
    </row>
    <row r="123" spans="1:1019">
      <c r="A123" s="55"/>
      <c r="B123" s="527" t="s">
        <v>290</v>
      </c>
      <c r="C123" s="532"/>
      <c r="D123" s="532"/>
      <c r="E123" s="532"/>
      <c r="F123" s="532"/>
      <c r="G123" s="532"/>
      <c r="H123" s="532"/>
      <c r="I123" s="529"/>
      <c r="J123" s="521"/>
      <c r="K123" s="223"/>
      <c r="L123" s="206"/>
      <c r="M123" s="206"/>
      <c r="N123" s="206"/>
      <c r="O123" s="559"/>
      <c r="P123" s="562"/>
      <c r="Q123" s="569"/>
      <c r="R123" s="561"/>
      <c r="S123" s="55"/>
      <c r="T123" s="52"/>
      <c r="U123" s="52"/>
      <c r="V123" s="52"/>
      <c r="AMC123"/>
      <c r="AMD123"/>
      <c r="AME123"/>
    </row>
    <row r="124" spans="1:1019">
      <c r="A124" s="55"/>
      <c r="B124" s="527" t="s">
        <v>291</v>
      </c>
      <c r="C124" s="532"/>
      <c r="D124" s="532"/>
      <c r="E124" s="532"/>
      <c r="F124" s="532"/>
      <c r="G124" s="532"/>
      <c r="H124" s="532"/>
      <c r="I124" s="529"/>
      <c r="J124" s="521"/>
      <c r="K124" s="223"/>
      <c r="L124" s="206"/>
      <c r="M124" s="206"/>
      <c r="N124" s="206"/>
      <c r="O124" s="559"/>
      <c r="P124" s="562"/>
      <c r="Q124" s="569"/>
      <c r="R124" s="561"/>
      <c r="S124" s="55"/>
      <c r="T124" s="52"/>
      <c r="U124" s="52"/>
      <c r="V124" s="52"/>
      <c r="AMC124"/>
      <c r="AMD124"/>
      <c r="AME124"/>
    </row>
    <row r="125" spans="1:1019">
      <c r="A125" s="55"/>
      <c r="B125" s="227"/>
      <c r="C125" s="228"/>
      <c r="D125" s="228"/>
      <c r="E125" s="228"/>
      <c r="F125" s="228"/>
      <c r="G125" s="228"/>
      <c r="H125" s="228"/>
      <c r="I125" s="539"/>
      <c r="J125" s="554"/>
      <c r="K125" s="223"/>
      <c r="L125" s="206"/>
      <c r="M125" s="206"/>
      <c r="N125" s="206"/>
      <c r="O125" s="559"/>
      <c r="P125" s="562"/>
      <c r="Q125" s="569"/>
      <c r="R125" s="561"/>
      <c r="S125" s="55"/>
      <c r="T125" s="52"/>
      <c r="U125" s="52"/>
      <c r="V125" s="52"/>
      <c r="AMC125"/>
      <c r="AMD125"/>
      <c r="AME125"/>
    </row>
    <row r="126" spans="1:1019">
      <c r="A126" s="55"/>
      <c r="B126" s="240" t="s">
        <v>357</v>
      </c>
      <c r="C126" s="241"/>
      <c r="D126" s="241"/>
      <c r="E126" s="241"/>
      <c r="F126" s="228"/>
      <c r="G126" s="228"/>
      <c r="H126" s="228"/>
      <c r="I126" s="539"/>
      <c r="J126" s="554"/>
      <c r="K126" s="570" t="s">
        <v>293</v>
      </c>
      <c r="L126" s="570"/>
      <c r="M126" s="570"/>
      <c r="N126" s="206"/>
      <c r="O126" s="559"/>
      <c r="P126" s="562"/>
      <c r="Q126" s="569"/>
      <c r="R126" s="561"/>
      <c r="S126" s="55"/>
      <c r="T126" s="52"/>
      <c r="U126" s="52"/>
      <c r="V126" s="52"/>
      <c r="AMC126"/>
      <c r="AMD126"/>
      <c r="AME126"/>
    </row>
    <row r="127" spans="1:1019">
      <c r="A127" s="55"/>
      <c r="B127" s="827" t="s">
        <v>277</v>
      </c>
      <c r="C127" s="828"/>
      <c r="D127" s="828"/>
      <c r="E127" s="228"/>
      <c r="F127" s="884">
        <f>'HC-Jun'!I127</f>
        <v>3000</v>
      </c>
      <c r="G127" s="884"/>
      <c r="H127" s="231"/>
      <c r="I127" s="539"/>
      <c r="J127" s="554"/>
      <c r="K127" s="223"/>
      <c r="L127" s="206"/>
      <c r="M127" s="206"/>
      <c r="N127" s="206"/>
      <c r="O127" s="559"/>
      <c r="P127" s="562"/>
      <c r="Q127" s="569"/>
      <c r="R127" s="561"/>
      <c r="S127" s="55"/>
      <c r="T127" s="52"/>
      <c r="U127" s="52"/>
      <c r="V127" s="52"/>
      <c r="AMC127"/>
      <c r="AMD127"/>
      <c r="AME127"/>
    </row>
    <row r="128" spans="1:1019">
      <c r="A128" s="55"/>
      <c r="B128" s="232"/>
      <c r="C128" s="885" t="s">
        <v>279</v>
      </c>
      <c r="D128" s="885"/>
      <c r="E128" s="885"/>
      <c r="F128" s="890">
        <v>0</v>
      </c>
      <c r="G128" s="890"/>
      <c r="H128" s="231" t="s">
        <v>280</v>
      </c>
      <c r="I128" s="539"/>
      <c r="J128" s="554"/>
      <c r="K128" s="813"/>
      <c r="L128" s="813"/>
      <c r="M128" s="813"/>
      <c r="N128" s="235"/>
      <c r="O128" s="559"/>
      <c r="P128" s="567"/>
      <c r="Q128" s="569"/>
      <c r="R128" s="561"/>
      <c r="S128" s="55"/>
      <c r="T128" s="52"/>
      <c r="U128" s="52"/>
      <c r="V128" s="52"/>
      <c r="AMC128"/>
      <c r="AMD128"/>
      <c r="AME128"/>
    </row>
    <row r="129" spans="1:1019">
      <c r="A129" s="55"/>
      <c r="B129" s="223"/>
      <c r="C129" s="885" t="s">
        <v>282</v>
      </c>
      <c r="D129" s="885"/>
      <c r="E129" s="499"/>
      <c r="F129" s="890"/>
      <c r="G129" s="890"/>
      <c r="H129" s="231" t="s">
        <v>283</v>
      </c>
      <c r="I129" s="539"/>
      <c r="J129" s="554"/>
      <c r="K129" s="813"/>
      <c r="L129" s="813"/>
      <c r="M129" s="813"/>
      <c r="N129" s="235"/>
      <c r="O129" s="559"/>
      <c r="P129" s="568"/>
      <c r="Q129" s="569"/>
      <c r="R129" s="561"/>
      <c r="S129" s="55"/>
      <c r="T129" s="52"/>
      <c r="U129" s="52"/>
      <c r="V129" s="52"/>
      <c r="AMC129"/>
      <c r="AMD129"/>
      <c r="AME129"/>
    </row>
    <row r="130" spans="1:1019">
      <c r="A130" s="55"/>
      <c r="B130" s="232"/>
      <c r="C130" s="885" t="s">
        <v>284</v>
      </c>
      <c r="D130" s="885"/>
      <c r="E130" s="885"/>
      <c r="F130" s="228"/>
      <c r="G130" s="228"/>
      <c r="H130" s="526">
        <f>+F127+F128-F129</f>
        <v>3000</v>
      </c>
      <c r="I130" s="539"/>
      <c r="J130" s="531"/>
      <c r="K130" s="813"/>
      <c r="L130" s="813"/>
      <c r="M130" s="813"/>
      <c r="N130" s="235"/>
      <c r="O130" s="559"/>
      <c r="P130" s="568"/>
      <c r="Q130" s="569"/>
      <c r="R130" s="561"/>
      <c r="S130" s="55"/>
      <c r="T130" s="52"/>
      <c r="U130" s="52"/>
      <c r="V130" s="52"/>
      <c r="AMC130"/>
      <c r="AMD130"/>
      <c r="AME130"/>
    </row>
    <row r="131" spans="1:1019">
      <c r="A131" s="55"/>
      <c r="B131" s="227"/>
      <c r="C131" s="228"/>
      <c r="D131" s="228"/>
      <c r="E131" s="228"/>
      <c r="F131" s="228"/>
      <c r="G131" s="228"/>
      <c r="H131" s="228"/>
      <c r="I131" s="539"/>
      <c r="J131" s="554"/>
      <c r="K131" s="813"/>
      <c r="L131" s="813"/>
      <c r="M131" s="813"/>
      <c r="N131" s="235"/>
      <c r="O131" s="559"/>
      <c r="P131" s="568"/>
      <c r="Q131" s="569"/>
      <c r="R131" s="561"/>
      <c r="S131" s="55"/>
      <c r="T131" s="52"/>
      <c r="U131" s="52"/>
      <c r="V131" s="52"/>
      <c r="AMC131"/>
      <c r="AMD131"/>
      <c r="AME131"/>
    </row>
    <row r="132" spans="1:1019">
      <c r="A132" s="55"/>
      <c r="B132" s="227"/>
      <c r="C132" s="228"/>
      <c r="D132" s="228"/>
      <c r="E132" s="228"/>
      <c r="F132" s="228"/>
      <c r="G132" s="228"/>
      <c r="H132" s="228"/>
      <c r="I132" s="539"/>
      <c r="J132" s="554"/>
      <c r="K132" s="813"/>
      <c r="L132" s="813"/>
      <c r="M132" s="813"/>
      <c r="N132" s="235"/>
      <c r="O132" s="559"/>
      <c r="P132" s="568"/>
      <c r="Q132" s="569"/>
      <c r="R132" s="561"/>
      <c r="S132" s="55"/>
      <c r="T132" s="52"/>
      <c r="U132" s="52"/>
      <c r="V132" s="52"/>
      <c r="AMC132"/>
      <c r="AMD132"/>
      <c r="AME132"/>
    </row>
    <row r="133" spans="1:1019" ht="13.8" thickBot="1">
      <c r="A133" s="55"/>
      <c r="B133" s="240" t="s">
        <v>294</v>
      </c>
      <c r="C133" s="241"/>
      <c r="D133" s="241"/>
      <c r="E133" s="241"/>
      <c r="F133" s="241"/>
      <c r="G133" s="241"/>
      <c r="H133" s="241"/>
      <c r="I133" s="551">
        <f>H113+H121+H130</f>
        <v>6157</v>
      </c>
      <c r="J133" s="531"/>
      <c r="K133" s="813"/>
      <c r="L133" s="813"/>
      <c r="M133" s="813"/>
      <c r="N133" s="235"/>
      <c r="O133" s="559"/>
      <c r="P133" s="568"/>
      <c r="Q133" s="569"/>
      <c r="R133" s="561"/>
      <c r="S133" s="55"/>
      <c r="T133" s="52"/>
      <c r="U133" s="52"/>
      <c r="V133" s="52"/>
      <c r="AMC133"/>
      <c r="AMD133"/>
      <c r="AME133"/>
    </row>
    <row r="134" spans="1:1019" ht="13.8" thickTop="1">
      <c r="A134" s="55"/>
      <c r="B134" s="227"/>
      <c r="C134" s="228"/>
      <c r="D134" s="228"/>
      <c r="E134" s="228"/>
      <c r="F134" s="228"/>
      <c r="G134" s="228"/>
      <c r="H134" s="228"/>
      <c r="I134" s="539"/>
      <c r="J134" s="554"/>
      <c r="K134" s="813"/>
      <c r="L134" s="813"/>
      <c r="M134" s="813"/>
      <c r="N134" s="235"/>
      <c r="O134" s="559"/>
      <c r="P134" s="568"/>
      <c r="Q134" s="569"/>
      <c r="R134" s="561"/>
      <c r="S134" s="55"/>
      <c r="T134" s="52"/>
      <c r="U134" s="52"/>
      <c r="V134" s="52"/>
      <c r="AMC134"/>
      <c r="AMD134"/>
      <c r="AME134"/>
    </row>
    <row r="135" spans="1:1019">
      <c r="A135" s="55"/>
      <c r="B135" s="232" t="s">
        <v>295</v>
      </c>
      <c r="C135" s="231"/>
      <c r="D135" s="231"/>
      <c r="E135" s="231"/>
      <c r="F135" s="231"/>
      <c r="G135" s="231"/>
      <c r="H135" s="231"/>
      <c r="I135" s="522"/>
      <c r="J135" s="520"/>
      <c r="K135" s="223"/>
      <c r="L135" s="206"/>
      <c r="M135" s="206"/>
      <c r="N135" s="206"/>
      <c r="O135" s="559"/>
      <c r="P135" s="560"/>
      <c r="Q135" s="569"/>
      <c r="R135" s="561"/>
      <c r="S135" s="55"/>
      <c r="T135" s="52"/>
      <c r="U135" s="52"/>
      <c r="V135" s="52"/>
      <c r="AMC135"/>
      <c r="AMD135"/>
      <c r="AME135"/>
    </row>
    <row r="136" spans="1:1019">
      <c r="A136" s="55"/>
      <c r="B136" s="232" t="s">
        <v>296</v>
      </c>
      <c r="C136" s="231"/>
      <c r="D136" s="231"/>
      <c r="E136" s="231"/>
      <c r="F136" s="231"/>
      <c r="G136" s="231"/>
      <c r="H136" s="231"/>
      <c r="I136" s="522"/>
      <c r="J136" s="520"/>
      <c r="K136" s="223"/>
      <c r="L136" s="206"/>
      <c r="M136" s="493"/>
      <c r="N136" s="206"/>
      <c r="O136" s="559" t="s">
        <v>249</v>
      </c>
      <c r="P136" s="573" t="s">
        <v>281</v>
      </c>
      <c r="Q136" s="571"/>
      <c r="R136" s="572"/>
      <c r="S136" s="55"/>
      <c r="T136" s="52"/>
      <c r="U136" s="52"/>
      <c r="V136" s="52"/>
      <c r="AMC136"/>
      <c r="AMD136"/>
      <c r="AME136"/>
    </row>
    <row r="137" spans="1:1019" ht="12" customHeight="1">
      <c r="A137" s="55"/>
      <c r="B137" s="232" t="s">
        <v>297</v>
      </c>
      <c r="C137" s="231"/>
      <c r="D137" s="231"/>
      <c r="E137" s="231"/>
      <c r="F137" s="231"/>
      <c r="G137" s="231"/>
      <c r="H137" s="231"/>
      <c r="I137" s="522"/>
      <c r="J137" s="520"/>
      <c r="K137" s="223"/>
      <c r="L137" s="206"/>
      <c r="M137" s="206"/>
      <c r="N137" s="206"/>
      <c r="O137" s="559"/>
      <c r="P137" s="560"/>
      <c r="Q137" s="559"/>
      <c r="R137" s="561"/>
      <c r="S137" s="55"/>
      <c r="T137" s="52"/>
      <c r="U137" s="52"/>
      <c r="V137" s="52"/>
      <c r="AMC137"/>
      <c r="AMD137"/>
      <c r="AME137"/>
    </row>
    <row r="138" spans="1:1019" ht="10.5" customHeight="1" thickBot="1">
      <c r="A138" s="55"/>
      <c r="B138" s="242"/>
      <c r="C138" s="243"/>
      <c r="D138" s="243"/>
      <c r="E138" s="243"/>
      <c r="F138" s="243"/>
      <c r="G138" s="243"/>
      <c r="H138" s="243"/>
      <c r="I138" s="555"/>
      <c r="J138" s="554"/>
      <c r="K138" s="245"/>
      <c r="L138" s="246"/>
      <c r="M138" s="246"/>
      <c r="N138" s="246"/>
      <c r="O138" s="563"/>
      <c r="P138" s="564"/>
      <c r="Q138" s="563"/>
      <c r="R138" s="565"/>
      <c r="S138" s="55"/>
      <c r="T138" s="52"/>
      <c r="U138" s="52"/>
      <c r="V138" s="52"/>
      <c r="AMC138"/>
      <c r="AMD138"/>
      <c r="AME138"/>
    </row>
    <row r="139" spans="1:1019">
      <c r="A139" s="55"/>
      <c r="B139" s="206"/>
      <c r="C139" s="207"/>
      <c r="D139" s="207"/>
      <c r="E139" s="207"/>
      <c r="F139" s="207"/>
      <c r="G139" s="207"/>
      <c r="H139" s="207"/>
      <c r="I139" s="207"/>
      <c r="J139" s="206"/>
      <c r="K139" s="206"/>
      <c r="L139" s="206"/>
      <c r="M139" s="206"/>
      <c r="N139" s="206"/>
      <c r="O139" s="206"/>
      <c r="P139" s="55"/>
      <c r="Q139" s="248"/>
      <c r="R139" s="248"/>
      <c r="S139" s="55"/>
      <c r="T139" s="52"/>
      <c r="U139" s="52"/>
      <c r="V139" s="52"/>
      <c r="AMC139"/>
      <c r="AMD139"/>
      <c r="AME139"/>
    </row>
    <row r="140" spans="1:1019">
      <c r="A140" s="55"/>
      <c r="B140" s="248"/>
      <c r="C140" s="249"/>
      <c r="D140" s="249"/>
      <c r="E140" s="249"/>
      <c r="F140" s="249"/>
      <c r="G140" s="249"/>
      <c r="H140" s="249"/>
      <c r="I140" s="249"/>
      <c r="J140" s="251"/>
      <c r="K140" s="248"/>
      <c r="L140" s="248"/>
      <c r="M140" s="248"/>
      <c r="N140" s="248"/>
      <c r="O140" s="248"/>
      <c r="P140" s="252"/>
      <c r="Q140" s="248"/>
      <c r="R140" s="248"/>
      <c r="S140" s="55"/>
      <c r="T140" s="182"/>
      <c r="U140" s="52"/>
      <c r="V140" s="52"/>
      <c r="AMC140"/>
      <c r="AMD140"/>
      <c r="AME140"/>
    </row>
    <row r="141" spans="1:1019">
      <c r="A141" s="55"/>
      <c r="B141" s="248"/>
      <c r="C141" s="249"/>
      <c r="D141" s="249"/>
      <c r="E141" s="249"/>
      <c r="F141" s="249"/>
      <c r="G141" s="249"/>
      <c r="H141" s="249"/>
      <c r="I141" s="249"/>
      <c r="J141" s="251"/>
      <c r="K141" s="248"/>
      <c r="L141" s="248"/>
      <c r="M141" s="248"/>
      <c r="N141" s="248"/>
      <c r="O141" s="248"/>
      <c r="P141" s="252"/>
      <c r="Q141" s="248"/>
      <c r="R141" s="248"/>
      <c r="S141" s="55"/>
      <c r="T141" s="182"/>
      <c r="U141" s="52"/>
      <c r="V141" s="52"/>
      <c r="AMC141"/>
      <c r="AMD141"/>
      <c r="AME141"/>
    </row>
    <row r="142" spans="1:1019">
      <c r="A142" s="55"/>
      <c r="B142" s="130"/>
      <c r="C142" s="55"/>
      <c r="D142" s="55"/>
      <c r="E142" s="55"/>
      <c r="F142" s="55"/>
      <c r="G142" s="55"/>
      <c r="H142" s="55"/>
      <c r="I142" s="55"/>
      <c r="J142" s="248"/>
      <c r="K142" s="248"/>
      <c r="L142" s="130"/>
      <c r="M142" s="130"/>
      <c r="N142" s="130"/>
      <c r="O142" s="130"/>
      <c r="P142" s="55"/>
      <c r="Q142" s="248"/>
      <c r="R142" s="248"/>
      <c r="S142" s="55"/>
      <c r="T142" s="52"/>
      <c r="U142" s="52"/>
      <c r="V142" s="52"/>
      <c r="AMC142"/>
      <c r="AMD142"/>
      <c r="AME142"/>
    </row>
    <row r="143" spans="1:1019">
      <c r="A143" s="55"/>
      <c r="B143" s="206"/>
      <c r="C143" s="207"/>
      <c r="D143" s="207"/>
      <c r="E143" s="207"/>
      <c r="F143" s="207"/>
      <c r="G143" s="207"/>
      <c r="H143" s="207"/>
      <c r="I143" s="207"/>
      <c r="J143" s="248"/>
      <c r="K143" s="248"/>
      <c r="L143" s="206"/>
      <c r="M143" s="206"/>
      <c r="N143" s="206"/>
      <c r="O143" s="206"/>
      <c r="P143" s="55"/>
      <c r="Q143" s="248"/>
      <c r="R143" s="248"/>
      <c r="S143" s="55"/>
      <c r="T143" s="52"/>
      <c r="U143" s="52"/>
      <c r="V143" s="52"/>
      <c r="AMC143"/>
      <c r="AMD143"/>
      <c r="AME143"/>
    </row>
    <row r="144" spans="1:1019">
      <c r="B144" s="831">
        <f>G2</f>
        <v>41456</v>
      </c>
      <c r="C144" s="831"/>
      <c r="D144" s="52"/>
      <c r="E144" s="52"/>
      <c r="F144" s="52"/>
      <c r="G144" s="253">
        <v>40939</v>
      </c>
      <c r="H144" s="254"/>
      <c r="I144" s="254"/>
      <c r="J144" s="254"/>
      <c r="K144" s="254"/>
      <c r="L144" s="254"/>
      <c r="M144" s="254"/>
      <c r="N144" s="254"/>
      <c r="O144" s="254"/>
      <c r="P144" s="254"/>
      <c r="Q144" s="254"/>
      <c r="R144" s="254"/>
      <c r="S144" s="254"/>
      <c r="T144" s="254"/>
      <c r="U144" s="52"/>
      <c r="V144" s="52"/>
      <c r="W144" s="52"/>
      <c r="X144" s="52"/>
      <c r="Y144" s="52"/>
    </row>
    <row r="145" spans="2:25">
      <c r="B145" s="831">
        <f t="shared" ref="B145:B174" si="3">B144+1</f>
        <v>41457</v>
      </c>
      <c r="C145" s="831"/>
      <c r="D145" s="52"/>
      <c r="E145" s="52"/>
      <c r="F145" s="52"/>
      <c r="G145" s="253">
        <v>40968</v>
      </c>
      <c r="H145" s="254"/>
      <c r="I145" s="254"/>
      <c r="J145" s="254"/>
      <c r="K145" s="254"/>
      <c r="L145" s="254"/>
      <c r="M145" s="254"/>
      <c r="N145" s="254"/>
      <c r="O145" s="254"/>
      <c r="P145" s="254"/>
      <c r="Q145" s="254"/>
      <c r="R145" s="254"/>
      <c r="S145" s="254"/>
      <c r="T145" s="254"/>
      <c r="U145" s="52"/>
      <c r="V145" s="52"/>
      <c r="W145" s="52"/>
      <c r="X145" s="52"/>
      <c r="Y145" s="52"/>
    </row>
    <row r="146" spans="2:25">
      <c r="B146" s="831">
        <f t="shared" si="3"/>
        <v>41458</v>
      </c>
      <c r="C146" s="831"/>
      <c r="D146" s="256"/>
      <c r="E146" s="256"/>
      <c r="F146" s="256"/>
      <c r="G146" s="253">
        <v>40999</v>
      </c>
      <c r="H146" s="254"/>
      <c r="I146" s="254"/>
      <c r="J146" s="254"/>
      <c r="K146" s="254"/>
      <c r="L146" s="254"/>
      <c r="M146" s="254"/>
      <c r="N146" s="254"/>
      <c r="O146" s="254"/>
      <c r="P146" s="254"/>
      <c r="Q146" s="254"/>
      <c r="R146" s="254"/>
      <c r="S146" s="254"/>
      <c r="T146" s="254"/>
      <c r="U146" s="52"/>
      <c r="V146" s="52"/>
      <c r="W146" s="52"/>
      <c r="X146" s="52"/>
      <c r="Y146" s="52"/>
    </row>
    <row r="147" spans="2:25">
      <c r="B147" s="831">
        <f t="shared" si="3"/>
        <v>41459</v>
      </c>
      <c r="C147" s="831"/>
      <c r="D147" s="256"/>
      <c r="E147" s="256"/>
      <c r="F147" s="256"/>
      <c r="G147" s="253">
        <v>41029</v>
      </c>
      <c r="H147" s="254"/>
      <c r="I147" s="254"/>
      <c r="J147" s="254"/>
      <c r="K147" s="82"/>
      <c r="L147" s="82"/>
      <c r="P147" s="255"/>
      <c r="T147" s="183"/>
      <c r="U147" s="183"/>
      <c r="V147" s="182"/>
      <c r="W147" s="182"/>
      <c r="X147" s="52"/>
      <c r="Y147" s="52"/>
    </row>
    <row r="148" spans="2:25">
      <c r="B148" s="831">
        <f t="shared" si="3"/>
        <v>41460</v>
      </c>
      <c r="C148" s="831"/>
      <c r="D148" s="256"/>
      <c r="E148" s="256"/>
      <c r="F148" s="256"/>
      <c r="G148" s="253">
        <v>41060</v>
      </c>
      <c r="H148" s="254"/>
      <c r="I148" s="254"/>
      <c r="J148" s="254"/>
      <c r="K148" s="82"/>
      <c r="L148" s="82"/>
      <c r="P148" s="255"/>
      <c r="T148" s="183"/>
      <c r="U148" s="183"/>
      <c r="V148" s="182"/>
      <c r="W148" s="182"/>
      <c r="X148" s="52"/>
      <c r="Y148" s="52"/>
    </row>
    <row r="149" spans="2:25">
      <c r="B149" s="831">
        <f t="shared" si="3"/>
        <v>41461</v>
      </c>
      <c r="C149" s="831"/>
      <c r="D149" s="256"/>
      <c r="E149" s="256"/>
      <c r="F149" s="256"/>
      <c r="G149" s="253">
        <v>41090</v>
      </c>
      <c r="H149" s="254"/>
      <c r="I149" s="254"/>
      <c r="J149" s="254"/>
      <c r="K149" s="82"/>
      <c r="L149" s="82"/>
      <c r="P149" s="255"/>
      <c r="T149" s="183"/>
      <c r="U149" s="183"/>
      <c r="V149" s="182"/>
      <c r="W149" s="182"/>
      <c r="X149" s="52"/>
      <c r="Y149" s="52"/>
    </row>
    <row r="150" spans="2:25">
      <c r="B150" s="831">
        <f t="shared" si="3"/>
        <v>41462</v>
      </c>
      <c r="C150" s="831"/>
      <c r="D150" s="256"/>
      <c r="E150" s="256"/>
      <c r="F150" s="256"/>
      <c r="G150" s="253">
        <v>41121</v>
      </c>
      <c r="H150" s="254"/>
      <c r="I150" s="254"/>
      <c r="J150" s="254"/>
      <c r="K150" s="82"/>
      <c r="L150" s="82"/>
      <c r="P150" s="255"/>
      <c r="T150" s="183"/>
      <c r="U150" s="183"/>
      <c r="V150" s="182"/>
      <c r="W150" s="182"/>
      <c r="X150" s="52"/>
      <c r="Y150" s="52"/>
    </row>
    <row r="151" spans="2:25">
      <c r="B151" s="831">
        <f t="shared" si="3"/>
        <v>41463</v>
      </c>
      <c r="C151" s="831"/>
      <c r="D151" s="256"/>
      <c r="E151" s="256"/>
      <c r="F151" s="256"/>
      <c r="G151" s="253">
        <v>41152</v>
      </c>
      <c r="H151" s="254"/>
      <c r="I151" s="254"/>
      <c r="J151" s="254"/>
      <c r="K151" s="82"/>
      <c r="L151" s="82"/>
      <c r="P151" s="255"/>
      <c r="T151" s="183"/>
      <c r="U151" s="183"/>
      <c r="V151" s="182"/>
      <c r="W151" s="182"/>
      <c r="X151" s="52"/>
      <c r="Y151" s="52"/>
    </row>
    <row r="152" spans="2:25">
      <c r="B152" s="831">
        <f t="shared" si="3"/>
        <v>41464</v>
      </c>
      <c r="C152" s="831"/>
      <c r="D152" s="256"/>
      <c r="E152" s="256"/>
      <c r="F152" s="256"/>
      <c r="G152" s="253">
        <v>41182</v>
      </c>
      <c r="H152" s="254"/>
      <c r="I152" s="254"/>
      <c r="J152" s="254"/>
      <c r="K152" s="82"/>
      <c r="L152" s="82"/>
      <c r="P152" s="255"/>
      <c r="T152" s="183"/>
      <c r="U152" s="183"/>
      <c r="V152" s="182"/>
      <c r="W152" s="182"/>
      <c r="X152" s="52"/>
      <c r="Y152" s="52"/>
    </row>
    <row r="153" spans="2:25">
      <c r="B153" s="831">
        <f t="shared" si="3"/>
        <v>41465</v>
      </c>
      <c r="C153" s="831"/>
      <c r="D153" s="256"/>
      <c r="E153" s="256"/>
      <c r="F153" s="256"/>
      <c r="G153" s="253">
        <v>41213</v>
      </c>
      <c r="H153" s="254"/>
      <c r="I153" s="254"/>
      <c r="J153" s="254"/>
      <c r="K153" s="82"/>
      <c r="L153" s="82"/>
      <c r="P153" s="255"/>
      <c r="T153" s="183"/>
      <c r="U153" s="183"/>
      <c r="V153" s="182"/>
      <c r="W153" s="182"/>
      <c r="X153" s="52"/>
      <c r="Y153" s="52"/>
    </row>
    <row r="154" spans="2:25">
      <c r="B154" s="831">
        <f t="shared" si="3"/>
        <v>41466</v>
      </c>
      <c r="C154" s="831"/>
      <c r="D154" s="256"/>
      <c r="E154" s="256"/>
      <c r="F154" s="256"/>
      <c r="G154" s="253">
        <v>41243</v>
      </c>
      <c r="H154" s="254"/>
      <c r="I154" s="254"/>
      <c r="J154" s="254"/>
      <c r="K154" s="82"/>
      <c r="L154" s="82"/>
      <c r="P154" s="255"/>
      <c r="T154" s="183"/>
      <c r="U154" s="183"/>
      <c r="V154" s="182"/>
      <c r="W154" s="182"/>
      <c r="X154" s="52"/>
      <c r="Y154" s="52"/>
    </row>
    <row r="155" spans="2:25">
      <c r="B155" s="831">
        <f t="shared" si="3"/>
        <v>41467</v>
      </c>
      <c r="C155" s="831"/>
      <c r="D155" s="256"/>
      <c r="E155" s="256"/>
      <c r="F155" s="256"/>
      <c r="G155" s="253">
        <v>41274</v>
      </c>
      <c r="H155" s="254"/>
      <c r="I155" s="254"/>
      <c r="J155" s="254"/>
      <c r="K155" s="82"/>
      <c r="L155" s="82"/>
      <c r="P155" s="255"/>
      <c r="T155" s="183"/>
      <c r="U155" s="183"/>
      <c r="V155" s="182"/>
      <c r="W155" s="182"/>
      <c r="X155" s="52"/>
      <c r="Y155" s="52"/>
    </row>
    <row r="156" spans="2:25">
      <c r="B156" s="831">
        <f t="shared" si="3"/>
        <v>41468</v>
      </c>
      <c r="C156" s="831"/>
      <c r="D156" s="256"/>
      <c r="E156" s="256"/>
      <c r="F156" s="256"/>
      <c r="G156" s="257"/>
      <c r="H156" s="254"/>
      <c r="I156" s="254"/>
      <c r="J156" s="254"/>
      <c r="K156" s="82"/>
      <c r="L156" s="82"/>
      <c r="P156" s="255"/>
      <c r="T156" s="183"/>
      <c r="U156" s="183"/>
      <c r="V156" s="182"/>
      <c r="W156" s="182"/>
      <c r="X156" s="52"/>
      <c r="Y156" s="52"/>
    </row>
    <row r="157" spans="2:25">
      <c r="B157" s="831">
        <f t="shared" si="3"/>
        <v>41469</v>
      </c>
      <c r="C157" s="831"/>
      <c r="D157" s="256"/>
      <c r="E157" s="256"/>
      <c r="F157" s="256"/>
      <c r="G157" s="257"/>
      <c r="H157" s="254"/>
      <c r="I157" s="254"/>
      <c r="J157" s="254"/>
      <c r="K157" s="82"/>
      <c r="L157" s="82"/>
      <c r="P157" s="255"/>
      <c r="T157" s="183"/>
      <c r="U157" s="183"/>
      <c r="V157" s="182"/>
      <c r="W157" s="182"/>
      <c r="X157" s="52"/>
      <c r="Y157" s="52"/>
    </row>
    <row r="158" spans="2:25">
      <c r="B158" s="831">
        <f t="shared" si="3"/>
        <v>41470</v>
      </c>
      <c r="C158" s="831"/>
      <c r="D158" s="256"/>
      <c r="E158" s="256"/>
      <c r="F158" s="256"/>
      <c r="G158" s="257"/>
      <c r="H158" s="254"/>
      <c r="I158" s="254"/>
      <c r="J158" s="254"/>
      <c r="K158" s="82"/>
      <c r="L158" s="82"/>
      <c r="P158" s="255"/>
      <c r="T158" s="183"/>
      <c r="U158" s="183"/>
      <c r="V158" s="182"/>
      <c r="W158" s="182"/>
      <c r="X158" s="52"/>
      <c r="Y158" s="52"/>
    </row>
    <row r="159" spans="2:25">
      <c r="B159" s="831">
        <f t="shared" si="3"/>
        <v>41471</v>
      </c>
      <c r="C159" s="831"/>
      <c r="D159" s="256"/>
      <c r="E159" s="256"/>
      <c r="F159" s="256"/>
      <c r="G159" s="257"/>
      <c r="H159" s="254"/>
      <c r="I159" s="254"/>
      <c r="J159" s="254"/>
      <c r="K159" s="82"/>
      <c r="L159" s="82"/>
      <c r="P159" s="255"/>
      <c r="T159" s="183"/>
      <c r="U159" s="183"/>
      <c r="V159" s="182"/>
      <c r="W159" s="182"/>
      <c r="X159" s="52"/>
      <c r="Y159" s="52"/>
    </row>
    <row r="160" spans="2:25">
      <c r="B160" s="831">
        <f t="shared" si="3"/>
        <v>41472</v>
      </c>
      <c r="C160" s="831"/>
      <c r="D160" s="256"/>
      <c r="E160" s="256"/>
      <c r="F160" s="256"/>
      <c r="G160" s="257"/>
      <c r="H160" s="254"/>
      <c r="I160" s="254"/>
      <c r="J160" s="254"/>
      <c r="K160" s="82"/>
      <c r="L160" s="82"/>
      <c r="P160" s="255"/>
      <c r="T160" s="183"/>
      <c r="U160" s="183"/>
      <c r="V160" s="182"/>
      <c r="W160" s="182"/>
      <c r="X160" s="52"/>
      <c r="Y160" s="52"/>
    </row>
    <row r="161" spans="2:25">
      <c r="B161" s="831">
        <f t="shared" si="3"/>
        <v>41473</v>
      </c>
      <c r="C161" s="831"/>
      <c r="D161" s="256"/>
      <c r="E161" s="256"/>
      <c r="F161" s="256"/>
      <c r="G161" s="257"/>
      <c r="H161" s="254"/>
      <c r="I161" s="254"/>
      <c r="J161" s="254"/>
      <c r="K161" s="82"/>
      <c r="L161" s="82"/>
      <c r="P161" s="255"/>
      <c r="T161" s="183"/>
      <c r="U161" s="183"/>
      <c r="V161" s="182"/>
      <c r="W161" s="182"/>
      <c r="X161" s="52"/>
      <c r="Y161" s="52"/>
    </row>
    <row r="162" spans="2:25">
      <c r="B162" s="831">
        <f t="shared" si="3"/>
        <v>41474</v>
      </c>
      <c r="C162" s="831"/>
      <c r="D162" s="256"/>
      <c r="E162" s="256"/>
      <c r="F162" s="256"/>
      <c r="G162" s="257"/>
      <c r="H162" s="254"/>
      <c r="I162" s="254"/>
      <c r="J162" s="254"/>
      <c r="K162" s="82"/>
      <c r="L162" s="82"/>
      <c r="P162" s="255"/>
      <c r="T162" s="183"/>
      <c r="U162" s="183"/>
      <c r="V162" s="182"/>
      <c r="W162" s="182"/>
      <c r="X162" s="52"/>
      <c r="Y162" s="52"/>
    </row>
    <row r="163" spans="2:25">
      <c r="B163" s="831">
        <f t="shared" si="3"/>
        <v>41475</v>
      </c>
      <c r="C163" s="831"/>
      <c r="D163" s="256"/>
      <c r="E163" s="256"/>
      <c r="F163" s="256"/>
      <c r="G163" s="257"/>
      <c r="H163" s="254"/>
      <c r="I163" s="254"/>
      <c r="J163" s="254"/>
      <c r="K163" s="82"/>
      <c r="L163" s="82"/>
      <c r="P163" s="255"/>
      <c r="T163" s="183"/>
      <c r="U163" s="183"/>
      <c r="V163" s="182"/>
      <c r="W163" s="182"/>
      <c r="X163" s="52"/>
      <c r="Y163" s="52"/>
    </row>
    <row r="164" spans="2:25">
      <c r="B164" s="831">
        <f t="shared" si="3"/>
        <v>41476</v>
      </c>
      <c r="C164" s="831"/>
      <c r="D164" s="256"/>
      <c r="E164" s="256"/>
      <c r="F164" s="256"/>
      <c r="G164" s="257"/>
      <c r="H164" s="254"/>
      <c r="I164" s="254"/>
      <c r="J164" s="254"/>
      <c r="K164" s="82"/>
      <c r="L164" s="82"/>
      <c r="P164" s="255"/>
      <c r="T164" s="183"/>
      <c r="U164" s="183"/>
      <c r="V164" s="182"/>
      <c r="W164" s="182"/>
      <c r="X164" s="52"/>
      <c r="Y164" s="52"/>
    </row>
    <row r="165" spans="2:25">
      <c r="B165" s="831">
        <f t="shared" si="3"/>
        <v>41477</v>
      </c>
      <c r="C165" s="831"/>
      <c r="D165" s="256"/>
      <c r="E165" s="256"/>
      <c r="F165" s="256"/>
      <c r="G165" s="257"/>
      <c r="H165" s="254"/>
      <c r="I165" s="254"/>
      <c r="J165" s="254"/>
      <c r="K165" s="82"/>
      <c r="L165" s="82"/>
      <c r="P165" s="255"/>
      <c r="T165" s="183"/>
      <c r="U165" s="183"/>
      <c r="V165" s="182"/>
      <c r="W165" s="182"/>
      <c r="X165" s="52"/>
      <c r="Y165" s="52"/>
    </row>
    <row r="166" spans="2:25">
      <c r="B166" s="831">
        <f t="shared" si="3"/>
        <v>41478</v>
      </c>
      <c r="C166" s="831"/>
      <c r="D166" s="256"/>
      <c r="E166" s="256"/>
      <c r="F166" s="256"/>
      <c r="G166" s="257"/>
      <c r="H166" s="254"/>
      <c r="I166" s="254"/>
      <c r="J166" s="254"/>
      <c r="K166" s="82"/>
      <c r="L166" s="82"/>
      <c r="P166" s="255"/>
      <c r="T166" s="183"/>
      <c r="U166" s="183"/>
      <c r="V166" s="182"/>
      <c r="W166" s="182"/>
      <c r="X166" s="52"/>
      <c r="Y166" s="52"/>
    </row>
    <row r="167" spans="2:25">
      <c r="B167" s="831">
        <f t="shared" si="3"/>
        <v>41479</v>
      </c>
      <c r="C167" s="831"/>
      <c r="D167" s="256"/>
      <c r="E167" s="256"/>
      <c r="F167" s="256"/>
      <c r="G167" s="257"/>
      <c r="H167" s="254"/>
      <c r="I167" s="254"/>
      <c r="J167" s="254"/>
      <c r="K167" s="82"/>
      <c r="L167" s="82"/>
      <c r="P167" s="255"/>
      <c r="T167" s="183"/>
      <c r="U167" s="183"/>
      <c r="V167" s="182"/>
      <c r="W167" s="182"/>
      <c r="X167" s="52"/>
      <c r="Y167" s="52"/>
    </row>
    <row r="168" spans="2:25">
      <c r="B168" s="831">
        <f t="shared" si="3"/>
        <v>41480</v>
      </c>
      <c r="C168" s="831"/>
      <c r="D168" s="256"/>
      <c r="E168" s="256"/>
      <c r="F168" s="256"/>
      <c r="G168" s="256"/>
      <c r="H168" s="258"/>
      <c r="I168" s="82"/>
      <c r="J168" s="82"/>
      <c r="K168" s="82"/>
      <c r="L168" s="82"/>
      <c r="P168" s="255"/>
      <c r="T168" s="183"/>
      <c r="U168" s="183"/>
      <c r="V168" s="182"/>
      <c r="W168" s="182"/>
      <c r="X168" s="52"/>
      <c r="Y168" s="52"/>
    </row>
    <row r="169" spans="2:25">
      <c r="B169" s="831">
        <f t="shared" si="3"/>
        <v>41481</v>
      </c>
      <c r="C169" s="831"/>
      <c r="D169" s="256"/>
      <c r="E169" s="256"/>
      <c r="F169" s="256"/>
      <c r="G169" s="256"/>
      <c r="H169" s="258"/>
      <c r="I169" s="82"/>
      <c r="J169" s="82"/>
      <c r="K169" s="82"/>
      <c r="L169" s="82"/>
      <c r="P169" s="255"/>
      <c r="T169" s="183"/>
      <c r="U169" s="183"/>
      <c r="V169" s="182"/>
      <c r="W169" s="182"/>
      <c r="X169" s="52"/>
      <c r="Y169" s="52"/>
    </row>
    <row r="170" spans="2:25">
      <c r="B170" s="831">
        <f t="shared" si="3"/>
        <v>41482</v>
      </c>
      <c r="C170" s="831"/>
      <c r="D170" s="52"/>
      <c r="E170" s="52"/>
      <c r="F170" s="52"/>
      <c r="G170" s="52"/>
      <c r="H170" s="131"/>
      <c r="P170" s="255"/>
      <c r="T170" s="183"/>
      <c r="U170" s="183"/>
      <c r="V170" s="182"/>
      <c r="W170" s="182"/>
      <c r="X170" s="52"/>
      <c r="Y170" s="52"/>
    </row>
    <row r="171" spans="2:25">
      <c r="B171" s="831">
        <f t="shared" si="3"/>
        <v>41483</v>
      </c>
      <c r="C171" s="831"/>
      <c r="D171" s="52"/>
      <c r="E171" s="52"/>
      <c r="F171" s="52"/>
      <c r="G171" s="52"/>
      <c r="H171" s="131"/>
      <c r="P171" s="255"/>
      <c r="T171" s="183"/>
      <c r="U171" s="183"/>
      <c r="V171" s="182"/>
      <c r="W171" s="182"/>
      <c r="X171" s="52"/>
      <c r="Y171" s="52"/>
    </row>
    <row r="172" spans="2:25">
      <c r="B172" s="831">
        <f t="shared" si="3"/>
        <v>41484</v>
      </c>
      <c r="C172" s="831"/>
      <c r="D172" s="52"/>
      <c r="E172" s="52"/>
      <c r="F172" s="52"/>
      <c r="G172" s="52"/>
      <c r="H172" s="131"/>
      <c r="T172" s="183"/>
      <c r="U172" s="183"/>
      <c r="V172" s="182"/>
      <c r="W172" s="182"/>
      <c r="X172" s="52"/>
      <c r="Y172" s="52"/>
    </row>
    <row r="173" spans="2:25">
      <c r="B173" s="831">
        <f t="shared" si="3"/>
        <v>41485</v>
      </c>
      <c r="C173" s="831"/>
      <c r="D173" s="52"/>
      <c r="E173" s="52"/>
      <c r="F173" s="52"/>
      <c r="G173" s="52"/>
      <c r="H173" s="131"/>
      <c r="T173" s="183"/>
      <c r="U173" s="183"/>
      <c r="V173" s="182"/>
      <c r="W173" s="182"/>
      <c r="X173" s="52"/>
      <c r="Y173" s="52"/>
    </row>
    <row r="174" spans="2:25">
      <c r="B174" s="831">
        <f t="shared" si="3"/>
        <v>41486</v>
      </c>
      <c r="C174" s="831"/>
      <c r="D174" s="131"/>
      <c r="E174" s="131"/>
      <c r="F174" s="131"/>
      <c r="G174" s="131"/>
      <c r="H174" s="131"/>
      <c r="T174" s="183"/>
      <c r="U174" s="183"/>
      <c r="V174" s="182"/>
      <c r="W174" s="182"/>
      <c r="X174" s="52"/>
      <c r="Y174" s="52"/>
    </row>
  </sheetData>
  <mergeCells count="176">
    <mergeCell ref="B174:C17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K134:M134"/>
    <mergeCell ref="B144:C144"/>
    <mergeCell ref="B145:C145"/>
    <mergeCell ref="B146:C146"/>
    <mergeCell ref="C129:D129"/>
    <mergeCell ref="F129:G129"/>
    <mergeCell ref="K129:M129"/>
    <mergeCell ref="C130:E130"/>
    <mergeCell ref="K130:M130"/>
    <mergeCell ref="K131:M131"/>
    <mergeCell ref="K132:M132"/>
    <mergeCell ref="K133:M133"/>
    <mergeCell ref="B127:D127"/>
    <mergeCell ref="F127:G127"/>
    <mergeCell ref="C128:E128"/>
    <mergeCell ref="F128:G128"/>
    <mergeCell ref="K128:M128"/>
    <mergeCell ref="C119:E119"/>
    <mergeCell ref="F119:G119"/>
    <mergeCell ref="K119:M119"/>
    <mergeCell ref="C120:D120"/>
    <mergeCell ref="F120:G120"/>
    <mergeCell ref="K120:M120"/>
    <mergeCell ref="C121:E121"/>
    <mergeCell ref="K114:M114"/>
    <mergeCell ref="K115:M115"/>
    <mergeCell ref="K116:M116"/>
    <mergeCell ref="B117:G117"/>
    <mergeCell ref="K117:M117"/>
    <mergeCell ref="B118:D118"/>
    <mergeCell ref="F118:G118"/>
    <mergeCell ref="K118:M118"/>
    <mergeCell ref="C111:E111"/>
    <mergeCell ref="F111:G111"/>
    <mergeCell ref="K111:M111"/>
    <mergeCell ref="C112:D112"/>
    <mergeCell ref="F112:G112"/>
    <mergeCell ref="K112:M112"/>
    <mergeCell ref="C113:E113"/>
    <mergeCell ref="K113:M113"/>
    <mergeCell ref="C107:G107"/>
    <mergeCell ref="B109:E109"/>
    <mergeCell ref="B110:D110"/>
    <mergeCell ref="F110:G110"/>
    <mergeCell ref="O99:O100"/>
    <mergeCell ref="P99:P100"/>
    <mergeCell ref="Q99:Q100"/>
    <mergeCell ref="R99:R100"/>
    <mergeCell ref="C94:K94"/>
    <mergeCell ref="C95:K95"/>
    <mergeCell ref="C96:K96"/>
    <mergeCell ref="C97:K97"/>
    <mergeCell ref="C98:K98"/>
    <mergeCell ref="B99:L100"/>
    <mergeCell ref="M99:M100"/>
    <mergeCell ref="N99:N100"/>
    <mergeCell ref="C85:K85"/>
    <mergeCell ref="C86:K86"/>
    <mergeCell ref="C87:K87"/>
    <mergeCell ref="C88:K88"/>
    <mergeCell ref="C89:K89"/>
    <mergeCell ref="C90:K90"/>
    <mergeCell ref="C91:K91"/>
    <mergeCell ref="C92:K92"/>
    <mergeCell ref="C93:K93"/>
    <mergeCell ref="C76:K76"/>
    <mergeCell ref="C77:K77"/>
    <mergeCell ref="C78:K78"/>
    <mergeCell ref="C79:K79"/>
    <mergeCell ref="C80:K80"/>
    <mergeCell ref="C81:K81"/>
    <mergeCell ref="C82:K82"/>
    <mergeCell ref="C83:K83"/>
    <mergeCell ref="C84:K84"/>
    <mergeCell ref="Q67:Q68"/>
    <mergeCell ref="R67:R68"/>
    <mergeCell ref="B70:C70"/>
    <mergeCell ref="Q70:R70"/>
    <mergeCell ref="B72:R72"/>
    <mergeCell ref="B74:B75"/>
    <mergeCell ref="C74:K75"/>
    <mergeCell ref="L74:L75"/>
    <mergeCell ref="M74:N74"/>
    <mergeCell ref="O74:P74"/>
    <mergeCell ref="Q74:R74"/>
    <mergeCell ref="C66:K66"/>
    <mergeCell ref="B67:L68"/>
    <mergeCell ref="M67:M68"/>
    <mergeCell ref="N67:N68"/>
    <mergeCell ref="O67:O68"/>
    <mergeCell ref="P67:P68"/>
    <mergeCell ref="C57:K57"/>
    <mergeCell ref="C58:K58"/>
    <mergeCell ref="C59:K59"/>
    <mergeCell ref="C60:K60"/>
    <mergeCell ref="C61:K61"/>
    <mergeCell ref="C62:K62"/>
    <mergeCell ref="C63:K63"/>
    <mergeCell ref="C64:K64"/>
    <mergeCell ref="C65:K65"/>
    <mergeCell ref="C33:K33"/>
    <mergeCell ref="C34:K34"/>
    <mergeCell ref="C36:K36"/>
    <mergeCell ref="C37:K37"/>
    <mergeCell ref="C38:K38"/>
    <mergeCell ref="C53:K53"/>
    <mergeCell ref="C54:K54"/>
    <mergeCell ref="C55:K55"/>
    <mergeCell ref="C56:K56"/>
    <mergeCell ref="C24:K24"/>
    <mergeCell ref="C25:K25"/>
    <mergeCell ref="C26:K26"/>
    <mergeCell ref="C27:K27"/>
    <mergeCell ref="C28:K28"/>
    <mergeCell ref="C29:K29"/>
    <mergeCell ref="C30:K30"/>
    <mergeCell ref="C31:K31"/>
    <mergeCell ref="C32:K32"/>
    <mergeCell ref="C15:K15"/>
    <mergeCell ref="C16:K16"/>
    <mergeCell ref="C17:K17"/>
    <mergeCell ref="C18:K18"/>
    <mergeCell ref="C19:K19"/>
    <mergeCell ref="C20:K20"/>
    <mergeCell ref="C21:K21"/>
    <mergeCell ref="C22:K22"/>
    <mergeCell ref="C23:K23"/>
    <mergeCell ref="M13:N13"/>
    <mergeCell ref="O13:P13"/>
    <mergeCell ref="Q13:R13"/>
    <mergeCell ref="B8:R8"/>
    <mergeCell ref="B10:I10"/>
    <mergeCell ref="K10:M10"/>
    <mergeCell ref="N10:O10"/>
    <mergeCell ref="P10:Q10"/>
    <mergeCell ref="B11:I11"/>
    <mergeCell ref="K11:M11"/>
    <mergeCell ref="N11:O11"/>
    <mergeCell ref="P11:Q11"/>
    <mergeCell ref="B4:E4"/>
    <mergeCell ref="G4:K4"/>
    <mergeCell ref="B5:E5"/>
    <mergeCell ref="B2:E2"/>
    <mergeCell ref="G2:K2"/>
    <mergeCell ref="B3:E3"/>
    <mergeCell ref="B13:B14"/>
    <mergeCell ref="C13:K14"/>
    <mergeCell ref="L13:L14"/>
  </mergeCells>
  <dataValidations count="7">
    <dataValidation type="list" allowBlank="1" showInputMessage="1" showErrorMessage="1" sqref="B77:B98 B66">
      <formula1>$B$144:$B$174</formula1>
      <formula2>0</formula2>
    </dataValidation>
    <dataValidation type="list" allowBlank="1" showInputMessage="1" showErrorMessage="1" sqref="N60">
      <formula1>$U$60:$U$61</formula1>
      <formula2>0</formula2>
    </dataValidation>
    <dataValidation type="list" allowBlank="1" showInputMessage="1" showErrorMessage="1" sqref="N61">
      <formula1>$V$60:$V$61</formula1>
      <formula2>0</formula2>
    </dataValidation>
    <dataValidation type="list" allowBlank="1" showInputMessage="1" showErrorMessage="1" sqref="N62">
      <formula1>$W$60:$W$61</formula1>
      <formula2>0</formula2>
    </dataValidation>
    <dataValidation type="list" allowBlank="1" showInputMessage="1" showErrorMessage="1" sqref="N63">
      <formula1>$Y$60:$Y$61</formula1>
      <formula2>0</formula2>
    </dataValidation>
    <dataValidation type="list" allowBlank="1" showInputMessage="1" showErrorMessage="1" sqref="N64">
      <formula1>$Z$60:$Z$61</formula1>
      <formula2>0</formula2>
    </dataValidation>
    <dataValidation type="list" allowBlank="1" showInputMessage="1" showErrorMessage="1" sqref="V13">
      <formula1>$X$8:$X$9</formula1>
      <formula2>0</formula2>
    </dataValidation>
  </dataValidations>
  <hyperlinks>
    <hyperlink ref="B2" location="I!F.B2" display="Informe Financiero"/>
    <hyperlink ref="M2" location="'HC-Sep'!Q3" display="HC - Sep"/>
    <hyperlink ref="N2" location="'HC-Oct'!S3" display="HC - Oct"/>
    <hyperlink ref="O2" location="'HC-Nov'!U3" display="HC - Nov"/>
    <hyperlink ref="P2" location="'HC-Dic'!W3" display="HC - Dic"/>
    <hyperlink ref="Q2" location="'HC-Ene'!M2" display="HC - Ene"/>
    <hyperlink ref="R2" location="'HC-Feb'!O2" display="HC - Feb"/>
    <hyperlink ref="B3" location="Listado!B3" display="Listado"/>
    <hyperlink ref="M3" location="'HC-Mar'!Q2" display="HC - Mar"/>
    <hyperlink ref="N3" location="'HC-Abr'!S2" display="HC - Abr"/>
    <hyperlink ref="O3" location="'HC-May'!U2" display="HC - May"/>
    <hyperlink ref="P3" location="'HC-Jun'!W2" display="HC - Jun"/>
    <hyperlink ref="R3" location="'HC-Ago'!O3" display="HC - Ago"/>
    <hyperlink ref="B4" location="C!M.B4" display="C.M"/>
    <hyperlink ref="G4" location="'DEP! Jul'.C6" display="Deposito"/>
    <hyperlink ref="M4" location="'IM-Sep'!F5" display="IM - Sep"/>
    <hyperlink ref="N4" location="'IM-Oct'!H5" display="IM - Oct"/>
    <hyperlink ref="O4" location="'IM-Nov'!J5" display="IM - Nov"/>
    <hyperlink ref="P4" location="'IM-Dic'!L5" display="IM - Dic"/>
    <hyperlink ref="Q4" location="'IM-Ene'!D4" display="IM - Ene"/>
    <hyperlink ref="R4" location="'IM-Feb'!E4" display="IM - Feb"/>
    <hyperlink ref="B5" location="Menu!K13" display="Menu"/>
    <hyperlink ref="M5" location="'IM-Mar'!F4" display="IM - Mar"/>
    <hyperlink ref="N5" location="'IM-Abr'!H4" display="IM - Abr"/>
    <hyperlink ref="O5" location="'IM-May'!J4" display="IM - May"/>
    <hyperlink ref="P5" location="'IM-Jun'!L4" display="IM - Jun"/>
    <hyperlink ref="Q5" location="'IM-Jul'!D5" display="IM - Jul"/>
    <hyperlink ref="R5" location="'IM-Ago'!E5" display="IM - Ago"/>
  </hyperlinks>
  <pageMargins left="0.118055555555556" right="0.118055555555556" top="7.8472222222222193E-2" bottom="0.196527777777778" header="0.51180555555555496" footer="0.51180555555555496"/>
  <pageSetup scale="76" firstPageNumber="0" fitToHeight="0" orientation="portrait" r:id="rId1"/>
  <rowBreaks count="1" manualBreakCount="1">
    <brk id="71" max="16383" man="1"/>
  </rowBrea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80"/>
  <sheetViews>
    <sheetView workbookViewId="0">
      <pane ySplit="6" topLeftCell="A7" activePane="bottomLeft" state="frozen"/>
      <selection pane="bottomLeft" activeCell="M37" sqref="M37"/>
    </sheetView>
  </sheetViews>
  <sheetFormatPr baseColWidth="10" defaultColWidth="9.109375" defaultRowHeight="13.2"/>
  <cols>
    <col min="1" max="5" width="9.109375" style="1"/>
    <col min="6" max="6" width="17.33203125" style="1" customWidth="1"/>
    <col min="7" max="7" width="9.109375" style="1"/>
    <col min="8" max="8" width="11.44140625" style="1" bestFit="1" customWidth="1"/>
    <col min="9" max="11" width="9.109375" style="1"/>
    <col min="12" max="12" width="5.6640625" style="1" bestFit="1" customWidth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8" t="s">
        <v>8</v>
      </c>
      <c r="C2" s="788"/>
      <c r="D2" s="53" t="s">
        <v>30</v>
      </c>
      <c r="E2" s="53" t="s">
        <v>34</v>
      </c>
      <c r="F2" s="750" t="s">
        <v>37</v>
      </c>
      <c r="G2" s="750"/>
      <c r="H2" s="750" t="s">
        <v>40</v>
      </c>
      <c r="I2" s="750"/>
      <c r="J2" s="750" t="s">
        <v>43</v>
      </c>
      <c r="K2" s="750"/>
      <c r="L2" s="750" t="s">
        <v>46</v>
      </c>
      <c r="M2" s="750"/>
      <c r="N2"/>
      <c r="O2"/>
      <c r="P2"/>
      <c r="Q2"/>
      <c r="R2"/>
      <c r="S2"/>
    </row>
    <row r="3" spans="1:19" ht="13.8">
      <c r="A3"/>
      <c r="B3" s="775" t="s">
        <v>9</v>
      </c>
      <c r="C3" s="775"/>
      <c r="D3" s="53" t="s">
        <v>50</v>
      </c>
      <c r="E3" s="53" t="s">
        <v>53</v>
      </c>
      <c r="F3" s="750" t="s">
        <v>18</v>
      </c>
      <c r="G3" s="750"/>
      <c r="H3" s="750" t="s">
        <v>21</v>
      </c>
      <c r="I3" s="750"/>
      <c r="J3" s="750" t="s">
        <v>24</v>
      </c>
      <c r="K3" s="750"/>
      <c r="L3" s="750" t="s">
        <v>27</v>
      </c>
      <c r="M3" s="750"/>
      <c r="N3"/>
      <c r="O3"/>
      <c r="P3"/>
      <c r="Q3"/>
      <c r="R3"/>
      <c r="S3"/>
    </row>
    <row r="4" spans="1:19" ht="13.8">
      <c r="A4"/>
      <c r="B4" s="776" t="s">
        <v>10</v>
      </c>
      <c r="C4" s="776"/>
      <c r="D4" s="54" t="s">
        <v>31</v>
      </c>
      <c r="E4" s="54" t="s">
        <v>35</v>
      </c>
      <c r="F4" s="751" t="s">
        <v>38</v>
      </c>
      <c r="G4" s="751"/>
      <c r="H4" s="751" t="s">
        <v>41</v>
      </c>
      <c r="I4" s="751"/>
      <c r="J4" s="751" t="s">
        <v>44</v>
      </c>
      <c r="K4" s="751"/>
      <c r="L4" s="751" t="s">
        <v>47</v>
      </c>
      <c r="M4" s="751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160" t="s">
        <v>51</v>
      </c>
      <c r="E5" s="54" t="s">
        <v>54</v>
      </c>
      <c r="F5" s="751" t="s">
        <v>19</v>
      </c>
      <c r="G5" s="751"/>
      <c r="H5" s="751" t="s">
        <v>22</v>
      </c>
      <c r="I5" s="751"/>
      <c r="J5" s="751" t="s">
        <v>25</v>
      </c>
      <c r="K5" s="751"/>
      <c r="L5" s="751" t="s">
        <v>28</v>
      </c>
      <c r="M5" s="751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4" t="s">
        <v>298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5" t="str">
        <f>'HC-Mar'!B10</f>
        <v>Jardines Cancun</v>
      </c>
      <c r="D10" s="835"/>
      <c r="E10" s="835"/>
      <c r="F10" s="835"/>
      <c r="G10" s="835"/>
      <c r="H10" s="263" t="s">
        <v>300</v>
      </c>
      <c r="I10" s="836" t="str">
        <f>'HC-Jul'!P10</f>
        <v>Julio</v>
      </c>
      <c r="J10" s="836"/>
      <c r="K10" s="264"/>
      <c r="L10" s="837">
        <f>'HC-Mar'!M10</f>
        <v>2018</v>
      </c>
      <c r="M10" s="837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38" t="s">
        <v>301</v>
      </c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8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39"/>
      <c r="H15" s="839"/>
      <c r="I15" s="839"/>
      <c r="J15" s="839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584" t="s">
        <v>302</v>
      </c>
      <c r="C16" s="584"/>
      <c r="D16" s="584"/>
      <c r="E16" s="584"/>
      <c r="F16" s="584"/>
      <c r="G16" s="839"/>
      <c r="H16" s="839"/>
      <c r="I16" s="839"/>
      <c r="J16" s="839"/>
      <c r="K16" s="266" t="s">
        <v>303</v>
      </c>
      <c r="L16" s="267"/>
      <c r="M16" s="268">
        <f>'HC-Jul'!F110</f>
        <v>6557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39"/>
      <c r="H17" s="839"/>
      <c r="I17" s="839"/>
      <c r="J17" s="839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39"/>
      <c r="H18" s="839"/>
      <c r="I18" s="839"/>
      <c r="J18" s="839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1" t="s">
        <v>304</v>
      </c>
      <c r="C19" s="841"/>
      <c r="D19" s="841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2" t="s">
        <v>171</v>
      </c>
      <c r="C20" s="842"/>
      <c r="D20" s="842"/>
      <c r="E20" s="842"/>
      <c r="F20" s="842"/>
      <c r="G20" s="272"/>
      <c r="H20" s="273">
        <f>SUMIF('HC-Jul'!L15:L59,"C",'HC-Jul'!M15:M59)</f>
        <v>5654</v>
      </c>
      <c r="I20" s="274"/>
      <c r="J20" s="275"/>
      <c r="K20" s="275"/>
      <c r="L20" s="55"/>
      <c r="M20" s="55"/>
      <c r="N20" s="55"/>
      <c r="O20" s="276">
        <f>H52</f>
        <v>2272</v>
      </c>
      <c r="P20" s="277" t="s">
        <v>305</v>
      </c>
      <c r="Q20" s="277" t="s">
        <v>306</v>
      </c>
      <c r="R20" s="843" t="s">
        <v>184</v>
      </c>
      <c r="S20" s="843"/>
    </row>
    <row r="21" spans="1:19">
      <c r="A21" s="55"/>
      <c r="B21" s="844" t="s">
        <v>183</v>
      </c>
      <c r="C21" s="844"/>
      <c r="D21" s="844"/>
      <c r="E21" s="844"/>
      <c r="F21" s="844"/>
      <c r="G21" s="278"/>
      <c r="H21" s="273">
        <f>SUMIF('HC-Jul'!L15:L59,"AA",'HC-Jul'!M15:M59)</f>
        <v>0</v>
      </c>
      <c r="I21" s="274"/>
      <c r="J21" s="275"/>
      <c r="K21" s="275"/>
      <c r="L21" s="55"/>
      <c r="M21" s="55"/>
      <c r="N21" s="55"/>
      <c r="O21" s="276"/>
      <c r="P21" s="276">
        <f>I.F!I10</f>
        <v>5000</v>
      </c>
      <c r="Q21" s="276">
        <v>0</v>
      </c>
      <c r="R21" s="279" t="s">
        <v>32</v>
      </c>
      <c r="S21" s="276">
        <f>'IM-Jun'!M73</f>
        <v>0</v>
      </c>
    </row>
    <row r="22" spans="1:19">
      <c r="A22" s="55"/>
      <c r="B22" s="844" t="s">
        <v>33</v>
      </c>
      <c r="C22" s="844"/>
      <c r="D22" s="844"/>
      <c r="E22" s="844"/>
      <c r="F22" s="844"/>
      <c r="G22" s="278"/>
      <c r="H22" s="273">
        <f>SUMIF('HC-Jul'!L15:L59,"F",'HC-Jul'!M15:M59)</f>
        <v>0</v>
      </c>
      <c r="I22" s="274"/>
      <c r="J22" s="275"/>
      <c r="K22" s="275"/>
      <c r="L22" s="55"/>
      <c r="M22" s="55"/>
      <c r="N22" s="55"/>
      <c r="O22" s="276">
        <f>SUM(O20+O21)</f>
        <v>2272</v>
      </c>
      <c r="P22" s="276">
        <f>H52</f>
        <v>2272</v>
      </c>
      <c r="Q22" s="276">
        <f>H26</f>
        <v>1300</v>
      </c>
      <c r="R22" s="279" t="s">
        <v>36</v>
      </c>
      <c r="S22" s="280">
        <f>H21</f>
        <v>0</v>
      </c>
    </row>
    <row r="23" spans="1:19" ht="15.6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5">
        <f>SUM(H20)</f>
        <v>5654</v>
      </c>
      <c r="K23" s="845"/>
      <c r="L23" s="282" t="s">
        <v>308</v>
      </c>
      <c r="M23" s="55"/>
      <c r="N23" s="55"/>
      <c r="O23" s="280"/>
      <c r="P23" s="276">
        <f>SUM(P21+P22)</f>
        <v>7272</v>
      </c>
      <c r="Q23" s="276">
        <f>SUM(Q21+Q22)</f>
        <v>1300</v>
      </c>
      <c r="R23" s="279" t="s">
        <v>249</v>
      </c>
      <c r="S23" s="276">
        <f>SUM(S21+S22)</f>
        <v>0</v>
      </c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1" t="s">
        <v>309</v>
      </c>
      <c r="C25" s="841"/>
      <c r="D25" s="841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 t="s">
        <v>33</v>
      </c>
      <c r="S25" s="279"/>
    </row>
    <row r="26" spans="1:19">
      <c r="A26" s="55"/>
      <c r="B26" s="846" t="s">
        <v>124</v>
      </c>
      <c r="C26" s="846"/>
      <c r="D26" s="846"/>
      <c r="E26" s="846"/>
      <c r="F26" s="846"/>
      <c r="G26" s="234"/>
      <c r="H26" s="285">
        <f>'HC-Jul'!N62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'IM-Jun'!M74</f>
        <v>3000</v>
      </c>
      <c r="S26" s="279"/>
    </row>
    <row r="27" spans="1:19">
      <c r="A27" s="55"/>
      <c r="B27" s="846" t="s">
        <v>424</v>
      </c>
      <c r="C27" s="846"/>
      <c r="D27" s="846"/>
      <c r="E27" s="846"/>
      <c r="F27" s="846"/>
      <c r="G27" s="55"/>
      <c r="H27" s="285">
        <f>'HC-Jul'!N63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H22</f>
        <v>0</v>
      </c>
      <c r="S27" s="279"/>
    </row>
    <row r="28" spans="1:19">
      <c r="A28" s="55"/>
      <c r="B28" s="846" t="s">
        <v>150</v>
      </c>
      <c r="C28" s="846"/>
      <c r="D28" s="846"/>
      <c r="E28" s="846"/>
      <c r="F28" s="846"/>
      <c r="G28" s="55"/>
      <c r="H28" s="285">
        <v>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>
        <f>SUM(R26+R27)</f>
        <v>3000</v>
      </c>
      <c r="S28" s="279"/>
    </row>
    <row r="29" spans="1:19">
      <c r="A29" s="55"/>
      <c r="B29" s="846" t="s">
        <v>163</v>
      </c>
      <c r="C29" s="846"/>
      <c r="D29" s="846"/>
      <c r="E29" s="846"/>
      <c r="F29" s="846"/>
      <c r="G29" s="55"/>
      <c r="H29" s="285">
        <f>'HC-Jul'!N64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72" t="s">
        <v>400</v>
      </c>
      <c r="C30" s="872"/>
      <c r="D30" s="872"/>
      <c r="E30" s="872"/>
      <c r="F30" s="872"/>
      <c r="G30" s="55"/>
      <c r="H30" s="290">
        <f>SUMIF('HC-Jul'!L15:L61,"G",'HC-Jul'!N15:N61)</f>
        <v>5754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289" t="s">
        <v>267</v>
      </c>
      <c r="C31" s="289"/>
      <c r="D31" s="289"/>
      <c r="E31" s="289"/>
      <c r="F31" s="289"/>
      <c r="G31" s="55"/>
      <c r="H31" s="290">
        <f>'HC-Jul'!N61</f>
        <v>1000</v>
      </c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289"/>
      <c r="C32" s="289"/>
      <c r="D32" s="289"/>
      <c r="E32" s="289"/>
      <c r="F32" s="289"/>
      <c r="G32" s="55"/>
      <c r="H32" s="290"/>
      <c r="I32" s="274"/>
      <c r="J32" s="275"/>
      <c r="K32" s="275"/>
      <c r="L32" s="55"/>
      <c r="M32" s="55"/>
      <c r="N32" s="55"/>
      <c r="O32" s="288"/>
      <c r="P32" s="288"/>
    </row>
    <row r="33" spans="1:16">
      <c r="A33" s="55"/>
      <c r="B33" s="289"/>
      <c r="C33" s="289"/>
      <c r="D33" s="289"/>
      <c r="E33" s="289"/>
      <c r="F33" s="289"/>
      <c r="G33" s="55"/>
      <c r="H33" s="290"/>
      <c r="I33" s="274"/>
      <c r="J33" s="275"/>
      <c r="K33" s="275"/>
      <c r="L33" s="55"/>
      <c r="M33" s="55"/>
      <c r="N33" s="55"/>
      <c r="O33" s="288"/>
      <c r="P33" s="288"/>
    </row>
    <row r="34" spans="1:16">
      <c r="A34" s="55"/>
      <c r="B34" s="872"/>
      <c r="C34" s="872"/>
      <c r="D34" s="872"/>
      <c r="E34" s="872"/>
      <c r="F34" s="872"/>
      <c r="G34" s="55"/>
      <c r="H34" s="290"/>
      <c r="I34" s="275"/>
      <c r="J34" s="275"/>
      <c r="K34" s="275"/>
      <c r="L34" s="55"/>
      <c r="M34" s="55"/>
      <c r="N34" s="55"/>
      <c r="O34" s="269"/>
      <c r="P34" s="269"/>
    </row>
    <row r="35" spans="1:16" ht="15.6">
      <c r="A35" s="55"/>
      <c r="B35" s="170" t="s">
        <v>307</v>
      </c>
      <c r="C35" s="55"/>
      <c r="D35" s="55"/>
      <c r="E35" s="55"/>
      <c r="F35" s="55"/>
      <c r="G35" s="55"/>
      <c r="H35" s="275"/>
      <c r="I35" s="234"/>
      <c r="J35" s="847">
        <f>SUM(H26:H34)</f>
        <v>9054</v>
      </c>
      <c r="K35" s="847"/>
      <c r="L35" s="292" t="s">
        <v>311</v>
      </c>
      <c r="M35" s="55"/>
      <c r="N35" s="55"/>
      <c r="O35" s="269"/>
      <c r="P35" s="269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.6">
      <c r="A37" s="55"/>
      <c r="B37" s="169" t="s">
        <v>312</v>
      </c>
      <c r="C37" s="169"/>
      <c r="D37" s="169"/>
      <c r="E37" s="169"/>
      <c r="F37" s="169"/>
      <c r="G37" s="169"/>
      <c r="H37" s="169"/>
      <c r="I37" s="55"/>
      <c r="J37" s="55"/>
      <c r="K37" s="55"/>
      <c r="L37" s="267"/>
      <c r="M37" s="291">
        <f>(J23-J35)</f>
        <v>-3400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.6">
      <c r="A39" s="55"/>
      <c r="B39" s="848" t="s">
        <v>313</v>
      </c>
      <c r="C39" s="848"/>
      <c r="D39" s="848"/>
      <c r="E39" s="848"/>
      <c r="F39" s="848"/>
      <c r="G39" s="848"/>
      <c r="H39" s="848"/>
      <c r="I39" s="55"/>
      <c r="J39" s="55"/>
      <c r="K39" s="55"/>
      <c r="L39" s="267"/>
      <c r="M39" s="268">
        <f>(M16+M37)</f>
        <v>3157</v>
      </c>
      <c r="N39" s="55"/>
    </row>
    <row r="40" spans="1:16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</row>
    <row r="41" spans="1:16" ht="15.6">
      <c r="A41" s="55"/>
      <c r="B41" s="849" t="s">
        <v>314</v>
      </c>
      <c r="C41" s="849"/>
      <c r="D41" s="849"/>
      <c r="E41" s="849"/>
      <c r="F41" s="849"/>
      <c r="G41" s="849"/>
      <c r="H41" s="849"/>
      <c r="I41" s="849"/>
      <c r="J41" s="849"/>
      <c r="K41" s="849"/>
      <c r="L41" s="849"/>
      <c r="M41" s="849"/>
      <c r="N41" s="55"/>
    </row>
    <row r="42" spans="1:16">
      <c r="A42" s="55"/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55"/>
    </row>
    <row r="43" spans="1:16">
      <c r="A43" s="55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55"/>
    </row>
    <row r="44" spans="1:16">
      <c r="A44" s="55"/>
      <c r="B44" s="207"/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55"/>
    </row>
    <row r="45" spans="1:16" ht="15">
      <c r="A45" s="55"/>
      <c r="B45" s="838" t="s">
        <v>315</v>
      </c>
      <c r="C45" s="838"/>
      <c r="D45" s="838"/>
      <c r="E45" s="838"/>
      <c r="F45" s="838"/>
      <c r="G45" s="838"/>
      <c r="H45" s="838"/>
      <c r="I45" s="838"/>
      <c r="J45" s="838"/>
      <c r="K45" s="838"/>
      <c r="L45" s="838"/>
      <c r="M45" s="838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.6">
      <c r="A47" s="55"/>
      <c r="B47" s="848" t="s">
        <v>316</v>
      </c>
      <c r="C47" s="848"/>
      <c r="D47" s="848"/>
      <c r="E47" s="848"/>
      <c r="F47" s="848"/>
      <c r="G47" s="293"/>
      <c r="H47" s="293"/>
      <c r="I47" s="234"/>
      <c r="J47" s="850">
        <f>M16</f>
        <v>6557</v>
      </c>
      <c r="K47" s="850"/>
      <c r="L47" s="55"/>
      <c r="M47" s="55"/>
      <c r="N47" s="55"/>
    </row>
    <row r="48" spans="1:16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</row>
    <row r="49" spans="1:14" ht="15">
      <c r="A49" s="55"/>
      <c r="B49" s="841" t="s">
        <v>317</v>
      </c>
      <c r="C49" s="841"/>
      <c r="D49" s="841"/>
      <c r="E49" s="55"/>
      <c r="F49" s="55"/>
      <c r="G49" s="55"/>
      <c r="H49" s="55"/>
      <c r="I49" s="55"/>
      <c r="J49" s="55"/>
      <c r="K49" s="55"/>
      <c r="L49" s="55"/>
      <c r="M49" s="55"/>
      <c r="N49" s="55"/>
    </row>
    <row r="50" spans="1:14" ht="15.6">
      <c r="A50" s="55"/>
      <c r="B50" s="851" t="s">
        <v>318</v>
      </c>
      <c r="C50" s="851"/>
      <c r="D50" s="851"/>
      <c r="E50" s="851"/>
      <c r="F50" s="851"/>
      <c r="G50" s="234"/>
      <c r="H50" s="294">
        <f>J23</f>
        <v>5654</v>
      </c>
      <c r="I50" s="55"/>
      <c r="J50" s="55"/>
      <c r="K50" s="55"/>
      <c r="L50" s="55"/>
      <c r="M50" s="55"/>
      <c r="N50" s="55"/>
    </row>
    <row r="51" spans="1:14" ht="15.6">
      <c r="A51" s="55"/>
      <c r="B51" s="851" t="s">
        <v>319</v>
      </c>
      <c r="C51" s="851"/>
      <c r="D51" s="851"/>
      <c r="E51" s="851"/>
      <c r="F51" s="851"/>
      <c r="G51" s="55"/>
      <c r="H51" s="55"/>
      <c r="I51" s="55"/>
      <c r="J51" s="55"/>
      <c r="K51" s="55"/>
      <c r="L51" s="55"/>
      <c r="M51" s="55"/>
      <c r="N51" s="55"/>
    </row>
    <row r="52" spans="1:14" ht="15.6">
      <c r="A52" s="55"/>
      <c r="B52" s="851" t="s">
        <v>320</v>
      </c>
      <c r="C52" s="851"/>
      <c r="D52" s="851"/>
      <c r="E52" s="851"/>
      <c r="F52" s="851"/>
      <c r="G52" s="55"/>
      <c r="H52" s="295">
        <f>'HC-Jul'!N60</f>
        <v>2272</v>
      </c>
      <c r="I52" s="55"/>
      <c r="J52" s="55"/>
      <c r="K52" s="55"/>
      <c r="L52" s="55"/>
      <c r="M52" s="55"/>
      <c r="N52" s="55"/>
    </row>
    <row r="53" spans="1:14" ht="15.6">
      <c r="A53" s="55"/>
      <c r="B53" s="851" t="s">
        <v>348</v>
      </c>
      <c r="C53" s="851"/>
      <c r="D53" s="851"/>
      <c r="E53" s="851"/>
      <c r="F53" s="851"/>
      <c r="G53" s="55"/>
      <c r="H53" s="295"/>
      <c r="I53" s="55"/>
      <c r="J53" s="55"/>
      <c r="K53" s="55"/>
      <c r="L53" s="55"/>
      <c r="M53" s="55"/>
      <c r="N53" s="55"/>
    </row>
    <row r="54" spans="1:14">
      <c r="A54" s="55"/>
      <c r="B54" s="852"/>
      <c r="C54" s="852"/>
      <c r="D54" s="852"/>
      <c r="E54" s="852"/>
      <c r="F54" s="852"/>
      <c r="G54" s="55"/>
      <c r="H54" s="296"/>
      <c r="I54" s="55"/>
      <c r="J54" s="55"/>
      <c r="K54" s="55"/>
      <c r="L54" s="55"/>
      <c r="M54" s="55"/>
      <c r="N54" s="55"/>
    </row>
    <row r="55" spans="1:14" ht="15.6">
      <c r="A55" s="55"/>
      <c r="B55" s="170" t="s">
        <v>307</v>
      </c>
      <c r="C55" s="55"/>
      <c r="D55" s="55"/>
      <c r="E55" s="55"/>
      <c r="F55" s="55"/>
      <c r="G55" s="55"/>
      <c r="H55" s="55"/>
      <c r="I55" s="234"/>
      <c r="J55" s="853">
        <f>SUM(H50:H54)</f>
        <v>7926</v>
      </c>
      <c r="K55" s="853"/>
      <c r="L55" s="170" t="s">
        <v>280</v>
      </c>
      <c r="M55" s="55"/>
      <c r="N55" s="55"/>
    </row>
    <row r="56" spans="1:14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</row>
    <row r="57" spans="1:14" ht="15">
      <c r="A57" s="55"/>
      <c r="B57" s="841" t="s">
        <v>321</v>
      </c>
      <c r="C57" s="841"/>
      <c r="D57" s="841"/>
      <c r="E57" s="55"/>
      <c r="F57" s="55"/>
      <c r="G57" s="55"/>
      <c r="H57" s="55"/>
      <c r="I57" s="55"/>
      <c r="J57" s="55"/>
      <c r="K57" s="55"/>
      <c r="L57" s="55"/>
      <c r="M57" s="207"/>
      <c r="N57" s="55"/>
    </row>
    <row r="58" spans="1:14" ht="15.6">
      <c r="A58" s="55"/>
      <c r="B58" s="854" t="s">
        <v>322</v>
      </c>
      <c r="C58" s="854"/>
      <c r="D58" s="854"/>
      <c r="E58" s="854"/>
      <c r="F58" s="854"/>
      <c r="G58" s="234"/>
      <c r="H58" s="291">
        <f>J35</f>
        <v>9054</v>
      </c>
      <c r="I58" s="55"/>
      <c r="J58" s="55"/>
      <c r="K58" s="55"/>
      <c r="L58" s="55"/>
      <c r="M58" s="207"/>
      <c r="N58" s="55"/>
    </row>
    <row r="59" spans="1:14" ht="15.6">
      <c r="A59" s="55"/>
      <c r="B59" s="854" t="s">
        <v>323</v>
      </c>
      <c r="C59" s="854"/>
      <c r="D59" s="854"/>
      <c r="E59" s="854"/>
      <c r="F59" s="854"/>
      <c r="G59" s="55"/>
      <c r="H59" s="55"/>
      <c r="I59" s="55"/>
      <c r="J59" s="55"/>
      <c r="K59" s="55"/>
      <c r="L59" s="55"/>
      <c r="M59" s="297"/>
      <c r="N59" s="55"/>
    </row>
    <row r="60" spans="1:14" ht="15.6">
      <c r="A60" s="55"/>
      <c r="B60" s="854" t="s">
        <v>320</v>
      </c>
      <c r="C60" s="854"/>
      <c r="D60" s="854"/>
      <c r="E60" s="854"/>
      <c r="F60" s="854"/>
      <c r="G60" s="55"/>
      <c r="H60" s="285">
        <f>H52</f>
        <v>2272</v>
      </c>
      <c r="I60" s="55"/>
      <c r="J60" s="55"/>
      <c r="K60" s="55"/>
      <c r="L60" s="55"/>
      <c r="M60" s="298"/>
      <c r="N60" s="55"/>
    </row>
    <row r="61" spans="1:14" ht="15.6">
      <c r="A61" s="55"/>
      <c r="B61" s="854" t="s">
        <v>348</v>
      </c>
      <c r="C61" s="854"/>
      <c r="D61" s="854"/>
      <c r="E61" s="854"/>
      <c r="F61" s="854"/>
      <c r="G61" s="55"/>
      <c r="H61" s="285">
        <f>H53</f>
        <v>0</v>
      </c>
      <c r="I61" s="55"/>
      <c r="J61" s="55"/>
      <c r="K61" s="55"/>
      <c r="L61" s="55"/>
      <c r="M61" s="298"/>
      <c r="N61" s="55"/>
    </row>
    <row r="62" spans="1:14">
      <c r="A62" s="55"/>
      <c r="B62" s="852"/>
      <c r="C62" s="852"/>
      <c r="D62" s="852"/>
      <c r="E62" s="852"/>
      <c r="F62" s="852"/>
      <c r="G62" s="55"/>
      <c r="H62" s="296"/>
      <c r="I62" s="55"/>
      <c r="J62" s="55"/>
      <c r="K62" s="55"/>
      <c r="L62" s="55"/>
      <c r="M62" s="298"/>
      <c r="N62" s="55"/>
    </row>
    <row r="63" spans="1:14" ht="15.6">
      <c r="A63" s="55"/>
      <c r="B63" s="170" t="s">
        <v>307</v>
      </c>
      <c r="C63" s="55"/>
      <c r="D63" s="55"/>
      <c r="E63" s="55"/>
      <c r="F63" s="55"/>
      <c r="G63" s="55"/>
      <c r="H63" s="55"/>
      <c r="I63" s="234"/>
      <c r="J63" s="847">
        <f>SUM(H58:H62)</f>
        <v>11326</v>
      </c>
      <c r="K63" s="847"/>
      <c r="L63" s="299" t="s">
        <v>324</v>
      </c>
      <c r="M63" s="298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298"/>
      <c r="N64" s="55"/>
    </row>
    <row r="65" spans="1:14" ht="15.6">
      <c r="A65" s="55"/>
      <c r="B65" s="848" t="s">
        <v>325</v>
      </c>
      <c r="C65" s="848"/>
      <c r="D65" s="848"/>
      <c r="E65" s="848"/>
      <c r="F65" s="848"/>
      <c r="G65" s="848"/>
      <c r="H65" s="848"/>
      <c r="I65" s="234"/>
      <c r="J65" s="850">
        <f>+J47+J55-J63</f>
        <v>3157</v>
      </c>
      <c r="K65" s="850"/>
      <c r="L65" s="300" t="s">
        <v>326</v>
      </c>
      <c r="M65" s="301"/>
      <c r="N65" s="55"/>
    </row>
    <row r="66" spans="1:14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302"/>
      <c r="N66" s="55"/>
    </row>
    <row r="67" spans="1:14">
      <c r="A67" s="55"/>
      <c r="B67" s="247"/>
      <c r="C67" s="247"/>
      <c r="D67" s="247"/>
      <c r="E67" s="247"/>
      <c r="F67" s="247"/>
      <c r="G67" s="247"/>
      <c r="H67" s="247"/>
      <c r="I67" s="247"/>
      <c r="J67" s="247"/>
      <c r="K67" s="247"/>
      <c r="L67" s="247"/>
      <c r="M67" s="247"/>
      <c r="N67" s="55"/>
    </row>
    <row r="68" spans="1:14">
      <c r="A68" s="55"/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55"/>
    </row>
    <row r="69" spans="1:14">
      <c r="A69" s="55"/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 ht="15">
      <c r="A71" s="55"/>
      <c r="B71" s="838" t="s">
        <v>327</v>
      </c>
      <c r="C71" s="838"/>
      <c r="D71" s="838"/>
      <c r="E71" s="838"/>
      <c r="F71" s="838"/>
      <c r="G71" s="838"/>
      <c r="H71" s="838"/>
      <c r="I71" s="838"/>
      <c r="J71" s="838"/>
      <c r="K71" s="838"/>
      <c r="L71" s="838"/>
      <c r="M71" s="838"/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855" t="s">
        <v>374</v>
      </c>
      <c r="C73" s="855"/>
      <c r="D73" s="855"/>
      <c r="E73" s="855"/>
      <c r="F73" s="855"/>
      <c r="G73" s="303"/>
      <c r="H73" s="303"/>
      <c r="I73" s="303"/>
      <c r="J73" s="303"/>
      <c r="K73" s="303"/>
      <c r="L73" s="304" t="s">
        <v>281</v>
      </c>
      <c r="M73" s="305">
        <f>'HC-Jul'!H121</f>
        <v>0</v>
      </c>
      <c r="N73" s="55"/>
    </row>
    <row r="74" spans="1:14">
      <c r="A74" s="55"/>
      <c r="B74" s="855" t="s">
        <v>33</v>
      </c>
      <c r="C74" s="855"/>
      <c r="D74" s="855"/>
      <c r="E74" s="855"/>
      <c r="F74" s="855"/>
      <c r="G74" s="303"/>
      <c r="H74" s="303"/>
      <c r="I74" s="303"/>
      <c r="J74" s="303"/>
      <c r="K74" s="303"/>
      <c r="L74" s="304" t="s">
        <v>281</v>
      </c>
      <c r="M74" s="305">
        <f>'HC-Jul'!H130</f>
        <v>3000</v>
      </c>
      <c r="N74" s="55"/>
    </row>
    <row r="75" spans="1:14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4" ht="18">
      <c r="A77" s="55"/>
      <c r="B77" s="55"/>
      <c r="C77" s="55"/>
      <c r="D77" s="55"/>
      <c r="E77" s="856" t="s">
        <v>328</v>
      </c>
      <c r="F77" s="856"/>
      <c r="G77" s="856"/>
      <c r="H77" s="857" t="s">
        <v>6</v>
      </c>
      <c r="I77" s="857"/>
      <c r="J77" s="857"/>
      <c r="K77" s="857"/>
      <c r="L77" s="857"/>
      <c r="M77" s="857"/>
      <c r="N77" s="55"/>
    </row>
    <row r="78" spans="1:14" ht="6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  <row r="79" spans="1:14">
      <c r="A79" s="55"/>
      <c r="B79" s="306" t="s">
        <v>329</v>
      </c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7" t="s">
        <v>270</v>
      </c>
      <c r="N79" s="55"/>
    </row>
    <row r="80" spans="1:14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</row>
  </sheetData>
  <mergeCells count="65">
    <mergeCell ref="B71:M71"/>
    <mergeCell ref="B73:F73"/>
    <mergeCell ref="B74:F74"/>
    <mergeCell ref="E77:G77"/>
    <mergeCell ref="H77:M77"/>
    <mergeCell ref="B60:F60"/>
    <mergeCell ref="B61:F61"/>
    <mergeCell ref="B62:F62"/>
    <mergeCell ref="J63:K63"/>
    <mergeCell ref="B65:H65"/>
    <mergeCell ref="J65:K65"/>
    <mergeCell ref="B54:F54"/>
    <mergeCell ref="J55:K55"/>
    <mergeCell ref="B57:D57"/>
    <mergeCell ref="B58:F58"/>
    <mergeCell ref="B59:F59"/>
    <mergeCell ref="B49:D49"/>
    <mergeCell ref="B50:F50"/>
    <mergeCell ref="B51:F51"/>
    <mergeCell ref="B52:F52"/>
    <mergeCell ref="B53:F53"/>
    <mergeCell ref="B39:H39"/>
    <mergeCell ref="B41:M41"/>
    <mergeCell ref="B45:M45"/>
    <mergeCell ref="B47:F47"/>
    <mergeCell ref="J47:K47"/>
    <mergeCell ref="B29:F29"/>
    <mergeCell ref="B30:F30"/>
    <mergeCell ref="B34:F34"/>
    <mergeCell ref="J35:K35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Jul'.C6" display="Deposito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76" firstPageNumber="0" fitToHeight="0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81"/>
  <sheetViews>
    <sheetView topLeftCell="A22" workbookViewId="0">
      <selection activeCell="H24" activeCellId="1" sqref="H14 H24"/>
    </sheetView>
  </sheetViews>
  <sheetFormatPr baseColWidth="10" defaultColWidth="9.109375" defaultRowHeight="13.2"/>
  <cols>
    <col min="1" max="1025" width="9.109375" style="1"/>
  </cols>
  <sheetData>
    <row r="1" spans="1:11">
      <c r="A1"/>
      <c r="B1"/>
      <c r="C1" s="308" t="s">
        <v>8</v>
      </c>
      <c r="D1" s="309" t="s">
        <v>50</v>
      </c>
      <c r="E1" s="310"/>
      <c r="F1" s="310"/>
      <c r="G1" s="310"/>
      <c r="H1" s="310"/>
      <c r="I1"/>
      <c r="J1"/>
      <c r="K1" s="310"/>
    </row>
    <row r="2" spans="1:11">
      <c r="A2"/>
      <c r="B2"/>
      <c r="C2" s="311" t="s">
        <v>9</v>
      </c>
      <c r="D2" s="312" t="s">
        <v>51</v>
      </c>
      <c r="E2" s="310"/>
      <c r="F2" s="310"/>
      <c r="G2" s="310"/>
      <c r="H2" s="310"/>
      <c r="I2"/>
      <c r="J2"/>
      <c r="K2" s="310"/>
    </row>
    <row r="3" spans="1:11" ht="13.8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</row>
    <row r="4" spans="1:11" ht="13.8">
      <c r="A4"/>
      <c r="B4"/>
      <c r="C4" s="259" t="s">
        <v>5</v>
      </c>
      <c r="D4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8" t="s">
        <v>401</v>
      </c>
      <c r="D6" s="858"/>
      <c r="E6" s="858"/>
      <c r="F6" s="858"/>
      <c r="G6" s="858"/>
      <c r="H6" s="858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9" t="s">
        <v>331</v>
      </c>
      <c r="D9" s="859"/>
      <c r="E9" s="859"/>
      <c r="F9" s="860" t="s">
        <v>332</v>
      </c>
      <c r="G9" s="860"/>
      <c r="H9" s="318">
        <v>607991</v>
      </c>
      <c r="I9" s="319"/>
      <c r="J9" s="55"/>
      <c r="K9"/>
    </row>
    <row r="10" spans="1:11">
      <c r="A10" s="55"/>
      <c r="B10" s="317"/>
      <c r="C10" s="859"/>
      <c r="D10" s="859"/>
      <c r="E10" s="859"/>
      <c r="F10" s="860" t="s">
        <v>333</v>
      </c>
      <c r="G10" s="860"/>
      <c r="H10" s="318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'HC-Jul'!N60</f>
        <v>2272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'HC-Jul'!N63</f>
        <v>0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2272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59" t="s">
        <v>361</v>
      </c>
      <c r="D19" s="859"/>
      <c r="E19" s="859"/>
      <c r="F19" s="860" t="s">
        <v>332</v>
      </c>
      <c r="G19" s="860"/>
      <c r="H19" s="318">
        <v>607975</v>
      </c>
      <c r="I19" s="319"/>
      <c r="J19" s="55"/>
    </row>
    <row r="20" spans="1:10">
      <c r="A20" s="55"/>
      <c r="B20" s="317"/>
      <c r="C20" s="859"/>
      <c r="D20" s="859"/>
      <c r="E20" s="859"/>
      <c r="F20" s="860" t="s">
        <v>333</v>
      </c>
      <c r="G20" s="860"/>
      <c r="H20" s="318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'HC-Jul'!N62</f>
        <v>1300</v>
      </c>
      <c r="I22" s="319"/>
      <c r="J22" s="55"/>
    </row>
    <row r="23" spans="1:10" ht="13.5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'HC-Jul'!N61</f>
        <v>1000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2300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59" t="s">
        <v>363</v>
      </c>
      <c r="D29" s="859"/>
      <c r="E29" s="859"/>
      <c r="F29" s="869" t="s">
        <v>333</v>
      </c>
      <c r="G29" s="869"/>
      <c r="H29" s="869">
        <v>2675459567</v>
      </c>
      <c r="I29" s="319"/>
      <c r="J29" s="55"/>
    </row>
    <row r="30" spans="1:10" ht="12.75" customHeight="1">
      <c r="A30" s="55"/>
      <c r="B30" s="317"/>
      <c r="C30" s="859"/>
      <c r="D30" s="859"/>
      <c r="E30" s="859"/>
      <c r="F30" s="869"/>
      <c r="G30" s="869"/>
      <c r="H30" s="869"/>
      <c r="I30" s="319"/>
      <c r="J30" s="55"/>
    </row>
    <row r="31" spans="1:10" ht="15.6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'HC-Jul'!N64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5572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2.8">
      <c r="A40" s="55"/>
      <c r="B40" s="861" t="s">
        <v>337</v>
      </c>
      <c r="C40" s="861"/>
      <c r="D40" s="861"/>
      <c r="E40" s="861"/>
      <c r="F40" s="861"/>
      <c r="G40" s="861"/>
      <c r="H40" s="861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'HC-Jul'!F110</f>
        <v>6557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'IM-Jul'!H20</f>
        <v>5654</v>
      </c>
      <c r="E43" s="336"/>
      <c r="F43" s="377" t="s">
        <v>341</v>
      </c>
      <c r="G43" s="341"/>
      <c r="H43" s="342">
        <f>'HC-Jul'!U61</f>
        <v>2272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12211</v>
      </c>
      <c r="E44" s="336"/>
      <c r="F44" s="392" t="s">
        <v>343</v>
      </c>
      <c r="G44" s="393"/>
      <c r="H44" s="394">
        <f>SUM(H42-H43)</f>
        <v>2728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'IM-Jul'!B26:F26</f>
        <v>Resolucion para Fondo de Salones del Reino - Jul</v>
      </c>
      <c r="C46" s="347"/>
      <c r="D46" s="291">
        <f>'IM-Jul'!H26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'IM-Jul'!B27:F27</f>
        <v>PMA - Mes de Jul</v>
      </c>
      <c r="C47" s="347"/>
      <c r="D47" s="291">
        <f>'IM-Jul'!H27</f>
        <v>0</v>
      </c>
      <c r="E47" s="348"/>
      <c r="F47" s="377" t="s">
        <v>345</v>
      </c>
      <c r="G47" s="341"/>
      <c r="H47" s="342">
        <f>'HC-Jul'!V61</f>
        <v>1000</v>
      </c>
      <c r="I47" s="55"/>
      <c r="J47" s="55"/>
    </row>
    <row r="48" spans="1:10">
      <c r="A48" s="55"/>
      <c r="B48" s="380" t="str">
        <f>'IM-Jul'!B28:F28</f>
        <v>Contribucion Mensual para el Mantto del Salon - Jul</v>
      </c>
      <c r="C48" s="347"/>
      <c r="D48" s="291">
        <v>2200</v>
      </c>
      <c r="E48" s="348"/>
      <c r="F48" s="392" t="s">
        <v>343</v>
      </c>
      <c r="G48" s="393"/>
      <c r="H48" s="394">
        <f>SUM(H46-H47)</f>
        <v>-400</v>
      </c>
      <c r="I48" s="55"/>
      <c r="J48" s="55"/>
    </row>
    <row r="49" spans="1:10">
      <c r="A49" s="55"/>
      <c r="B49" s="380" t="str">
        <f>'IM-Jul'!B29:F29</f>
        <v>Resolucion para Fondo del Circuito - Mes de Jul</v>
      </c>
      <c r="C49" s="347"/>
      <c r="D49" s="291">
        <f>'IM-Jul'!H29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'IM-Jul'!B30:F30</f>
        <v>Gastos Varios (Ver hoja de cuentas CT "G")</v>
      </c>
      <c r="C50" s="351"/>
      <c r="D50" s="291">
        <f>'IM-Jul'!H30</f>
        <v>5754</v>
      </c>
      <c r="E50" s="352"/>
      <c r="F50" s="351"/>
      <c r="G50" s="351"/>
      <c r="H50" s="353"/>
      <c r="I50" s="55"/>
      <c r="J50" s="55"/>
    </row>
    <row r="51" spans="1:10">
      <c r="A51" s="55"/>
      <c r="B51" s="380" t="s">
        <v>402</v>
      </c>
      <c r="C51" s="351"/>
      <c r="D51" s="451">
        <v>400</v>
      </c>
      <c r="E51" s="352"/>
      <c r="F51" s="351"/>
      <c r="G51" s="351"/>
      <c r="H51" s="353"/>
      <c r="I51" s="55"/>
      <c r="J51" s="55"/>
    </row>
    <row r="52" spans="1:10">
      <c r="A52" s="55"/>
      <c r="B52" s="380" t="s">
        <v>403</v>
      </c>
      <c r="C52" s="351"/>
      <c r="D52" s="451">
        <v>172</v>
      </c>
      <c r="E52" s="352"/>
      <c r="F52" s="351"/>
      <c r="G52" s="351"/>
      <c r="H52" s="353"/>
      <c r="I52" s="55"/>
      <c r="J52" s="55"/>
    </row>
    <row r="53" spans="1:10">
      <c r="A53" s="55"/>
      <c r="B53" s="380"/>
      <c r="C53" s="351"/>
      <c r="D53" s="451"/>
      <c r="E53" s="352"/>
      <c r="F53" s="351"/>
      <c r="G53" s="351"/>
      <c r="H53" s="353"/>
      <c r="I53" s="55"/>
      <c r="J53" s="55"/>
    </row>
    <row r="54" spans="1:10">
      <c r="A54" s="55"/>
      <c r="B54" s="380">
        <f>'IM-Jul'!B34:F34</f>
        <v>0</v>
      </c>
      <c r="C54" s="351"/>
      <c r="D54" s="354">
        <f>'IM-Jul'!H34</f>
        <v>0</v>
      </c>
      <c r="E54" s="336"/>
      <c r="F54" s="351"/>
      <c r="G54" s="351"/>
      <c r="H54" s="355">
        <f>D55+H42+H46</f>
        <v>16426</v>
      </c>
      <c r="I54" s="55"/>
      <c r="J54" s="55"/>
    </row>
    <row r="55" spans="1:10">
      <c r="A55" s="55"/>
      <c r="B55" s="395" t="s">
        <v>342</v>
      </c>
      <c r="C55" s="395"/>
      <c r="D55" s="396">
        <f>SUM(D46:D54)</f>
        <v>10826</v>
      </c>
      <c r="E55" s="336"/>
      <c r="F55" s="341"/>
      <c r="G55" s="341"/>
      <c r="H55" s="358">
        <f>D44+H43+H47</f>
        <v>15483</v>
      </c>
      <c r="I55" s="55"/>
      <c r="J55" s="55"/>
    </row>
    <row r="56" spans="1:10">
      <c r="A56" s="55"/>
      <c r="B56" s="336"/>
      <c r="C56" s="336"/>
      <c r="D56" s="336"/>
      <c r="E56" s="336"/>
      <c r="F56" s="336"/>
      <c r="G56" s="336"/>
      <c r="H56" s="359">
        <f>D57</f>
        <v>1385</v>
      </c>
      <c r="I56" s="55"/>
      <c r="J56" s="55"/>
    </row>
    <row r="57" spans="1:10">
      <c r="A57" s="55"/>
      <c r="B57" s="393" t="s">
        <v>343</v>
      </c>
      <c r="C57" s="393"/>
      <c r="D57" s="394">
        <f>SUM(D44-D55)</f>
        <v>1385</v>
      </c>
      <c r="E57" s="336"/>
      <c r="F57" s="360"/>
      <c r="G57" s="360"/>
      <c r="H57" s="361">
        <f>H44+H48+H56</f>
        <v>3713</v>
      </c>
      <c r="I57" s="55"/>
      <c r="J57" s="55"/>
    </row>
    <row r="58" spans="1:10">
      <c r="A58" s="55"/>
      <c r="B58" s="55"/>
      <c r="C58" s="55"/>
      <c r="D58" s="397"/>
      <c r="E58" s="55"/>
      <c r="F58" s="55"/>
      <c r="G58" s="55"/>
      <c r="H58" s="362">
        <f>H54-H55</f>
        <v>943</v>
      </c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464" t="s">
        <v>404</v>
      </c>
      <c r="D60" s="465">
        <v>721</v>
      </c>
      <c r="E60" s="55"/>
      <c r="F60" s="55"/>
      <c r="G60" s="55"/>
      <c r="H60" s="55"/>
      <c r="I60" s="55"/>
      <c r="J60" s="55"/>
    </row>
    <row r="61" spans="1:10">
      <c r="A61" s="55"/>
      <c r="B61" s="55"/>
      <c r="C61" s="464" t="s">
        <v>405</v>
      </c>
      <c r="D61" s="465">
        <v>3000</v>
      </c>
      <c r="E61" s="55"/>
      <c r="F61" s="55"/>
      <c r="G61" s="55"/>
      <c r="H61" s="55"/>
      <c r="I61" s="55"/>
      <c r="J61" s="55"/>
    </row>
    <row r="62" spans="1:10">
      <c r="A62" s="55"/>
      <c r="B62" s="55"/>
      <c r="C62" s="464"/>
      <c r="D62" s="466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397">
        <f>D60+D61+D62</f>
        <v>3721</v>
      </c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  <row r="81" spans="1:10">
      <c r="A81" s="55"/>
      <c r="B81" s="55"/>
      <c r="C81" s="55"/>
      <c r="D81" s="55"/>
      <c r="E81" s="55"/>
      <c r="F81" s="55"/>
      <c r="G81" s="55"/>
      <c r="H81" s="55"/>
      <c r="I81" s="55"/>
      <c r="J81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Jul'!M3" display="HC - Jul"/>
    <hyperlink ref="C2" location="Listado!B3" display="Listado"/>
    <hyperlink ref="D2" location="'IM-Jul'!D5" display="IM - Jul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E175"/>
  <sheetViews>
    <sheetView zoomScale="76" workbookViewId="0">
      <pane ySplit="6" topLeftCell="A100" activePane="bottomLeft" state="frozen"/>
      <selection pane="bottomLeft" activeCell="N63" sqref="L63:N63"/>
    </sheetView>
  </sheetViews>
  <sheetFormatPr baseColWidth="10" defaultColWidth="9.109375" defaultRowHeight="13.2"/>
  <cols>
    <col min="1" max="1" width="1.109375" style="1" customWidth="1"/>
    <col min="2" max="2" width="10.109375" style="71" bestFit="1" customWidth="1"/>
    <col min="3" max="3" width="5.44140625" style="1" customWidth="1"/>
    <col min="4" max="4" width="3.44140625" style="1" customWidth="1"/>
    <col min="5" max="5" width="2.6640625" style="1" customWidth="1"/>
    <col min="6" max="6" width="11.44140625" style="1" bestFit="1" customWidth="1"/>
    <col min="7" max="7" width="5.88671875" style="1" customWidth="1"/>
    <col min="8" max="8" width="12.6640625" style="1" bestFit="1" customWidth="1"/>
    <col min="9" max="9" width="11.44140625" style="1" bestFit="1" customWidth="1"/>
    <col min="10" max="10" width="6.33203125" style="1" customWidth="1"/>
    <col min="11" max="11" width="4.33203125" style="1" customWidth="1"/>
    <col min="12" max="12" width="7.109375" style="71" customWidth="1"/>
    <col min="13" max="13" width="11.44140625" style="71" customWidth="1"/>
    <col min="14" max="14" width="9" style="71" customWidth="1"/>
    <col min="15" max="15" width="9.109375" style="71"/>
    <col min="16" max="16" width="8.44140625" style="71" customWidth="1"/>
    <col min="17" max="17" width="9.109375" style="71"/>
    <col min="18" max="18" width="10.44140625" style="71" customWidth="1"/>
    <col min="19" max="19" width="1.33203125" style="1" customWidth="1"/>
    <col min="20" max="23" width="9.109375" style="1"/>
    <col min="24" max="24" width="0" style="1" hidden="1"/>
    <col min="25" max="1019" width="9.109375" style="1"/>
  </cols>
  <sheetData>
    <row r="1" spans="1:26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3.8">
      <c r="A2"/>
      <c r="B2" s="788" t="s">
        <v>8</v>
      </c>
      <c r="C2" s="788"/>
      <c r="D2" s="788"/>
      <c r="E2" s="788"/>
      <c r="F2" s="158"/>
      <c r="G2" s="803">
        <v>41852</v>
      </c>
      <c r="H2" s="803"/>
      <c r="I2" s="803"/>
      <c r="J2" s="803"/>
      <c r="K2" s="803"/>
      <c r="L2" s="159"/>
      <c r="M2" s="491" t="s">
        <v>18</v>
      </c>
      <c r="N2" s="491" t="s">
        <v>21</v>
      </c>
      <c r="O2" s="491" t="s">
        <v>24</v>
      </c>
      <c r="P2" s="491" t="s">
        <v>27</v>
      </c>
      <c r="Q2" s="491" t="s">
        <v>30</v>
      </c>
      <c r="R2" s="491" t="s">
        <v>34</v>
      </c>
      <c r="S2"/>
      <c r="T2"/>
      <c r="U2"/>
      <c r="V2"/>
      <c r="W2"/>
      <c r="X2"/>
      <c r="Y2"/>
      <c r="Z2"/>
    </row>
    <row r="3" spans="1:26" ht="13.8">
      <c r="A3"/>
      <c r="B3" s="775" t="s">
        <v>9</v>
      </c>
      <c r="C3" s="775"/>
      <c r="D3" s="775"/>
      <c r="E3" s="775"/>
      <c r="F3" s="158"/>
      <c r="G3" s="161"/>
      <c r="H3" s="161"/>
      <c r="I3" s="161"/>
      <c r="J3" s="161"/>
      <c r="K3" s="161"/>
      <c r="L3" s="159"/>
      <c r="M3" s="491" t="s">
        <v>37</v>
      </c>
      <c r="N3" s="491" t="s">
        <v>40</v>
      </c>
      <c r="O3" s="491" t="s">
        <v>43</v>
      </c>
      <c r="P3" s="491" t="s">
        <v>46</v>
      </c>
      <c r="Q3" s="491" t="s">
        <v>50</v>
      </c>
      <c r="R3" s="500" t="s">
        <v>53</v>
      </c>
      <c r="S3"/>
      <c r="T3"/>
      <c r="U3"/>
      <c r="V3"/>
      <c r="W3"/>
      <c r="X3"/>
      <c r="Y3"/>
      <c r="Z3"/>
    </row>
    <row r="4" spans="1:26" ht="13.8">
      <c r="A4"/>
      <c r="B4" s="776" t="s">
        <v>10</v>
      </c>
      <c r="C4" s="776"/>
      <c r="D4" s="776"/>
      <c r="E4" s="776"/>
      <c r="F4" s="162"/>
      <c r="G4" s="801" t="s">
        <v>252</v>
      </c>
      <c r="H4" s="801"/>
      <c r="I4" s="801"/>
      <c r="J4" s="801"/>
      <c r="K4" s="801"/>
      <c r="L4" s="163"/>
      <c r="M4" s="492" t="s">
        <v>19</v>
      </c>
      <c r="N4" s="492" t="s">
        <v>22</v>
      </c>
      <c r="O4" s="492" t="s">
        <v>25</v>
      </c>
      <c r="P4" s="492" t="s">
        <v>28</v>
      </c>
      <c r="Q4" s="492" t="s">
        <v>31</v>
      </c>
      <c r="R4" s="492" t="s">
        <v>35</v>
      </c>
      <c r="S4"/>
      <c r="T4"/>
      <c r="U4"/>
      <c r="V4"/>
      <c r="W4"/>
      <c r="X4"/>
      <c r="Y4"/>
      <c r="Z4"/>
    </row>
    <row r="5" spans="1:26" ht="15.6">
      <c r="A5"/>
      <c r="B5" s="802" t="s">
        <v>5</v>
      </c>
      <c r="C5" s="802"/>
      <c r="D5" s="802"/>
      <c r="E5" s="802"/>
      <c r="F5" s="162"/>
      <c r="G5" s="161"/>
      <c r="H5" s="161"/>
      <c r="I5" s="161"/>
      <c r="J5" s="161"/>
      <c r="K5" s="161"/>
      <c r="L5" s="163"/>
      <c r="M5" s="492" t="s">
        <v>38</v>
      </c>
      <c r="N5" s="492" t="s">
        <v>41</v>
      </c>
      <c r="O5" s="492" t="s">
        <v>44</v>
      </c>
      <c r="P5" s="492" t="s">
        <v>47</v>
      </c>
      <c r="Q5" s="492" t="s">
        <v>51</v>
      </c>
      <c r="R5" s="492" t="s">
        <v>54</v>
      </c>
      <c r="S5"/>
      <c r="T5"/>
      <c r="U5"/>
      <c r="V5"/>
      <c r="W5"/>
      <c r="X5"/>
      <c r="Y5"/>
      <c r="Z5"/>
    </row>
    <row r="6" spans="1:26" ht="6.75" customHeight="1">
      <c r="A6"/>
      <c r="B6" s="164"/>
      <c r="C6" s="164"/>
      <c r="D6" s="164"/>
      <c r="E6" s="164"/>
      <c r="F6" s="162"/>
      <c r="G6" s="161"/>
      <c r="H6" s="161"/>
      <c r="I6" s="161"/>
      <c r="J6" s="161"/>
      <c r="K6" s="161"/>
      <c r="L6" s="163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/>
      <c r="V7"/>
      <c r="W7"/>
      <c r="X7"/>
      <c r="Y7"/>
      <c r="Z7"/>
    </row>
    <row r="8" spans="1:26" ht="26.25" customHeight="1">
      <c r="A8" s="55"/>
      <c r="B8" s="794" t="s">
        <v>253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794"/>
      <c r="O8" s="794"/>
      <c r="P8" s="794"/>
      <c r="Q8" s="794"/>
      <c r="R8" s="794"/>
      <c r="S8" s="55"/>
    </row>
    <row r="9" spans="1:26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66"/>
      <c r="K9" s="166"/>
      <c r="L9" s="130"/>
      <c r="M9" s="130"/>
      <c r="N9" s="130"/>
      <c r="O9" s="130"/>
      <c r="P9" s="130"/>
      <c r="Q9" s="130"/>
      <c r="R9" s="130"/>
      <c r="S9" s="55"/>
    </row>
    <row r="10" spans="1:26" ht="15.6">
      <c r="A10" s="55"/>
      <c r="B10" s="795" t="str">
        <f>Menu!C13</f>
        <v>Jardines Cancun</v>
      </c>
      <c r="C10" s="795"/>
      <c r="D10" s="795"/>
      <c r="E10" s="795"/>
      <c r="F10" s="795"/>
      <c r="G10" s="795"/>
      <c r="H10" s="795"/>
      <c r="I10" s="795"/>
      <c r="J10" s="168"/>
      <c r="K10" s="795" t="str">
        <f>Menu!F13</f>
        <v>Cancun</v>
      </c>
      <c r="L10" s="795"/>
      <c r="M10" s="795"/>
      <c r="N10" s="795" t="str">
        <f>Menu!I13</f>
        <v>Quintana Roo</v>
      </c>
      <c r="O10" s="795"/>
      <c r="P10" s="795" t="s">
        <v>80</v>
      </c>
      <c r="Q10" s="795"/>
      <c r="R10" s="498">
        <v>2018</v>
      </c>
      <c r="S10" s="55"/>
    </row>
    <row r="11" spans="1:26">
      <c r="A11" s="55"/>
      <c r="B11" s="796" t="s">
        <v>254</v>
      </c>
      <c r="C11" s="796"/>
      <c r="D11" s="796"/>
      <c r="E11" s="796"/>
      <c r="F11" s="796"/>
      <c r="G11" s="796"/>
      <c r="H11" s="796"/>
      <c r="I11" s="796"/>
      <c r="J11" s="171"/>
      <c r="K11" s="797" t="s">
        <v>255</v>
      </c>
      <c r="L11" s="797"/>
      <c r="M11" s="797"/>
      <c r="N11" s="796" t="s">
        <v>256</v>
      </c>
      <c r="O11" s="796"/>
      <c r="P11" s="797" t="s">
        <v>257</v>
      </c>
      <c r="Q11" s="797"/>
      <c r="R11" s="499" t="s">
        <v>258</v>
      </c>
      <c r="S11" s="55"/>
      <c r="T11" s="52"/>
    </row>
    <row r="12" spans="1:26" ht="13.5" customHeight="1">
      <c r="A12" s="55"/>
      <c r="B12" s="130"/>
      <c r="C12" s="55"/>
      <c r="D12" s="55"/>
      <c r="E12" s="55"/>
      <c r="F12" s="55"/>
      <c r="G12" s="55"/>
      <c r="H12" s="55"/>
      <c r="I12" s="55"/>
      <c r="J12" s="55"/>
      <c r="K12" s="55"/>
      <c r="L12" s="130"/>
      <c r="M12" s="130"/>
      <c r="N12" s="130"/>
      <c r="O12" s="130"/>
      <c r="P12" s="130"/>
      <c r="Q12" s="130"/>
      <c r="R12" s="130"/>
      <c r="S12" s="55"/>
      <c r="T12" s="172"/>
    </row>
    <row r="13" spans="1:26" ht="13.5" customHeight="1">
      <c r="A13" s="55"/>
      <c r="B13" s="791" t="s">
        <v>259</v>
      </c>
      <c r="C13" s="792" t="s">
        <v>260</v>
      </c>
      <c r="D13" s="792"/>
      <c r="E13" s="792"/>
      <c r="F13" s="792"/>
      <c r="G13" s="792"/>
      <c r="H13" s="792"/>
      <c r="I13" s="792"/>
      <c r="J13" s="792"/>
      <c r="K13" s="792"/>
      <c r="L13" s="792" t="s">
        <v>261</v>
      </c>
      <c r="M13" s="792" t="s">
        <v>262</v>
      </c>
      <c r="N13" s="792"/>
      <c r="O13" s="792" t="s">
        <v>372</v>
      </c>
      <c r="P13" s="792"/>
      <c r="Q13" s="793" t="s">
        <v>353</v>
      </c>
      <c r="R13" s="793"/>
      <c r="S13" s="55"/>
      <c r="T13" s="174"/>
    </row>
    <row r="14" spans="1:26">
      <c r="A14" s="55"/>
      <c r="B14" s="791"/>
      <c r="C14" s="792"/>
      <c r="D14" s="792"/>
      <c r="E14" s="792"/>
      <c r="F14" s="792"/>
      <c r="G14" s="792"/>
      <c r="H14" s="792"/>
      <c r="I14" s="792"/>
      <c r="J14" s="792"/>
      <c r="K14" s="792"/>
      <c r="L14" s="792"/>
      <c r="M14" s="496" t="s">
        <v>265</v>
      </c>
      <c r="N14" s="496" t="s">
        <v>266</v>
      </c>
      <c r="O14" s="496" t="s">
        <v>265</v>
      </c>
      <c r="P14" s="496" t="s">
        <v>266</v>
      </c>
      <c r="Q14" s="496" t="s">
        <v>265</v>
      </c>
      <c r="R14" s="497" t="s">
        <v>266</v>
      </c>
      <c r="S14" s="56"/>
      <c r="T14" s="52"/>
    </row>
    <row r="15" spans="1:26" ht="15.75" customHeight="1">
      <c r="A15" s="55"/>
      <c r="B15" s="698">
        <v>43314</v>
      </c>
      <c r="C15" s="799" t="s">
        <v>458</v>
      </c>
      <c r="D15" s="799"/>
      <c r="E15" s="799"/>
      <c r="F15" s="799"/>
      <c r="G15" s="799"/>
      <c r="H15" s="799"/>
      <c r="I15" s="799"/>
      <c r="J15" s="799"/>
      <c r="K15" s="799"/>
      <c r="L15" s="177" t="s">
        <v>176</v>
      </c>
      <c r="M15" s="178">
        <v>550</v>
      </c>
      <c r="N15" s="178"/>
      <c r="O15" s="178"/>
      <c r="P15" s="178"/>
      <c r="Q15" s="178"/>
      <c r="R15" s="363"/>
      <c r="S15" s="55"/>
      <c r="T15" s="180" t="e">
        <f>VLOOKUP(C15,Listado!C11:I321,7,0)</f>
        <v>#N/A</v>
      </c>
    </row>
    <row r="16" spans="1:26" ht="15.75" customHeight="1">
      <c r="A16" s="55"/>
      <c r="B16" s="698">
        <v>43314</v>
      </c>
      <c r="C16" s="799" t="s">
        <v>459</v>
      </c>
      <c r="D16" s="799"/>
      <c r="E16" s="799"/>
      <c r="F16" s="799"/>
      <c r="G16" s="799"/>
      <c r="H16" s="799"/>
      <c r="I16" s="799"/>
      <c r="J16" s="799"/>
      <c r="K16" s="799"/>
      <c r="L16" s="177" t="s">
        <v>172</v>
      </c>
      <c r="M16" s="178">
        <v>2185</v>
      </c>
      <c r="N16" s="178"/>
      <c r="O16" s="178"/>
      <c r="P16" s="178"/>
      <c r="Q16" s="178"/>
      <c r="R16" s="178"/>
      <c r="S16" s="179"/>
      <c r="T16" s="180" t="e">
        <f>VLOOKUP(C16,Listado!C11:I321,7,0)</f>
        <v>#N/A</v>
      </c>
    </row>
    <row r="17" spans="1:25" ht="15.75" customHeight="1">
      <c r="A17" s="55"/>
      <c r="B17" s="698">
        <v>43316</v>
      </c>
      <c r="C17" s="799" t="s">
        <v>458</v>
      </c>
      <c r="D17" s="799"/>
      <c r="E17" s="799"/>
      <c r="F17" s="799"/>
      <c r="G17" s="799"/>
      <c r="H17" s="799"/>
      <c r="I17" s="799"/>
      <c r="J17" s="799"/>
      <c r="K17" s="799"/>
      <c r="L17" s="177" t="s">
        <v>176</v>
      </c>
      <c r="M17" s="178">
        <v>448</v>
      </c>
      <c r="N17" s="178"/>
      <c r="O17" s="178"/>
      <c r="P17" s="178"/>
      <c r="Q17" s="178"/>
      <c r="R17" s="178"/>
      <c r="S17" s="179"/>
      <c r="T17" s="180" t="e">
        <f>VLOOKUP(C17,Listado!C11:I321,7,0)</f>
        <v>#N/A</v>
      </c>
    </row>
    <row r="18" spans="1:25" ht="15.75" customHeight="1">
      <c r="A18" s="55"/>
      <c r="B18" s="698">
        <v>43316</v>
      </c>
      <c r="C18" s="799" t="s">
        <v>459</v>
      </c>
      <c r="D18" s="799"/>
      <c r="E18" s="799"/>
      <c r="F18" s="799"/>
      <c r="G18" s="799"/>
      <c r="H18" s="799"/>
      <c r="I18" s="799"/>
      <c r="J18" s="799"/>
      <c r="K18" s="799"/>
      <c r="L18" s="177" t="s">
        <v>172</v>
      </c>
      <c r="M18" s="178">
        <v>1808</v>
      </c>
      <c r="N18" s="178"/>
      <c r="O18" s="178"/>
      <c r="P18" s="178"/>
      <c r="Q18" s="178"/>
      <c r="R18" s="178"/>
      <c r="S18" s="179"/>
      <c r="T18" s="180" t="e">
        <f>VLOOKUP(C18,Listado!C11:I321,7,0)</f>
        <v>#N/A</v>
      </c>
    </row>
    <row r="19" spans="1:25" ht="15.75" customHeight="1">
      <c r="A19" s="55"/>
      <c r="B19" s="698">
        <v>43321</v>
      </c>
      <c r="C19" s="799" t="s">
        <v>458</v>
      </c>
      <c r="D19" s="799"/>
      <c r="E19" s="799"/>
      <c r="F19" s="799"/>
      <c r="G19" s="799"/>
      <c r="H19" s="799"/>
      <c r="I19" s="799"/>
      <c r="J19" s="799"/>
      <c r="K19" s="799"/>
      <c r="L19" s="177" t="s">
        <v>176</v>
      </c>
      <c r="M19" s="178">
        <v>568</v>
      </c>
      <c r="N19" s="178"/>
      <c r="O19" s="178"/>
      <c r="P19" s="178"/>
      <c r="Q19" s="178"/>
      <c r="R19" s="178"/>
      <c r="S19" s="179"/>
      <c r="T19" s="180" t="e">
        <f>VLOOKUP(C19,Listado!C11:I321,7,0)</f>
        <v>#N/A</v>
      </c>
    </row>
    <row r="20" spans="1:25" ht="15.75" customHeight="1">
      <c r="A20" s="55"/>
      <c r="B20" s="698">
        <v>43321</v>
      </c>
      <c r="C20" s="799" t="s">
        <v>459</v>
      </c>
      <c r="D20" s="799"/>
      <c r="E20" s="799"/>
      <c r="F20" s="799"/>
      <c r="G20" s="799"/>
      <c r="H20" s="799"/>
      <c r="I20" s="799"/>
      <c r="J20" s="799"/>
      <c r="K20" s="799"/>
      <c r="L20" s="177" t="s">
        <v>172</v>
      </c>
      <c r="M20" s="178">
        <v>178</v>
      </c>
      <c r="N20" s="178"/>
      <c r="O20" s="178"/>
      <c r="P20" s="178"/>
      <c r="Q20" s="178"/>
      <c r="R20" s="178"/>
      <c r="S20" s="179"/>
      <c r="T20" s="180" t="e">
        <f>VLOOKUP(C20,Listado!C11:I321,7,0)</f>
        <v>#N/A</v>
      </c>
    </row>
    <row r="21" spans="1:25" ht="15.75" customHeight="1">
      <c r="A21" s="55"/>
      <c r="B21" s="698">
        <v>43323</v>
      </c>
      <c r="C21" s="799" t="s">
        <v>458</v>
      </c>
      <c r="D21" s="799"/>
      <c r="E21" s="799"/>
      <c r="F21" s="799"/>
      <c r="G21" s="799"/>
      <c r="H21" s="799"/>
      <c r="I21" s="799"/>
      <c r="J21" s="799"/>
      <c r="K21" s="799"/>
      <c r="L21" s="177" t="s">
        <v>176</v>
      </c>
      <c r="M21" s="178">
        <v>220</v>
      </c>
      <c r="N21" s="178"/>
      <c r="O21" s="178"/>
      <c r="P21" s="178"/>
      <c r="Q21" s="178"/>
      <c r="R21" s="178"/>
      <c r="S21" s="179"/>
      <c r="T21" s="180" t="e">
        <f>VLOOKUP(C21,Listado!C11:I321,7,0)</f>
        <v>#N/A</v>
      </c>
    </row>
    <row r="22" spans="1:25" ht="15.75" customHeight="1">
      <c r="A22" s="55"/>
      <c r="B22" s="698">
        <v>43323</v>
      </c>
      <c r="C22" s="799" t="s">
        <v>459</v>
      </c>
      <c r="D22" s="799"/>
      <c r="E22" s="799"/>
      <c r="F22" s="799"/>
      <c r="G22" s="799"/>
      <c r="H22" s="799"/>
      <c r="I22" s="799"/>
      <c r="J22" s="799"/>
      <c r="K22" s="799"/>
      <c r="L22" s="177" t="s">
        <v>172</v>
      </c>
      <c r="M22" s="178">
        <v>497</v>
      </c>
      <c r="N22" s="178"/>
      <c r="O22" s="178"/>
      <c r="P22" s="178"/>
      <c r="Q22" s="178"/>
      <c r="R22" s="178"/>
      <c r="S22" s="179"/>
      <c r="T22" s="180"/>
    </row>
    <row r="23" spans="1:25" ht="15.75" customHeight="1">
      <c r="A23" s="55"/>
      <c r="B23" s="698">
        <v>43328</v>
      </c>
      <c r="C23" s="799" t="s">
        <v>458</v>
      </c>
      <c r="D23" s="799"/>
      <c r="E23" s="799"/>
      <c r="F23" s="799"/>
      <c r="G23" s="799"/>
      <c r="H23" s="799"/>
      <c r="I23" s="799"/>
      <c r="J23" s="799"/>
      <c r="K23" s="799"/>
      <c r="L23" s="177" t="s">
        <v>176</v>
      </c>
      <c r="M23" s="178">
        <v>1199</v>
      </c>
      <c r="N23" s="178"/>
      <c r="O23" s="178"/>
      <c r="P23" s="178"/>
      <c r="Q23" s="178"/>
      <c r="R23" s="178"/>
      <c r="S23" s="179"/>
      <c r="T23" s="180" t="e">
        <f>VLOOKUP(C23,Listado!C11:I321,7,0)</f>
        <v>#N/A</v>
      </c>
    </row>
    <row r="24" spans="1:25" ht="15.75" customHeight="1">
      <c r="A24" s="55"/>
      <c r="B24" s="698">
        <v>43328</v>
      </c>
      <c r="C24" s="799" t="s">
        <v>459</v>
      </c>
      <c r="D24" s="799"/>
      <c r="E24" s="799"/>
      <c r="F24" s="799"/>
      <c r="G24" s="799"/>
      <c r="H24" s="799"/>
      <c r="I24" s="799"/>
      <c r="J24" s="799"/>
      <c r="K24" s="799"/>
      <c r="L24" s="177" t="s">
        <v>172</v>
      </c>
      <c r="M24" s="178">
        <v>433</v>
      </c>
      <c r="N24" s="178"/>
      <c r="O24" s="178"/>
      <c r="P24" s="178"/>
      <c r="Q24" s="178"/>
      <c r="R24" s="178"/>
      <c r="S24" s="179"/>
      <c r="T24" s="180" t="e">
        <f>VLOOKUP(C24,Listado!C11:I321,7,0)</f>
        <v>#N/A</v>
      </c>
    </row>
    <row r="25" spans="1:25" ht="15.75" customHeight="1">
      <c r="A25" s="55"/>
      <c r="B25" s="698">
        <v>43330</v>
      </c>
      <c r="C25" s="799" t="s">
        <v>458</v>
      </c>
      <c r="D25" s="799"/>
      <c r="E25" s="799"/>
      <c r="F25" s="799"/>
      <c r="G25" s="799"/>
      <c r="H25" s="799"/>
      <c r="I25" s="799"/>
      <c r="J25" s="799"/>
      <c r="K25" s="799"/>
      <c r="L25" s="177" t="s">
        <v>176</v>
      </c>
      <c r="M25" s="178">
        <v>1515</v>
      </c>
      <c r="N25" s="178"/>
      <c r="O25" s="178"/>
      <c r="P25" s="178"/>
      <c r="Q25" s="178"/>
      <c r="R25" s="178"/>
      <c r="S25" s="179"/>
      <c r="T25" s="180" t="e">
        <f>VLOOKUP(C25,Listado!C11:I321,7,0)</f>
        <v>#N/A</v>
      </c>
    </row>
    <row r="26" spans="1:25" ht="15.75" customHeight="1">
      <c r="A26" s="55"/>
      <c r="B26" s="698">
        <v>43330</v>
      </c>
      <c r="C26" s="799" t="s">
        <v>459</v>
      </c>
      <c r="D26" s="799"/>
      <c r="E26" s="799"/>
      <c r="F26" s="799"/>
      <c r="G26" s="799"/>
      <c r="H26" s="799"/>
      <c r="I26" s="799"/>
      <c r="J26" s="799"/>
      <c r="K26" s="799"/>
      <c r="L26" s="177" t="s">
        <v>172</v>
      </c>
      <c r="M26" s="178">
        <v>235</v>
      </c>
      <c r="N26" s="178"/>
      <c r="O26" s="178"/>
      <c r="P26" s="178"/>
      <c r="Q26" s="178"/>
      <c r="R26" s="178"/>
      <c r="S26" s="179"/>
      <c r="T26" s="180" t="e">
        <f>VLOOKUP(C26,Listado!C11:I321,7,0)</f>
        <v>#N/A</v>
      </c>
    </row>
    <row r="27" spans="1:25" ht="15.75" customHeight="1">
      <c r="A27" s="55"/>
      <c r="B27" s="698">
        <v>43335</v>
      </c>
      <c r="C27" s="799" t="s">
        <v>458</v>
      </c>
      <c r="D27" s="799"/>
      <c r="E27" s="799"/>
      <c r="F27" s="799"/>
      <c r="G27" s="799"/>
      <c r="H27" s="799"/>
      <c r="I27" s="799"/>
      <c r="J27" s="799"/>
      <c r="K27" s="799"/>
      <c r="L27" s="177" t="s">
        <v>176</v>
      </c>
      <c r="M27" s="178">
        <v>460</v>
      </c>
      <c r="N27" s="178"/>
      <c r="O27" s="178"/>
      <c r="P27" s="178"/>
      <c r="Q27" s="178"/>
      <c r="R27" s="178"/>
      <c r="S27" s="179"/>
      <c r="T27" s="180" t="e">
        <f>VLOOKUP(C27,Listado!C11:I321,7,0)</f>
        <v>#N/A</v>
      </c>
    </row>
    <row r="28" spans="1:25" ht="15.75" customHeight="1">
      <c r="A28" s="55"/>
      <c r="B28" s="698">
        <v>43335</v>
      </c>
      <c r="C28" s="799" t="s">
        <v>459</v>
      </c>
      <c r="D28" s="799"/>
      <c r="E28" s="799"/>
      <c r="F28" s="799"/>
      <c r="G28" s="799"/>
      <c r="H28" s="799"/>
      <c r="I28" s="799"/>
      <c r="J28" s="799"/>
      <c r="K28" s="799"/>
      <c r="L28" s="177" t="s">
        <v>172</v>
      </c>
      <c r="M28" s="178">
        <v>652</v>
      </c>
      <c r="N28" s="178"/>
      <c r="O28" s="178"/>
      <c r="P28" s="178"/>
      <c r="Q28" s="178"/>
      <c r="R28" s="178"/>
      <c r="S28" s="179"/>
      <c r="T28" s="180" t="e">
        <f>VLOOKUP(C28,Listado!C11:I321,7,0)</f>
        <v>#N/A</v>
      </c>
    </row>
    <row r="29" spans="1:25" ht="15.75" customHeight="1">
      <c r="A29" s="55"/>
      <c r="B29" s="698">
        <v>43337</v>
      </c>
      <c r="C29" s="799" t="s">
        <v>458</v>
      </c>
      <c r="D29" s="799"/>
      <c r="E29" s="799"/>
      <c r="F29" s="799"/>
      <c r="G29" s="799"/>
      <c r="H29" s="799"/>
      <c r="I29" s="799"/>
      <c r="J29" s="799"/>
      <c r="K29" s="799"/>
      <c r="L29" s="177" t="s">
        <v>176</v>
      </c>
      <c r="M29" s="178">
        <v>220</v>
      </c>
      <c r="N29" s="178"/>
      <c r="O29" s="178"/>
      <c r="P29" s="178"/>
      <c r="Q29" s="178"/>
      <c r="R29" s="178"/>
      <c r="S29" s="179"/>
      <c r="T29" s="180" t="e">
        <f>VLOOKUP(C29,Listado!C11:I321,7,0)</f>
        <v>#N/A</v>
      </c>
      <c r="U29" s="183"/>
      <c r="V29" s="182"/>
      <c r="W29" s="182"/>
      <c r="X29" s="182"/>
      <c r="Y29" s="52"/>
    </row>
    <row r="30" spans="1:25" ht="15.75" customHeight="1">
      <c r="A30" s="55"/>
      <c r="B30" s="698">
        <v>43337</v>
      </c>
      <c r="C30" s="799" t="s">
        <v>459</v>
      </c>
      <c r="D30" s="799"/>
      <c r="E30" s="799"/>
      <c r="F30" s="799"/>
      <c r="G30" s="799"/>
      <c r="H30" s="799"/>
      <c r="I30" s="799"/>
      <c r="J30" s="799"/>
      <c r="K30" s="799"/>
      <c r="L30" s="177" t="s">
        <v>172</v>
      </c>
      <c r="M30" s="178">
        <v>320</v>
      </c>
      <c r="N30" s="178"/>
      <c r="O30" s="178"/>
      <c r="P30" s="178"/>
      <c r="Q30" s="178"/>
      <c r="R30" s="178"/>
      <c r="S30" s="179"/>
      <c r="T30" s="180" t="e">
        <f>VLOOKUP(C30,Listado!C11:I321,7,0)</f>
        <v>#N/A</v>
      </c>
      <c r="U30" s="183"/>
      <c r="V30" s="182"/>
      <c r="W30" s="182"/>
      <c r="X30" s="182"/>
      <c r="Y30" s="52"/>
    </row>
    <row r="31" spans="1:25" ht="15.75" customHeight="1">
      <c r="A31" s="55"/>
      <c r="B31" s="698">
        <v>43342</v>
      </c>
      <c r="C31" s="799" t="s">
        <v>458</v>
      </c>
      <c r="D31" s="799"/>
      <c r="E31" s="799"/>
      <c r="F31" s="799"/>
      <c r="G31" s="799"/>
      <c r="H31" s="799"/>
      <c r="I31" s="799"/>
      <c r="J31" s="799"/>
      <c r="K31" s="799"/>
      <c r="L31" s="177" t="s">
        <v>176</v>
      </c>
      <c r="M31" s="178">
        <v>180</v>
      </c>
      <c r="N31" s="178"/>
      <c r="O31" s="178"/>
      <c r="P31" s="178"/>
      <c r="Q31" s="178"/>
      <c r="R31" s="178"/>
      <c r="S31" s="179"/>
      <c r="T31" s="180" t="e">
        <f>VLOOKUP(C31,Listado!C11:I321,7,0)</f>
        <v>#N/A</v>
      </c>
      <c r="U31" s="183"/>
      <c r="V31" s="182"/>
      <c r="W31" s="182"/>
      <c r="X31" s="182"/>
      <c r="Y31" s="52"/>
    </row>
    <row r="32" spans="1:25" ht="15.75" customHeight="1">
      <c r="A32" s="55"/>
      <c r="B32" s="698">
        <v>43342</v>
      </c>
      <c r="C32" s="799" t="s">
        <v>459</v>
      </c>
      <c r="D32" s="799"/>
      <c r="E32" s="799"/>
      <c r="F32" s="799"/>
      <c r="G32" s="799"/>
      <c r="H32" s="799"/>
      <c r="I32" s="799"/>
      <c r="J32" s="799"/>
      <c r="K32" s="799"/>
      <c r="L32" s="177" t="s">
        <v>172</v>
      </c>
      <c r="M32" s="178">
        <v>653</v>
      </c>
      <c r="N32" s="178"/>
      <c r="O32" s="178"/>
      <c r="P32" s="178"/>
      <c r="Q32" s="178"/>
      <c r="R32" s="178"/>
      <c r="S32" s="179"/>
      <c r="T32" s="180" t="e">
        <f>VLOOKUP(C32,Listado!C11:I321,7,0)</f>
        <v>#N/A</v>
      </c>
      <c r="U32" s="183"/>
      <c r="V32" s="182"/>
      <c r="W32" s="182"/>
      <c r="X32" s="182"/>
      <c r="Y32" s="52"/>
    </row>
    <row r="33" spans="1:25" ht="15.75" customHeight="1">
      <c r="A33" s="55"/>
      <c r="B33" s="699">
        <v>43343</v>
      </c>
      <c r="C33" s="184" t="s">
        <v>460</v>
      </c>
      <c r="D33" s="185"/>
      <c r="E33" s="185"/>
      <c r="F33" s="185"/>
      <c r="G33" s="185"/>
      <c r="H33" s="185"/>
      <c r="I33" s="185"/>
      <c r="J33" s="185"/>
      <c r="K33" s="186"/>
      <c r="L33" s="177" t="s">
        <v>144</v>
      </c>
      <c r="M33" s="178"/>
      <c r="N33" s="490">
        <v>350</v>
      </c>
      <c r="O33" s="178"/>
      <c r="P33" s="178"/>
      <c r="Q33" s="178"/>
      <c r="R33" s="178"/>
      <c r="S33" s="179"/>
      <c r="T33" s="180" t="e">
        <f>VLOOKUP(C33,Listado!C11:I321,7,0)</f>
        <v>#N/A</v>
      </c>
      <c r="U33" s="183"/>
      <c r="V33" s="182"/>
      <c r="W33" s="182"/>
      <c r="X33" s="182"/>
      <c r="Y33" s="52"/>
    </row>
    <row r="34" spans="1:25" ht="15.75" customHeight="1">
      <c r="A34" s="55"/>
      <c r="B34" s="699"/>
      <c r="C34" s="799"/>
      <c r="D34" s="799"/>
      <c r="E34" s="799"/>
      <c r="F34" s="799"/>
      <c r="G34" s="799"/>
      <c r="H34" s="799"/>
      <c r="I34" s="799"/>
      <c r="J34" s="799"/>
      <c r="K34" s="799"/>
      <c r="L34" s="177"/>
      <c r="M34" s="178"/>
      <c r="N34" s="178"/>
      <c r="O34" s="178"/>
      <c r="P34" s="178"/>
      <c r="Q34" s="178"/>
      <c r="R34" s="178"/>
      <c r="S34" s="179"/>
      <c r="T34" s="180" t="e">
        <f>VLOOKUP(C34,Listado!C11:I321,7,0)</f>
        <v>#N/A</v>
      </c>
      <c r="U34" s="183"/>
      <c r="V34" s="182"/>
      <c r="W34" s="182"/>
      <c r="X34" s="182"/>
      <c r="Y34" s="52"/>
    </row>
    <row r="35" spans="1:25" ht="15.75" customHeight="1">
      <c r="A35" s="55"/>
      <c r="B35" s="699"/>
      <c r="C35" s="799"/>
      <c r="D35" s="799"/>
      <c r="E35" s="799"/>
      <c r="F35" s="799"/>
      <c r="G35" s="799"/>
      <c r="H35" s="799"/>
      <c r="I35" s="799"/>
      <c r="J35" s="799"/>
      <c r="K35" s="799"/>
      <c r="L35" s="177"/>
      <c r="M35" s="178"/>
      <c r="N35" s="178"/>
      <c r="O35" s="178"/>
      <c r="P35" s="178"/>
      <c r="Q35" s="178"/>
      <c r="R35" s="178"/>
      <c r="S35" s="179"/>
      <c r="T35" s="180" t="e">
        <f>VLOOKUP(C35,Listado!C11:I321,7,0)</f>
        <v>#N/A</v>
      </c>
      <c r="U35" s="183"/>
      <c r="V35" s="182"/>
      <c r="W35" s="182"/>
      <c r="X35" s="182"/>
      <c r="Y35" s="52"/>
    </row>
    <row r="36" spans="1:25" ht="15.75" customHeight="1">
      <c r="A36" s="55"/>
      <c r="B36" s="699"/>
      <c r="C36" s="799"/>
      <c r="D36" s="799"/>
      <c r="E36" s="799"/>
      <c r="F36" s="799"/>
      <c r="G36" s="799"/>
      <c r="H36" s="799"/>
      <c r="I36" s="799"/>
      <c r="J36" s="799"/>
      <c r="K36" s="799"/>
      <c r="L36" s="177"/>
      <c r="M36" s="178"/>
      <c r="N36" s="178"/>
      <c r="O36" s="178"/>
      <c r="P36" s="178"/>
      <c r="Q36" s="178"/>
      <c r="R36" s="178"/>
      <c r="S36" s="179"/>
      <c r="T36" s="180" t="e">
        <f>VLOOKUP(C36,Listado!C11:I321,7,0)</f>
        <v>#N/A</v>
      </c>
      <c r="U36" s="183"/>
      <c r="V36" s="182"/>
      <c r="W36" s="182"/>
      <c r="X36" s="182"/>
      <c r="Y36" s="52"/>
    </row>
    <row r="37" spans="1:25" ht="15.75" customHeight="1">
      <c r="A37" s="55"/>
      <c r="B37" s="699"/>
      <c r="C37" s="799"/>
      <c r="D37" s="799"/>
      <c r="E37" s="799"/>
      <c r="F37" s="799"/>
      <c r="G37" s="799"/>
      <c r="H37" s="799"/>
      <c r="I37" s="799"/>
      <c r="J37" s="799"/>
      <c r="K37" s="799"/>
      <c r="L37" s="177"/>
      <c r="M37" s="178"/>
      <c r="N37" s="178"/>
      <c r="O37" s="178"/>
      <c r="P37" s="178"/>
      <c r="Q37" s="178"/>
      <c r="R37" s="178"/>
      <c r="S37" s="179"/>
      <c r="T37" s="180" t="e">
        <f>VLOOKUP(C37,Listado!C11:I321,7,0)</f>
        <v>#N/A</v>
      </c>
      <c r="U37" s="183"/>
      <c r="V37" s="182"/>
      <c r="W37" s="182"/>
      <c r="X37" s="182"/>
      <c r="Y37" s="52"/>
    </row>
    <row r="38" spans="1:25" ht="15.75" customHeight="1">
      <c r="A38" s="55"/>
      <c r="B38" s="699"/>
      <c r="C38" s="799"/>
      <c r="D38" s="799"/>
      <c r="E38" s="799"/>
      <c r="F38" s="799"/>
      <c r="G38" s="799"/>
      <c r="H38" s="799"/>
      <c r="I38" s="799"/>
      <c r="J38" s="799"/>
      <c r="K38" s="799"/>
      <c r="L38" s="177"/>
      <c r="M38" s="178"/>
      <c r="N38" s="178"/>
      <c r="O38" s="178"/>
      <c r="P38" s="178"/>
      <c r="Q38" s="178"/>
      <c r="R38" s="178"/>
      <c r="S38" s="179"/>
      <c r="T38" s="180" t="e">
        <f>VLOOKUP(C38,Listado!C11:I321,7,0)</f>
        <v>#N/A</v>
      </c>
      <c r="U38" s="183"/>
      <c r="V38" s="182"/>
      <c r="W38" s="182"/>
      <c r="X38" s="182"/>
      <c r="Y38" s="52"/>
    </row>
    <row r="39" spans="1:25" ht="15.75" customHeight="1">
      <c r="A39" s="55"/>
      <c r="B39" s="697"/>
      <c r="C39" s="184"/>
      <c r="D39" s="185"/>
      <c r="E39" s="185"/>
      <c r="F39" s="185"/>
      <c r="G39" s="185"/>
      <c r="H39" s="185"/>
      <c r="I39" s="185"/>
      <c r="J39" s="185"/>
      <c r="K39" s="186"/>
      <c r="L39" s="177"/>
      <c r="M39" s="178"/>
      <c r="N39" s="178"/>
      <c r="O39" s="178"/>
      <c r="P39" s="178"/>
      <c r="Q39" s="178"/>
      <c r="R39" s="178"/>
      <c r="S39" s="179"/>
      <c r="T39" s="180" t="e">
        <f>VLOOKUP(C39,Listado!C11:I321,7,0)</f>
        <v>#N/A</v>
      </c>
      <c r="U39" s="183"/>
      <c r="V39" s="182"/>
      <c r="W39" s="182"/>
      <c r="X39" s="182"/>
      <c r="Y39" s="52"/>
    </row>
    <row r="40" spans="1:25" ht="15.75" customHeight="1">
      <c r="A40" s="55"/>
      <c r="B40" s="697"/>
      <c r="C40" s="184"/>
      <c r="D40" s="185"/>
      <c r="E40" s="185"/>
      <c r="F40" s="185"/>
      <c r="G40" s="185"/>
      <c r="H40" s="185"/>
      <c r="I40" s="185"/>
      <c r="J40" s="185"/>
      <c r="K40" s="186"/>
      <c r="L40" s="177"/>
      <c r="M40" s="178"/>
      <c r="N40" s="178"/>
      <c r="O40" s="178"/>
      <c r="P40" s="178"/>
      <c r="Q40" s="178"/>
      <c r="R40" s="178"/>
      <c r="S40" s="179"/>
      <c r="T40" s="180" t="e">
        <f>VLOOKUP(C40,Listado!C11:I321,7,0)</f>
        <v>#N/A</v>
      </c>
      <c r="U40" s="183"/>
      <c r="V40" s="182"/>
      <c r="W40" s="182"/>
      <c r="X40" s="182"/>
      <c r="Y40" s="52"/>
    </row>
    <row r="41" spans="1:25" ht="15.75" customHeight="1">
      <c r="A41" s="55"/>
      <c r="B41" s="697"/>
      <c r="C41" s="184"/>
      <c r="D41" s="185"/>
      <c r="E41" s="185"/>
      <c r="F41" s="185"/>
      <c r="G41" s="185"/>
      <c r="H41" s="185"/>
      <c r="I41" s="185"/>
      <c r="J41" s="185"/>
      <c r="K41" s="186"/>
      <c r="L41" s="177"/>
      <c r="M41" s="178"/>
      <c r="N41" s="178"/>
      <c r="O41" s="178"/>
      <c r="P41" s="178"/>
      <c r="Q41" s="178"/>
      <c r="R41" s="178"/>
      <c r="S41" s="179"/>
      <c r="T41" s="180" t="e">
        <f>VLOOKUP(C41,Listado!C11:I321,7,0)</f>
        <v>#N/A</v>
      </c>
      <c r="U41" s="183"/>
      <c r="V41" s="182"/>
      <c r="W41" s="182"/>
      <c r="X41" s="182"/>
      <c r="Y41" s="52"/>
    </row>
    <row r="42" spans="1:25" ht="15.75" customHeight="1">
      <c r="A42" s="55"/>
      <c r="B42" s="176"/>
      <c r="C42" s="184"/>
      <c r="D42" s="185"/>
      <c r="E42" s="185"/>
      <c r="F42" s="185"/>
      <c r="G42" s="185"/>
      <c r="H42" s="185"/>
      <c r="I42" s="185"/>
      <c r="J42" s="185"/>
      <c r="K42" s="186"/>
      <c r="L42" s="177"/>
      <c r="M42" s="178"/>
      <c r="N42" s="178"/>
      <c r="O42" s="178"/>
      <c r="P42" s="178"/>
      <c r="Q42" s="178"/>
      <c r="R42" s="178"/>
      <c r="S42" s="179"/>
      <c r="T42" s="180" t="e">
        <f>VLOOKUP(C42,Listado!C11:I321,7,0)</f>
        <v>#N/A</v>
      </c>
      <c r="U42" s="183"/>
      <c r="V42" s="182"/>
      <c r="W42" s="182"/>
      <c r="X42" s="182"/>
      <c r="Y42" s="52"/>
    </row>
    <row r="43" spans="1:25" ht="15.75" customHeight="1">
      <c r="A43" s="55"/>
      <c r="B43" s="176"/>
      <c r="C43" s="364"/>
      <c r="D43" s="185"/>
      <c r="E43" s="185"/>
      <c r="F43" s="185"/>
      <c r="G43" s="185"/>
      <c r="H43" s="185"/>
      <c r="I43" s="185"/>
      <c r="J43" s="185"/>
      <c r="K43" s="186"/>
      <c r="L43" s="177"/>
      <c r="M43" s="178"/>
      <c r="N43" s="178"/>
      <c r="O43" s="178"/>
      <c r="P43" s="178"/>
      <c r="Q43" s="178"/>
      <c r="R43" s="178"/>
      <c r="S43" s="179"/>
      <c r="T43" s="180" t="e">
        <f>VLOOKUP(C43,Listado!C11:I321,7,0)</f>
        <v>#N/A</v>
      </c>
      <c r="U43" s="183"/>
      <c r="V43" s="182"/>
      <c r="W43" s="182"/>
      <c r="X43" s="182"/>
      <c r="Y43" s="52"/>
    </row>
    <row r="44" spans="1:25" ht="15.75" customHeight="1">
      <c r="A44" s="55"/>
      <c r="B44" s="176"/>
      <c r="C44" s="364"/>
      <c r="D44" s="185"/>
      <c r="E44" s="185"/>
      <c r="F44" s="185"/>
      <c r="G44" s="185"/>
      <c r="H44" s="185"/>
      <c r="I44" s="185"/>
      <c r="J44" s="185"/>
      <c r="K44" s="186"/>
      <c r="L44" s="177"/>
      <c r="M44" s="178"/>
      <c r="N44" s="178"/>
      <c r="O44" s="178"/>
      <c r="P44" s="178"/>
      <c r="Q44" s="178"/>
      <c r="R44" s="178"/>
      <c r="S44" s="179"/>
      <c r="T44" s="180" t="e">
        <f>VLOOKUP(C44,Listado!C11:I321,7,0)</f>
        <v>#N/A</v>
      </c>
      <c r="U44" s="183"/>
      <c r="V44" s="182"/>
      <c r="W44" s="182"/>
      <c r="X44" s="182"/>
      <c r="Y44" s="52"/>
    </row>
    <row r="45" spans="1:25" ht="15.75" customHeight="1">
      <c r="A45" s="55"/>
      <c r="B45" s="176"/>
      <c r="C45" s="184"/>
      <c r="D45" s="185"/>
      <c r="E45" s="185"/>
      <c r="F45" s="185"/>
      <c r="G45" s="185"/>
      <c r="H45" s="185"/>
      <c r="I45" s="185"/>
      <c r="J45" s="185"/>
      <c r="K45" s="186"/>
      <c r="L45" s="177" t="e">
        <f t="shared" ref="L45:L60" si="0">T45</f>
        <v>#N/A</v>
      </c>
      <c r="M45" s="178"/>
      <c r="N45" s="178"/>
      <c r="O45" s="178"/>
      <c r="P45" s="178"/>
      <c r="Q45" s="178"/>
      <c r="R45" s="178"/>
      <c r="S45" s="179"/>
      <c r="T45" s="180" t="e">
        <f>VLOOKUP(C45,Listado!C11:I321,7,0)</f>
        <v>#N/A</v>
      </c>
      <c r="U45" s="183"/>
      <c r="V45" s="182"/>
      <c r="W45" s="182"/>
      <c r="X45" s="182"/>
      <c r="Y45" s="52"/>
    </row>
    <row r="46" spans="1:25" ht="15.75" customHeight="1">
      <c r="A46" s="55"/>
      <c r="B46" s="176"/>
      <c r="C46" s="184"/>
      <c r="D46" s="185"/>
      <c r="E46" s="185"/>
      <c r="F46" s="185"/>
      <c r="G46" s="185"/>
      <c r="H46" s="185"/>
      <c r="I46" s="185"/>
      <c r="J46" s="185"/>
      <c r="K46" s="186"/>
      <c r="L46" s="177" t="e">
        <f t="shared" si="0"/>
        <v>#N/A</v>
      </c>
      <c r="M46" s="178"/>
      <c r="N46" s="178"/>
      <c r="O46" s="178"/>
      <c r="P46" s="178"/>
      <c r="Q46" s="178"/>
      <c r="R46" s="178"/>
      <c r="S46" s="179"/>
      <c r="T46" s="180" t="e">
        <f>VLOOKUP(C46,Listado!C11:I321,7,0)</f>
        <v>#N/A</v>
      </c>
      <c r="U46" s="183"/>
      <c r="V46" s="182"/>
      <c r="W46" s="182"/>
      <c r="X46" s="182"/>
      <c r="Y46" s="52"/>
    </row>
    <row r="47" spans="1:25" ht="15.75" customHeight="1">
      <c r="A47" s="55"/>
      <c r="B47" s="176"/>
      <c r="C47" s="184"/>
      <c r="D47" s="185"/>
      <c r="E47" s="185"/>
      <c r="F47" s="185"/>
      <c r="G47" s="185"/>
      <c r="H47" s="185"/>
      <c r="I47" s="185"/>
      <c r="J47" s="185"/>
      <c r="K47" s="186"/>
      <c r="L47" s="177" t="e">
        <f t="shared" si="0"/>
        <v>#N/A</v>
      </c>
      <c r="M47" s="178"/>
      <c r="N47" s="178"/>
      <c r="O47" s="178"/>
      <c r="P47" s="178"/>
      <c r="Q47" s="178"/>
      <c r="R47" s="178"/>
      <c r="S47" s="179"/>
      <c r="T47" s="180" t="e">
        <f>VLOOKUP(C47,Listado!C11:I321,7,0)</f>
        <v>#N/A</v>
      </c>
      <c r="U47" s="183"/>
      <c r="V47" s="182"/>
      <c r="W47" s="182"/>
      <c r="X47" s="182"/>
      <c r="Y47" s="52"/>
    </row>
    <row r="48" spans="1:25" ht="15.75" customHeight="1">
      <c r="A48" s="55"/>
      <c r="B48" s="176"/>
      <c r="C48" s="364"/>
      <c r="D48" s="185"/>
      <c r="E48" s="185"/>
      <c r="F48" s="185"/>
      <c r="G48" s="185"/>
      <c r="H48" s="185"/>
      <c r="I48" s="185"/>
      <c r="J48" s="185"/>
      <c r="K48" s="186"/>
      <c r="L48" s="177" t="e">
        <f t="shared" si="0"/>
        <v>#N/A</v>
      </c>
      <c r="M48" s="178"/>
      <c r="N48" s="178"/>
      <c r="O48" s="178"/>
      <c r="P48" s="178"/>
      <c r="Q48" s="178"/>
      <c r="R48" s="178"/>
      <c r="S48" s="179"/>
      <c r="T48" s="180" t="e">
        <f>VLOOKUP(C48,Listado!C11:I321,7,0)</f>
        <v>#N/A</v>
      </c>
      <c r="U48" s="183"/>
      <c r="V48" s="182"/>
      <c r="W48" s="182"/>
      <c r="X48" s="182"/>
      <c r="Y48" s="52"/>
    </row>
    <row r="49" spans="1:26" ht="15.75" customHeight="1">
      <c r="A49" s="55"/>
      <c r="B49" s="176"/>
      <c r="C49" s="364"/>
      <c r="D49" s="185"/>
      <c r="E49" s="185"/>
      <c r="F49" s="185"/>
      <c r="G49" s="185"/>
      <c r="H49" s="185"/>
      <c r="I49" s="185"/>
      <c r="J49" s="185"/>
      <c r="K49" s="186"/>
      <c r="L49" s="177" t="e">
        <f t="shared" si="0"/>
        <v>#N/A</v>
      </c>
      <c r="M49" s="178"/>
      <c r="N49" s="178"/>
      <c r="O49" s="178"/>
      <c r="P49" s="178"/>
      <c r="Q49" s="178"/>
      <c r="R49" s="178"/>
      <c r="S49" s="179"/>
      <c r="T49" s="180" t="e">
        <f>VLOOKUP(C49,Listado!C11:I321,7,0)</f>
        <v>#N/A</v>
      </c>
      <c r="U49" s="183"/>
      <c r="V49" s="182"/>
      <c r="W49" s="182"/>
      <c r="X49" s="182"/>
      <c r="Y49" s="52"/>
    </row>
    <row r="50" spans="1:26" ht="15.75" customHeight="1">
      <c r="A50" s="55"/>
      <c r="B50" s="176"/>
      <c r="C50" s="364"/>
      <c r="D50" s="365"/>
      <c r="E50" s="365"/>
      <c r="F50" s="365"/>
      <c r="G50" s="365"/>
      <c r="H50" s="365"/>
      <c r="I50" s="365"/>
      <c r="J50" s="365"/>
      <c r="K50" s="366"/>
      <c r="L50" s="177" t="e">
        <f t="shared" si="0"/>
        <v>#N/A</v>
      </c>
      <c r="M50" s="178"/>
      <c r="N50" s="178"/>
      <c r="O50" s="178"/>
      <c r="P50" s="178"/>
      <c r="Q50" s="178"/>
      <c r="R50" s="178"/>
      <c r="S50" s="179"/>
      <c r="T50" s="180" t="e">
        <f>VLOOKUP(C50,Listado!C11:I321,7,0)</f>
        <v>#N/A</v>
      </c>
      <c r="U50" s="183"/>
      <c r="V50" s="182"/>
      <c r="W50" s="182"/>
      <c r="X50" s="182"/>
      <c r="Y50" s="52"/>
    </row>
    <row r="51" spans="1:26" ht="15.75" customHeight="1">
      <c r="A51" s="55"/>
      <c r="B51" s="176"/>
      <c r="C51" s="800"/>
      <c r="D51" s="800"/>
      <c r="E51" s="800"/>
      <c r="F51" s="800"/>
      <c r="G51" s="800"/>
      <c r="H51" s="800"/>
      <c r="I51" s="800"/>
      <c r="J51" s="800"/>
      <c r="K51" s="800"/>
      <c r="L51" s="177" t="e">
        <f t="shared" si="0"/>
        <v>#N/A</v>
      </c>
      <c r="M51" s="178"/>
      <c r="N51" s="178"/>
      <c r="O51" s="178"/>
      <c r="P51" s="178"/>
      <c r="Q51" s="178"/>
      <c r="R51" s="178"/>
      <c r="S51" s="179"/>
      <c r="T51" s="180" t="e">
        <f>VLOOKUP(C51,Listado!C11:I321,7,0)</f>
        <v>#N/A</v>
      </c>
      <c r="U51" s="183"/>
      <c r="V51" s="182"/>
      <c r="W51" s="182"/>
      <c r="X51" s="182"/>
      <c r="Y51" s="52"/>
    </row>
    <row r="52" spans="1:26" ht="15.75" customHeight="1">
      <c r="A52" s="55"/>
      <c r="B52" s="176"/>
      <c r="C52" s="800"/>
      <c r="D52" s="800"/>
      <c r="E52" s="800"/>
      <c r="F52" s="800"/>
      <c r="G52" s="800"/>
      <c r="H52" s="800"/>
      <c r="I52" s="800"/>
      <c r="J52" s="800"/>
      <c r="K52" s="800"/>
      <c r="L52" s="177" t="e">
        <f t="shared" si="0"/>
        <v>#N/A</v>
      </c>
      <c r="M52" s="178"/>
      <c r="N52" s="178"/>
      <c r="O52" s="178"/>
      <c r="P52" s="178"/>
      <c r="Q52" s="178"/>
      <c r="R52" s="178"/>
      <c r="S52" s="179"/>
      <c r="T52" s="180" t="e">
        <f>VLOOKUP(C52,Listado!C11:I321,7,0)</f>
        <v>#N/A</v>
      </c>
      <c r="U52" s="183"/>
      <c r="V52" s="182"/>
      <c r="W52" s="182"/>
      <c r="X52" s="182"/>
      <c r="Y52" s="52"/>
    </row>
    <row r="53" spans="1:26" ht="15.75" customHeight="1">
      <c r="A53" s="55"/>
      <c r="B53" s="176"/>
      <c r="C53" s="800"/>
      <c r="D53" s="800"/>
      <c r="E53" s="800"/>
      <c r="F53" s="800"/>
      <c r="G53" s="800"/>
      <c r="H53" s="800"/>
      <c r="I53" s="800"/>
      <c r="J53" s="800"/>
      <c r="K53" s="800"/>
      <c r="L53" s="177" t="e">
        <f t="shared" si="0"/>
        <v>#N/A</v>
      </c>
      <c r="M53" s="178"/>
      <c r="N53" s="178"/>
      <c r="O53" s="178"/>
      <c r="P53" s="178"/>
      <c r="Q53" s="178"/>
      <c r="R53" s="178"/>
      <c r="S53" s="179"/>
      <c r="T53" s="180" t="e">
        <f>VLOOKUP(C53,Listado!C11:I321,7,0)</f>
        <v>#N/A</v>
      </c>
      <c r="U53" s="183"/>
      <c r="V53" s="182"/>
      <c r="W53" s="182"/>
      <c r="X53" s="182"/>
      <c r="Y53" s="52"/>
    </row>
    <row r="54" spans="1:26" ht="15.75" customHeight="1">
      <c r="A54" s="55"/>
      <c r="B54" s="176"/>
      <c r="C54" s="800"/>
      <c r="D54" s="800"/>
      <c r="E54" s="800"/>
      <c r="F54" s="800"/>
      <c r="G54" s="800"/>
      <c r="H54" s="800"/>
      <c r="I54" s="800"/>
      <c r="J54" s="800"/>
      <c r="K54" s="800"/>
      <c r="L54" s="177" t="e">
        <f t="shared" si="0"/>
        <v>#N/A</v>
      </c>
      <c r="M54" s="178"/>
      <c r="N54" s="178"/>
      <c r="O54" s="178"/>
      <c r="P54" s="178"/>
      <c r="Q54" s="178"/>
      <c r="R54" s="178"/>
      <c r="S54" s="179"/>
      <c r="T54" s="180" t="e">
        <f>VLOOKUP(C54,Listado!C11:I321,7,0)</f>
        <v>#N/A</v>
      </c>
      <c r="U54" s="183"/>
      <c r="V54" s="182"/>
      <c r="W54" s="182"/>
      <c r="X54" s="182"/>
    </row>
    <row r="55" spans="1:26" ht="15.75" customHeight="1">
      <c r="A55" s="55"/>
      <c r="B55" s="176"/>
      <c r="C55" s="800"/>
      <c r="D55" s="800"/>
      <c r="E55" s="800"/>
      <c r="F55" s="800"/>
      <c r="G55" s="800"/>
      <c r="H55" s="800"/>
      <c r="I55" s="800"/>
      <c r="J55" s="800"/>
      <c r="K55" s="800"/>
      <c r="L55" s="177" t="e">
        <f t="shared" si="0"/>
        <v>#N/A</v>
      </c>
      <c r="M55" s="178"/>
      <c r="N55" s="178"/>
      <c r="O55" s="178"/>
      <c r="P55" s="178"/>
      <c r="Q55" s="178"/>
      <c r="R55" s="178"/>
      <c r="S55" s="179"/>
      <c r="T55" s="180" t="e">
        <f>VLOOKUP(C55,Listado!C11:I321,7,0)</f>
        <v>#N/A</v>
      </c>
      <c r="U55" s="183"/>
      <c r="V55" s="182"/>
      <c r="W55" s="182"/>
      <c r="X55" s="182"/>
    </row>
    <row r="56" spans="1:26" ht="15.75" customHeight="1">
      <c r="A56" s="55"/>
      <c r="B56" s="176"/>
      <c r="C56" s="800"/>
      <c r="D56" s="800"/>
      <c r="E56" s="800"/>
      <c r="F56" s="800"/>
      <c r="G56" s="800"/>
      <c r="H56" s="800"/>
      <c r="I56" s="800"/>
      <c r="J56" s="800"/>
      <c r="K56" s="800"/>
      <c r="L56" s="177" t="e">
        <f t="shared" si="0"/>
        <v>#N/A</v>
      </c>
      <c r="M56" s="178"/>
      <c r="N56" s="178"/>
      <c r="O56" s="178"/>
      <c r="P56" s="178"/>
      <c r="Q56" s="178"/>
      <c r="R56" s="178"/>
      <c r="S56" s="179"/>
      <c r="T56" s="180" t="e">
        <f>VLOOKUP(C56,Listado!C11:I321,7,0)</f>
        <v>#N/A</v>
      </c>
      <c r="U56" s="183"/>
      <c r="V56" s="182"/>
      <c r="W56" s="182"/>
      <c r="X56" s="182"/>
    </row>
    <row r="57" spans="1:26" ht="15.75" customHeight="1">
      <c r="A57" s="55"/>
      <c r="B57" s="176"/>
      <c r="C57" s="800"/>
      <c r="D57" s="800"/>
      <c r="E57" s="800"/>
      <c r="F57" s="800"/>
      <c r="G57" s="800"/>
      <c r="H57" s="800"/>
      <c r="I57" s="800"/>
      <c r="J57" s="800"/>
      <c r="K57" s="800"/>
      <c r="L57" s="177" t="e">
        <f t="shared" si="0"/>
        <v>#N/A</v>
      </c>
      <c r="M57" s="178"/>
      <c r="N57" s="178"/>
      <c r="O57" s="178"/>
      <c r="P57" s="178"/>
      <c r="Q57" s="178"/>
      <c r="R57" s="178"/>
      <c r="S57" s="179"/>
      <c r="T57" s="180" t="e">
        <f>VLOOKUP(C57,Listado!C11:I321,7,0)</f>
        <v>#N/A</v>
      </c>
      <c r="U57" s="183"/>
      <c r="V57" s="182"/>
      <c r="W57" s="182"/>
      <c r="X57" s="182"/>
    </row>
    <row r="58" spans="1:26" ht="15.75" customHeight="1">
      <c r="A58" s="55"/>
      <c r="B58" s="176"/>
      <c r="C58" s="800"/>
      <c r="D58" s="800"/>
      <c r="E58" s="800"/>
      <c r="F58" s="800"/>
      <c r="G58" s="800"/>
      <c r="H58" s="800"/>
      <c r="I58" s="800"/>
      <c r="J58" s="800"/>
      <c r="K58" s="800"/>
      <c r="L58" s="177" t="e">
        <f t="shared" si="0"/>
        <v>#N/A</v>
      </c>
      <c r="M58" s="178"/>
      <c r="N58" s="178"/>
      <c r="O58" s="178"/>
      <c r="P58" s="178"/>
      <c r="Q58" s="178"/>
      <c r="R58" s="178"/>
      <c r="S58" s="179"/>
      <c r="T58" s="180" t="e">
        <f>VLOOKUP(C58,Listado!C11:I321,7,0)</f>
        <v>#N/A</v>
      </c>
      <c r="U58" s="183"/>
      <c r="V58" s="182"/>
      <c r="W58" s="182"/>
      <c r="X58" s="182"/>
      <c r="Y58" s="52"/>
    </row>
    <row r="59" spans="1:26" ht="15.75" customHeight="1">
      <c r="A59" s="55"/>
      <c r="B59" s="176"/>
      <c r="C59" s="800"/>
      <c r="D59" s="800"/>
      <c r="E59" s="800"/>
      <c r="F59" s="800"/>
      <c r="G59" s="800"/>
      <c r="H59" s="800"/>
      <c r="I59" s="800"/>
      <c r="J59" s="800"/>
      <c r="K59" s="800"/>
      <c r="L59" s="177" t="e">
        <f t="shared" si="0"/>
        <v>#N/A</v>
      </c>
      <c r="M59" s="178"/>
      <c r="N59" s="178"/>
      <c r="O59" s="178"/>
      <c r="P59" s="178"/>
      <c r="Q59" s="178"/>
      <c r="R59" s="178"/>
      <c r="S59" s="179"/>
      <c r="T59" s="180" t="e">
        <f>VLOOKUP(C59,Listado!C11:I321,7,0)</f>
        <v>#N/A</v>
      </c>
      <c r="U59" s="183"/>
      <c r="V59" s="182"/>
      <c r="W59" s="182"/>
      <c r="X59" s="182"/>
      <c r="Y59" s="52"/>
    </row>
    <row r="60" spans="1:26" ht="15.75" customHeight="1">
      <c r="A60" s="55"/>
      <c r="B60" s="176"/>
      <c r="C60" s="800"/>
      <c r="D60" s="800"/>
      <c r="E60" s="800"/>
      <c r="F60" s="800"/>
      <c r="G60" s="800"/>
      <c r="H60" s="800"/>
      <c r="I60" s="800"/>
      <c r="J60" s="800"/>
      <c r="K60" s="800"/>
      <c r="L60" s="177" t="e">
        <f t="shared" si="0"/>
        <v>#N/A</v>
      </c>
      <c r="M60" s="178"/>
      <c r="N60" s="178"/>
      <c r="O60" s="178"/>
      <c r="P60" s="178"/>
      <c r="Q60" s="178"/>
      <c r="R60" s="178"/>
      <c r="S60" s="179"/>
      <c r="T60" s="180" t="e">
        <f>VLOOKUP(C60,Listado!C11:I321,7,0)</f>
        <v>#N/A</v>
      </c>
      <c r="U60" s="188">
        <v>5000</v>
      </c>
      <c r="V60" s="188">
        <v>600</v>
      </c>
      <c r="W60" s="182"/>
      <c r="X60" s="182"/>
      <c r="Y60" s="269"/>
      <c r="Z60" s="269"/>
    </row>
    <row r="61" spans="1:26" ht="15.75" customHeight="1">
      <c r="A61" s="55"/>
      <c r="B61" s="189"/>
      <c r="C61" s="804" t="s">
        <v>100</v>
      </c>
      <c r="D61" s="804"/>
      <c r="E61" s="804"/>
      <c r="F61" s="804"/>
      <c r="G61" s="804"/>
      <c r="H61" s="804"/>
      <c r="I61" s="804"/>
      <c r="J61" s="804"/>
      <c r="K61" s="804"/>
      <c r="L61" s="190"/>
      <c r="M61" s="191"/>
      <c r="N61" s="191">
        <v>5360</v>
      </c>
      <c r="O61" s="191"/>
      <c r="P61" s="191"/>
      <c r="Q61" s="198"/>
      <c r="R61" s="202"/>
      <c r="S61" s="179"/>
      <c r="T61" s="180">
        <f>VLOOKUP(C61,Listado!C11:I321,7,0)</f>
        <v>0</v>
      </c>
      <c r="U61" s="194">
        <v>0</v>
      </c>
      <c r="V61" s="194">
        <v>0</v>
      </c>
      <c r="W61" s="194">
        <f>SUM(R64+R65)</f>
        <v>0</v>
      </c>
      <c r="X61" s="195"/>
      <c r="Y61" s="194">
        <v>0</v>
      </c>
      <c r="Z61" s="194">
        <v>0</v>
      </c>
    </row>
    <row r="62" spans="1:26" ht="15.75" customHeight="1">
      <c r="A62" s="55"/>
      <c r="B62" s="189"/>
      <c r="C62" s="804" t="s">
        <v>406</v>
      </c>
      <c r="D62" s="804"/>
      <c r="E62" s="804"/>
      <c r="F62" s="804"/>
      <c r="G62" s="804"/>
      <c r="H62" s="804"/>
      <c r="I62" s="804"/>
      <c r="J62" s="804"/>
      <c r="K62" s="804"/>
      <c r="L62" s="190"/>
      <c r="M62" s="196"/>
      <c r="N62" s="197">
        <v>1000</v>
      </c>
      <c r="O62" s="196"/>
      <c r="P62" s="196"/>
      <c r="Q62" s="198"/>
      <c r="R62" s="196"/>
      <c r="S62" s="179"/>
      <c r="T62" s="180" t="e">
        <f>VLOOKUP(C62,Listado!C11:I321,7,0)</f>
        <v>#N/A</v>
      </c>
      <c r="U62" s="199">
        <f>SUMIF('HC-Ago'!L15:L60,"OM",'HC-Ago'!M15:M60)+R61</f>
        <v>5360</v>
      </c>
      <c r="V62" s="199">
        <v>1000</v>
      </c>
      <c r="W62" s="194">
        <v>1300</v>
      </c>
      <c r="X62" s="195"/>
      <c r="Y62" s="194">
        <v>150</v>
      </c>
      <c r="Z62" s="194">
        <v>1000</v>
      </c>
    </row>
    <row r="63" spans="1:26" ht="15.75" customHeight="1">
      <c r="A63" s="55"/>
      <c r="B63" s="189"/>
      <c r="C63" s="804" t="s">
        <v>125</v>
      </c>
      <c r="D63" s="804"/>
      <c r="E63" s="804"/>
      <c r="F63" s="804"/>
      <c r="G63" s="804"/>
      <c r="H63" s="804"/>
      <c r="I63" s="804"/>
      <c r="J63" s="804"/>
      <c r="K63" s="804"/>
      <c r="L63" s="201" t="str">
        <f>T63</f>
        <v>RFSR</v>
      </c>
      <c r="M63" s="196"/>
      <c r="N63" s="197">
        <v>1300</v>
      </c>
      <c r="O63" s="196"/>
      <c r="P63" s="196"/>
      <c r="Q63" s="196"/>
      <c r="R63" s="202">
        <v>0</v>
      </c>
      <c r="S63" s="179"/>
      <c r="T63" s="180" t="str">
        <f>VLOOKUP(C63,Listado!C11:I321,7,0)</f>
        <v>RFSR</v>
      </c>
      <c r="U63" s="194">
        <v>5000</v>
      </c>
      <c r="V63" s="194"/>
      <c r="W63" s="182"/>
      <c r="X63" s="182"/>
      <c r="Y63" s="52"/>
      <c r="Z63" s="269"/>
    </row>
    <row r="64" spans="1:26" ht="15.75" customHeight="1">
      <c r="A64" s="55"/>
      <c r="B64" s="189"/>
      <c r="C64" s="804" t="s">
        <v>457</v>
      </c>
      <c r="D64" s="804"/>
      <c r="E64" s="804"/>
      <c r="F64" s="804"/>
      <c r="G64" s="804"/>
      <c r="H64" s="804"/>
      <c r="I64" s="804"/>
      <c r="J64" s="804"/>
      <c r="K64" s="804"/>
      <c r="L64" s="201" t="e">
        <f>T64</f>
        <v>#N/A</v>
      </c>
      <c r="M64" s="203"/>
      <c r="N64" s="197">
        <v>0</v>
      </c>
      <c r="O64" s="203"/>
      <c r="P64" s="203"/>
      <c r="Q64" s="203"/>
      <c r="R64" s="202"/>
      <c r="S64" s="179"/>
      <c r="T64" s="180" t="e">
        <f>VLOOKUP(C64,Listado!C11:I321,7,0)</f>
        <v>#N/A</v>
      </c>
      <c r="U64" s="183"/>
      <c r="V64" s="182"/>
      <c r="W64" s="182"/>
      <c r="X64" s="182"/>
      <c r="Y64" s="52"/>
    </row>
    <row r="65" spans="1:25" ht="15.75" customHeight="1">
      <c r="A65" s="55"/>
      <c r="B65" s="189"/>
      <c r="C65" s="804" t="s">
        <v>164</v>
      </c>
      <c r="D65" s="804"/>
      <c r="E65" s="804"/>
      <c r="F65" s="804"/>
      <c r="G65" s="804"/>
      <c r="H65" s="804"/>
      <c r="I65" s="804"/>
      <c r="J65" s="804"/>
      <c r="K65" s="804"/>
      <c r="L65" s="201" t="str">
        <f>T65</f>
        <v>RFC</v>
      </c>
      <c r="M65" s="203"/>
      <c r="N65" s="197">
        <v>1000</v>
      </c>
      <c r="O65" s="203"/>
      <c r="P65" s="203"/>
      <c r="Q65" s="203"/>
      <c r="R65" s="204"/>
      <c r="S65" s="179"/>
      <c r="T65" s="180" t="str">
        <f>VLOOKUP(C65,Listado!C11:I321,7,0)</f>
        <v>RFC</v>
      </c>
      <c r="U65" s="183"/>
      <c r="V65" s="182"/>
      <c r="W65" s="182"/>
      <c r="X65" s="182"/>
      <c r="Y65" s="52"/>
    </row>
    <row r="66" spans="1:25" ht="15.75" customHeight="1">
      <c r="A66" s="55"/>
      <c r="B66" s="189"/>
      <c r="C66" s="804"/>
      <c r="D66" s="804"/>
      <c r="E66" s="804"/>
      <c r="F66" s="804"/>
      <c r="G66" s="804"/>
      <c r="H66" s="804"/>
      <c r="I66" s="804"/>
      <c r="J66" s="804"/>
      <c r="K66" s="804"/>
      <c r="L66" s="201" t="e">
        <f>T66</f>
        <v>#N/A</v>
      </c>
      <c r="M66" s="203"/>
      <c r="N66" s="197"/>
      <c r="O66" s="203"/>
      <c r="P66" s="203"/>
      <c r="Q66" s="203"/>
      <c r="R66" s="203"/>
      <c r="S66" s="179"/>
      <c r="T66" s="180" t="e">
        <f>VLOOKUP(C66,Listado!C11:I321,7,0)</f>
        <v>#N/A</v>
      </c>
      <c r="U66" s="183"/>
      <c r="V66" s="182"/>
      <c r="W66" s="182"/>
      <c r="X66" s="182"/>
      <c r="Y66" s="52"/>
    </row>
    <row r="67" spans="1:25" ht="15.75" customHeight="1">
      <c r="A67" s="55"/>
      <c r="B67" s="189"/>
      <c r="C67" s="804"/>
      <c r="D67" s="804"/>
      <c r="E67" s="804"/>
      <c r="F67" s="804"/>
      <c r="G67" s="804"/>
      <c r="H67" s="804"/>
      <c r="I67" s="804"/>
      <c r="J67" s="804"/>
      <c r="K67" s="804"/>
      <c r="L67" s="201" t="e">
        <f>T67</f>
        <v>#N/A</v>
      </c>
      <c r="M67" s="203"/>
      <c r="N67" s="203"/>
      <c r="O67" s="203"/>
      <c r="P67" s="203"/>
      <c r="Q67" s="203"/>
      <c r="R67" s="205"/>
      <c r="S67" s="179"/>
      <c r="T67" s="180" t="e">
        <f>VLOOKUP(C67,Listado!C11:I321,7,0)</f>
        <v>#N/A</v>
      </c>
      <c r="U67" s="183"/>
      <c r="V67" s="182"/>
      <c r="W67" s="182"/>
      <c r="X67" s="182"/>
      <c r="Y67" s="52"/>
    </row>
    <row r="68" spans="1:25" ht="13.5" customHeight="1">
      <c r="A68" s="55"/>
      <c r="B68" s="806" t="s">
        <v>268</v>
      </c>
      <c r="C68" s="806"/>
      <c r="D68" s="806"/>
      <c r="E68" s="806"/>
      <c r="F68" s="806"/>
      <c r="G68" s="806"/>
      <c r="H68" s="806"/>
      <c r="I68" s="806"/>
      <c r="J68" s="806"/>
      <c r="K68" s="806"/>
      <c r="L68" s="806"/>
      <c r="M68" s="805">
        <f>SUM(M15:M60)</f>
        <v>12321</v>
      </c>
      <c r="N68" s="805">
        <f>SUM(N15:N65)</f>
        <v>9010</v>
      </c>
      <c r="O68" s="805">
        <f>SUM(O15:O60)</f>
        <v>0</v>
      </c>
      <c r="P68" s="805">
        <f>SUM(P15:P60)</f>
        <v>0</v>
      </c>
      <c r="Q68" s="805">
        <f>SUM(Q15:Q60)</f>
        <v>0</v>
      </c>
      <c r="R68" s="805">
        <f>SUM(R15:R60)</f>
        <v>0</v>
      </c>
      <c r="S68" s="56"/>
      <c r="T68" s="183"/>
      <c r="U68" s="183"/>
      <c r="V68" s="182"/>
      <c r="W68" s="182"/>
      <c r="X68" s="52"/>
      <c r="Y68" s="52"/>
    </row>
    <row r="69" spans="1:25" ht="13.5" customHeight="1">
      <c r="A69" s="55"/>
      <c r="B69" s="806"/>
      <c r="C69" s="806"/>
      <c r="D69" s="806"/>
      <c r="E69" s="806"/>
      <c r="F69" s="806"/>
      <c r="G69" s="806"/>
      <c r="H69" s="806"/>
      <c r="I69" s="806"/>
      <c r="J69" s="806"/>
      <c r="K69" s="806"/>
      <c r="L69" s="806"/>
      <c r="M69" s="805"/>
      <c r="N69" s="805"/>
      <c r="O69" s="805"/>
      <c r="P69" s="805"/>
      <c r="Q69" s="805"/>
      <c r="R69" s="805"/>
      <c r="S69" s="56"/>
      <c r="T69" s="183"/>
      <c r="U69" s="183"/>
      <c r="V69" s="182"/>
      <c r="W69" s="182"/>
      <c r="X69" s="52"/>
      <c r="Y69" s="52"/>
    </row>
    <row r="70" spans="1:25">
      <c r="A70" s="55"/>
      <c r="B70" s="206"/>
      <c r="C70" s="207"/>
      <c r="D70" s="207"/>
      <c r="E70" s="207"/>
      <c r="F70" s="207"/>
      <c r="G70" s="207"/>
      <c r="H70" s="207"/>
      <c r="I70" s="207"/>
      <c r="J70" s="207"/>
      <c r="K70" s="207"/>
      <c r="L70" s="206"/>
      <c r="M70" s="206"/>
      <c r="N70" s="206"/>
      <c r="O70" s="206"/>
      <c r="P70" s="206"/>
      <c r="Q70" s="206"/>
      <c r="R70" s="206"/>
      <c r="S70" s="56"/>
      <c r="T70" s="183"/>
      <c r="U70" s="183"/>
      <c r="V70" s="182"/>
      <c r="W70" s="182"/>
      <c r="X70" s="52"/>
      <c r="Y70" s="52"/>
    </row>
    <row r="71" spans="1:25" ht="12.75" customHeight="1">
      <c r="A71" s="55"/>
      <c r="B71" s="807" t="s">
        <v>269</v>
      </c>
      <c r="C71" s="807"/>
      <c r="D71" s="208"/>
      <c r="E71" s="208"/>
      <c r="F71" s="208"/>
      <c r="G71" s="208"/>
      <c r="H71" s="208"/>
      <c r="I71" s="208"/>
      <c r="J71" s="208"/>
      <c r="K71" s="208"/>
      <c r="L71" s="206"/>
      <c r="M71" s="206"/>
      <c r="N71" s="206"/>
      <c r="O71" s="206"/>
      <c r="P71" s="206"/>
      <c r="Q71" s="808" t="s">
        <v>270</v>
      </c>
      <c r="R71" s="808"/>
      <c r="S71" s="56"/>
      <c r="T71" s="183"/>
      <c r="U71" s="183"/>
      <c r="V71" s="182"/>
      <c r="W71" s="182"/>
      <c r="X71" s="52"/>
      <c r="Y71" s="52"/>
    </row>
    <row r="72" spans="1:25" ht="12.75" customHeight="1">
      <c r="A72" s="55"/>
      <c r="B72" s="208"/>
      <c r="C72" s="208"/>
      <c r="D72" s="208"/>
      <c r="E72" s="208"/>
      <c r="F72" s="208"/>
      <c r="G72" s="208"/>
      <c r="H72" s="208"/>
      <c r="I72" s="208"/>
      <c r="J72" s="208"/>
      <c r="K72" s="208"/>
      <c r="L72" s="206"/>
      <c r="M72" s="206"/>
      <c r="N72" s="206"/>
      <c r="O72" s="206"/>
      <c r="P72" s="206"/>
      <c r="Q72" s="209"/>
      <c r="R72" s="209"/>
      <c r="S72" s="56"/>
      <c r="T72" s="183"/>
      <c r="U72" s="183"/>
      <c r="V72" s="182"/>
      <c r="W72" s="182"/>
      <c r="X72" s="52"/>
      <c r="Y72" s="52"/>
    </row>
    <row r="73" spans="1:25" ht="26.25" customHeight="1">
      <c r="A73" s="55"/>
      <c r="B73" s="794" t="s">
        <v>253</v>
      </c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794"/>
      <c r="P73" s="794"/>
      <c r="Q73" s="794"/>
      <c r="R73" s="794"/>
      <c r="S73" s="56"/>
      <c r="T73" s="183"/>
      <c r="U73" s="183"/>
      <c r="V73" s="182"/>
      <c r="W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X73" s="52"/>
      <c r="Y73" s="52"/>
    </row>
    <row r="74" spans="1:25" ht="15" customHeight="1">
      <c r="A74" s="55"/>
      <c r="B74" s="206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6"/>
      <c r="N74" s="206"/>
      <c r="O74" s="206"/>
      <c r="P74" s="206"/>
      <c r="Q74" s="206"/>
      <c r="R74" s="206"/>
      <c r="S74" s="56"/>
      <c r="T74" s="183"/>
      <c r="U74" s="183"/>
      <c r="V74" s="182"/>
      <c r="W74" s="182" t="str">
        <f>IF(C74="Pago Mensual sobre el uso del Salon","G",IF(C74="Redondeo para Comp. la Obra Mundial","RED",IF(C74="Redondeo para Comp. Fondo de Salones del Reino","FSR",IF(C74="","",IF(C74="","",IF(C74="","",IF(C74="","",IF(C74="",""))))))))</f>
        <v/>
      </c>
      <c r="X74" s="52"/>
      <c r="Y74" s="52"/>
    </row>
    <row r="75" spans="1:25" ht="15" customHeight="1">
      <c r="A75" s="55"/>
      <c r="B75" s="791" t="s">
        <v>259</v>
      </c>
      <c r="C75" s="792" t="s">
        <v>260</v>
      </c>
      <c r="D75" s="792"/>
      <c r="E75" s="792"/>
      <c r="F75" s="792"/>
      <c r="G75" s="792"/>
      <c r="H75" s="792"/>
      <c r="I75" s="792"/>
      <c r="J75" s="792"/>
      <c r="K75" s="792"/>
      <c r="L75" s="792" t="s">
        <v>261</v>
      </c>
      <c r="M75" s="792" t="str">
        <f>M13</f>
        <v>CONGREGACION</v>
      </c>
      <c r="N75" s="792"/>
      <c r="O75" s="792" t="str">
        <f>O13</f>
        <v>PROYECTO CONST. SALON</v>
      </c>
      <c r="P75" s="792"/>
      <c r="Q75" s="792" t="str">
        <f>Q13</f>
        <v>FONDO</v>
      </c>
      <c r="R75" s="792"/>
      <c r="S75" s="56"/>
      <c r="T75" s="183"/>
      <c r="U75" s="183"/>
      <c r="V75" s="182"/>
      <c r="W75" s="182"/>
      <c r="X75" s="52"/>
      <c r="Y75" s="52"/>
    </row>
    <row r="76" spans="1:25" ht="15" customHeight="1">
      <c r="A76" s="55"/>
      <c r="B76" s="791"/>
      <c r="C76" s="792"/>
      <c r="D76" s="792"/>
      <c r="E76" s="792"/>
      <c r="F76" s="792"/>
      <c r="G76" s="792"/>
      <c r="H76" s="792"/>
      <c r="I76" s="792"/>
      <c r="J76" s="792"/>
      <c r="K76" s="792"/>
      <c r="L76" s="792"/>
      <c r="M76" s="496" t="s">
        <v>265</v>
      </c>
      <c r="N76" s="496" t="s">
        <v>266</v>
      </c>
      <c r="O76" s="496" t="s">
        <v>265</v>
      </c>
      <c r="P76" s="496" t="s">
        <v>266</v>
      </c>
      <c r="Q76" s="496" t="s">
        <v>265</v>
      </c>
      <c r="R76" s="497" t="s">
        <v>266</v>
      </c>
      <c r="S76" s="56"/>
      <c r="T76" s="183"/>
      <c r="U76" s="183"/>
      <c r="V76" s="182"/>
      <c r="W76" s="182" t="str">
        <f>IF(C76="Pago Mensual sobre el uso del Salon","G",IF(C76="Redondeo para Comp. la Obra Mundial","RED",IF(C76="Redondeo para Comp. Fondo de Salones del Reino","FSR",IF(C76="","",IF(C76="","",IF(C76="","",IF(C76="","",IF(C76="",""))))))))</f>
        <v/>
      </c>
      <c r="X76" s="52"/>
      <c r="Y76" s="52"/>
    </row>
    <row r="77" spans="1:25" ht="15" customHeight="1">
      <c r="A77" s="55"/>
      <c r="B77" s="210"/>
      <c r="C77" s="809" t="s">
        <v>271</v>
      </c>
      <c r="D77" s="809"/>
      <c r="E77" s="809"/>
      <c r="F77" s="809"/>
      <c r="G77" s="809"/>
      <c r="H77" s="809"/>
      <c r="I77" s="809"/>
      <c r="J77" s="809"/>
      <c r="K77" s="809"/>
      <c r="L77" s="211"/>
      <c r="M77" s="212">
        <f t="shared" ref="M77:R77" si="1">M68</f>
        <v>12321</v>
      </c>
      <c r="N77" s="212">
        <f t="shared" si="1"/>
        <v>9010</v>
      </c>
      <c r="O77" s="212">
        <f t="shared" si="1"/>
        <v>0</v>
      </c>
      <c r="P77" s="212">
        <f t="shared" si="1"/>
        <v>0</v>
      </c>
      <c r="Q77" s="212">
        <f t="shared" si="1"/>
        <v>0</v>
      </c>
      <c r="R77" s="212">
        <f t="shared" si="1"/>
        <v>0</v>
      </c>
      <c r="S77" s="56"/>
      <c r="T77" s="183"/>
      <c r="U77" s="183"/>
      <c r="V77" s="182"/>
      <c r="W77" s="182"/>
      <c r="X77" s="52"/>
      <c r="Y77" s="52"/>
    </row>
    <row r="78" spans="1:25" ht="15" customHeight="1">
      <c r="A78" s="55"/>
      <c r="B78" s="176"/>
      <c r="C78" s="800"/>
      <c r="D78" s="800"/>
      <c r="E78" s="800"/>
      <c r="F78" s="800"/>
      <c r="G78" s="800"/>
      <c r="H78" s="800"/>
      <c r="I78" s="800"/>
      <c r="J78" s="800"/>
      <c r="K78" s="800"/>
      <c r="L78" s="213" t="e">
        <f t="shared" ref="L78:L99" si="2">T78</f>
        <v>#N/A</v>
      </c>
      <c r="M78" s="214"/>
      <c r="N78" s="216"/>
      <c r="O78" s="215"/>
      <c r="P78" s="215"/>
      <c r="Q78" s="215"/>
      <c r="R78" s="215"/>
      <c r="S78" s="56"/>
      <c r="T78" s="183" t="e">
        <f>VLOOKUP(C78,Listado!C11:I321,7,0)</f>
        <v>#N/A</v>
      </c>
      <c r="U78" s="183"/>
      <c r="V78" s="182"/>
      <c r="W78" s="182"/>
      <c r="X78" s="182"/>
      <c r="Y78" s="52"/>
    </row>
    <row r="79" spans="1:25" ht="15" customHeight="1">
      <c r="A79" s="55"/>
      <c r="B79" s="176"/>
      <c r="C79" s="800"/>
      <c r="D79" s="800"/>
      <c r="E79" s="800"/>
      <c r="F79" s="800"/>
      <c r="G79" s="800"/>
      <c r="H79" s="800"/>
      <c r="I79" s="800"/>
      <c r="J79" s="800"/>
      <c r="K79" s="800"/>
      <c r="L79" s="213" t="e">
        <f t="shared" si="2"/>
        <v>#N/A</v>
      </c>
      <c r="M79" s="214"/>
      <c r="N79" s="216"/>
      <c r="O79" s="215"/>
      <c r="P79" s="215"/>
      <c r="Q79" s="215"/>
      <c r="R79" s="215"/>
      <c r="S79" s="56"/>
      <c r="T79" s="183" t="e">
        <f>VLOOKUP(C79,Listado!C11:I321,7,0)</f>
        <v>#N/A</v>
      </c>
      <c r="U79" s="183"/>
      <c r="V79" s="182"/>
      <c r="W79" s="182"/>
      <c r="X79" s="182"/>
      <c r="Y79" s="52"/>
    </row>
    <row r="80" spans="1:25" ht="15" customHeight="1">
      <c r="A80" s="55"/>
      <c r="B80" s="176"/>
      <c r="C80" s="800"/>
      <c r="D80" s="800"/>
      <c r="E80" s="800"/>
      <c r="F80" s="800"/>
      <c r="G80" s="800"/>
      <c r="H80" s="800"/>
      <c r="I80" s="800"/>
      <c r="J80" s="800"/>
      <c r="K80" s="800"/>
      <c r="L80" s="213" t="e">
        <f t="shared" si="2"/>
        <v>#N/A</v>
      </c>
      <c r="M80" s="217"/>
      <c r="N80" s="215"/>
      <c r="O80" s="215"/>
      <c r="P80" s="215"/>
      <c r="Q80" s="215"/>
      <c r="R80" s="215"/>
      <c r="S80" s="56"/>
      <c r="T80" s="183" t="e">
        <f>VLOOKUP(C80,Listado!C11:I321,7,0)</f>
        <v>#N/A</v>
      </c>
      <c r="U80" s="183"/>
      <c r="V80" s="182"/>
      <c r="W80" s="182"/>
      <c r="X80" s="182"/>
      <c r="Y80" s="52"/>
    </row>
    <row r="81" spans="1:25" ht="15.75" customHeight="1">
      <c r="A81" s="55"/>
      <c r="B81" s="176"/>
      <c r="C81" s="800"/>
      <c r="D81" s="800"/>
      <c r="E81" s="800"/>
      <c r="F81" s="800"/>
      <c r="G81" s="800"/>
      <c r="H81" s="800"/>
      <c r="I81" s="800"/>
      <c r="J81" s="800"/>
      <c r="K81" s="800"/>
      <c r="L81" s="213" t="e">
        <f t="shared" si="2"/>
        <v>#N/A</v>
      </c>
      <c r="M81" s="217"/>
      <c r="N81" s="215"/>
      <c r="O81" s="215"/>
      <c r="P81" s="215"/>
      <c r="Q81" s="215"/>
      <c r="R81" s="215"/>
      <c r="S81" s="56"/>
      <c r="T81" s="183" t="e">
        <f>VLOOKUP(C81,Listado!C11:I321,7,0)</f>
        <v>#N/A</v>
      </c>
      <c r="U81" s="183"/>
      <c r="V81" s="182"/>
      <c r="W81" s="182"/>
      <c r="X81" s="182"/>
      <c r="Y81" s="52"/>
    </row>
    <row r="82" spans="1:25" ht="15.75" customHeight="1">
      <c r="A82" s="55"/>
      <c r="B82" s="176"/>
      <c r="C82" s="800"/>
      <c r="D82" s="800"/>
      <c r="E82" s="800"/>
      <c r="F82" s="800"/>
      <c r="G82" s="800"/>
      <c r="H82" s="800"/>
      <c r="I82" s="800"/>
      <c r="J82" s="800"/>
      <c r="K82" s="800"/>
      <c r="L82" s="213" t="e">
        <f t="shared" si="2"/>
        <v>#N/A</v>
      </c>
      <c r="M82" s="215"/>
      <c r="N82" s="215"/>
      <c r="O82" s="215"/>
      <c r="P82" s="215"/>
      <c r="Q82" s="215"/>
      <c r="R82" s="215"/>
      <c r="S82" s="56"/>
      <c r="T82" s="183" t="e">
        <f>VLOOKUP(C82,Listado!C11:I321,7,0)</f>
        <v>#N/A</v>
      </c>
      <c r="U82" s="183"/>
      <c r="V82" s="182"/>
      <c r="W82" s="182"/>
      <c r="X82" s="182"/>
      <c r="Y82" s="52"/>
    </row>
    <row r="83" spans="1:25" ht="15.75" customHeight="1">
      <c r="A83" s="55"/>
      <c r="B83" s="176"/>
      <c r="C83" s="800"/>
      <c r="D83" s="800"/>
      <c r="E83" s="800"/>
      <c r="F83" s="800"/>
      <c r="G83" s="800"/>
      <c r="H83" s="800"/>
      <c r="I83" s="800"/>
      <c r="J83" s="800"/>
      <c r="K83" s="800"/>
      <c r="L83" s="213" t="e">
        <f t="shared" si="2"/>
        <v>#N/A</v>
      </c>
      <c r="M83" s="215"/>
      <c r="N83" s="215"/>
      <c r="O83" s="215"/>
      <c r="P83" s="215"/>
      <c r="Q83" s="215"/>
      <c r="R83" s="215"/>
      <c r="S83" s="56"/>
      <c r="T83" s="183" t="e">
        <f>VLOOKUP(C83,Listado!C11:I321,7,0)</f>
        <v>#N/A</v>
      </c>
      <c r="U83" s="183"/>
      <c r="V83" s="182"/>
      <c r="W83" s="182"/>
      <c r="X83" s="182"/>
      <c r="Y83" s="52"/>
    </row>
    <row r="84" spans="1:25" ht="15.75" customHeight="1">
      <c r="A84" s="55"/>
      <c r="B84" s="176"/>
      <c r="C84" s="800"/>
      <c r="D84" s="800"/>
      <c r="E84" s="800"/>
      <c r="F84" s="800"/>
      <c r="G84" s="800"/>
      <c r="H84" s="800"/>
      <c r="I84" s="800"/>
      <c r="J84" s="800"/>
      <c r="K84" s="800"/>
      <c r="L84" s="213" t="e">
        <f t="shared" si="2"/>
        <v>#N/A</v>
      </c>
      <c r="M84" s="215"/>
      <c r="N84" s="215"/>
      <c r="O84" s="215"/>
      <c r="P84" s="215"/>
      <c r="Q84" s="215"/>
      <c r="R84" s="215"/>
      <c r="S84" s="56"/>
      <c r="T84" s="183" t="e">
        <f>VLOOKUP(C84,Listado!C11:I321,7,0)</f>
        <v>#N/A</v>
      </c>
      <c r="U84" s="183"/>
      <c r="V84" s="182"/>
      <c r="W84" s="182"/>
      <c r="X84" s="182"/>
      <c r="Y84" s="52"/>
    </row>
    <row r="85" spans="1:25" ht="15.75" customHeight="1">
      <c r="A85" s="55"/>
      <c r="B85" s="176"/>
      <c r="C85" s="800"/>
      <c r="D85" s="800"/>
      <c r="E85" s="800"/>
      <c r="F85" s="800"/>
      <c r="G85" s="800"/>
      <c r="H85" s="800"/>
      <c r="I85" s="800"/>
      <c r="J85" s="800"/>
      <c r="K85" s="800"/>
      <c r="L85" s="213" t="e">
        <f t="shared" si="2"/>
        <v>#N/A</v>
      </c>
      <c r="M85" s="215"/>
      <c r="N85" s="215"/>
      <c r="O85" s="215"/>
      <c r="P85" s="215"/>
      <c r="Q85" s="215"/>
      <c r="R85" s="215"/>
      <c r="S85" s="56"/>
      <c r="T85" s="183" t="e">
        <f>VLOOKUP(C85,Listado!C11:I321,7,0)</f>
        <v>#N/A</v>
      </c>
      <c r="U85" s="183"/>
      <c r="V85" s="182"/>
      <c r="W85" s="182"/>
      <c r="X85" s="182"/>
      <c r="Y85" s="52"/>
    </row>
    <row r="86" spans="1:25" ht="15.75" customHeight="1">
      <c r="A86" s="55"/>
      <c r="B86" s="176"/>
      <c r="C86" s="800"/>
      <c r="D86" s="800"/>
      <c r="E86" s="800"/>
      <c r="F86" s="800"/>
      <c r="G86" s="800"/>
      <c r="H86" s="800"/>
      <c r="I86" s="800"/>
      <c r="J86" s="800"/>
      <c r="K86" s="800"/>
      <c r="L86" s="213" t="e">
        <f t="shared" si="2"/>
        <v>#N/A</v>
      </c>
      <c r="M86" s="215"/>
      <c r="N86" s="215"/>
      <c r="O86" s="215"/>
      <c r="P86" s="215"/>
      <c r="Q86" s="215"/>
      <c r="R86" s="215"/>
      <c r="S86" s="56"/>
      <c r="T86" s="183" t="e">
        <f>VLOOKUP(C86,Listado!C11:I321,7,0)</f>
        <v>#N/A</v>
      </c>
      <c r="U86" s="183"/>
      <c r="V86" s="182"/>
      <c r="W86" s="182"/>
      <c r="X86" s="182"/>
      <c r="Y86" s="52"/>
    </row>
    <row r="87" spans="1:25" ht="15.75" customHeight="1">
      <c r="A87" s="55"/>
      <c r="B87" s="176"/>
      <c r="C87" s="800"/>
      <c r="D87" s="800"/>
      <c r="E87" s="800"/>
      <c r="F87" s="800"/>
      <c r="G87" s="800"/>
      <c r="H87" s="800"/>
      <c r="I87" s="800"/>
      <c r="J87" s="800"/>
      <c r="K87" s="800"/>
      <c r="L87" s="213" t="e">
        <f t="shared" si="2"/>
        <v>#N/A</v>
      </c>
      <c r="M87" s="215"/>
      <c r="N87" s="215"/>
      <c r="O87" s="215"/>
      <c r="P87" s="215"/>
      <c r="Q87" s="215"/>
      <c r="R87" s="215"/>
      <c r="S87" s="56"/>
      <c r="T87" s="183" t="e">
        <f>VLOOKUP(C87,Listado!C11:I321,7,0)</f>
        <v>#N/A</v>
      </c>
      <c r="U87" s="183"/>
      <c r="V87" s="182"/>
      <c r="W87" s="182"/>
      <c r="X87" s="182"/>
      <c r="Y87" s="52"/>
    </row>
    <row r="88" spans="1:25" ht="15.75" customHeight="1">
      <c r="A88" s="55"/>
      <c r="B88" s="176"/>
      <c r="C88" s="800"/>
      <c r="D88" s="800"/>
      <c r="E88" s="800"/>
      <c r="F88" s="800"/>
      <c r="G88" s="800"/>
      <c r="H88" s="800"/>
      <c r="I88" s="800"/>
      <c r="J88" s="800"/>
      <c r="K88" s="800"/>
      <c r="L88" s="213" t="e">
        <f t="shared" si="2"/>
        <v>#N/A</v>
      </c>
      <c r="M88" s="215"/>
      <c r="N88" s="215"/>
      <c r="O88" s="215"/>
      <c r="P88" s="215"/>
      <c r="Q88" s="215"/>
      <c r="R88" s="215"/>
      <c r="S88" s="56"/>
      <c r="T88" s="183" t="e">
        <f>VLOOKUP(C88,Listado!C11:I321,7,0)</f>
        <v>#N/A</v>
      </c>
      <c r="U88" s="183"/>
      <c r="V88" s="182"/>
      <c r="W88" s="182"/>
      <c r="X88" s="182"/>
      <c r="Y88" s="52"/>
    </row>
    <row r="89" spans="1:25" ht="15.75" customHeight="1">
      <c r="A89" s="55"/>
      <c r="B89" s="176"/>
      <c r="C89" s="800"/>
      <c r="D89" s="800"/>
      <c r="E89" s="800"/>
      <c r="F89" s="800"/>
      <c r="G89" s="800"/>
      <c r="H89" s="800"/>
      <c r="I89" s="800"/>
      <c r="J89" s="800"/>
      <c r="K89" s="800"/>
      <c r="L89" s="213" t="e">
        <f t="shared" si="2"/>
        <v>#N/A</v>
      </c>
      <c r="M89" s="215"/>
      <c r="N89" s="215"/>
      <c r="O89" s="215"/>
      <c r="P89" s="215"/>
      <c r="Q89" s="215"/>
      <c r="R89" s="215"/>
      <c r="S89" s="56"/>
      <c r="T89" s="183" t="e">
        <f>VLOOKUP(C89,Listado!C11:I321,7,0)</f>
        <v>#N/A</v>
      </c>
      <c r="U89" s="183"/>
      <c r="V89" s="182"/>
      <c r="W89" s="182"/>
      <c r="X89" s="182"/>
      <c r="Y89" s="52"/>
    </row>
    <row r="90" spans="1:25" ht="15.75" customHeight="1">
      <c r="A90" s="55"/>
      <c r="B90" s="176"/>
      <c r="C90" s="800"/>
      <c r="D90" s="800"/>
      <c r="E90" s="800"/>
      <c r="F90" s="800"/>
      <c r="G90" s="800"/>
      <c r="H90" s="800"/>
      <c r="I90" s="800"/>
      <c r="J90" s="800"/>
      <c r="K90" s="800"/>
      <c r="L90" s="213" t="e">
        <f t="shared" si="2"/>
        <v>#N/A</v>
      </c>
      <c r="M90" s="215"/>
      <c r="N90" s="215"/>
      <c r="O90" s="215"/>
      <c r="P90" s="215"/>
      <c r="Q90" s="215"/>
      <c r="R90" s="215"/>
      <c r="S90" s="56"/>
      <c r="T90" s="183" t="e">
        <f>VLOOKUP(C90,Listado!C11:I321,7,0)</f>
        <v>#N/A</v>
      </c>
      <c r="U90" s="183"/>
      <c r="V90" s="182"/>
      <c r="W90" s="182"/>
      <c r="X90" s="182"/>
      <c r="Y90" s="52"/>
    </row>
    <row r="91" spans="1:25" ht="15.75" customHeight="1">
      <c r="A91" s="55"/>
      <c r="B91" s="176"/>
      <c r="C91" s="800"/>
      <c r="D91" s="800"/>
      <c r="E91" s="800"/>
      <c r="F91" s="800"/>
      <c r="G91" s="800"/>
      <c r="H91" s="800"/>
      <c r="I91" s="800"/>
      <c r="J91" s="800"/>
      <c r="K91" s="800"/>
      <c r="L91" s="213" t="e">
        <f t="shared" si="2"/>
        <v>#N/A</v>
      </c>
      <c r="M91" s="215"/>
      <c r="N91" s="215"/>
      <c r="O91" s="215"/>
      <c r="P91" s="215"/>
      <c r="Q91" s="215"/>
      <c r="R91" s="215"/>
      <c r="S91" s="56"/>
      <c r="T91" s="183" t="e">
        <f>VLOOKUP(C91,Listado!C11:I321,7,0)</f>
        <v>#N/A</v>
      </c>
      <c r="U91" s="183"/>
      <c r="V91" s="182"/>
      <c r="W91" s="182"/>
      <c r="X91" s="182"/>
      <c r="Y91" s="52"/>
    </row>
    <row r="92" spans="1:25" ht="15.75" customHeight="1">
      <c r="A92" s="55"/>
      <c r="B92" s="176"/>
      <c r="C92" s="800"/>
      <c r="D92" s="800"/>
      <c r="E92" s="800"/>
      <c r="F92" s="800"/>
      <c r="G92" s="800"/>
      <c r="H92" s="800"/>
      <c r="I92" s="800"/>
      <c r="J92" s="800"/>
      <c r="K92" s="800"/>
      <c r="L92" s="213" t="e">
        <f t="shared" si="2"/>
        <v>#N/A</v>
      </c>
      <c r="M92" s="215"/>
      <c r="N92" s="215"/>
      <c r="O92" s="215"/>
      <c r="P92" s="215"/>
      <c r="Q92" s="215"/>
      <c r="R92" s="215"/>
      <c r="S92" s="56"/>
      <c r="T92" s="183" t="e">
        <f>VLOOKUP(C92,Listado!C11:I321,7,0)</f>
        <v>#N/A</v>
      </c>
      <c r="U92" s="183"/>
      <c r="V92" s="182"/>
      <c r="W92" s="182"/>
      <c r="X92" s="182"/>
      <c r="Y92" s="52"/>
    </row>
    <row r="93" spans="1:25" ht="15.75" customHeight="1">
      <c r="A93" s="55"/>
      <c r="B93" s="176"/>
      <c r="C93" s="800"/>
      <c r="D93" s="800"/>
      <c r="E93" s="800"/>
      <c r="F93" s="800"/>
      <c r="G93" s="800"/>
      <c r="H93" s="800"/>
      <c r="I93" s="800"/>
      <c r="J93" s="800"/>
      <c r="K93" s="800"/>
      <c r="L93" s="213" t="e">
        <f t="shared" si="2"/>
        <v>#N/A</v>
      </c>
      <c r="M93" s="215"/>
      <c r="N93" s="215"/>
      <c r="O93" s="215"/>
      <c r="P93" s="215"/>
      <c r="Q93" s="215"/>
      <c r="R93" s="215"/>
      <c r="S93" s="56"/>
      <c r="T93" s="183" t="e">
        <f>VLOOKUP(C93,Listado!C11:I321,7,0)</f>
        <v>#N/A</v>
      </c>
      <c r="U93" s="183"/>
      <c r="V93" s="182"/>
      <c r="W93" s="182"/>
      <c r="X93" s="182"/>
      <c r="Y93" s="52"/>
    </row>
    <row r="94" spans="1:25" ht="15.75" customHeight="1">
      <c r="A94" s="55"/>
      <c r="B94" s="176"/>
      <c r="C94" s="800"/>
      <c r="D94" s="800"/>
      <c r="E94" s="800"/>
      <c r="F94" s="800"/>
      <c r="G94" s="800"/>
      <c r="H94" s="800"/>
      <c r="I94" s="800"/>
      <c r="J94" s="800"/>
      <c r="K94" s="800"/>
      <c r="L94" s="213" t="e">
        <f t="shared" si="2"/>
        <v>#N/A</v>
      </c>
      <c r="M94" s="215"/>
      <c r="N94" s="215"/>
      <c r="O94" s="215"/>
      <c r="P94" s="215"/>
      <c r="Q94" s="215"/>
      <c r="R94" s="215"/>
      <c r="S94" s="56"/>
      <c r="T94" s="183" t="e">
        <f>VLOOKUP(C94,Listado!C11:I321,7,0)</f>
        <v>#N/A</v>
      </c>
      <c r="U94" s="183"/>
      <c r="V94" s="182"/>
      <c r="W94" s="182"/>
      <c r="X94" s="182"/>
      <c r="Y94" s="52"/>
    </row>
    <row r="95" spans="1:25" ht="15.75" customHeight="1">
      <c r="A95" s="55"/>
      <c r="B95" s="176"/>
      <c r="C95" s="800"/>
      <c r="D95" s="800"/>
      <c r="E95" s="800"/>
      <c r="F95" s="800"/>
      <c r="G95" s="800"/>
      <c r="H95" s="800"/>
      <c r="I95" s="800"/>
      <c r="J95" s="800"/>
      <c r="K95" s="800"/>
      <c r="L95" s="213" t="e">
        <f t="shared" si="2"/>
        <v>#N/A</v>
      </c>
      <c r="M95" s="215"/>
      <c r="N95" s="215"/>
      <c r="O95" s="215"/>
      <c r="P95" s="215"/>
      <c r="Q95" s="215"/>
      <c r="R95" s="215"/>
      <c r="S95" s="56"/>
      <c r="T95" s="183" t="e">
        <f>VLOOKUP(C95,Listado!C11:I321,7,0)</f>
        <v>#N/A</v>
      </c>
      <c r="U95" s="183"/>
      <c r="V95" s="182"/>
      <c r="W95" s="182"/>
      <c r="X95" s="182"/>
      <c r="Y95" s="52"/>
    </row>
    <row r="96" spans="1:25" ht="15.75" customHeight="1">
      <c r="A96" s="55"/>
      <c r="B96" s="176"/>
      <c r="C96" s="800"/>
      <c r="D96" s="800"/>
      <c r="E96" s="800"/>
      <c r="F96" s="800"/>
      <c r="G96" s="800"/>
      <c r="H96" s="800"/>
      <c r="I96" s="800"/>
      <c r="J96" s="800"/>
      <c r="K96" s="800"/>
      <c r="L96" s="213" t="e">
        <f t="shared" si="2"/>
        <v>#N/A</v>
      </c>
      <c r="M96" s="215"/>
      <c r="N96" s="215"/>
      <c r="O96" s="215"/>
      <c r="P96" s="215"/>
      <c r="Q96" s="215"/>
      <c r="R96" s="215"/>
      <c r="S96" s="56"/>
      <c r="T96" s="183" t="e">
        <f>VLOOKUP(C96,Listado!C11:I321,7,0)</f>
        <v>#N/A</v>
      </c>
      <c r="U96" s="183"/>
      <c r="V96" s="182"/>
      <c r="W96" s="182"/>
      <c r="X96" s="182"/>
      <c r="Y96" s="52"/>
    </row>
    <row r="97" spans="1:1019" ht="15.75" customHeight="1">
      <c r="A97" s="55"/>
      <c r="B97" s="176"/>
      <c r="C97" s="800"/>
      <c r="D97" s="800"/>
      <c r="E97" s="800"/>
      <c r="F97" s="800"/>
      <c r="G97" s="800"/>
      <c r="H97" s="800"/>
      <c r="I97" s="800"/>
      <c r="J97" s="800"/>
      <c r="K97" s="800"/>
      <c r="L97" s="213" t="e">
        <f t="shared" si="2"/>
        <v>#N/A</v>
      </c>
      <c r="M97" s="215"/>
      <c r="N97" s="215"/>
      <c r="O97" s="215"/>
      <c r="P97" s="215"/>
      <c r="Q97" s="215"/>
      <c r="R97" s="215"/>
      <c r="S97" s="56"/>
      <c r="T97" s="183" t="e">
        <f>VLOOKUP(C97,Listado!C11:I321,7,0)</f>
        <v>#N/A</v>
      </c>
      <c r="U97" s="183"/>
      <c r="V97" s="182"/>
      <c r="W97" s="182"/>
      <c r="X97" s="182"/>
      <c r="Y97" s="52"/>
    </row>
    <row r="98" spans="1:1019" ht="15.75" customHeight="1">
      <c r="A98" s="55"/>
      <c r="B98" s="176"/>
      <c r="C98" s="800"/>
      <c r="D98" s="800"/>
      <c r="E98" s="800"/>
      <c r="F98" s="800"/>
      <c r="G98" s="800"/>
      <c r="H98" s="800"/>
      <c r="I98" s="800"/>
      <c r="J98" s="800"/>
      <c r="K98" s="800"/>
      <c r="L98" s="213" t="e">
        <f t="shared" si="2"/>
        <v>#N/A</v>
      </c>
      <c r="M98" s="215"/>
      <c r="N98" s="215"/>
      <c r="O98" s="215"/>
      <c r="P98" s="215"/>
      <c r="Q98" s="215"/>
      <c r="R98" s="215"/>
      <c r="S98" s="56"/>
      <c r="T98" s="183" t="e">
        <f>VLOOKUP(C98,Listado!C11:I321,7,0)</f>
        <v>#N/A</v>
      </c>
      <c r="U98" s="183"/>
      <c r="V98" s="182"/>
      <c r="W98" s="182"/>
      <c r="X98" s="182"/>
      <c r="Y98" s="52"/>
    </row>
    <row r="99" spans="1:1019" ht="15.75" customHeight="1">
      <c r="A99" s="55"/>
      <c r="B99" s="176"/>
      <c r="C99" s="800"/>
      <c r="D99" s="800"/>
      <c r="E99" s="800"/>
      <c r="F99" s="800"/>
      <c r="G99" s="800"/>
      <c r="H99" s="800"/>
      <c r="I99" s="800"/>
      <c r="J99" s="800"/>
      <c r="K99" s="800"/>
      <c r="L99" s="213" t="e">
        <f t="shared" si="2"/>
        <v>#N/A</v>
      </c>
      <c r="M99" s="215"/>
      <c r="N99" s="215"/>
      <c r="O99" s="215"/>
      <c r="P99" s="215"/>
      <c r="Q99" s="215"/>
      <c r="R99" s="215"/>
      <c r="S99" s="56"/>
      <c r="T99" s="183" t="e">
        <f>VLOOKUP(C99,Listado!C11:I321,7,0)</f>
        <v>#N/A</v>
      </c>
      <c r="U99" s="183"/>
      <c r="V99" s="182"/>
      <c r="W99" s="182"/>
      <c r="X99" s="182"/>
      <c r="Y99" s="52"/>
    </row>
    <row r="100" spans="1:1019" ht="12.75" customHeight="1">
      <c r="A100" s="55"/>
      <c r="B100" s="810" t="s">
        <v>268</v>
      </c>
      <c r="C100" s="810"/>
      <c r="D100" s="810"/>
      <c r="E100" s="810"/>
      <c r="F100" s="810"/>
      <c r="G100" s="810"/>
      <c r="H100" s="810"/>
      <c r="I100" s="810"/>
      <c r="J100" s="810"/>
      <c r="K100" s="810"/>
      <c r="L100" s="810"/>
      <c r="M100" s="811">
        <f t="shared" ref="M100:R100" si="3">SUM(M77:M99)</f>
        <v>12321</v>
      </c>
      <c r="N100" s="811">
        <f t="shared" si="3"/>
        <v>9010</v>
      </c>
      <c r="O100" s="811">
        <f t="shared" si="3"/>
        <v>0</v>
      </c>
      <c r="P100" s="811">
        <f t="shared" si="3"/>
        <v>0</v>
      </c>
      <c r="Q100" s="811">
        <f t="shared" si="3"/>
        <v>0</v>
      </c>
      <c r="R100" s="811">
        <f t="shared" si="3"/>
        <v>0</v>
      </c>
      <c r="S100" s="55"/>
      <c r="T100" s="52"/>
      <c r="U100" s="52"/>
      <c r="V100" s="52"/>
      <c r="W100" s="52"/>
      <c r="X100" s="52"/>
      <c r="Y100" s="52"/>
    </row>
    <row r="101" spans="1:1019" ht="13.5" customHeight="1">
      <c r="A101" s="55"/>
      <c r="B101" s="810"/>
      <c r="C101" s="810"/>
      <c r="D101" s="810"/>
      <c r="E101" s="810"/>
      <c r="F101" s="810"/>
      <c r="G101" s="810"/>
      <c r="H101" s="810"/>
      <c r="I101" s="810"/>
      <c r="J101" s="810"/>
      <c r="K101" s="810"/>
      <c r="L101" s="810"/>
      <c r="M101" s="811"/>
      <c r="N101" s="811"/>
      <c r="O101" s="811"/>
      <c r="P101" s="811"/>
      <c r="Q101" s="811"/>
      <c r="R101" s="811"/>
      <c r="S101" s="55"/>
      <c r="T101" s="52"/>
      <c r="U101" s="52"/>
      <c r="V101" s="52"/>
      <c r="W101" s="52"/>
      <c r="X101" s="52"/>
      <c r="Y101" s="52"/>
    </row>
    <row r="102" spans="1:1019">
      <c r="A102" s="55"/>
      <c r="B102" s="130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130"/>
      <c r="N102" s="130"/>
      <c r="O102" s="130"/>
      <c r="P102" s="130"/>
      <c r="Q102" s="130"/>
      <c r="R102" s="130"/>
      <c r="S102" s="55"/>
      <c r="T102" s="52"/>
      <c r="U102" s="52"/>
      <c r="V102" s="52"/>
      <c r="W102" s="52"/>
      <c r="X102" s="52"/>
      <c r="Y102" s="52"/>
    </row>
    <row r="103" spans="1:1019">
      <c r="A103" s="55"/>
      <c r="B103" s="130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130"/>
      <c r="N103" s="130"/>
      <c r="O103" s="130"/>
      <c r="P103" s="130"/>
      <c r="Q103" s="130"/>
      <c r="R103" s="130"/>
      <c r="S103" s="55"/>
      <c r="T103" s="52"/>
      <c r="U103" s="52"/>
      <c r="V103" s="52"/>
      <c r="W103" s="52"/>
      <c r="X103" s="52"/>
      <c r="Y103" s="52"/>
    </row>
    <row r="104" spans="1:1019" ht="13.8" thickBot="1">
      <c r="A104" s="55"/>
      <c r="B104" s="130"/>
      <c r="C104" s="55"/>
      <c r="D104" s="55"/>
      <c r="E104" s="55"/>
      <c r="F104" s="55"/>
      <c r="G104" s="55"/>
      <c r="H104" s="55"/>
      <c r="I104" s="55"/>
      <c r="J104" s="207"/>
      <c r="K104" s="207"/>
      <c r="L104" s="55"/>
      <c r="M104" s="130"/>
      <c r="N104" s="130"/>
      <c r="O104" s="130"/>
      <c r="P104" s="130"/>
      <c r="Q104" s="130"/>
      <c r="R104" s="130"/>
      <c r="S104" s="55"/>
      <c r="T104" s="52"/>
      <c r="U104" s="52"/>
      <c r="V104" s="52"/>
      <c r="W104" s="52"/>
      <c r="X104" s="52"/>
      <c r="Y104" s="52"/>
    </row>
    <row r="105" spans="1:1019" ht="3.75" customHeight="1">
      <c r="A105" s="55"/>
      <c r="B105" s="218"/>
      <c r="C105" s="219"/>
      <c r="D105" s="219"/>
      <c r="E105" s="219"/>
      <c r="F105" s="219"/>
      <c r="G105" s="219"/>
      <c r="H105" s="219"/>
      <c r="I105" s="219"/>
      <c r="J105" s="586"/>
      <c r="K105" s="229"/>
      <c r="L105" s="219"/>
      <c r="M105" s="221"/>
      <c r="N105" s="221"/>
      <c r="O105" s="221"/>
      <c r="P105" s="221"/>
      <c r="Q105" s="221"/>
      <c r="R105" s="221"/>
      <c r="S105" s="55"/>
      <c r="T105" s="52"/>
      <c r="U105" s="52"/>
      <c r="V105" s="52"/>
      <c r="W105" s="52"/>
      <c r="X105" s="52"/>
      <c r="Y105" s="52"/>
    </row>
    <row r="106" spans="1:1019" ht="15" customHeight="1">
      <c r="A106" s="55"/>
      <c r="B106" s="524" t="s">
        <v>272</v>
      </c>
      <c r="C106" s="533"/>
      <c r="D106" s="533"/>
      <c r="E106" s="533"/>
      <c r="F106" s="533"/>
      <c r="G106" s="533"/>
      <c r="H106" s="533"/>
      <c r="I106" s="533"/>
      <c r="J106" s="524"/>
      <c r="K106" s="229"/>
      <c r="L106" s="533"/>
      <c r="M106" s="533" t="s">
        <v>273</v>
      </c>
      <c r="N106" s="533"/>
      <c r="O106" s="533"/>
      <c r="P106" s="533"/>
      <c r="Q106" s="533"/>
      <c r="R106" s="528"/>
      <c r="S106" s="55"/>
      <c r="T106" s="52"/>
      <c r="U106" s="52"/>
      <c r="V106" s="52"/>
      <c r="W106" s="52"/>
      <c r="X106" s="52"/>
      <c r="Y106" s="52"/>
    </row>
    <row r="107" spans="1:1019" ht="15" customHeight="1">
      <c r="A107" s="55"/>
      <c r="B107" s="223"/>
      <c r="C107" s="207"/>
      <c r="D107" s="207"/>
      <c r="E107" s="207"/>
      <c r="F107" s="207"/>
      <c r="G107" s="207"/>
      <c r="H107" s="207"/>
      <c r="I107" s="207"/>
      <c r="J107" s="586"/>
      <c r="K107" s="229"/>
      <c r="L107" s="207"/>
      <c r="M107" s="533" t="s">
        <v>274</v>
      </c>
      <c r="N107" s="533"/>
      <c r="O107" s="533"/>
      <c r="P107" s="533"/>
      <c r="Q107" s="533"/>
      <c r="R107" s="528"/>
      <c r="S107" s="55"/>
      <c r="T107" s="52"/>
      <c r="U107" s="52"/>
      <c r="V107" s="52"/>
      <c r="W107" s="52"/>
      <c r="X107" s="52"/>
      <c r="Y107" s="52"/>
    </row>
    <row r="108" spans="1:1019" ht="13.8">
      <c r="A108" s="55"/>
      <c r="B108" s="225"/>
      <c r="C108" s="580" t="s">
        <v>275</v>
      </c>
      <c r="D108" s="580"/>
      <c r="E108" s="580"/>
      <c r="F108" s="580"/>
      <c r="G108" s="585"/>
      <c r="H108" s="525">
        <v>42978</v>
      </c>
      <c r="I108" s="525"/>
      <c r="J108" s="587"/>
      <c r="K108" s="229"/>
      <c r="L108" s="206"/>
      <c r="M108" s="206"/>
      <c r="N108" s="206"/>
      <c r="O108" s="206"/>
      <c r="P108" s="206"/>
      <c r="Q108" s="206"/>
      <c r="R108" s="224"/>
      <c r="S108" s="55"/>
      <c r="T108" s="52"/>
      <c r="U108" s="52"/>
      <c r="V108" s="52"/>
      <c r="W108" s="52"/>
      <c r="AMD108"/>
      <c r="AME108"/>
    </row>
    <row r="109" spans="1:1019">
      <c r="A109" s="55"/>
      <c r="B109" s="227"/>
      <c r="C109" s="228"/>
      <c r="D109" s="228"/>
      <c r="E109" s="228"/>
      <c r="F109" s="228"/>
      <c r="G109" s="228"/>
      <c r="H109" s="228"/>
      <c r="I109" s="228"/>
      <c r="J109" s="227"/>
      <c r="K109" s="229"/>
      <c r="L109" s="206"/>
      <c r="M109" s="206"/>
      <c r="N109" s="206"/>
      <c r="O109" s="206"/>
      <c r="P109" s="206"/>
      <c r="Q109" s="206"/>
      <c r="R109" s="224"/>
      <c r="S109" s="55"/>
      <c r="T109" s="52"/>
      <c r="U109" s="52"/>
      <c r="V109" s="52"/>
      <c r="W109" s="52"/>
      <c r="AMD109"/>
      <c r="AME109"/>
    </row>
    <row r="110" spans="1:1019">
      <c r="A110" s="55"/>
      <c r="B110" s="240" t="s">
        <v>276</v>
      </c>
      <c r="C110" s="241"/>
      <c r="D110" s="241"/>
      <c r="E110" s="241"/>
      <c r="F110" s="228"/>
      <c r="G110" s="228"/>
      <c r="H110" s="228"/>
      <c r="I110" s="228"/>
      <c r="J110" s="227"/>
      <c r="K110" s="229"/>
      <c r="L110" s="206"/>
      <c r="M110" s="206"/>
      <c r="N110" s="206"/>
      <c r="O110" s="206"/>
      <c r="P110" s="206"/>
      <c r="Q110" s="206"/>
      <c r="R110" s="224"/>
      <c r="S110" s="55"/>
      <c r="T110" s="52"/>
      <c r="U110" s="52"/>
      <c r="V110" s="52"/>
      <c r="W110" s="52"/>
      <c r="AMD110"/>
      <c r="AME110"/>
    </row>
    <row r="111" spans="1:1019">
      <c r="A111" s="55"/>
      <c r="B111" s="232" t="s">
        <v>277</v>
      </c>
      <c r="C111" s="231"/>
      <c r="D111" s="231"/>
      <c r="E111" s="228"/>
      <c r="F111" s="526">
        <f>'HC-Jul'!H113</f>
        <v>3157</v>
      </c>
      <c r="G111" s="231"/>
      <c r="H111" s="228"/>
      <c r="I111" s="228"/>
      <c r="J111" s="227"/>
      <c r="K111" s="229"/>
      <c r="L111" s="570" t="s">
        <v>278</v>
      </c>
      <c r="M111" s="577"/>
      <c r="N111" s="577"/>
      <c r="O111" s="583"/>
      <c r="P111" s="207"/>
      <c r="Q111" s="207"/>
      <c r="R111" s="226"/>
      <c r="S111" s="55"/>
      <c r="T111" s="52"/>
      <c r="U111" s="52"/>
      <c r="V111" s="52"/>
      <c r="AMC111"/>
      <c r="AMD111"/>
      <c r="AME111"/>
    </row>
    <row r="112" spans="1:1019">
      <c r="A112" s="55"/>
      <c r="B112" s="232"/>
      <c r="C112" s="231" t="s">
        <v>279</v>
      </c>
      <c r="D112" s="231"/>
      <c r="E112" s="231"/>
      <c r="F112" s="581">
        <f>M100</f>
        <v>12321</v>
      </c>
      <c r="G112" s="231" t="s">
        <v>280</v>
      </c>
      <c r="H112" s="228"/>
      <c r="I112" s="494"/>
      <c r="J112" s="227"/>
      <c r="K112" s="229"/>
      <c r="L112" s="574"/>
      <c r="M112" s="578"/>
      <c r="N112" s="578"/>
      <c r="O112" s="206" t="s">
        <v>281</v>
      </c>
      <c r="P112" s="578"/>
      <c r="Q112" s="236"/>
      <c r="R112" s="226"/>
      <c r="S112" s="55"/>
      <c r="T112" s="52"/>
      <c r="U112" s="52"/>
      <c r="V112" s="52"/>
      <c r="AMC112"/>
      <c r="AMD112"/>
      <c r="AME112"/>
    </row>
    <row r="113" spans="1:1019">
      <c r="A113" s="55"/>
      <c r="B113" s="223"/>
      <c r="C113" s="231" t="s">
        <v>282</v>
      </c>
      <c r="D113" s="231"/>
      <c r="E113" s="499"/>
      <c r="F113" s="581">
        <f>N100</f>
        <v>9010</v>
      </c>
      <c r="G113" s="231" t="s">
        <v>283</v>
      </c>
      <c r="H113" s="228"/>
      <c r="I113" s="540"/>
      <c r="J113" s="227"/>
      <c r="K113" s="229"/>
      <c r="L113" s="574"/>
      <c r="M113" s="578"/>
      <c r="N113" s="578"/>
      <c r="O113" s="206"/>
      <c r="P113" s="578"/>
      <c r="Q113" s="236"/>
      <c r="R113" s="226"/>
      <c r="S113" s="55"/>
      <c r="T113" s="52"/>
      <c r="U113" s="52"/>
      <c r="V113" s="52"/>
      <c r="AMC113"/>
      <c r="AMD113"/>
      <c r="AME113"/>
    </row>
    <row r="114" spans="1:1019">
      <c r="A114" s="55"/>
      <c r="B114" s="232"/>
      <c r="C114" s="231" t="s">
        <v>284</v>
      </c>
      <c r="D114" s="231"/>
      <c r="E114" s="231"/>
      <c r="F114" s="228"/>
      <c r="G114" s="228"/>
      <c r="H114" s="526">
        <f>+F111+F112-F113</f>
        <v>6468</v>
      </c>
      <c r="I114" s="541"/>
      <c r="J114" s="588"/>
      <c r="K114" s="229"/>
      <c r="L114" s="574"/>
      <c r="M114" s="578"/>
      <c r="N114" s="578"/>
      <c r="O114" s="206"/>
      <c r="P114" s="578"/>
      <c r="Q114" s="236"/>
      <c r="R114" s="226"/>
      <c r="S114" s="55"/>
      <c r="T114" s="52"/>
      <c r="U114" s="52"/>
      <c r="V114" s="52"/>
      <c r="AMC114"/>
      <c r="AMD114"/>
      <c r="AME114"/>
    </row>
    <row r="115" spans="1:1019">
      <c r="A115" s="55"/>
      <c r="B115" s="232" t="s">
        <v>285</v>
      </c>
      <c r="C115" s="231"/>
      <c r="D115" s="231"/>
      <c r="E115" s="231"/>
      <c r="F115" s="231"/>
      <c r="G115" s="231"/>
      <c r="H115" s="231"/>
      <c r="I115" s="522"/>
      <c r="J115" s="232"/>
      <c r="K115" s="229"/>
      <c r="L115" s="574"/>
      <c r="M115" s="578"/>
      <c r="N115" s="578"/>
      <c r="O115" s="206"/>
      <c r="P115" s="578"/>
      <c r="Q115" s="236"/>
      <c r="R115" s="226"/>
      <c r="S115" s="55"/>
      <c r="T115" s="52"/>
      <c r="U115" s="52"/>
      <c r="V115" s="52"/>
      <c r="AMC115"/>
      <c r="AMD115"/>
      <c r="AME115"/>
    </row>
    <row r="116" spans="1:1019">
      <c r="A116" s="55"/>
      <c r="B116" s="527" t="s">
        <v>286</v>
      </c>
      <c r="C116" s="532"/>
      <c r="D116" s="532"/>
      <c r="E116" s="532"/>
      <c r="F116" s="532"/>
      <c r="G116" s="532"/>
      <c r="H116" s="532"/>
      <c r="I116" s="529"/>
      <c r="J116" s="527"/>
      <c r="K116" s="229"/>
      <c r="L116" s="574"/>
      <c r="M116" s="578"/>
      <c r="N116" s="578"/>
      <c r="O116" s="206"/>
      <c r="P116" s="578"/>
      <c r="Q116" s="236"/>
      <c r="R116" s="226"/>
      <c r="S116" s="55"/>
      <c r="T116" s="52"/>
      <c r="U116" s="52"/>
      <c r="V116" s="52"/>
      <c r="AMC116"/>
      <c r="AMD116"/>
      <c r="AME116"/>
    </row>
    <row r="117" spans="1:1019">
      <c r="A117" s="55"/>
      <c r="B117" s="227"/>
      <c r="C117" s="228"/>
      <c r="D117" s="228"/>
      <c r="E117" s="228"/>
      <c r="F117" s="228"/>
      <c r="G117" s="228"/>
      <c r="H117" s="228"/>
      <c r="I117" s="539"/>
      <c r="J117" s="227"/>
      <c r="K117" s="229"/>
      <c r="L117" s="574"/>
      <c r="M117" s="578"/>
      <c r="N117" s="578"/>
      <c r="O117" s="206"/>
      <c r="P117" s="578"/>
      <c r="Q117" s="236"/>
      <c r="R117" s="226"/>
      <c r="S117" s="55"/>
      <c r="T117" s="52"/>
      <c r="U117" s="52"/>
      <c r="V117" s="52"/>
      <c r="AMC117"/>
      <c r="AMD117"/>
      <c r="AME117"/>
    </row>
    <row r="118" spans="1:1019">
      <c r="A118" s="55"/>
      <c r="B118" s="240" t="s">
        <v>287</v>
      </c>
      <c r="C118" s="241"/>
      <c r="D118" s="241"/>
      <c r="E118" s="241"/>
      <c r="F118" s="241"/>
      <c r="G118" s="228"/>
      <c r="H118" s="228"/>
      <c r="I118" s="539"/>
      <c r="J118" s="227"/>
      <c r="K118" s="229"/>
      <c r="L118" s="574"/>
      <c r="M118" s="578"/>
      <c r="N118" s="578"/>
      <c r="O118" s="206"/>
      <c r="P118" s="578"/>
      <c r="Q118" s="236"/>
      <c r="R118" s="226"/>
      <c r="S118" s="55"/>
      <c r="T118" s="52"/>
      <c r="U118" s="52"/>
      <c r="V118" s="52"/>
      <c r="AMC118"/>
      <c r="AMD118"/>
      <c r="AME118"/>
    </row>
    <row r="119" spans="1:1019">
      <c r="A119" s="55"/>
      <c r="B119" s="232" t="s">
        <v>277</v>
      </c>
      <c r="C119" s="231"/>
      <c r="D119" s="231"/>
      <c r="E119" s="228"/>
      <c r="F119" s="526">
        <f>'HC-Jul'!H121</f>
        <v>0</v>
      </c>
      <c r="G119" s="231"/>
      <c r="H119" s="228"/>
      <c r="I119" s="539"/>
      <c r="J119" s="227"/>
      <c r="K119" s="229"/>
      <c r="L119" s="574"/>
      <c r="M119" s="578"/>
      <c r="N119" s="578"/>
      <c r="O119" s="206"/>
      <c r="P119" s="578"/>
      <c r="Q119" s="236"/>
      <c r="R119" s="226"/>
      <c r="S119" s="55"/>
      <c r="T119" s="52"/>
      <c r="U119" s="52"/>
      <c r="V119" s="52"/>
      <c r="AMC119"/>
      <c r="AMD119"/>
      <c r="AME119"/>
    </row>
    <row r="120" spans="1:1019">
      <c r="A120" s="55"/>
      <c r="B120" s="232"/>
      <c r="C120" s="231" t="s">
        <v>279</v>
      </c>
      <c r="D120" s="231"/>
      <c r="E120" s="231"/>
      <c r="F120" s="581">
        <f>O100</f>
        <v>0</v>
      </c>
      <c r="G120" s="231" t="s">
        <v>280</v>
      </c>
      <c r="H120" s="228"/>
      <c r="I120" s="540"/>
      <c r="J120" s="227"/>
      <c r="K120" s="229"/>
      <c r="L120" s="574"/>
      <c r="M120" s="578"/>
      <c r="N120" s="578"/>
      <c r="O120" s="206"/>
      <c r="P120" s="578"/>
      <c r="Q120" s="236"/>
      <c r="R120" s="226"/>
      <c r="S120" s="55"/>
      <c r="T120" s="52"/>
      <c r="U120" s="52"/>
      <c r="V120" s="52"/>
      <c r="AMC120"/>
      <c r="AMD120"/>
      <c r="AME120"/>
    </row>
    <row r="121" spans="1:1019">
      <c r="A121" s="55"/>
      <c r="B121" s="223"/>
      <c r="C121" s="231" t="s">
        <v>282</v>
      </c>
      <c r="D121" s="231"/>
      <c r="E121" s="499"/>
      <c r="F121" s="582">
        <f>P100</f>
        <v>0</v>
      </c>
      <c r="G121" s="231" t="s">
        <v>283</v>
      </c>
      <c r="H121" s="228"/>
      <c r="I121" s="540"/>
      <c r="J121" s="227"/>
      <c r="K121" s="229"/>
      <c r="L121" s="575"/>
      <c r="M121" s="579"/>
      <c r="N121" s="578"/>
      <c r="O121" s="206"/>
      <c r="P121" s="579"/>
      <c r="Q121" s="207"/>
      <c r="R121" s="226"/>
      <c r="S121" s="55"/>
      <c r="T121" s="52"/>
      <c r="U121" s="52"/>
      <c r="V121" s="52"/>
      <c r="AMC121"/>
      <c r="AMD121"/>
      <c r="AME121"/>
    </row>
    <row r="122" spans="1:1019">
      <c r="A122" s="55"/>
      <c r="B122" s="232"/>
      <c r="C122" s="231" t="s">
        <v>284</v>
      </c>
      <c r="D122" s="231"/>
      <c r="E122" s="231"/>
      <c r="F122" s="228"/>
      <c r="G122" s="228"/>
      <c r="H122" s="526">
        <f>+F119+F120-F121</f>
        <v>0</v>
      </c>
      <c r="I122" s="541"/>
      <c r="J122" s="588"/>
      <c r="K122" s="229"/>
      <c r="L122" s="223"/>
      <c r="M122" s="206"/>
      <c r="N122" s="206"/>
      <c r="O122" s="206"/>
      <c r="P122" s="207"/>
      <c r="Q122" s="207"/>
      <c r="R122" s="226"/>
      <c r="S122" s="55"/>
      <c r="T122" s="52"/>
      <c r="U122" s="52"/>
      <c r="V122" s="52"/>
      <c r="AMC122"/>
      <c r="AMD122"/>
      <c r="AME122"/>
    </row>
    <row r="123" spans="1:1019">
      <c r="A123" s="55"/>
      <c r="B123" s="232" t="s">
        <v>288</v>
      </c>
      <c r="C123" s="231"/>
      <c r="D123" s="231"/>
      <c r="E123" s="231"/>
      <c r="F123" s="231"/>
      <c r="G123" s="231"/>
      <c r="H123" s="231"/>
      <c r="I123" s="522"/>
      <c r="J123" s="232"/>
      <c r="K123" s="229"/>
      <c r="L123" s="223"/>
      <c r="M123" s="206"/>
      <c r="N123" s="206"/>
      <c r="O123" s="576" t="s">
        <v>289</v>
      </c>
      <c r="P123" s="576"/>
      <c r="Q123" s="296"/>
      <c r="R123" s="239"/>
      <c r="S123" s="55"/>
      <c r="T123" s="52"/>
      <c r="U123" s="52"/>
      <c r="V123" s="52"/>
      <c r="AMC123"/>
      <c r="AMD123"/>
      <c r="AME123"/>
    </row>
    <row r="124" spans="1:1019">
      <c r="A124" s="55"/>
      <c r="B124" s="527" t="s">
        <v>290</v>
      </c>
      <c r="C124" s="532"/>
      <c r="D124" s="532"/>
      <c r="E124" s="532"/>
      <c r="F124" s="532"/>
      <c r="G124" s="532"/>
      <c r="H124" s="532"/>
      <c r="I124" s="529"/>
      <c r="J124" s="527"/>
      <c r="K124" s="229"/>
      <c r="L124" s="223"/>
      <c r="M124" s="206"/>
      <c r="N124" s="206"/>
      <c r="O124" s="206"/>
      <c r="P124" s="207"/>
      <c r="Q124" s="207"/>
      <c r="R124" s="226"/>
      <c r="S124" s="55"/>
      <c r="T124" s="52"/>
      <c r="U124" s="52"/>
      <c r="V124" s="52"/>
      <c r="AMC124"/>
      <c r="AMD124"/>
      <c r="AME124"/>
    </row>
    <row r="125" spans="1:1019">
      <c r="A125" s="55"/>
      <c r="B125" s="527" t="s">
        <v>291</v>
      </c>
      <c r="C125" s="532"/>
      <c r="D125" s="532"/>
      <c r="E125" s="532"/>
      <c r="F125" s="532"/>
      <c r="G125" s="532"/>
      <c r="H125" s="532"/>
      <c r="I125" s="529"/>
      <c r="J125" s="527"/>
      <c r="K125" s="229"/>
      <c r="L125" s="223"/>
      <c r="M125" s="206"/>
      <c r="N125" s="206"/>
      <c r="O125" s="206"/>
      <c r="P125" s="207"/>
      <c r="Q125" s="207"/>
      <c r="R125" s="226"/>
      <c r="S125" s="55"/>
      <c r="T125" s="52"/>
      <c r="U125" s="52"/>
      <c r="V125" s="52"/>
      <c r="AMC125"/>
      <c r="AMD125"/>
      <c r="AME125"/>
    </row>
    <row r="126" spans="1:1019">
      <c r="A126" s="55"/>
      <c r="B126" s="227"/>
      <c r="C126" s="228"/>
      <c r="D126" s="228"/>
      <c r="E126" s="228"/>
      <c r="F126" s="228"/>
      <c r="G126" s="228"/>
      <c r="H126" s="228"/>
      <c r="I126" s="539"/>
      <c r="J126" s="227"/>
      <c r="K126" s="229"/>
      <c r="L126" s="223"/>
      <c r="M126" s="206"/>
      <c r="N126" s="206"/>
      <c r="O126" s="206"/>
      <c r="P126" s="207"/>
      <c r="Q126" s="207"/>
      <c r="R126" s="226"/>
      <c r="S126" s="55"/>
      <c r="T126" s="52"/>
      <c r="U126" s="52"/>
      <c r="V126" s="52"/>
      <c r="AMC126"/>
      <c r="AMD126"/>
      <c r="AME126"/>
    </row>
    <row r="127" spans="1:1019">
      <c r="A127" s="55"/>
      <c r="B127" s="240" t="s">
        <v>357</v>
      </c>
      <c r="C127" s="241"/>
      <c r="D127" s="241"/>
      <c r="E127" s="241"/>
      <c r="F127" s="228"/>
      <c r="G127" s="228"/>
      <c r="H127" s="228"/>
      <c r="I127" s="539"/>
      <c r="J127" s="227"/>
      <c r="K127" s="229"/>
      <c r="L127" s="570" t="s">
        <v>293</v>
      </c>
      <c r="M127" s="577"/>
      <c r="N127" s="577"/>
      <c r="O127" s="583"/>
      <c r="P127" s="577"/>
      <c r="Q127" s="207"/>
      <c r="R127" s="226"/>
      <c r="S127" s="55"/>
      <c r="T127" s="52"/>
      <c r="U127" s="52"/>
      <c r="V127" s="52"/>
      <c r="AMC127"/>
      <c r="AMD127"/>
      <c r="AME127"/>
    </row>
    <row r="128" spans="1:1019">
      <c r="A128" s="55"/>
      <c r="B128" s="232" t="s">
        <v>277</v>
      </c>
      <c r="C128" s="231"/>
      <c r="D128" s="231"/>
      <c r="E128" s="228"/>
      <c r="F128" s="526">
        <f>'HC-Jul'!H130</f>
        <v>3000</v>
      </c>
      <c r="G128" s="231"/>
      <c r="H128" s="228"/>
      <c r="I128" s="539"/>
      <c r="J128" s="227"/>
      <c r="K128" s="229"/>
      <c r="L128" s="223"/>
      <c r="M128" s="206"/>
      <c r="N128" s="206"/>
      <c r="O128" s="206"/>
      <c r="P128" s="207"/>
      <c r="Q128" s="207"/>
      <c r="R128" s="226"/>
      <c r="S128" s="55"/>
      <c r="T128" s="52"/>
      <c r="U128" s="52"/>
      <c r="V128" s="52"/>
      <c r="AMC128"/>
      <c r="AMD128"/>
      <c r="AME128"/>
    </row>
    <row r="129" spans="1:1019">
      <c r="A129" s="55"/>
      <c r="B129" s="232"/>
      <c r="C129" s="231" t="s">
        <v>279</v>
      </c>
      <c r="D129" s="231"/>
      <c r="E129" s="231"/>
      <c r="F129" s="582">
        <f>Q100</f>
        <v>0</v>
      </c>
      <c r="G129" s="231" t="s">
        <v>280</v>
      </c>
      <c r="H129" s="228"/>
      <c r="I129" s="540"/>
      <c r="J129" s="227"/>
      <c r="K129" s="229"/>
      <c r="L129" s="574"/>
      <c r="M129" s="578"/>
      <c r="N129" s="578"/>
      <c r="O129" s="206" t="s">
        <v>281</v>
      </c>
      <c r="P129" s="578"/>
      <c r="Q129" s="236"/>
      <c r="R129" s="226"/>
      <c r="S129" s="55"/>
      <c r="T129" s="52"/>
      <c r="U129" s="52"/>
      <c r="V129" s="52"/>
      <c r="AMC129"/>
      <c r="AMD129"/>
      <c r="AME129"/>
    </row>
    <row r="130" spans="1:1019">
      <c r="A130" s="55"/>
      <c r="B130" s="223"/>
      <c r="C130" s="231" t="s">
        <v>282</v>
      </c>
      <c r="D130" s="231"/>
      <c r="E130" s="499"/>
      <c r="F130" s="582">
        <f>R100</f>
        <v>0</v>
      </c>
      <c r="G130" s="231" t="s">
        <v>283</v>
      </c>
      <c r="H130" s="228"/>
      <c r="I130" s="540"/>
      <c r="J130" s="227"/>
      <c r="K130" s="229"/>
      <c r="L130" s="574"/>
      <c r="M130" s="578"/>
      <c r="N130" s="578"/>
      <c r="O130" s="206"/>
      <c r="P130" s="578"/>
      <c r="Q130" s="207"/>
      <c r="R130" s="226"/>
      <c r="S130" s="55"/>
      <c r="T130" s="52"/>
      <c r="U130" s="52"/>
      <c r="V130" s="52"/>
      <c r="AMC130"/>
      <c r="AMD130"/>
      <c r="AME130"/>
    </row>
    <row r="131" spans="1:1019">
      <c r="A131" s="55"/>
      <c r="B131" s="232"/>
      <c r="C131" s="231" t="s">
        <v>284</v>
      </c>
      <c r="D131" s="231"/>
      <c r="E131" s="231"/>
      <c r="F131" s="228"/>
      <c r="G131" s="228"/>
      <c r="H131" s="526">
        <f>+F128+F129-F130</f>
        <v>3000</v>
      </c>
      <c r="I131" s="541"/>
      <c r="J131" s="588"/>
      <c r="K131" s="229"/>
      <c r="L131" s="574"/>
      <c r="M131" s="578"/>
      <c r="N131" s="578"/>
      <c r="O131" s="206"/>
      <c r="P131" s="578"/>
      <c r="Q131" s="207"/>
      <c r="R131" s="226"/>
      <c r="S131" s="55"/>
      <c r="T131" s="52"/>
      <c r="U131" s="52"/>
      <c r="V131" s="52"/>
      <c r="AMC131"/>
      <c r="AMD131"/>
      <c r="AME131"/>
    </row>
    <row r="132" spans="1:1019">
      <c r="A132" s="55"/>
      <c r="B132" s="227"/>
      <c r="C132" s="228"/>
      <c r="D132" s="228"/>
      <c r="E132" s="228"/>
      <c r="F132" s="228"/>
      <c r="G132" s="228"/>
      <c r="H132" s="228"/>
      <c r="I132" s="539"/>
      <c r="J132" s="227"/>
      <c r="K132" s="229"/>
      <c r="L132" s="574"/>
      <c r="M132" s="578"/>
      <c r="N132" s="578"/>
      <c r="O132" s="206"/>
      <c r="P132" s="578"/>
      <c r="Q132" s="207"/>
      <c r="R132" s="226"/>
      <c r="S132" s="55"/>
      <c r="T132" s="52"/>
      <c r="U132" s="52"/>
      <c r="V132" s="52"/>
      <c r="AMC132"/>
      <c r="AMD132"/>
      <c r="AME132"/>
    </row>
    <row r="133" spans="1:1019">
      <c r="A133" s="55"/>
      <c r="B133" s="227"/>
      <c r="C133" s="228"/>
      <c r="D133" s="228"/>
      <c r="E133" s="228"/>
      <c r="F133" s="228"/>
      <c r="G133" s="228"/>
      <c r="H133" s="228"/>
      <c r="I133" s="539"/>
      <c r="J133" s="227"/>
      <c r="K133" s="229"/>
      <c r="L133" s="574"/>
      <c r="M133" s="578"/>
      <c r="N133" s="578"/>
      <c r="O133" s="206"/>
      <c r="P133" s="578"/>
      <c r="Q133" s="207"/>
      <c r="R133" s="226"/>
      <c r="S133" s="55"/>
      <c r="T133" s="52"/>
      <c r="U133" s="52"/>
      <c r="V133" s="52"/>
      <c r="AMC133"/>
      <c r="AMD133"/>
      <c r="AME133"/>
    </row>
    <row r="134" spans="1:1019" ht="13.8" thickBot="1">
      <c r="A134" s="55"/>
      <c r="B134" s="240" t="s">
        <v>294</v>
      </c>
      <c r="C134" s="241"/>
      <c r="D134" s="241"/>
      <c r="E134" s="241"/>
      <c r="F134" s="241"/>
      <c r="G134" s="241"/>
      <c r="H134" s="241"/>
      <c r="I134" s="552">
        <f>H114+H122+H131</f>
        <v>9468</v>
      </c>
      <c r="J134" s="588"/>
      <c r="K134" s="229"/>
      <c r="L134" s="574"/>
      <c r="M134" s="578"/>
      <c r="N134" s="578"/>
      <c r="O134" s="206"/>
      <c r="P134" s="578"/>
      <c r="Q134" s="207"/>
      <c r="R134" s="226"/>
      <c r="S134" s="55"/>
      <c r="T134" s="52"/>
      <c r="U134" s="52"/>
      <c r="V134" s="52"/>
      <c r="AMC134"/>
      <c r="AMD134"/>
      <c r="AME134"/>
    </row>
    <row r="135" spans="1:1019" ht="13.8" thickTop="1">
      <c r="A135" s="55"/>
      <c r="B135" s="227"/>
      <c r="C135" s="228"/>
      <c r="D135" s="228"/>
      <c r="E135" s="228"/>
      <c r="F135" s="228"/>
      <c r="G135" s="228"/>
      <c r="H135" s="228"/>
      <c r="I135" s="228"/>
      <c r="J135" s="227"/>
      <c r="K135" s="229"/>
      <c r="L135" s="574"/>
      <c r="M135" s="578"/>
      <c r="N135" s="578"/>
      <c r="O135" s="236"/>
      <c r="P135" s="578"/>
      <c r="Q135" s="207"/>
      <c r="R135" s="226"/>
      <c r="S135" s="55"/>
      <c r="T135" s="52"/>
      <c r="U135" s="52"/>
      <c r="V135" s="52"/>
      <c r="AMC135"/>
      <c r="AMD135"/>
      <c r="AME135"/>
    </row>
    <row r="136" spans="1:1019">
      <c r="A136" s="55"/>
      <c r="B136" s="232" t="s">
        <v>295</v>
      </c>
      <c r="C136" s="231"/>
      <c r="D136" s="231"/>
      <c r="E136" s="231"/>
      <c r="F136" s="231"/>
      <c r="G136" s="231"/>
      <c r="H136" s="231"/>
      <c r="I136" s="231"/>
      <c r="J136" s="232"/>
      <c r="K136" s="229"/>
      <c r="L136" s="223"/>
      <c r="M136" s="206"/>
      <c r="N136" s="206"/>
      <c r="O136" s="207"/>
      <c r="P136" s="207"/>
      <c r="Q136" s="207"/>
      <c r="R136" s="226"/>
      <c r="S136" s="55"/>
      <c r="T136" s="52"/>
      <c r="U136" s="52"/>
      <c r="V136" s="52"/>
      <c r="AMC136"/>
      <c r="AMD136"/>
      <c r="AME136"/>
    </row>
    <row r="137" spans="1:1019">
      <c r="A137" s="55"/>
      <c r="B137" s="232" t="s">
        <v>296</v>
      </c>
      <c r="C137" s="231"/>
      <c r="D137" s="231"/>
      <c r="E137" s="231"/>
      <c r="F137" s="231"/>
      <c r="G137" s="231"/>
      <c r="H137" s="231"/>
      <c r="I137" s="231"/>
      <c r="J137" s="232"/>
      <c r="K137" s="229"/>
      <c r="L137" s="223"/>
      <c r="M137" s="206"/>
      <c r="N137" s="206"/>
      <c r="O137" s="576" t="s">
        <v>289</v>
      </c>
      <c r="P137" s="576"/>
      <c r="Q137" s="296"/>
      <c r="R137" s="239"/>
      <c r="S137" s="55"/>
      <c r="T137" s="52"/>
      <c r="U137" s="52"/>
      <c r="V137" s="52"/>
      <c r="AMC137"/>
      <c r="AMD137"/>
      <c r="AME137"/>
    </row>
    <row r="138" spans="1:1019">
      <c r="A138" s="55"/>
      <c r="B138" s="232" t="s">
        <v>297</v>
      </c>
      <c r="C138" s="231"/>
      <c r="D138" s="231"/>
      <c r="E138" s="231"/>
      <c r="F138" s="231"/>
      <c r="G138" s="231"/>
      <c r="H138" s="231"/>
      <c r="I138" s="231"/>
      <c r="J138" s="232"/>
      <c r="K138" s="229"/>
      <c r="L138" s="223"/>
      <c r="M138" s="206"/>
      <c r="N138" s="206"/>
      <c r="O138" s="207"/>
      <c r="P138" s="207"/>
      <c r="Q138" s="207"/>
      <c r="R138" s="226"/>
      <c r="S138" s="55"/>
      <c r="T138" s="52"/>
      <c r="U138" s="52"/>
      <c r="V138" s="52"/>
      <c r="AMC138"/>
      <c r="AMD138"/>
      <c r="AME138"/>
    </row>
    <row r="139" spans="1:1019" ht="6" customHeight="1" thickBot="1">
      <c r="A139" s="55"/>
      <c r="B139" s="242"/>
      <c r="C139" s="243"/>
      <c r="D139" s="243"/>
      <c r="E139" s="243"/>
      <c r="F139" s="243"/>
      <c r="G139" s="243"/>
      <c r="H139" s="243"/>
      <c r="I139" s="243"/>
      <c r="J139" s="227"/>
      <c r="K139" s="229"/>
      <c r="L139" s="245"/>
      <c r="M139" s="246"/>
      <c r="N139" s="246"/>
      <c r="O139" s="246"/>
      <c r="P139" s="246"/>
      <c r="Q139" s="246"/>
      <c r="R139" s="505"/>
      <c r="S139" s="55"/>
      <c r="T139" s="52"/>
      <c r="U139" s="52"/>
      <c r="V139" s="52"/>
      <c r="W139" s="52"/>
      <c r="AMD139"/>
      <c r="AME139"/>
    </row>
    <row r="140" spans="1:1019">
      <c r="A140" s="55"/>
      <c r="B140" s="206"/>
      <c r="C140" s="207"/>
      <c r="D140" s="207"/>
      <c r="E140" s="207"/>
      <c r="F140" s="207"/>
      <c r="G140" s="207"/>
      <c r="H140" s="207"/>
      <c r="I140" s="207"/>
      <c r="J140" s="207"/>
      <c r="K140" s="207"/>
      <c r="L140" s="206"/>
      <c r="M140" s="206"/>
      <c r="N140" s="206"/>
      <c r="O140" s="206"/>
      <c r="P140" s="206"/>
      <c r="Q140" s="206"/>
      <c r="R140" s="206"/>
      <c r="S140" s="55"/>
      <c r="T140" s="52"/>
      <c r="U140" s="52"/>
      <c r="V140" s="52"/>
      <c r="W140" s="52"/>
      <c r="X140" s="52"/>
      <c r="Y140" s="52"/>
    </row>
    <row r="141" spans="1:1019">
      <c r="A141" s="55"/>
      <c r="B141" s="248"/>
      <c r="C141" s="249"/>
      <c r="D141" s="249"/>
      <c r="E141" s="249"/>
      <c r="F141" s="249"/>
      <c r="G141" s="249"/>
      <c r="H141" s="249"/>
      <c r="I141" s="249"/>
      <c r="J141" s="249"/>
      <c r="K141" s="249"/>
      <c r="L141" s="250"/>
      <c r="M141" s="251"/>
      <c r="N141" s="248"/>
      <c r="O141" s="248"/>
      <c r="P141" s="248"/>
      <c r="Q141" s="248"/>
      <c r="R141" s="248"/>
      <c r="S141" s="55"/>
      <c r="T141" s="183"/>
      <c r="U141" s="183"/>
      <c r="V141" s="182"/>
      <c r="W141" s="182"/>
      <c r="X141" s="52"/>
      <c r="Y141" s="52"/>
    </row>
    <row r="142" spans="1:1019">
      <c r="A142" s="55"/>
      <c r="B142" s="248"/>
      <c r="C142" s="249"/>
      <c r="D142" s="249"/>
      <c r="E142" s="249"/>
      <c r="F142" s="249"/>
      <c r="G142" s="249"/>
      <c r="H142" s="249"/>
      <c r="I142" s="249"/>
      <c r="J142" s="249"/>
      <c r="K142" s="249"/>
      <c r="L142" s="250"/>
      <c r="M142" s="251"/>
      <c r="N142" s="248"/>
      <c r="O142" s="248"/>
      <c r="P142" s="248"/>
      <c r="Q142" s="248"/>
      <c r="R142" s="248"/>
      <c r="S142" s="252"/>
      <c r="T142" s="183"/>
      <c r="U142" s="183"/>
      <c r="V142" s="182"/>
      <c r="W142" s="182"/>
      <c r="X142" s="52"/>
      <c r="Y142" s="52"/>
    </row>
    <row r="143" spans="1:1019">
      <c r="A143" s="55"/>
      <c r="B143" s="130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130"/>
      <c r="N143" s="130"/>
      <c r="O143" s="130"/>
      <c r="P143" s="130"/>
      <c r="Q143" s="130"/>
      <c r="R143" s="130"/>
      <c r="S143" s="55"/>
      <c r="T143" s="52"/>
      <c r="U143" s="52"/>
      <c r="V143" s="52"/>
      <c r="W143" s="52"/>
      <c r="X143" s="52"/>
      <c r="Y143" s="52"/>
    </row>
    <row r="144" spans="1:1019">
      <c r="A144" s="55"/>
      <c r="B144" s="206"/>
      <c r="C144" s="207"/>
      <c r="D144" s="207"/>
      <c r="E144" s="207"/>
      <c r="F144" s="207"/>
      <c r="G144" s="207"/>
      <c r="H144" s="207"/>
      <c r="I144" s="207"/>
      <c r="J144" s="207"/>
      <c r="K144" s="207"/>
      <c r="L144" s="206"/>
      <c r="M144" s="206"/>
      <c r="N144" s="206"/>
      <c r="O144" s="206"/>
      <c r="P144" s="206"/>
      <c r="Q144" s="206"/>
      <c r="R144" s="206"/>
      <c r="S144" s="55"/>
      <c r="T144" s="52"/>
      <c r="U144" s="52"/>
      <c r="V144" s="52"/>
      <c r="W144" s="52"/>
      <c r="X144" s="52"/>
      <c r="Y144" s="52"/>
    </row>
    <row r="145" spans="2:25">
      <c r="B145" s="831">
        <f>G2</f>
        <v>41852</v>
      </c>
      <c r="C145" s="831"/>
      <c r="D145" s="52"/>
      <c r="E145" s="52"/>
      <c r="F145" s="52"/>
      <c r="G145" s="253">
        <v>40939</v>
      </c>
      <c r="H145" s="254"/>
      <c r="I145" s="254"/>
      <c r="J145" s="254"/>
      <c r="K145"/>
      <c r="L145"/>
      <c r="P145"/>
      <c r="T145" s="52"/>
      <c r="U145" s="52"/>
      <c r="V145" s="52"/>
      <c r="W145" s="52"/>
      <c r="X145" s="52"/>
      <c r="Y145" s="52"/>
    </row>
    <row r="146" spans="2:25">
      <c r="B146" s="831">
        <f t="shared" ref="B146:B175" si="4">B145+1</f>
        <v>41853</v>
      </c>
      <c r="C146" s="831"/>
      <c r="D146" s="52"/>
      <c r="E146" s="52"/>
      <c r="F146" s="52"/>
      <c r="G146" s="253">
        <v>40968</v>
      </c>
      <c r="H146" s="254"/>
      <c r="I146" s="254"/>
      <c r="J146" s="254"/>
      <c r="K146"/>
      <c r="L146"/>
      <c r="P146" s="255"/>
      <c r="T146" s="52"/>
      <c r="U146" s="52"/>
      <c r="V146" s="52"/>
      <c r="W146" s="52"/>
      <c r="X146" s="52"/>
      <c r="Y146" s="52"/>
    </row>
    <row r="147" spans="2:25">
      <c r="B147" s="831">
        <f t="shared" si="4"/>
        <v>41854</v>
      </c>
      <c r="C147" s="831"/>
      <c r="D147" s="256"/>
      <c r="E147" s="256"/>
      <c r="F147" s="256"/>
      <c r="G147" s="253">
        <v>40999</v>
      </c>
      <c r="H147" s="254"/>
      <c r="I147" s="254"/>
      <c r="J147" s="254"/>
      <c r="K147" s="82"/>
      <c r="L147" s="82"/>
      <c r="P147" s="255"/>
      <c r="T147" s="52"/>
      <c r="U147" s="52"/>
      <c r="V147" s="52"/>
      <c r="W147" s="52"/>
      <c r="X147" s="52"/>
      <c r="Y147" s="52"/>
    </row>
    <row r="148" spans="2:25">
      <c r="B148" s="831">
        <f t="shared" si="4"/>
        <v>41855</v>
      </c>
      <c r="C148" s="831"/>
      <c r="D148" s="256"/>
      <c r="E148" s="256"/>
      <c r="F148" s="256"/>
      <c r="G148" s="253">
        <v>41029</v>
      </c>
      <c r="H148" s="254"/>
      <c r="I148" s="254"/>
      <c r="J148" s="254"/>
      <c r="K148" s="82"/>
      <c r="L148" s="82"/>
      <c r="P148" s="255"/>
      <c r="T148" s="183"/>
      <c r="U148" s="183"/>
      <c r="V148" s="182"/>
      <c r="W148" s="182"/>
      <c r="X148" s="52"/>
      <c r="Y148" s="52"/>
    </row>
    <row r="149" spans="2:25">
      <c r="B149" s="831">
        <f t="shared" si="4"/>
        <v>41856</v>
      </c>
      <c r="C149" s="831"/>
      <c r="D149" s="256"/>
      <c r="E149" s="256"/>
      <c r="F149" s="256"/>
      <c r="G149" s="253">
        <v>41060</v>
      </c>
      <c r="H149" s="254"/>
      <c r="I149" s="254"/>
      <c r="J149" s="254"/>
      <c r="K149" s="82"/>
      <c r="L149" s="82"/>
      <c r="P149" s="255"/>
      <c r="T149" s="183"/>
      <c r="U149" s="183"/>
      <c r="V149" s="182"/>
      <c r="W149" s="182"/>
      <c r="X149" s="52"/>
      <c r="Y149" s="52"/>
    </row>
    <row r="150" spans="2:25">
      <c r="B150" s="831">
        <f t="shared" si="4"/>
        <v>41857</v>
      </c>
      <c r="C150" s="831"/>
      <c r="D150" s="256"/>
      <c r="E150" s="256"/>
      <c r="F150" s="256"/>
      <c r="G150" s="253">
        <v>41090</v>
      </c>
      <c r="H150" s="254"/>
      <c r="I150" s="254"/>
      <c r="J150" s="254"/>
      <c r="K150" s="82"/>
      <c r="L150" s="82"/>
      <c r="P150" s="255"/>
      <c r="T150" s="183"/>
      <c r="U150" s="183"/>
      <c r="V150" s="182"/>
      <c r="W150" s="182"/>
      <c r="X150" s="52"/>
      <c r="Y150" s="52"/>
    </row>
    <row r="151" spans="2:25">
      <c r="B151" s="831">
        <f t="shared" si="4"/>
        <v>41858</v>
      </c>
      <c r="C151" s="831"/>
      <c r="D151" s="256"/>
      <c r="E151" s="256"/>
      <c r="F151" s="256"/>
      <c r="G151" s="253">
        <v>41121</v>
      </c>
      <c r="H151" s="254"/>
      <c r="I151" s="254"/>
      <c r="J151" s="254"/>
      <c r="K151" s="82"/>
      <c r="L151" s="82"/>
      <c r="P151" s="255"/>
      <c r="T151" s="183"/>
      <c r="U151" s="183"/>
      <c r="V151" s="182"/>
      <c r="W151" s="182"/>
      <c r="X151" s="52"/>
      <c r="Y151" s="52"/>
    </row>
    <row r="152" spans="2:25">
      <c r="B152" s="831">
        <f t="shared" si="4"/>
        <v>41859</v>
      </c>
      <c r="C152" s="831"/>
      <c r="D152" s="256"/>
      <c r="E152" s="256"/>
      <c r="F152" s="256"/>
      <c r="G152" s="253">
        <v>41152</v>
      </c>
      <c r="H152" s="254"/>
      <c r="I152" s="254"/>
      <c r="J152" s="254"/>
      <c r="K152" s="82"/>
      <c r="L152" s="82"/>
      <c r="P152" s="255"/>
      <c r="T152" s="183"/>
      <c r="U152" s="183"/>
      <c r="V152" s="182"/>
      <c r="W152" s="182"/>
      <c r="X152" s="52"/>
      <c r="Y152" s="52"/>
    </row>
    <row r="153" spans="2:25">
      <c r="B153" s="831">
        <f t="shared" si="4"/>
        <v>41860</v>
      </c>
      <c r="C153" s="831"/>
      <c r="D153" s="256"/>
      <c r="E153" s="256"/>
      <c r="F153" s="256"/>
      <c r="G153" s="253">
        <v>41182</v>
      </c>
      <c r="H153" s="254"/>
      <c r="I153" s="254"/>
      <c r="J153" s="254"/>
      <c r="K153" s="82"/>
      <c r="L153" s="82"/>
      <c r="P153" s="255"/>
      <c r="T153" s="183"/>
      <c r="U153" s="183"/>
      <c r="V153" s="182"/>
      <c r="W153" s="182"/>
      <c r="X153" s="52"/>
      <c r="Y153" s="52"/>
    </row>
    <row r="154" spans="2:25">
      <c r="B154" s="831">
        <f t="shared" si="4"/>
        <v>41861</v>
      </c>
      <c r="C154" s="831"/>
      <c r="D154" s="256"/>
      <c r="E154" s="256"/>
      <c r="F154" s="256"/>
      <c r="G154" s="253">
        <v>41213</v>
      </c>
      <c r="H154" s="254"/>
      <c r="I154" s="254"/>
      <c r="J154" s="254"/>
      <c r="K154" s="82"/>
      <c r="L154" s="82"/>
      <c r="P154" s="255"/>
      <c r="T154" s="183"/>
      <c r="U154" s="183"/>
      <c r="V154" s="182"/>
      <c r="W154" s="182"/>
      <c r="X154" s="52"/>
      <c r="Y154" s="52"/>
    </row>
    <row r="155" spans="2:25">
      <c r="B155" s="831">
        <f t="shared" si="4"/>
        <v>41862</v>
      </c>
      <c r="C155" s="831"/>
      <c r="D155" s="256"/>
      <c r="E155" s="256"/>
      <c r="F155" s="256"/>
      <c r="G155" s="253">
        <v>41243</v>
      </c>
      <c r="H155" s="254"/>
      <c r="I155" s="254"/>
      <c r="J155" s="254"/>
      <c r="K155" s="82"/>
      <c r="L155" s="82"/>
      <c r="P155" s="255"/>
      <c r="T155" s="183"/>
      <c r="U155" s="183"/>
      <c r="V155" s="182"/>
      <c r="W155" s="182"/>
      <c r="X155" s="52"/>
      <c r="Y155" s="52"/>
    </row>
    <row r="156" spans="2:25">
      <c r="B156" s="831">
        <f t="shared" si="4"/>
        <v>41863</v>
      </c>
      <c r="C156" s="831"/>
      <c r="D156" s="256"/>
      <c r="E156" s="256"/>
      <c r="F156" s="256"/>
      <c r="G156" s="253">
        <v>41274</v>
      </c>
      <c r="H156" s="254"/>
      <c r="I156" s="254"/>
      <c r="J156" s="254"/>
      <c r="K156" s="82"/>
      <c r="L156" s="82"/>
      <c r="P156" s="255"/>
      <c r="T156" s="183"/>
      <c r="U156" s="183"/>
      <c r="V156" s="182"/>
      <c r="W156" s="182"/>
      <c r="X156" s="52"/>
      <c r="Y156" s="52"/>
    </row>
    <row r="157" spans="2:25">
      <c r="B157" s="831">
        <f t="shared" si="4"/>
        <v>41864</v>
      </c>
      <c r="C157" s="831"/>
      <c r="D157" s="256"/>
      <c r="E157" s="256"/>
      <c r="F157" s="256"/>
      <c r="G157" s="257"/>
      <c r="H157" s="254"/>
      <c r="I157" s="254"/>
      <c r="J157" s="254"/>
      <c r="K157" s="82"/>
      <c r="L157" s="82"/>
      <c r="P157" s="255"/>
      <c r="T157" s="183"/>
      <c r="U157" s="183"/>
      <c r="V157" s="182"/>
      <c r="W157" s="182"/>
      <c r="X157" s="52"/>
      <c r="Y157" s="52"/>
    </row>
    <row r="158" spans="2:25">
      <c r="B158" s="831">
        <f t="shared" si="4"/>
        <v>41865</v>
      </c>
      <c r="C158" s="831"/>
      <c r="D158" s="256"/>
      <c r="E158" s="256"/>
      <c r="F158" s="256"/>
      <c r="G158" s="257"/>
      <c r="H158" s="254"/>
      <c r="I158" s="254"/>
      <c r="J158" s="254"/>
      <c r="K158" s="82"/>
      <c r="L158" s="82"/>
      <c r="P158" s="255"/>
      <c r="T158" s="183"/>
      <c r="U158" s="183"/>
      <c r="V158" s="182"/>
      <c r="W158" s="182"/>
      <c r="X158" s="52"/>
      <c r="Y158" s="52"/>
    </row>
    <row r="159" spans="2:25">
      <c r="B159" s="831">
        <f t="shared" si="4"/>
        <v>41866</v>
      </c>
      <c r="C159" s="831"/>
      <c r="D159" s="256"/>
      <c r="E159" s="256"/>
      <c r="F159" s="256"/>
      <c r="G159" s="257"/>
      <c r="H159" s="254"/>
      <c r="I159" s="254"/>
      <c r="J159" s="254"/>
      <c r="K159" s="82"/>
      <c r="L159" s="82"/>
      <c r="P159" s="255"/>
      <c r="T159" s="183"/>
      <c r="U159" s="183"/>
      <c r="V159" s="182"/>
      <c r="W159" s="182"/>
      <c r="X159" s="52"/>
      <c r="Y159" s="52"/>
    </row>
    <row r="160" spans="2:25">
      <c r="B160" s="831">
        <f t="shared" si="4"/>
        <v>41867</v>
      </c>
      <c r="C160" s="831"/>
      <c r="D160" s="256"/>
      <c r="E160" s="256"/>
      <c r="F160" s="256"/>
      <c r="G160" s="257"/>
      <c r="H160" s="254"/>
      <c r="I160" s="254"/>
      <c r="J160" s="254"/>
      <c r="K160" s="82"/>
      <c r="L160" s="82"/>
      <c r="P160" s="255"/>
      <c r="T160" s="183"/>
      <c r="U160" s="183"/>
      <c r="V160" s="182"/>
      <c r="W160" s="182"/>
      <c r="X160" s="52"/>
      <c r="Y160" s="52"/>
    </row>
    <row r="161" spans="2:25">
      <c r="B161" s="831">
        <f t="shared" si="4"/>
        <v>41868</v>
      </c>
      <c r="C161" s="831"/>
      <c r="D161" s="256"/>
      <c r="E161" s="256"/>
      <c r="F161" s="256"/>
      <c r="G161" s="257"/>
      <c r="H161" s="254"/>
      <c r="I161" s="254"/>
      <c r="J161" s="254"/>
      <c r="K161" s="82"/>
      <c r="L161" s="82"/>
      <c r="P161" s="255"/>
      <c r="T161" s="183"/>
      <c r="U161" s="183"/>
      <c r="V161" s="182"/>
      <c r="W161" s="182"/>
      <c r="X161" s="52"/>
      <c r="Y161" s="52"/>
    </row>
    <row r="162" spans="2:25">
      <c r="B162" s="831">
        <f t="shared" si="4"/>
        <v>41869</v>
      </c>
      <c r="C162" s="831"/>
      <c r="D162" s="256"/>
      <c r="E162" s="256"/>
      <c r="F162" s="256"/>
      <c r="G162" s="257"/>
      <c r="H162" s="254"/>
      <c r="I162" s="254"/>
      <c r="J162" s="254"/>
      <c r="K162" s="82"/>
      <c r="L162" s="82"/>
      <c r="P162" s="255"/>
      <c r="T162" s="183"/>
      <c r="U162" s="183"/>
      <c r="V162" s="182"/>
      <c r="W162" s="182"/>
      <c r="X162" s="52"/>
      <c r="Y162" s="52"/>
    </row>
    <row r="163" spans="2:25">
      <c r="B163" s="831">
        <f t="shared" si="4"/>
        <v>41870</v>
      </c>
      <c r="C163" s="831"/>
      <c r="D163" s="256"/>
      <c r="E163" s="256"/>
      <c r="F163" s="256"/>
      <c r="G163" s="257"/>
      <c r="H163" s="254"/>
      <c r="I163" s="254"/>
      <c r="J163" s="254"/>
      <c r="K163" s="82"/>
      <c r="L163" s="82"/>
      <c r="P163" s="255"/>
      <c r="T163" s="183"/>
      <c r="U163" s="183"/>
      <c r="V163" s="182"/>
      <c r="W163" s="182"/>
      <c r="X163" s="52"/>
      <c r="Y163" s="52"/>
    </row>
    <row r="164" spans="2:25">
      <c r="B164" s="831">
        <f t="shared" si="4"/>
        <v>41871</v>
      </c>
      <c r="C164" s="831"/>
      <c r="D164" s="256"/>
      <c r="E164" s="256"/>
      <c r="F164" s="256"/>
      <c r="G164" s="257"/>
      <c r="H164" s="254"/>
      <c r="I164" s="254"/>
      <c r="J164" s="254"/>
      <c r="K164" s="82"/>
      <c r="L164" s="82"/>
      <c r="P164" s="255"/>
      <c r="T164" s="183"/>
      <c r="U164" s="183"/>
      <c r="V164" s="182"/>
      <c r="W164" s="182"/>
      <c r="X164" s="52"/>
      <c r="Y164" s="52"/>
    </row>
    <row r="165" spans="2:25">
      <c r="B165" s="831">
        <f t="shared" si="4"/>
        <v>41872</v>
      </c>
      <c r="C165" s="831"/>
      <c r="D165" s="256"/>
      <c r="E165" s="256"/>
      <c r="F165" s="256"/>
      <c r="G165" s="257"/>
      <c r="H165" s="254"/>
      <c r="I165" s="254"/>
      <c r="J165" s="254"/>
      <c r="K165" s="82"/>
      <c r="L165" s="82"/>
      <c r="P165" s="255"/>
      <c r="T165" s="183"/>
      <c r="U165" s="183"/>
      <c r="V165" s="182"/>
      <c r="W165" s="182"/>
      <c r="X165" s="52"/>
      <c r="Y165" s="52"/>
    </row>
    <row r="166" spans="2:25">
      <c r="B166" s="831">
        <f t="shared" si="4"/>
        <v>41873</v>
      </c>
      <c r="C166" s="831"/>
      <c r="D166" s="256"/>
      <c r="E166" s="256"/>
      <c r="F166" s="256"/>
      <c r="G166" s="257"/>
      <c r="H166" s="254"/>
      <c r="I166" s="254"/>
      <c r="J166" s="254"/>
      <c r="K166" s="82"/>
      <c r="L166" s="82"/>
      <c r="P166" s="255"/>
      <c r="T166" s="183"/>
      <c r="U166" s="183"/>
      <c r="V166" s="182"/>
      <c r="W166" s="182"/>
      <c r="X166" s="52"/>
      <c r="Y166" s="52"/>
    </row>
    <row r="167" spans="2:25">
      <c r="B167" s="831">
        <f t="shared" si="4"/>
        <v>41874</v>
      </c>
      <c r="C167" s="831"/>
      <c r="D167" s="256"/>
      <c r="E167" s="256"/>
      <c r="F167" s="256"/>
      <c r="G167" s="257"/>
      <c r="H167" s="254"/>
      <c r="I167" s="254"/>
      <c r="J167" s="254"/>
      <c r="K167" s="82"/>
      <c r="L167" s="82"/>
      <c r="P167" s="255"/>
      <c r="T167" s="183"/>
      <c r="U167" s="183"/>
      <c r="V167" s="182"/>
      <c r="W167" s="182"/>
      <c r="X167" s="52"/>
      <c r="Y167" s="52"/>
    </row>
    <row r="168" spans="2:25">
      <c r="B168" s="831">
        <f t="shared" si="4"/>
        <v>41875</v>
      </c>
      <c r="C168" s="831"/>
      <c r="D168" s="256"/>
      <c r="E168" s="256"/>
      <c r="F168" s="256"/>
      <c r="G168" s="257"/>
      <c r="H168" s="254"/>
      <c r="I168" s="254"/>
      <c r="J168" s="254"/>
      <c r="K168" s="82"/>
      <c r="L168" s="82"/>
      <c r="P168" s="255"/>
      <c r="T168" s="183"/>
      <c r="U168" s="183"/>
      <c r="V168" s="182"/>
      <c r="W168" s="182"/>
      <c r="X168" s="52"/>
      <c r="Y168" s="52"/>
    </row>
    <row r="169" spans="2:25">
      <c r="B169" s="831">
        <f t="shared" si="4"/>
        <v>41876</v>
      </c>
      <c r="C169" s="831"/>
      <c r="D169" s="256"/>
      <c r="E169" s="256"/>
      <c r="F169" s="256"/>
      <c r="G169" s="256"/>
      <c r="H169" s="258"/>
      <c r="I169" s="82"/>
      <c r="J169" s="82"/>
      <c r="K169" s="82"/>
      <c r="L169" s="82"/>
      <c r="P169" s="255"/>
      <c r="T169" s="183"/>
      <c r="U169" s="183"/>
      <c r="V169" s="182"/>
      <c r="W169" s="182"/>
      <c r="X169" s="52"/>
      <c r="Y169" s="52"/>
    </row>
    <row r="170" spans="2:25">
      <c r="B170" s="831">
        <f t="shared" si="4"/>
        <v>41877</v>
      </c>
      <c r="C170" s="831"/>
      <c r="D170" s="256"/>
      <c r="E170" s="256"/>
      <c r="F170" s="256"/>
      <c r="G170" s="256"/>
      <c r="H170" s="258"/>
      <c r="I170" s="82"/>
      <c r="J170" s="82"/>
      <c r="K170" s="82"/>
      <c r="L170" s="82"/>
      <c r="P170" s="255"/>
      <c r="T170" s="183"/>
      <c r="U170" s="183"/>
      <c r="V170" s="182"/>
      <c r="W170" s="182"/>
      <c r="X170" s="52"/>
      <c r="Y170" s="52"/>
    </row>
    <row r="171" spans="2:25">
      <c r="B171" s="831">
        <f t="shared" si="4"/>
        <v>41878</v>
      </c>
      <c r="C171" s="831"/>
      <c r="D171" s="52"/>
      <c r="E171" s="52"/>
      <c r="F171" s="52"/>
      <c r="G171" s="52"/>
      <c r="H171" s="131"/>
      <c r="P171" s="255"/>
      <c r="T171" s="183"/>
      <c r="U171" s="183"/>
      <c r="V171" s="182"/>
      <c r="W171" s="182"/>
      <c r="X171" s="52"/>
      <c r="Y171" s="52"/>
    </row>
    <row r="172" spans="2:25">
      <c r="B172" s="831">
        <f t="shared" si="4"/>
        <v>41879</v>
      </c>
      <c r="C172" s="831"/>
      <c r="D172" s="52"/>
      <c r="E172" s="52"/>
      <c r="F172" s="52"/>
      <c r="G172" s="52"/>
      <c r="H172" s="131"/>
      <c r="P172" s="255"/>
      <c r="T172" s="183"/>
      <c r="U172" s="183"/>
      <c r="V172" s="182"/>
      <c r="W172" s="182"/>
      <c r="X172" s="52"/>
      <c r="Y172" s="52"/>
    </row>
    <row r="173" spans="2:25">
      <c r="B173" s="831">
        <f t="shared" si="4"/>
        <v>41880</v>
      </c>
      <c r="C173" s="831"/>
      <c r="D173" s="52"/>
      <c r="E173" s="52"/>
      <c r="F173" s="52"/>
      <c r="G173" s="52"/>
      <c r="H173" s="131"/>
      <c r="T173" s="183"/>
      <c r="U173" s="183"/>
      <c r="V173" s="182"/>
      <c r="W173" s="182"/>
      <c r="X173" s="52"/>
      <c r="Y173" s="52"/>
    </row>
    <row r="174" spans="2:25">
      <c r="B174" s="831">
        <f t="shared" si="4"/>
        <v>41881</v>
      </c>
      <c r="C174" s="831"/>
      <c r="D174" s="52"/>
      <c r="E174" s="52"/>
      <c r="F174" s="52"/>
      <c r="G174" s="52"/>
      <c r="H174" s="131"/>
      <c r="T174" s="183"/>
      <c r="U174" s="183"/>
      <c r="V174" s="182"/>
      <c r="W174" s="182"/>
      <c r="X174" s="52"/>
      <c r="Y174" s="52"/>
    </row>
    <row r="175" spans="2:25">
      <c r="B175" s="831">
        <f t="shared" si="4"/>
        <v>41882</v>
      </c>
      <c r="C175" s="831"/>
      <c r="D175" s="131"/>
      <c r="E175" s="131"/>
      <c r="F175" s="131"/>
      <c r="G175" s="131"/>
      <c r="H175" s="131"/>
      <c r="T175" s="183"/>
      <c r="U175" s="183"/>
      <c r="V175" s="182"/>
      <c r="W175" s="182"/>
      <c r="X175" s="52"/>
      <c r="Y175" s="52"/>
    </row>
  </sheetData>
  <mergeCells count="138">
    <mergeCell ref="B175:C17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45:C145"/>
    <mergeCell ref="B146:C146"/>
    <mergeCell ref="B147:C147"/>
    <mergeCell ref="O100:O101"/>
    <mergeCell ref="P100:P101"/>
    <mergeCell ref="Q100:Q101"/>
    <mergeCell ref="R100:R101"/>
    <mergeCell ref="C95:K95"/>
    <mergeCell ref="C96:K96"/>
    <mergeCell ref="C97:K97"/>
    <mergeCell ref="C98:K98"/>
    <mergeCell ref="C99:K99"/>
    <mergeCell ref="B100:L101"/>
    <mergeCell ref="M100:M101"/>
    <mergeCell ref="N100:N101"/>
    <mergeCell ref="C86:K86"/>
    <mergeCell ref="C87:K87"/>
    <mergeCell ref="C88:K88"/>
    <mergeCell ref="C89:K89"/>
    <mergeCell ref="C90:K90"/>
    <mergeCell ref="C91:K91"/>
    <mergeCell ref="C92:K92"/>
    <mergeCell ref="C93:K93"/>
    <mergeCell ref="C94:K94"/>
    <mergeCell ref="C77:K77"/>
    <mergeCell ref="C78:K78"/>
    <mergeCell ref="C79:K79"/>
    <mergeCell ref="C80:K80"/>
    <mergeCell ref="C81:K81"/>
    <mergeCell ref="C82:K82"/>
    <mergeCell ref="C83:K83"/>
    <mergeCell ref="C84:K84"/>
    <mergeCell ref="C85:K85"/>
    <mergeCell ref="Q68:Q69"/>
    <mergeCell ref="R68:R69"/>
    <mergeCell ref="B71:C71"/>
    <mergeCell ref="Q71:R71"/>
    <mergeCell ref="B73:R73"/>
    <mergeCell ref="B75:B76"/>
    <mergeCell ref="C75:K76"/>
    <mergeCell ref="L75:L76"/>
    <mergeCell ref="M75:N75"/>
    <mergeCell ref="O75:P75"/>
    <mergeCell ref="Q75:R75"/>
    <mergeCell ref="C67:K67"/>
    <mergeCell ref="B68:L69"/>
    <mergeCell ref="M68:M69"/>
    <mergeCell ref="N68:N69"/>
    <mergeCell ref="O68:O69"/>
    <mergeCell ref="P68:P69"/>
    <mergeCell ref="C58:K58"/>
    <mergeCell ref="C59:K59"/>
    <mergeCell ref="C60:K60"/>
    <mergeCell ref="C61:K61"/>
    <mergeCell ref="C62:K62"/>
    <mergeCell ref="C63:K63"/>
    <mergeCell ref="C64:K64"/>
    <mergeCell ref="C65:K65"/>
    <mergeCell ref="C66:K66"/>
    <mergeCell ref="C36:K36"/>
    <mergeCell ref="C37:K37"/>
    <mergeCell ref="C51:K51"/>
    <mergeCell ref="C52:K52"/>
    <mergeCell ref="C53:K53"/>
    <mergeCell ref="C54:K54"/>
    <mergeCell ref="C55:K55"/>
    <mergeCell ref="C56:K56"/>
    <mergeCell ref="C57:K57"/>
    <mergeCell ref="C38:K38"/>
    <mergeCell ref="C24:K24"/>
    <mergeCell ref="C25:K25"/>
    <mergeCell ref="C26:K26"/>
    <mergeCell ref="C27:K27"/>
    <mergeCell ref="C28:K28"/>
    <mergeCell ref="C29:K29"/>
    <mergeCell ref="C30:K30"/>
    <mergeCell ref="C34:K34"/>
    <mergeCell ref="C35:K35"/>
    <mergeCell ref="C31:K31"/>
    <mergeCell ref="C32:K32"/>
    <mergeCell ref="C15:K15"/>
    <mergeCell ref="C16:K16"/>
    <mergeCell ref="C17:K17"/>
    <mergeCell ref="C18:K18"/>
    <mergeCell ref="C19:K19"/>
    <mergeCell ref="C20:K20"/>
    <mergeCell ref="C21:K21"/>
    <mergeCell ref="C22:K22"/>
    <mergeCell ref="C23:K23"/>
    <mergeCell ref="M13:N13"/>
    <mergeCell ref="O13:P13"/>
    <mergeCell ref="Q13:R13"/>
    <mergeCell ref="B8:R8"/>
    <mergeCell ref="B10:I10"/>
    <mergeCell ref="K10:M10"/>
    <mergeCell ref="N10:O10"/>
    <mergeCell ref="P10:Q10"/>
    <mergeCell ref="B11:I11"/>
    <mergeCell ref="K11:M11"/>
    <mergeCell ref="N11:O11"/>
    <mergeCell ref="P11:Q11"/>
    <mergeCell ref="B4:E4"/>
    <mergeCell ref="G4:K4"/>
    <mergeCell ref="B5:E5"/>
    <mergeCell ref="B2:E2"/>
    <mergeCell ref="G2:K2"/>
    <mergeCell ref="B3:E3"/>
    <mergeCell ref="B13:B14"/>
    <mergeCell ref="C13:K14"/>
    <mergeCell ref="L13:L14"/>
  </mergeCells>
  <conditionalFormatting sqref="L35">
    <cfRule type="cellIs" dxfId="10" priority="16" operator="equal">
      <formula>0</formula>
    </cfRule>
  </conditionalFormatting>
  <conditionalFormatting sqref="L36">
    <cfRule type="cellIs" dxfId="9" priority="17" operator="equal">
      <formula>0</formula>
    </cfRule>
  </conditionalFormatting>
  <conditionalFormatting sqref="L37">
    <cfRule type="cellIs" dxfId="8" priority="18" operator="equal">
      <formula>0</formula>
    </cfRule>
  </conditionalFormatting>
  <conditionalFormatting sqref="L35">
    <cfRule type="cellIs" dxfId="7" priority="12" operator="equal">
      <formula>0</formula>
    </cfRule>
  </conditionalFormatting>
  <conditionalFormatting sqref="B34">
    <cfRule type="cellIs" dxfId="6" priority="5" operator="equal">
      <formula>0</formula>
    </cfRule>
  </conditionalFormatting>
  <conditionalFormatting sqref="B35">
    <cfRule type="cellIs" dxfId="5" priority="6" operator="equal">
      <formula>0</formula>
    </cfRule>
  </conditionalFormatting>
  <conditionalFormatting sqref="B36">
    <cfRule type="cellIs" dxfId="4" priority="7" operator="equal">
      <formula>0</formula>
    </cfRule>
  </conditionalFormatting>
  <conditionalFormatting sqref="B37">
    <cfRule type="cellIs" dxfId="3" priority="8" operator="equal">
      <formula>0</formula>
    </cfRule>
  </conditionalFormatting>
  <conditionalFormatting sqref="B33">
    <cfRule type="cellIs" dxfId="2" priority="2" operator="equal">
      <formula>0</formula>
    </cfRule>
  </conditionalFormatting>
  <conditionalFormatting sqref="B34">
    <cfRule type="cellIs" dxfId="1" priority="3" operator="equal">
      <formula>0</formula>
    </cfRule>
  </conditionalFormatting>
  <conditionalFormatting sqref="B35">
    <cfRule type="cellIs" dxfId="0" priority="4" operator="equal">
      <formula>0</formula>
    </cfRule>
  </conditionalFormatting>
  <dataValidations count="6">
    <dataValidation type="list" allowBlank="1" showInputMessage="1" showErrorMessage="1" sqref="B78:B99 B42:B67">
      <formula1>$B$145:$B$175</formula1>
      <formula2>0</formula2>
    </dataValidation>
    <dataValidation type="list" allowBlank="1" showInputMessage="1" showErrorMessage="1" sqref="N65">
      <formula1>$Z$61:$Z$62</formula1>
      <formula2>0</formula2>
    </dataValidation>
    <dataValidation type="list" allowBlank="1" showInputMessage="1" showErrorMessage="1" sqref="N64">
      <formula1>$Y$61:$Y$62</formula1>
      <formula2>0</formula2>
    </dataValidation>
    <dataValidation type="list" allowBlank="1" showInputMessage="1" showErrorMessage="1" sqref="N63">
      <formula1>$W$61:$W$62</formula1>
      <formula2>0</formula2>
    </dataValidation>
    <dataValidation type="list" allowBlank="1" showInputMessage="1" showErrorMessage="1" sqref="N62">
      <formula1>$V$61:$V$62</formula1>
      <formula2>0</formula2>
    </dataValidation>
    <dataValidation type="list" allowBlank="1" showInputMessage="1" showErrorMessage="1" sqref="N61">
      <formula1>$U$61:$U$62</formula1>
      <formula2>0</formula2>
    </dataValidation>
  </dataValidations>
  <hyperlinks>
    <hyperlink ref="B2" location="I!F.B2" display="Informe Financiero"/>
    <hyperlink ref="M2" location="'HC-Sep'!Q3" display="HC - Sep"/>
    <hyperlink ref="N2" location="'HC-Oct'!S3" display="HC - Oct"/>
    <hyperlink ref="O2" location="'HC-Nov'!U3" display="HC - Nov"/>
    <hyperlink ref="P2" location="'HC-Dic'!W3" display="HC - Dic"/>
    <hyperlink ref="Q2" location="'HC-Ene'!M2" display="HC - Ene"/>
    <hyperlink ref="R2" location="'HC-Feb'!O2" display="HC - Feb"/>
    <hyperlink ref="B3" location="Listado!B3" display="Listado"/>
    <hyperlink ref="M3" location="'HC-Mar'!Q2" display="HC - Mar"/>
    <hyperlink ref="N3" location="'HC-Abr'!S2" display="HC - Abr"/>
    <hyperlink ref="O3" location="'HC-May'!U2" display="HC - May"/>
    <hyperlink ref="P3" location="'HC-Jun'!W2" display="HC - Jun"/>
    <hyperlink ref="Q3" location="'HC-Jul'!M3" display="HC - Jul"/>
    <hyperlink ref="B4" location="C!M.B4" display="C.M"/>
    <hyperlink ref="G4" location="'DEP! Ago'.C6" display="Deposito"/>
    <hyperlink ref="M4" location="'IM-Sep'!F5" display="IM - Sep"/>
    <hyperlink ref="N4" location="'IM-Oct'!H5" display="IM - Oct"/>
    <hyperlink ref="O4" location="'IM-Nov'!J5" display="IM - Nov"/>
    <hyperlink ref="P4" location="'IM-Dic'!L5" display="IM - Dic"/>
    <hyperlink ref="Q4" location="'IM-Ene'!D4" display="IM - Ene"/>
    <hyperlink ref="R4" location="'IM-Feb'!E4" display="IM - Feb"/>
    <hyperlink ref="B5" location="Menu!K13" display="Menu"/>
    <hyperlink ref="M5" location="'IM-Mar'!F4" display="IM - Mar"/>
    <hyperlink ref="N5" location="'IM-Abr'!H4" display="IM - Abr"/>
    <hyperlink ref="O5" location="'IM-May'!J4" display="IM - May"/>
    <hyperlink ref="P5" location="'IM-Jun'!L4" display="IM - Jun"/>
    <hyperlink ref="Q5" location="'IM-Jul'!D5" display="IM - Jul"/>
    <hyperlink ref="R5" location="'IM-Ago'!E5" display="IM - Ago"/>
  </hyperlinks>
  <pageMargins left="0.118055555555556" right="0.118055555555556" top="0.31" bottom="0.196527777777778" header="0.61" footer="0.51180555555555496"/>
  <pageSetup scale="76" firstPageNumber="0" fitToHeight="0" orientation="portrait" r:id="rId1"/>
  <rowBreaks count="1" manualBreakCount="1">
    <brk id="7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FF"/>
  </sheetPr>
  <dimension ref="A1:AMK49"/>
  <sheetViews>
    <sheetView zoomScale="109" zoomScaleNormal="109" zoomScalePageLayoutView="109" workbookViewId="0">
      <pane ySplit="6" topLeftCell="A7" activePane="bottomLeft" state="frozen"/>
      <selection pane="bottomLeft" activeCell="F2" activeCellId="1" sqref="O62:O64 F2"/>
    </sheetView>
  </sheetViews>
  <sheetFormatPr baseColWidth="10" defaultColWidth="9.109375" defaultRowHeight="13.2"/>
  <cols>
    <col min="1" max="1025" width="9.109375" style="131"/>
  </cols>
  <sheetData>
    <row r="1" spans="1:13" ht="6.75" customHeight="1">
      <c r="A1"/>
      <c r="B1"/>
      <c r="C1"/>
      <c r="D1"/>
      <c r="E1"/>
      <c r="F1"/>
      <c r="G1"/>
      <c r="H1"/>
      <c r="I1"/>
      <c r="J1"/>
      <c r="K1"/>
      <c r="L1"/>
      <c r="M1"/>
    </row>
    <row r="2" spans="1:13" ht="13.8">
      <c r="A2"/>
      <c r="B2" s="788" t="s">
        <v>8</v>
      </c>
      <c r="C2" s="788"/>
      <c r="D2" s="53" t="s">
        <v>18</v>
      </c>
      <c r="E2" s="53" t="s">
        <v>21</v>
      </c>
      <c r="F2" s="53" t="s">
        <v>24</v>
      </c>
      <c r="G2" s="37" t="s">
        <v>27</v>
      </c>
      <c r="H2" s="53" t="s">
        <v>30</v>
      </c>
      <c r="I2" s="37" t="s">
        <v>34</v>
      </c>
      <c r="J2"/>
      <c r="K2" s="132"/>
      <c r="L2" s="133"/>
      <c r="M2" s="132"/>
    </row>
    <row r="3" spans="1:13" ht="13.8">
      <c r="A3"/>
      <c r="B3" s="775" t="s">
        <v>9</v>
      </c>
      <c r="C3" s="775"/>
      <c r="D3" s="53" t="s">
        <v>37</v>
      </c>
      <c r="E3" s="53" t="s">
        <v>40</v>
      </c>
      <c r="F3" s="53" t="s">
        <v>43</v>
      </c>
      <c r="G3" s="37" t="s">
        <v>46</v>
      </c>
      <c r="H3" s="53" t="s">
        <v>50</v>
      </c>
      <c r="I3" s="37" t="s">
        <v>53</v>
      </c>
      <c r="J3"/>
      <c r="K3" s="132"/>
      <c r="L3" s="133"/>
      <c r="M3" s="132"/>
    </row>
    <row r="4" spans="1:13" ht="14.4">
      <c r="A4"/>
      <c r="B4" s="786" t="s">
        <v>10</v>
      </c>
      <c r="C4" s="786"/>
      <c r="D4" s="54" t="s">
        <v>19</v>
      </c>
      <c r="E4" s="54" t="s">
        <v>22</v>
      </c>
      <c r="F4" s="54" t="s">
        <v>25</v>
      </c>
      <c r="G4" s="39" t="s">
        <v>28</v>
      </c>
      <c r="H4" s="54" t="s">
        <v>31</v>
      </c>
      <c r="I4" s="39" t="s">
        <v>35</v>
      </c>
      <c r="J4"/>
      <c r="K4" s="132"/>
      <c r="L4" s="133"/>
      <c r="M4" s="132"/>
    </row>
    <row r="5" spans="1:13" ht="13.8">
      <c r="A5" s="134"/>
      <c r="B5" s="777" t="s">
        <v>5</v>
      </c>
      <c r="C5" s="777"/>
      <c r="D5" s="54" t="s">
        <v>38</v>
      </c>
      <c r="E5" s="54" t="s">
        <v>41</v>
      </c>
      <c r="F5" s="54" t="s">
        <v>44</v>
      </c>
      <c r="G5" s="39" t="s">
        <v>47</v>
      </c>
      <c r="H5" s="54" t="s">
        <v>51</v>
      </c>
      <c r="I5" s="39" t="s">
        <v>54</v>
      </c>
      <c r="J5"/>
      <c r="K5" s="132"/>
      <c r="L5" s="133"/>
      <c r="M5" s="132"/>
    </row>
    <row r="6" spans="1:13" ht="6.75" customHeight="1">
      <c r="A6"/>
      <c r="B6" s="135"/>
      <c r="C6" s="135"/>
      <c r="D6"/>
      <c r="E6"/>
      <c r="F6"/>
      <c r="G6"/>
      <c r="H6"/>
      <c r="I6"/>
      <c r="J6"/>
      <c r="K6" s="132"/>
      <c r="L6" s="133"/>
      <c r="M6" s="132"/>
    </row>
    <row r="7" spans="1:13" ht="6.75" customHeight="1">
      <c r="A7"/>
      <c r="B7"/>
      <c r="C7"/>
      <c r="D7"/>
      <c r="E7"/>
      <c r="F7"/>
      <c r="G7"/>
      <c r="H7"/>
      <c r="I7"/>
      <c r="J7"/>
    </row>
    <row r="8" spans="1:13" ht="22.5" customHeight="1">
      <c r="A8" s="56"/>
      <c r="B8" s="789" t="s">
        <v>246</v>
      </c>
      <c r="C8" s="789"/>
      <c r="D8" s="789"/>
      <c r="E8" s="789"/>
      <c r="F8" s="789"/>
      <c r="G8" s="789"/>
      <c r="H8" s="789"/>
      <c r="I8" s="789"/>
      <c r="J8" s="56"/>
    </row>
    <row r="9" spans="1:13" ht="3" customHeight="1">
      <c r="A9" s="56"/>
      <c r="B9" s="56"/>
      <c r="C9" s="56"/>
      <c r="D9" s="56"/>
      <c r="E9" s="56"/>
      <c r="F9" s="56"/>
      <c r="G9" s="56"/>
      <c r="H9" s="56"/>
      <c r="I9" s="56"/>
      <c r="J9" s="56"/>
    </row>
    <row r="10" spans="1:13">
      <c r="A10" s="56"/>
      <c r="B10" s="136" t="s">
        <v>247</v>
      </c>
      <c r="C10" s="136" t="s">
        <v>248</v>
      </c>
      <c r="D10" s="136" t="s">
        <v>249</v>
      </c>
      <c r="E10" s="56"/>
      <c r="F10" s="136" t="s">
        <v>250</v>
      </c>
      <c r="G10" s="136" t="s">
        <v>248</v>
      </c>
      <c r="H10" s="136" t="s">
        <v>249</v>
      </c>
      <c r="I10" s="56"/>
      <c r="J10" s="56"/>
    </row>
    <row r="11" spans="1:13">
      <c r="A11" s="56"/>
      <c r="B11" s="137">
        <v>1000</v>
      </c>
      <c r="C11" s="138"/>
      <c r="D11" s="137">
        <f t="shared" ref="D11:D21" si="0">B11*C11</f>
        <v>0</v>
      </c>
      <c r="E11" s="139"/>
      <c r="F11" s="140">
        <v>12</v>
      </c>
      <c r="G11" s="138"/>
      <c r="H11" s="141">
        <f>F11*G11</f>
        <v>0</v>
      </c>
      <c r="I11" s="139"/>
      <c r="J11" s="139"/>
    </row>
    <row r="12" spans="1:13">
      <c r="A12" s="56"/>
      <c r="B12" s="137">
        <v>500</v>
      </c>
      <c r="C12" s="138">
        <v>43</v>
      </c>
      <c r="D12" s="137">
        <f t="shared" si="0"/>
        <v>21500</v>
      </c>
      <c r="E12" s="139"/>
      <c r="F12" s="136" t="s">
        <v>249</v>
      </c>
      <c r="G12" s="142"/>
      <c r="H12" s="143">
        <f>H11</f>
        <v>0</v>
      </c>
      <c r="I12" s="139"/>
      <c r="J12" s="139"/>
    </row>
    <row r="13" spans="1:13">
      <c r="A13" s="56"/>
      <c r="B13" s="137">
        <v>200</v>
      </c>
      <c r="C13" s="138">
        <v>32</v>
      </c>
      <c r="D13" s="137">
        <f t="shared" si="0"/>
        <v>6400</v>
      </c>
      <c r="E13" s="139"/>
      <c r="F13" s="139"/>
      <c r="G13" s="139"/>
      <c r="H13" s="139"/>
      <c r="I13" s="139"/>
      <c r="J13" s="139"/>
    </row>
    <row r="14" spans="1:13">
      <c r="A14" s="56"/>
      <c r="B14" s="137">
        <v>100</v>
      </c>
      <c r="C14" s="138">
        <v>3</v>
      </c>
      <c r="D14" s="137">
        <f t="shared" si="0"/>
        <v>300</v>
      </c>
      <c r="E14" s="139"/>
      <c r="F14" s="144"/>
      <c r="G14" s="145"/>
      <c r="H14" s="146"/>
      <c r="I14" s="139"/>
      <c r="J14" s="139"/>
    </row>
    <row r="15" spans="1:13">
      <c r="A15" s="56"/>
      <c r="B15" s="137">
        <v>50</v>
      </c>
      <c r="C15" s="138">
        <v>2</v>
      </c>
      <c r="D15" s="137">
        <f t="shared" si="0"/>
        <v>100</v>
      </c>
      <c r="E15" s="139"/>
      <c r="F15" s="147"/>
      <c r="G15" s="148"/>
      <c r="H15" s="149"/>
      <c r="I15" s="139"/>
      <c r="J15" s="139"/>
    </row>
    <row r="16" spans="1:13">
      <c r="A16" s="56"/>
      <c r="B16" s="137">
        <v>20</v>
      </c>
      <c r="C16" s="138">
        <v>5</v>
      </c>
      <c r="D16" s="137">
        <f t="shared" si="0"/>
        <v>100</v>
      </c>
      <c r="E16" s="139"/>
      <c r="F16" s="146"/>
      <c r="G16" s="146"/>
      <c r="H16" s="150"/>
      <c r="I16" s="139"/>
      <c r="J16" s="139"/>
    </row>
    <row r="17" spans="1:10">
      <c r="A17" s="56"/>
      <c r="B17" s="137">
        <v>10</v>
      </c>
      <c r="C17" s="138">
        <v>1</v>
      </c>
      <c r="D17" s="137">
        <f t="shared" si="0"/>
        <v>10</v>
      </c>
      <c r="E17" s="139"/>
      <c r="F17" s="139"/>
      <c r="G17" s="139"/>
      <c r="H17" s="139"/>
      <c r="I17" s="139"/>
      <c r="J17" s="139"/>
    </row>
    <row r="18" spans="1:10">
      <c r="A18" s="56"/>
      <c r="B18" s="137">
        <v>5</v>
      </c>
      <c r="C18" s="138">
        <v>1</v>
      </c>
      <c r="D18" s="137">
        <f t="shared" si="0"/>
        <v>5</v>
      </c>
      <c r="E18" s="139"/>
      <c r="F18" s="139"/>
      <c r="G18" s="139"/>
      <c r="H18" s="139"/>
      <c r="I18" s="139"/>
      <c r="J18" s="139"/>
    </row>
    <row r="19" spans="1:10">
      <c r="A19" s="56"/>
      <c r="B19" s="137">
        <v>2</v>
      </c>
      <c r="C19" s="138">
        <v>3</v>
      </c>
      <c r="D19" s="137">
        <f t="shared" si="0"/>
        <v>6</v>
      </c>
      <c r="E19" s="139"/>
      <c r="F19" s="139"/>
      <c r="G19" s="139"/>
      <c r="H19" s="139"/>
      <c r="I19" s="139"/>
      <c r="J19" s="139"/>
    </row>
    <row r="20" spans="1:10">
      <c r="A20" s="56"/>
      <c r="B20" s="137">
        <v>1</v>
      </c>
      <c r="C20" s="138"/>
      <c r="D20" s="137">
        <f t="shared" si="0"/>
        <v>0</v>
      </c>
      <c r="E20" s="139"/>
      <c r="F20" s="139"/>
      <c r="G20" s="139"/>
      <c r="H20" s="139"/>
      <c r="I20" s="139"/>
      <c r="J20" s="139"/>
    </row>
    <row r="21" spans="1:10">
      <c r="A21" s="56"/>
      <c r="B21" s="137">
        <v>0.5</v>
      </c>
      <c r="C21" s="138"/>
      <c r="D21" s="137">
        <f t="shared" si="0"/>
        <v>0</v>
      </c>
      <c r="E21" s="139"/>
      <c r="F21" s="139"/>
      <c r="G21" s="151">
        <v>28421</v>
      </c>
      <c r="H21" s="139"/>
      <c r="I21" s="139"/>
      <c r="J21" s="139"/>
    </row>
    <row r="22" spans="1:10">
      <c r="A22" s="56"/>
      <c r="B22" s="787" t="s">
        <v>249</v>
      </c>
      <c r="C22" s="787"/>
      <c r="D22" s="152">
        <f>SUM(D11:D21)</f>
        <v>28421</v>
      </c>
      <c r="E22" s="139"/>
      <c r="F22" s="136" t="s">
        <v>251</v>
      </c>
      <c r="G22" s="153">
        <f>SUM(D22+H12)</f>
        <v>28421</v>
      </c>
      <c r="H22" s="139"/>
      <c r="I22" s="139"/>
      <c r="J22" s="139"/>
    </row>
    <row r="23" spans="1:10">
      <c r="A23" s="56"/>
      <c r="B23" s="139"/>
      <c r="C23" s="139"/>
      <c r="D23" s="139"/>
      <c r="E23" s="139"/>
      <c r="F23" s="139"/>
      <c r="G23" s="154">
        <f>SUM(G21-G22)</f>
        <v>0</v>
      </c>
      <c r="H23" s="139"/>
      <c r="I23" s="139"/>
      <c r="J23" s="139"/>
    </row>
    <row r="24" spans="1:10">
      <c r="A24" s="56"/>
      <c r="B24" s="139"/>
      <c r="C24" s="139"/>
      <c r="D24" s="139"/>
      <c r="E24" s="139"/>
      <c r="F24" s="146"/>
      <c r="G24" s="146"/>
      <c r="H24" s="146"/>
      <c r="I24" s="139"/>
      <c r="J24" s="139"/>
    </row>
    <row r="25" spans="1:10">
      <c r="A25" s="56"/>
      <c r="B25" s="139"/>
      <c r="C25" s="139"/>
      <c r="D25" s="139"/>
      <c r="E25" s="139"/>
      <c r="F25" s="155"/>
      <c r="G25" s="156"/>
      <c r="H25" s="149"/>
      <c r="I25" s="139"/>
      <c r="J25" s="139"/>
    </row>
    <row r="26" spans="1:10">
      <c r="A26" s="56"/>
      <c r="B26" s="139"/>
      <c r="C26" s="139"/>
      <c r="D26" s="139"/>
      <c r="E26" s="139"/>
      <c r="F26" s="146"/>
      <c r="G26" s="146"/>
      <c r="H26" s="150"/>
      <c r="I26" s="139"/>
      <c r="J26" s="139"/>
    </row>
    <row r="27" spans="1:10">
      <c r="A27" s="56"/>
      <c r="B27" s="139"/>
      <c r="C27" s="139"/>
      <c r="D27" s="139"/>
      <c r="E27" s="139"/>
      <c r="F27" s="157"/>
      <c r="G27" s="157"/>
      <c r="H27" s="157"/>
      <c r="I27" s="139"/>
      <c r="J27" s="139"/>
    </row>
    <row r="28" spans="1:10">
      <c r="A28" s="56"/>
      <c r="B28" s="139"/>
      <c r="C28" s="139"/>
      <c r="D28" s="139"/>
      <c r="E28" s="139"/>
      <c r="F28" s="146"/>
      <c r="G28" s="146"/>
      <c r="H28" s="146"/>
      <c r="I28" s="139"/>
      <c r="J28" s="139"/>
    </row>
    <row r="29" spans="1:10">
      <c r="A29" s="56"/>
      <c r="B29" s="139"/>
      <c r="C29" s="139"/>
      <c r="D29" s="139"/>
      <c r="E29" s="139"/>
      <c r="F29" s="155"/>
      <c r="G29" s="156"/>
      <c r="H29" s="149"/>
      <c r="I29" s="139"/>
      <c r="J29" s="139"/>
    </row>
    <row r="30" spans="1:10">
      <c r="A30" s="56"/>
      <c r="B30" s="139"/>
      <c r="C30" s="139"/>
      <c r="D30" s="139"/>
      <c r="E30" s="139"/>
      <c r="F30" s="146"/>
      <c r="G30" s="146"/>
      <c r="H30" s="150"/>
      <c r="I30" s="139"/>
      <c r="J30" s="139"/>
    </row>
    <row r="31" spans="1:10">
      <c r="A31" s="56"/>
      <c r="B31" s="139"/>
      <c r="C31" s="139"/>
      <c r="D31" s="139"/>
      <c r="E31" s="139"/>
      <c r="F31" s="157"/>
      <c r="G31" s="157"/>
      <c r="H31" s="157"/>
      <c r="I31" s="139"/>
      <c r="J31" s="139"/>
    </row>
    <row r="32" spans="1:10">
      <c r="A32" s="56"/>
      <c r="B32" s="139"/>
      <c r="C32" s="139"/>
      <c r="D32" s="139"/>
      <c r="E32" s="139"/>
      <c r="F32" s="146"/>
      <c r="G32" s="146"/>
      <c r="H32" s="146"/>
      <c r="I32" s="139"/>
      <c r="J32" s="139"/>
    </row>
    <row r="33" spans="1:10">
      <c r="A33" s="56"/>
      <c r="B33" s="139"/>
      <c r="C33" s="139"/>
      <c r="D33" s="139"/>
      <c r="E33" s="139"/>
      <c r="F33" s="155"/>
      <c r="G33" s="156"/>
      <c r="H33" s="149"/>
      <c r="I33" s="139"/>
      <c r="J33" s="139"/>
    </row>
    <row r="34" spans="1:10">
      <c r="A34" s="56"/>
      <c r="B34" s="139"/>
      <c r="C34" s="139"/>
      <c r="D34" s="139"/>
      <c r="E34" s="139"/>
      <c r="F34" s="146"/>
      <c r="G34" s="146"/>
      <c r="H34" s="150"/>
      <c r="I34" s="139"/>
      <c r="J34" s="139"/>
    </row>
    <row r="35" spans="1:10">
      <c r="A35" s="56"/>
      <c r="B35" s="139"/>
      <c r="C35" s="139"/>
      <c r="D35" s="139"/>
      <c r="E35" s="139"/>
      <c r="F35" s="157"/>
      <c r="G35" s="157"/>
      <c r="H35" s="157"/>
      <c r="I35" s="139"/>
      <c r="J35" s="139"/>
    </row>
    <row r="36" spans="1:10">
      <c r="A36" s="56"/>
      <c r="B36" s="139"/>
      <c r="C36" s="139"/>
      <c r="D36" s="139"/>
      <c r="E36" s="139"/>
      <c r="F36" s="146"/>
      <c r="G36" s="146"/>
      <c r="H36" s="146"/>
      <c r="I36" s="139"/>
      <c r="J36" s="139"/>
    </row>
    <row r="37" spans="1:10">
      <c r="A37" s="56"/>
      <c r="B37" s="139"/>
      <c r="C37" s="139"/>
      <c r="D37" s="139"/>
      <c r="E37" s="139"/>
      <c r="F37" s="155"/>
      <c r="G37" s="156"/>
      <c r="H37" s="149"/>
      <c r="I37" s="139"/>
      <c r="J37" s="139"/>
    </row>
    <row r="38" spans="1:10">
      <c r="A38" s="56"/>
      <c r="B38" s="139"/>
      <c r="C38" s="139"/>
      <c r="D38" s="139"/>
      <c r="E38" s="139"/>
      <c r="F38" s="146"/>
      <c r="G38" s="146"/>
      <c r="H38" s="150"/>
      <c r="I38" s="139"/>
      <c r="J38" s="139"/>
    </row>
    <row r="39" spans="1:10">
      <c r="A39" s="56"/>
      <c r="B39" s="139"/>
      <c r="C39" s="139"/>
      <c r="D39" s="139"/>
      <c r="E39" s="139"/>
      <c r="F39" s="157"/>
      <c r="G39" s="157"/>
      <c r="H39" s="157"/>
      <c r="I39" s="139"/>
      <c r="J39" s="139"/>
    </row>
    <row r="40" spans="1:10">
      <c r="A40" s="56"/>
      <c r="B40" s="139"/>
      <c r="C40" s="139"/>
      <c r="D40" s="139"/>
      <c r="E40" s="139"/>
      <c r="F40" s="146"/>
      <c r="G40" s="146"/>
      <c r="H40" s="146"/>
      <c r="I40" s="139"/>
      <c r="J40" s="139"/>
    </row>
    <row r="41" spans="1:10">
      <c r="A41" s="56"/>
      <c r="B41" s="139"/>
      <c r="C41" s="139"/>
      <c r="D41" s="139"/>
      <c r="E41" s="139"/>
      <c r="F41" s="155"/>
      <c r="G41" s="156"/>
      <c r="H41" s="149"/>
      <c r="I41" s="139"/>
      <c r="J41" s="139"/>
    </row>
    <row r="42" spans="1:10">
      <c r="A42" s="56"/>
      <c r="B42" s="139"/>
      <c r="C42" s="139"/>
      <c r="D42" s="139"/>
      <c r="E42" s="139"/>
      <c r="F42" s="146"/>
      <c r="G42" s="146"/>
      <c r="H42" s="150"/>
      <c r="I42" s="139"/>
      <c r="J42" s="139"/>
    </row>
    <row r="43" spans="1:10">
      <c r="A43" s="56"/>
      <c r="B43" s="139"/>
      <c r="C43" s="139"/>
      <c r="D43" s="139"/>
      <c r="E43" s="139"/>
      <c r="F43" s="139"/>
      <c r="G43" s="139"/>
      <c r="H43" s="139"/>
      <c r="I43" s="139"/>
      <c r="J43" s="139"/>
    </row>
    <row r="44" spans="1:10">
      <c r="A44" s="56"/>
      <c r="B44" s="139"/>
      <c r="C44" s="139"/>
      <c r="D44" s="139"/>
      <c r="E44" s="139"/>
      <c r="F44" s="139"/>
      <c r="G44" s="139"/>
      <c r="H44" s="139"/>
      <c r="I44" s="139"/>
      <c r="J44" s="139"/>
    </row>
    <row r="45" spans="1:10">
      <c r="A45" s="56"/>
      <c r="B45" s="139"/>
      <c r="C45" s="139"/>
      <c r="D45" s="139"/>
      <c r="E45" s="139"/>
      <c r="F45" s="139"/>
      <c r="G45" s="139"/>
      <c r="H45" s="139"/>
      <c r="I45" s="139"/>
      <c r="J45" s="139"/>
    </row>
    <row r="46" spans="1:10">
      <c r="A46" s="56"/>
      <c r="B46" s="139"/>
      <c r="C46" s="139"/>
      <c r="D46" s="139"/>
      <c r="E46" s="139"/>
      <c r="F46" s="139"/>
      <c r="G46" s="139"/>
      <c r="H46" s="139"/>
      <c r="I46" s="139"/>
      <c r="J46" s="139"/>
    </row>
    <row r="47" spans="1:10">
      <c r="A47" s="56"/>
      <c r="B47" s="139"/>
      <c r="C47" s="139"/>
      <c r="D47" s="139"/>
      <c r="E47" s="139"/>
      <c r="F47" s="139"/>
      <c r="G47" s="139"/>
      <c r="H47" s="139"/>
      <c r="I47" s="139"/>
      <c r="J47" s="139"/>
    </row>
    <row r="48" spans="1:10">
      <c r="A48" s="56"/>
      <c r="B48" s="139"/>
      <c r="C48" s="139"/>
      <c r="D48" s="139"/>
      <c r="E48" s="139"/>
      <c r="F48" s="139"/>
      <c r="G48" s="139"/>
      <c r="H48" s="139"/>
      <c r="I48" s="139"/>
      <c r="J48" s="139"/>
    </row>
    <row r="49" spans="1:10">
      <c r="A49" s="56"/>
      <c r="B49" s="139"/>
      <c r="C49" s="139"/>
      <c r="D49" s="139"/>
      <c r="E49" s="139"/>
      <c r="F49" s="139"/>
      <c r="G49" s="139"/>
      <c r="H49" s="139"/>
      <c r="I49" s="139"/>
      <c r="J49" s="139"/>
    </row>
  </sheetData>
  <mergeCells count="6">
    <mergeCell ref="B22:C22"/>
    <mergeCell ref="B2:C2"/>
    <mergeCell ref="B3:C3"/>
    <mergeCell ref="B4:C4"/>
    <mergeCell ref="B5:C5"/>
    <mergeCell ref="B8:I8"/>
  </mergeCells>
  <hyperlinks>
    <hyperlink ref="B2" location="I!F.B2" display="Informe Financiero"/>
    <hyperlink ref="D2" location="'HC-Sep'!Q3" display="HC - Sep"/>
    <hyperlink ref="E2" location="'HC-Oct'!S3" display="HC - Oct"/>
    <hyperlink ref="F2" location="'HC-Nov'!U3" display="HC - Nov"/>
    <hyperlink ref="G2" location="'HC-Dic'!W3" display="HC - Dic"/>
    <hyperlink ref="H2" location="'HC-Ene'!M2" display="HC - Ene"/>
    <hyperlink ref="I2" location="'HC-Feb'!O2" display="HC - Feb"/>
    <hyperlink ref="B3" location="Listado!B3" display="Listado"/>
    <hyperlink ref="D3" location="'HC-Mar'!Q2" display="HC - Mar"/>
    <hyperlink ref="E3" location="'HC-Abr'!S2" display="HC - Abr"/>
    <hyperlink ref="F3" location="'HC-May'!U2" display="HC - May"/>
    <hyperlink ref="G3" location="'HC-Jun'!W2" display="HC - Jun"/>
    <hyperlink ref="H3" location="'HC-Jul'!M3" display="HC - Jul"/>
    <hyperlink ref="I3" location="'HC-Ago'!O3" display="HC - Ago"/>
    <hyperlink ref="D4" location="'IM-Sep'!F5" display="IM - Sep"/>
    <hyperlink ref="E4" location="'IM-Oct'!H5" display="IM - Oct"/>
    <hyperlink ref="F4" location="'IM-Nov'!J5" display="IM - Nov"/>
    <hyperlink ref="G4" location="'IM-Dic'!L5" display="IM - Dic"/>
    <hyperlink ref="H4" location="'IM-Ene'!D4" display="IM - Ene"/>
    <hyperlink ref="I4" location="'IM-Feb'!E4" display="IM - Feb"/>
    <hyperlink ref="B5" location="Menu!K13" display="Menu"/>
    <hyperlink ref="D5" location="'IM-Mar'!F4" display="IM - Mar"/>
    <hyperlink ref="E5" location="'IM-Abr'!H4" display="IM - Abr"/>
    <hyperlink ref="F5" location="'IM-May'!J4" display="IM - May"/>
    <hyperlink ref="G5" location="'IM-Jun'!L4" display="IM - Jun"/>
    <hyperlink ref="H5" location="'IM-Jul'!D5" display="IM - Jul"/>
    <hyperlink ref="I5" location="'IM-Ago'!E5" display="IM - Ago"/>
  </hyperlinks>
  <pageMargins left="0.118055555555556" right="0.118055555555556" top="0.15763888888888899" bottom="0.15763888888888899" header="0.51180555555555496" footer="0.51180555555555496"/>
  <pageSetup paperSize="0" scale="0" firstPageNumber="0" orientation="portrait" usePrinterDefaults="0" horizontalDpi="0" verticalDpi="0" copie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8"/>
  <sheetViews>
    <sheetView workbookViewId="0">
      <pane ySplit="6" topLeftCell="A39" activePane="bottomLeft" state="frozen"/>
      <selection pane="bottomLeft" activeCell="J35" sqref="J35"/>
    </sheetView>
  </sheetViews>
  <sheetFormatPr baseColWidth="10" defaultColWidth="9.109375" defaultRowHeight="13.2"/>
  <cols>
    <col min="1" max="5" width="9.109375" style="1"/>
    <col min="6" max="6" width="17.33203125" style="1" customWidth="1"/>
    <col min="7" max="7" width="9.109375" style="1"/>
    <col min="8" max="8" width="10.44140625" style="1" bestFit="1" customWidth="1"/>
    <col min="9" max="12" width="9.109375" style="1"/>
    <col min="13" max="13" width="12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8" t="s">
        <v>8</v>
      </c>
      <c r="C2" s="788"/>
      <c r="D2" s="53" t="s">
        <v>30</v>
      </c>
      <c r="E2" s="53" t="s">
        <v>34</v>
      </c>
      <c r="F2" s="750" t="s">
        <v>37</v>
      </c>
      <c r="G2" s="750"/>
      <c r="H2" s="750" t="s">
        <v>40</v>
      </c>
      <c r="I2" s="750"/>
      <c r="J2" s="750" t="s">
        <v>43</v>
      </c>
      <c r="K2" s="750"/>
      <c r="L2" s="750" t="s">
        <v>46</v>
      </c>
      <c r="M2" s="750"/>
      <c r="N2"/>
      <c r="O2"/>
      <c r="P2"/>
      <c r="Q2"/>
      <c r="R2"/>
      <c r="S2"/>
    </row>
    <row r="3" spans="1:19" ht="13.8">
      <c r="A3"/>
      <c r="B3" s="775" t="s">
        <v>9</v>
      </c>
      <c r="C3" s="775"/>
      <c r="D3" s="53" t="s">
        <v>50</v>
      </c>
      <c r="E3" s="53" t="s">
        <v>53</v>
      </c>
      <c r="F3" s="750" t="s">
        <v>18</v>
      </c>
      <c r="G3" s="750"/>
      <c r="H3" s="750" t="s">
        <v>21</v>
      </c>
      <c r="I3" s="750"/>
      <c r="J3" s="750" t="s">
        <v>24</v>
      </c>
      <c r="K3" s="750"/>
      <c r="L3" s="750" t="s">
        <v>27</v>
      </c>
      <c r="M3" s="750"/>
      <c r="N3"/>
      <c r="O3"/>
      <c r="P3"/>
      <c r="Q3"/>
      <c r="R3"/>
      <c r="S3"/>
    </row>
    <row r="4" spans="1:19" ht="13.8">
      <c r="A4"/>
      <c r="B4" s="776" t="s">
        <v>10</v>
      </c>
      <c r="C4" s="776"/>
      <c r="D4" s="54" t="s">
        <v>31</v>
      </c>
      <c r="E4" s="54" t="s">
        <v>35</v>
      </c>
      <c r="F4" s="751" t="s">
        <v>38</v>
      </c>
      <c r="G4" s="751"/>
      <c r="H4" s="751" t="s">
        <v>41</v>
      </c>
      <c r="I4" s="751"/>
      <c r="J4" s="751" t="s">
        <v>44</v>
      </c>
      <c r="K4" s="751"/>
      <c r="L4" s="751" t="s">
        <v>47</v>
      </c>
      <c r="M4" s="751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160" t="s">
        <v>54</v>
      </c>
      <c r="F5" s="751" t="s">
        <v>19</v>
      </c>
      <c r="G5" s="751"/>
      <c r="H5" s="751" t="s">
        <v>22</v>
      </c>
      <c r="I5" s="751"/>
      <c r="J5" s="751" t="s">
        <v>25</v>
      </c>
      <c r="K5" s="751"/>
      <c r="L5" s="751" t="s">
        <v>28</v>
      </c>
      <c r="M5" s="751"/>
      <c r="N5" s="45"/>
      <c r="O5"/>
      <c r="P5"/>
      <c r="Q5"/>
      <c r="R5"/>
      <c r="S5"/>
    </row>
    <row r="6" spans="1:19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4" t="s">
        <v>298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5" t="str">
        <f>'HC-Mar'!B10</f>
        <v>Jardines Cancun</v>
      </c>
      <c r="D10" s="835"/>
      <c r="E10" s="835"/>
      <c r="F10" s="835"/>
      <c r="G10" s="835"/>
      <c r="H10" s="263" t="s">
        <v>300</v>
      </c>
      <c r="I10" s="836" t="str">
        <f>'HC-Ago'!P10</f>
        <v>Agosto</v>
      </c>
      <c r="J10" s="836"/>
      <c r="K10" s="264"/>
      <c r="L10" s="837">
        <f>'HC-Mar'!M10</f>
        <v>2018</v>
      </c>
      <c r="M10" s="837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38" t="s">
        <v>301</v>
      </c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8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39"/>
      <c r="H15" s="839"/>
      <c r="I15" s="839"/>
      <c r="J15" s="839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584" t="s">
        <v>302</v>
      </c>
      <c r="C16" s="584"/>
      <c r="D16" s="584"/>
      <c r="E16" s="584"/>
      <c r="F16" s="584"/>
      <c r="G16" s="839"/>
      <c r="H16" s="839"/>
      <c r="I16" s="839"/>
      <c r="J16" s="839"/>
      <c r="K16" s="266" t="s">
        <v>303</v>
      </c>
      <c r="L16" s="267"/>
      <c r="M16" s="268">
        <f>'HC-Ago'!F111</f>
        <v>3157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39"/>
      <c r="H17" s="839"/>
      <c r="I17" s="839"/>
      <c r="J17" s="839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39"/>
      <c r="H18" s="839"/>
      <c r="I18" s="839"/>
      <c r="J18" s="839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1" t="s">
        <v>304</v>
      </c>
      <c r="C19" s="841"/>
      <c r="D19" s="841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2" t="s">
        <v>171</v>
      </c>
      <c r="C20" s="842"/>
      <c r="D20" s="842"/>
      <c r="E20" s="842"/>
      <c r="F20" s="842"/>
      <c r="G20" s="272"/>
      <c r="H20" s="273">
        <f>SUMIF('HC-Ago'!L15:L60,"C",'HC-Ago'!M15:M60)</f>
        <v>6961</v>
      </c>
      <c r="I20" s="274"/>
      <c r="J20" s="275"/>
      <c r="K20" s="275"/>
      <c r="L20" s="55"/>
      <c r="M20" s="55"/>
      <c r="N20" s="55"/>
      <c r="O20" s="276">
        <f>H50</f>
        <v>5360</v>
      </c>
      <c r="P20" s="277" t="s">
        <v>305</v>
      </c>
      <c r="Q20" s="277" t="s">
        <v>306</v>
      </c>
      <c r="R20" s="843" t="s">
        <v>184</v>
      </c>
      <c r="S20" s="843"/>
    </row>
    <row r="21" spans="1:19">
      <c r="A21" s="55"/>
      <c r="B21" s="844" t="s">
        <v>33</v>
      </c>
      <c r="C21" s="844"/>
      <c r="D21" s="844"/>
      <c r="E21" s="844"/>
      <c r="F21" s="844"/>
      <c r="G21" s="278"/>
      <c r="H21" s="273">
        <f>SUMIF('HC-Ago'!L15:L60,"F",'HC-Ago'!M15:M60)</f>
        <v>0</v>
      </c>
      <c r="I21" s="274"/>
      <c r="J21" s="275"/>
      <c r="K21" s="275"/>
      <c r="L21" s="55"/>
      <c r="M21" s="55"/>
      <c r="N21" s="55"/>
      <c r="O21" s="276" t="e">
        <f>SUM(O20+#REF!)</f>
        <v>#REF!</v>
      </c>
      <c r="P21" s="276">
        <f>H50</f>
        <v>5360</v>
      </c>
      <c r="Q21" s="276">
        <f>H25</f>
        <v>1300</v>
      </c>
      <c r="R21" s="279" t="s">
        <v>36</v>
      </c>
      <c r="S21" s="280" t="e">
        <f>#REF!</f>
        <v>#REF!</v>
      </c>
    </row>
    <row r="22" spans="1:19" ht="15.6">
      <c r="A22" s="55"/>
      <c r="B22" s="170" t="s">
        <v>307</v>
      </c>
      <c r="C22" s="55"/>
      <c r="D22" s="55"/>
      <c r="E22" s="55"/>
      <c r="F22" s="55"/>
      <c r="G22" s="55"/>
      <c r="H22" s="275"/>
      <c r="I22" s="234"/>
      <c r="J22" s="845">
        <f>SUM(H20)</f>
        <v>6961</v>
      </c>
      <c r="K22" s="845"/>
      <c r="L22" s="282" t="s">
        <v>308</v>
      </c>
      <c r="M22" s="55"/>
      <c r="N22" s="55"/>
      <c r="O22" s="280"/>
      <c r="P22" s="276" t="e">
        <f>SUM(#REF!+P21)</f>
        <v>#REF!</v>
      </c>
      <c r="Q22" s="276" t="e">
        <f>SUM(#REF!+Q21)</f>
        <v>#REF!</v>
      </c>
      <c r="R22" s="279" t="s">
        <v>249</v>
      </c>
      <c r="S22" s="276" t="e">
        <f>SUM(#REF!+S21)</f>
        <v>#REF!</v>
      </c>
    </row>
    <row r="23" spans="1:19">
      <c r="A23" s="55"/>
      <c r="B23" s="55"/>
      <c r="C23" s="55"/>
      <c r="D23" s="55"/>
      <c r="E23" s="55"/>
      <c r="F23" s="55"/>
      <c r="G23" s="55"/>
      <c r="H23" s="275"/>
      <c r="I23" s="275"/>
      <c r="J23" s="275"/>
      <c r="K23" s="275"/>
      <c r="L23" s="55"/>
      <c r="M23" s="55"/>
      <c r="N23" s="55"/>
      <c r="O23" s="279"/>
      <c r="P23" s="279"/>
      <c r="Q23" s="279"/>
      <c r="R23" s="279"/>
      <c r="S23" s="279"/>
    </row>
    <row r="24" spans="1:19" ht="15">
      <c r="A24" s="55"/>
      <c r="B24" s="841" t="s">
        <v>309</v>
      </c>
      <c r="C24" s="841"/>
      <c r="D24" s="841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83" t="s">
        <v>33</v>
      </c>
      <c r="S24" s="279"/>
    </row>
    <row r="25" spans="1:19">
      <c r="A25" s="55"/>
      <c r="B25" s="846" t="s">
        <v>125</v>
      </c>
      <c r="C25" s="846"/>
      <c r="D25" s="846"/>
      <c r="E25" s="846"/>
      <c r="F25" s="846"/>
      <c r="G25" s="234"/>
      <c r="H25" s="285">
        <f>'HC-Ago'!N63</f>
        <v>1300</v>
      </c>
      <c r="I25" s="274"/>
      <c r="J25" s="275"/>
      <c r="K25" s="275"/>
      <c r="L25" s="55"/>
      <c r="M25" s="55"/>
      <c r="N25" s="55"/>
      <c r="O25" s="279"/>
      <c r="P25" s="276"/>
      <c r="Q25" s="279"/>
      <c r="R25" s="286">
        <f>'IM-Jul'!M74</f>
        <v>3000</v>
      </c>
      <c r="S25" s="279"/>
    </row>
    <row r="26" spans="1:19">
      <c r="A26" s="55"/>
      <c r="B26" s="872" t="s">
        <v>407</v>
      </c>
      <c r="C26" s="872"/>
      <c r="D26" s="872"/>
      <c r="E26" s="872"/>
      <c r="F26" s="872"/>
      <c r="G26" s="55"/>
      <c r="H26" s="290">
        <f>'HC-Ago'!N62</f>
        <v>1000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H21</f>
        <v>0</v>
      </c>
      <c r="S26" s="279"/>
    </row>
    <row r="27" spans="1:19">
      <c r="A27" s="55"/>
      <c r="B27" s="846" t="s">
        <v>457</v>
      </c>
      <c r="C27" s="846"/>
      <c r="D27" s="846"/>
      <c r="E27" s="846"/>
      <c r="F27" s="846"/>
      <c r="G27" s="55"/>
      <c r="H27" s="285">
        <f>'HC-Ago'!N64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SUM(R25+R26)</f>
        <v>3000</v>
      </c>
      <c r="S27" s="279"/>
    </row>
    <row r="28" spans="1:19">
      <c r="A28" s="55"/>
      <c r="B28" s="846" t="s">
        <v>164</v>
      </c>
      <c r="C28" s="846"/>
      <c r="D28" s="846"/>
      <c r="E28" s="846"/>
      <c r="F28" s="846"/>
      <c r="G28" s="55"/>
      <c r="H28" s="285">
        <f>'HC-Ago'!N65</f>
        <v>1000</v>
      </c>
      <c r="I28" s="274"/>
      <c r="J28" s="275"/>
      <c r="K28" s="275"/>
      <c r="L28" s="55"/>
      <c r="M28" s="55"/>
      <c r="N28" s="55"/>
      <c r="O28" s="287"/>
      <c r="P28" s="287"/>
    </row>
    <row r="29" spans="1:19">
      <c r="A29" s="55"/>
      <c r="B29" s="846" t="s">
        <v>151</v>
      </c>
      <c r="C29" s="846"/>
      <c r="D29" s="846"/>
      <c r="E29" s="846"/>
      <c r="F29" s="846"/>
      <c r="G29" s="55"/>
      <c r="H29" s="285">
        <v>0</v>
      </c>
      <c r="I29" s="274"/>
      <c r="J29" s="275"/>
      <c r="K29" s="275"/>
      <c r="L29" s="55"/>
      <c r="M29" s="55"/>
      <c r="N29" s="55"/>
      <c r="O29" s="288"/>
      <c r="P29" s="288"/>
    </row>
    <row r="30" spans="1:19">
      <c r="A30" s="55"/>
      <c r="B30" s="380" t="s">
        <v>408</v>
      </c>
      <c r="C30" s="351"/>
      <c r="D30" s="289"/>
      <c r="E30" s="289"/>
      <c r="F30" s="289"/>
      <c r="G30" s="55"/>
      <c r="H30" s="285">
        <f>SUMIF('HC-Ago'!L15:L44,"MT",'HC-Ago'!N15:N44)</f>
        <v>350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846"/>
      <c r="C31" s="846"/>
      <c r="D31" s="846"/>
      <c r="E31" s="846"/>
      <c r="F31" s="846"/>
      <c r="G31" s="55"/>
      <c r="H31" s="285"/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846"/>
      <c r="C32" s="846"/>
      <c r="D32" s="846"/>
      <c r="E32" s="846"/>
      <c r="F32" s="846"/>
      <c r="G32" s="55"/>
      <c r="H32" s="285"/>
      <c r="I32" s="274"/>
      <c r="J32" s="275"/>
      <c r="K32" s="275"/>
      <c r="L32" s="55"/>
      <c r="M32" s="55"/>
      <c r="N32" s="55"/>
      <c r="O32" s="288"/>
      <c r="P32" s="288"/>
    </row>
    <row r="33" spans="1:16">
      <c r="A33" s="55"/>
      <c r="B33" s="872"/>
      <c r="C33" s="872"/>
      <c r="D33" s="872"/>
      <c r="E33" s="872"/>
      <c r="F33" s="872"/>
      <c r="G33" s="55"/>
      <c r="H33" s="290"/>
      <c r="I33" s="275"/>
      <c r="J33" s="275"/>
      <c r="K33" s="275"/>
      <c r="L33" s="55"/>
      <c r="M33" s="55"/>
      <c r="N33" s="55"/>
      <c r="O33" s="269"/>
      <c r="P33" s="269"/>
    </row>
    <row r="34" spans="1:16" ht="15.6">
      <c r="A34" s="55"/>
      <c r="B34" s="170" t="s">
        <v>307</v>
      </c>
      <c r="C34" s="55"/>
      <c r="D34" s="55"/>
      <c r="E34" s="55"/>
      <c r="F34" s="55"/>
      <c r="G34" s="55"/>
      <c r="H34" s="275"/>
      <c r="I34" s="234"/>
      <c r="J34" s="847">
        <f>SUM(H25:H33)</f>
        <v>3650</v>
      </c>
      <c r="K34" s="847"/>
      <c r="L34" s="292" t="s">
        <v>311</v>
      </c>
      <c r="M34" s="55"/>
      <c r="N34" s="55"/>
      <c r="O34" s="269"/>
      <c r="P34" s="269"/>
    </row>
    <row r="35" spans="1:16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6" ht="15.6">
      <c r="A36" s="55"/>
      <c r="B36" s="169" t="s">
        <v>312</v>
      </c>
      <c r="C36" s="169"/>
      <c r="D36" s="169"/>
      <c r="E36" s="169"/>
      <c r="F36" s="169"/>
      <c r="G36" s="169"/>
      <c r="H36" s="169"/>
      <c r="I36" s="55"/>
      <c r="J36" s="55"/>
      <c r="K36" s="55"/>
      <c r="L36" s="267"/>
      <c r="M36" s="291">
        <f>(J22-J34)</f>
        <v>3311</v>
      </c>
      <c r="N36" s="55"/>
    </row>
    <row r="37" spans="1:16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6" ht="15.6">
      <c r="A38" s="55"/>
      <c r="B38" s="848" t="s">
        <v>313</v>
      </c>
      <c r="C38" s="848"/>
      <c r="D38" s="848"/>
      <c r="E38" s="848"/>
      <c r="F38" s="848"/>
      <c r="G38" s="848"/>
      <c r="H38" s="848"/>
      <c r="I38" s="55"/>
      <c r="J38" s="55"/>
      <c r="K38" s="55"/>
      <c r="L38" s="267"/>
      <c r="M38" s="268">
        <f>(M16+M36)</f>
        <v>6468</v>
      </c>
      <c r="N38" s="55"/>
    </row>
    <row r="39" spans="1:16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</row>
    <row r="40" spans="1:16" ht="15.6">
      <c r="A40" s="55"/>
      <c r="B40" s="849" t="s">
        <v>314</v>
      </c>
      <c r="C40" s="849"/>
      <c r="D40" s="849"/>
      <c r="E40" s="849"/>
      <c r="F40" s="849"/>
      <c r="G40" s="849"/>
      <c r="H40" s="849"/>
      <c r="I40" s="849"/>
      <c r="J40" s="849"/>
      <c r="K40" s="849"/>
      <c r="L40" s="849"/>
      <c r="M40" s="849"/>
      <c r="N40" s="55"/>
    </row>
    <row r="41" spans="1:16">
      <c r="A41" s="55"/>
      <c r="B41" s="247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 ht="15">
      <c r="A43" s="55"/>
      <c r="B43" s="838" t="s">
        <v>315</v>
      </c>
      <c r="C43" s="838"/>
      <c r="D43" s="838"/>
      <c r="E43" s="838"/>
      <c r="F43" s="838"/>
      <c r="G43" s="838"/>
      <c r="H43" s="838"/>
      <c r="I43" s="838"/>
      <c r="J43" s="838"/>
      <c r="K43" s="838"/>
      <c r="L43" s="838"/>
      <c r="M43" s="838"/>
      <c r="N43" s="55"/>
    </row>
    <row r="44" spans="1:1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.6">
      <c r="A45" s="55"/>
      <c r="B45" s="848" t="s">
        <v>316</v>
      </c>
      <c r="C45" s="848"/>
      <c r="D45" s="848"/>
      <c r="E45" s="848"/>
      <c r="F45" s="848"/>
      <c r="G45" s="293"/>
      <c r="H45" s="293"/>
      <c r="I45" s="234"/>
      <c r="J45" s="850">
        <f>M16</f>
        <v>3157</v>
      </c>
      <c r="K45" s="850"/>
      <c r="L45" s="55"/>
      <c r="M45" s="55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41" t="s">
        <v>317</v>
      </c>
      <c r="C47" s="841"/>
      <c r="D47" s="841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.6">
      <c r="A48" s="55"/>
      <c r="B48" s="851" t="s">
        <v>318</v>
      </c>
      <c r="C48" s="851"/>
      <c r="D48" s="851"/>
      <c r="E48" s="851"/>
      <c r="F48" s="851"/>
      <c r="G48" s="234"/>
      <c r="H48" s="294">
        <f>J22</f>
        <v>6961</v>
      </c>
      <c r="I48" s="55"/>
      <c r="J48" s="55"/>
      <c r="K48" s="55"/>
      <c r="L48" s="55"/>
      <c r="M48" s="55"/>
      <c r="N48" s="55"/>
    </row>
    <row r="49" spans="1:14" ht="15.6">
      <c r="A49" s="55"/>
      <c r="B49" s="851" t="s">
        <v>319</v>
      </c>
      <c r="C49" s="851"/>
      <c r="D49" s="851"/>
      <c r="E49" s="851"/>
      <c r="F49" s="851"/>
      <c r="G49" s="55"/>
      <c r="H49" s="55"/>
      <c r="I49" s="55"/>
      <c r="J49" s="55"/>
      <c r="K49" s="55"/>
      <c r="L49" s="55"/>
      <c r="M49" s="55"/>
      <c r="N49" s="55"/>
    </row>
    <row r="50" spans="1:14" ht="15.6">
      <c r="A50" s="55"/>
      <c r="B50" s="851" t="s">
        <v>320</v>
      </c>
      <c r="C50" s="851"/>
      <c r="D50" s="851"/>
      <c r="E50" s="851"/>
      <c r="F50" s="851"/>
      <c r="G50" s="55"/>
      <c r="H50" s="295">
        <f>'HC-Ago'!N61</f>
        <v>5360</v>
      </c>
      <c r="I50" s="55"/>
      <c r="J50" s="55"/>
      <c r="K50" s="55"/>
      <c r="L50" s="55"/>
      <c r="M50" s="55"/>
      <c r="N50" s="55"/>
    </row>
    <row r="51" spans="1:14" ht="15.6">
      <c r="A51" s="55"/>
      <c r="B51" s="851" t="s">
        <v>348</v>
      </c>
      <c r="C51" s="851"/>
      <c r="D51" s="851"/>
      <c r="E51" s="851"/>
      <c r="F51" s="851"/>
      <c r="G51" s="55"/>
      <c r="H51" s="295" t="s">
        <v>283</v>
      </c>
      <c r="I51" s="55"/>
      <c r="J51" s="55"/>
      <c r="K51" s="55"/>
      <c r="L51" s="55"/>
      <c r="M51" s="55"/>
      <c r="N51" s="55"/>
    </row>
    <row r="52" spans="1:14">
      <c r="A52" s="55"/>
      <c r="B52" s="852"/>
      <c r="C52" s="852"/>
      <c r="D52" s="852"/>
      <c r="E52" s="852"/>
      <c r="F52" s="852"/>
      <c r="G52" s="55"/>
      <c r="H52" s="296"/>
      <c r="I52" s="55"/>
      <c r="J52" s="55"/>
      <c r="K52" s="55"/>
      <c r="L52" s="55"/>
      <c r="M52" s="55"/>
      <c r="N52" s="55"/>
    </row>
    <row r="53" spans="1:14" ht="15.6">
      <c r="A53" s="55"/>
      <c r="B53" s="170" t="s">
        <v>307</v>
      </c>
      <c r="C53" s="55"/>
      <c r="D53" s="55"/>
      <c r="E53" s="55"/>
      <c r="F53" s="55"/>
      <c r="G53" s="55"/>
      <c r="H53" s="55"/>
      <c r="I53" s="234"/>
      <c r="J53" s="853">
        <f>SUM(H48:H52)</f>
        <v>12321</v>
      </c>
      <c r="K53" s="853"/>
      <c r="L53" s="170" t="s">
        <v>280</v>
      </c>
      <c r="M53" s="55"/>
      <c r="N53" s="55"/>
    </row>
    <row r="54" spans="1:1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4" ht="15">
      <c r="A55" s="55"/>
      <c r="B55" s="841" t="s">
        <v>321</v>
      </c>
      <c r="C55" s="841"/>
      <c r="D55" s="841"/>
      <c r="E55" s="55"/>
      <c r="F55" s="55"/>
      <c r="G55" s="55"/>
      <c r="H55" s="55"/>
      <c r="I55" s="55"/>
      <c r="J55" s="55"/>
      <c r="K55" s="55"/>
      <c r="L55" s="55"/>
      <c r="M55" s="207"/>
      <c r="N55" s="55"/>
    </row>
    <row r="56" spans="1:14" ht="15.6">
      <c r="A56" s="55"/>
      <c r="B56" s="854" t="s">
        <v>322</v>
      </c>
      <c r="C56" s="854"/>
      <c r="D56" s="854"/>
      <c r="E56" s="854"/>
      <c r="F56" s="854"/>
      <c r="G56" s="234"/>
      <c r="H56" s="291">
        <f>J34</f>
        <v>3650</v>
      </c>
      <c r="I56" s="55"/>
      <c r="J56" s="55"/>
      <c r="K56" s="55"/>
      <c r="L56" s="55"/>
      <c r="M56" s="207"/>
      <c r="N56" s="55"/>
    </row>
    <row r="57" spans="1:14" ht="15.6">
      <c r="A57" s="55"/>
      <c r="B57" s="854" t="s">
        <v>323</v>
      </c>
      <c r="C57" s="854"/>
      <c r="D57" s="854"/>
      <c r="E57" s="854"/>
      <c r="F57" s="854"/>
      <c r="G57" s="55"/>
      <c r="H57" s="55"/>
      <c r="I57" s="55"/>
      <c r="J57" s="55"/>
      <c r="K57" s="55"/>
      <c r="L57" s="55"/>
      <c r="M57" s="302"/>
      <c r="N57" s="55"/>
    </row>
    <row r="58" spans="1:14" ht="15.6">
      <c r="A58" s="55"/>
      <c r="B58" s="854" t="s">
        <v>320</v>
      </c>
      <c r="C58" s="854"/>
      <c r="D58" s="854"/>
      <c r="E58" s="854"/>
      <c r="F58" s="854"/>
      <c r="G58" s="55"/>
      <c r="H58" s="285">
        <f>H50</f>
        <v>5360</v>
      </c>
      <c r="I58" s="55"/>
      <c r="J58" s="55"/>
      <c r="K58" s="55"/>
      <c r="L58" s="55"/>
      <c r="M58" s="302"/>
      <c r="N58" s="55"/>
    </row>
    <row r="59" spans="1:14" ht="15.6">
      <c r="A59" s="55"/>
      <c r="B59" s="854" t="s">
        <v>348</v>
      </c>
      <c r="C59" s="854"/>
      <c r="D59" s="854"/>
      <c r="E59" s="854"/>
      <c r="F59" s="854"/>
      <c r="G59" s="55"/>
      <c r="H59" s="285" t="s">
        <v>283</v>
      </c>
      <c r="I59" s="55"/>
      <c r="J59" s="55"/>
      <c r="K59" s="55"/>
      <c r="L59" s="55"/>
      <c r="M59" s="302"/>
      <c r="N59" s="55"/>
    </row>
    <row r="60" spans="1:14">
      <c r="A60" s="55"/>
      <c r="B60" s="852"/>
      <c r="C60" s="852"/>
      <c r="D60" s="852"/>
      <c r="E60" s="852"/>
      <c r="F60" s="852"/>
      <c r="G60" s="55"/>
      <c r="H60" s="296"/>
      <c r="I60" s="55"/>
      <c r="J60" s="55"/>
      <c r="K60" s="55"/>
      <c r="L60" s="55"/>
      <c r="M60" s="302"/>
      <c r="N60" s="55"/>
    </row>
    <row r="61" spans="1:14" ht="15.6">
      <c r="A61" s="55"/>
      <c r="B61" s="170" t="s">
        <v>307</v>
      </c>
      <c r="C61" s="55"/>
      <c r="D61" s="55"/>
      <c r="E61" s="55"/>
      <c r="F61" s="55"/>
      <c r="G61" s="55"/>
      <c r="H61" s="55"/>
      <c r="I61" s="234"/>
      <c r="J61" s="847">
        <f>SUM(H56:H60)</f>
        <v>9010</v>
      </c>
      <c r="K61" s="847"/>
      <c r="L61" s="299" t="s">
        <v>324</v>
      </c>
      <c r="M61" s="302"/>
      <c r="N61" s="55"/>
    </row>
    <row r="62" spans="1:14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302"/>
      <c r="N62" s="55"/>
    </row>
    <row r="63" spans="1:14" ht="15.6">
      <c r="A63" s="55"/>
      <c r="B63" s="848" t="s">
        <v>325</v>
      </c>
      <c r="C63" s="848"/>
      <c r="D63" s="848"/>
      <c r="E63" s="848"/>
      <c r="F63" s="848"/>
      <c r="G63" s="848"/>
      <c r="H63" s="848"/>
      <c r="I63" s="234"/>
      <c r="J63" s="850">
        <f>+J45+J53-J61</f>
        <v>6468</v>
      </c>
      <c r="K63" s="850"/>
      <c r="L63" s="300" t="s">
        <v>326</v>
      </c>
      <c r="M63" s="302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302"/>
      <c r="N64" s="55"/>
    </row>
    <row r="65" spans="1:14">
      <c r="A65" s="55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55"/>
    </row>
    <row r="68" spans="1:14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</row>
    <row r="69" spans="1:14" ht="15">
      <c r="A69" s="55"/>
      <c r="B69" s="838" t="s">
        <v>327</v>
      </c>
      <c r="C69" s="838"/>
      <c r="D69" s="838"/>
      <c r="E69" s="838"/>
      <c r="F69" s="838"/>
      <c r="G69" s="838"/>
      <c r="H69" s="838"/>
      <c r="I69" s="838"/>
      <c r="J69" s="838"/>
      <c r="K69" s="838"/>
      <c r="L69" s="838"/>
      <c r="M69" s="838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>
      <c r="A71" s="55"/>
      <c r="B71" s="855" t="s">
        <v>374</v>
      </c>
      <c r="C71" s="855"/>
      <c r="D71" s="855"/>
      <c r="E71" s="855"/>
      <c r="F71" s="855"/>
      <c r="G71" s="303"/>
      <c r="H71" s="303"/>
      <c r="I71" s="303"/>
      <c r="J71" s="303"/>
      <c r="K71" s="303"/>
      <c r="L71" s="304" t="s">
        <v>281</v>
      </c>
      <c r="M71" s="305">
        <f>'HC-Ago'!H122</f>
        <v>0</v>
      </c>
      <c r="N71" s="55"/>
    </row>
    <row r="72" spans="1:14">
      <c r="A72" s="55"/>
      <c r="B72" s="855" t="s">
        <v>33</v>
      </c>
      <c r="C72" s="855"/>
      <c r="D72" s="855"/>
      <c r="E72" s="855"/>
      <c r="F72" s="855"/>
      <c r="G72" s="303"/>
      <c r="H72" s="303"/>
      <c r="I72" s="303"/>
      <c r="J72" s="303"/>
      <c r="K72" s="303"/>
      <c r="L72" s="304" t="s">
        <v>281</v>
      </c>
      <c r="M72" s="305">
        <f>'HC-Ago'!H131</f>
        <v>3000</v>
      </c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  <row r="75" spans="1:14" ht="18">
      <c r="A75" s="55"/>
      <c r="B75" s="55"/>
      <c r="C75" s="55"/>
      <c r="D75" s="55"/>
      <c r="E75" s="856" t="s">
        <v>328</v>
      </c>
      <c r="F75" s="856"/>
      <c r="G75" s="856"/>
      <c r="H75" s="857" t="s">
        <v>6</v>
      </c>
      <c r="I75" s="857"/>
      <c r="J75" s="857"/>
      <c r="K75" s="857"/>
      <c r="L75" s="857"/>
      <c r="M75" s="857"/>
      <c r="N75" s="55"/>
    </row>
    <row r="76" spans="1:14" ht="6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4">
      <c r="A77" s="55"/>
      <c r="B77" s="306" t="s">
        <v>329</v>
      </c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7" t="s">
        <v>270</v>
      </c>
      <c r="N77" s="55"/>
    </row>
    <row r="78" spans="1:14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</sheetData>
  <mergeCells count="66">
    <mergeCell ref="B69:M69"/>
    <mergeCell ref="B71:F71"/>
    <mergeCell ref="B72:F72"/>
    <mergeCell ref="E75:G75"/>
    <mergeCell ref="H75:M75"/>
    <mergeCell ref="B58:F58"/>
    <mergeCell ref="B59:F59"/>
    <mergeCell ref="B60:F60"/>
    <mergeCell ref="J61:K61"/>
    <mergeCell ref="B63:H63"/>
    <mergeCell ref="J63:K63"/>
    <mergeCell ref="B52:F52"/>
    <mergeCell ref="J53:K53"/>
    <mergeCell ref="B55:D55"/>
    <mergeCell ref="B56:F56"/>
    <mergeCell ref="B57:F57"/>
    <mergeCell ref="B47:D47"/>
    <mergeCell ref="B48:F48"/>
    <mergeCell ref="B49:F49"/>
    <mergeCell ref="B50:F50"/>
    <mergeCell ref="B51:F51"/>
    <mergeCell ref="B38:H38"/>
    <mergeCell ref="B40:M40"/>
    <mergeCell ref="B43:M43"/>
    <mergeCell ref="B45:F45"/>
    <mergeCell ref="J45:K45"/>
    <mergeCell ref="B29:F29"/>
    <mergeCell ref="B31:F31"/>
    <mergeCell ref="B32:F32"/>
    <mergeCell ref="B33:F33"/>
    <mergeCell ref="J34:K34"/>
    <mergeCell ref="B24:D24"/>
    <mergeCell ref="B25:F25"/>
    <mergeCell ref="B26:F26"/>
    <mergeCell ref="B27:F27"/>
    <mergeCell ref="B28:F28"/>
    <mergeCell ref="B19:D19"/>
    <mergeCell ref="B20:F20"/>
    <mergeCell ref="R20:S20"/>
    <mergeCell ref="B21:F21"/>
    <mergeCell ref="J22:K22"/>
    <mergeCell ref="C10:G10"/>
    <mergeCell ref="I10:J10"/>
    <mergeCell ref="L10:M10"/>
    <mergeCell ref="B13:M13"/>
    <mergeCell ref="G15:J18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Ago'.C6" display="Deposito"/>
    <hyperlink ref="D5" location="'IM-Jul'!D5" display="IM - Jul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0.22" bottom="7.8472222222222193E-2" header="0.51180555555555496" footer="0.51180555555555496"/>
  <pageSetup scale="76" firstPageNumber="0" fitToHeight="0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80"/>
  <sheetViews>
    <sheetView workbookViewId="0">
      <selection activeCell="H38" sqref="H38"/>
    </sheetView>
  </sheetViews>
  <sheetFormatPr baseColWidth="10" defaultColWidth="9.109375" defaultRowHeight="13.2"/>
  <cols>
    <col min="1" max="7" width="9.109375" style="1"/>
    <col min="8" max="8" width="19.44140625" style="1" bestFit="1" customWidth="1"/>
    <col min="9" max="1025" width="9.109375" style="1"/>
  </cols>
  <sheetData>
    <row r="1" spans="1:11">
      <c r="A1"/>
      <c r="B1"/>
      <c r="C1" s="308" t="s">
        <v>8</v>
      </c>
      <c r="D1" s="309" t="s">
        <v>53</v>
      </c>
      <c r="E1" s="310"/>
      <c r="F1" s="310"/>
      <c r="G1" s="310"/>
      <c r="H1" s="310"/>
      <c r="I1"/>
      <c r="J1"/>
      <c r="K1" s="310"/>
    </row>
    <row r="2" spans="1:11">
      <c r="A2"/>
      <c r="B2"/>
      <c r="C2" s="311" t="s">
        <v>9</v>
      </c>
      <c r="D2" s="312" t="s">
        <v>54</v>
      </c>
      <c r="E2"/>
      <c r="F2" s="310"/>
      <c r="G2" s="310"/>
      <c r="H2" s="310"/>
      <c r="I2"/>
      <c r="J2"/>
      <c r="K2" s="310"/>
    </row>
    <row r="3" spans="1:11" ht="13.8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</row>
    <row r="4" spans="1:11" ht="13.8">
      <c r="A4"/>
      <c r="B4"/>
      <c r="C4" s="259" t="s">
        <v>5</v>
      </c>
      <c r="D4" s="310"/>
      <c r="E4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8" t="s">
        <v>409</v>
      </c>
      <c r="D6" s="858"/>
      <c r="E6" s="858"/>
      <c r="F6" s="858"/>
      <c r="G6" s="858"/>
      <c r="H6" s="858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9" t="s">
        <v>331</v>
      </c>
      <c r="D9" s="859"/>
      <c r="E9" s="859"/>
      <c r="F9" s="860" t="s">
        <v>332</v>
      </c>
      <c r="G9" s="860"/>
      <c r="H9" s="318">
        <v>607991</v>
      </c>
      <c r="I9" s="319"/>
      <c r="J9" s="55"/>
      <c r="K9"/>
    </row>
    <row r="10" spans="1:11">
      <c r="A10" s="55"/>
      <c r="B10" s="317"/>
      <c r="C10" s="859"/>
      <c r="D10" s="859"/>
      <c r="E10" s="859"/>
      <c r="F10" s="860" t="s">
        <v>333</v>
      </c>
      <c r="G10" s="860"/>
      <c r="H10" s="318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'HC-Ago'!N61</f>
        <v>5360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'HC-Ago'!N64</f>
        <v>0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5360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59" t="s">
        <v>361</v>
      </c>
      <c r="D19" s="859"/>
      <c r="E19" s="859"/>
      <c r="F19" s="860" t="s">
        <v>332</v>
      </c>
      <c r="G19" s="860"/>
      <c r="H19" s="318">
        <v>607975</v>
      </c>
      <c r="I19" s="319"/>
      <c r="J19" s="55"/>
    </row>
    <row r="20" spans="1:10">
      <c r="A20" s="55"/>
      <c r="B20" s="317"/>
      <c r="C20" s="859"/>
      <c r="D20" s="859"/>
      <c r="E20" s="859"/>
      <c r="F20" s="860" t="s">
        <v>333</v>
      </c>
      <c r="G20" s="860"/>
      <c r="H20" s="318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'HC-Ago'!N63</f>
        <v>1300</v>
      </c>
      <c r="I22" s="319"/>
      <c r="J22" s="55"/>
    </row>
    <row r="23" spans="1:10" ht="13.5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'HC-Ago'!N62</f>
        <v>1000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2300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59" t="s">
        <v>363</v>
      </c>
      <c r="D29" s="859"/>
      <c r="E29" s="859"/>
      <c r="F29" s="869" t="s">
        <v>333</v>
      </c>
      <c r="G29" s="869"/>
      <c r="H29" s="869">
        <v>2675459567</v>
      </c>
      <c r="I29" s="319"/>
      <c r="J29" s="55"/>
    </row>
    <row r="30" spans="1:10" ht="12.75" customHeight="1">
      <c r="A30" s="55"/>
      <c r="B30" s="317"/>
      <c r="C30" s="859"/>
      <c r="D30" s="859"/>
      <c r="E30" s="859"/>
      <c r="F30" s="869"/>
      <c r="G30" s="869"/>
      <c r="H30" s="869"/>
      <c r="I30" s="319"/>
      <c r="J30" s="55"/>
    </row>
    <row r="31" spans="1:10" ht="15.6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'HC-Ago'!N65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8660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2.8">
      <c r="A40" s="55"/>
      <c r="B40" s="861" t="s">
        <v>337</v>
      </c>
      <c r="C40" s="861"/>
      <c r="D40" s="861"/>
      <c r="E40" s="861"/>
      <c r="F40" s="861"/>
      <c r="G40" s="861"/>
      <c r="H40" s="861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'HC-Ago'!F111</f>
        <v>3157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'IM-Ago'!H20</f>
        <v>6961</v>
      </c>
      <c r="E43" s="336"/>
      <c r="F43" s="377" t="s">
        <v>341</v>
      </c>
      <c r="G43" s="341"/>
      <c r="H43" s="342">
        <f>'HC-Ago'!U62</f>
        <v>5360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10118</v>
      </c>
      <c r="E44" s="336"/>
      <c r="F44" s="392" t="s">
        <v>343</v>
      </c>
      <c r="G44" s="393"/>
      <c r="H44" s="394">
        <f>SUM(H42-H43)</f>
        <v>-360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'IM-Ago'!B25:F25</f>
        <v>Resolucion para Fondo de Salones del Reino - Ago</v>
      </c>
      <c r="C46" s="347"/>
      <c r="D46" s="291">
        <f>'IM-Ago'!H25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'IM-Ago'!B26:F26</f>
        <v>Resolucion OM JUL-AGO</v>
      </c>
      <c r="C47" s="347"/>
      <c r="D47" s="291">
        <f>'IM-Ago'!H26</f>
        <v>1000</v>
      </c>
      <c r="E47" s="348"/>
      <c r="F47" s="377" t="s">
        <v>345</v>
      </c>
      <c r="G47" s="341"/>
      <c r="H47" s="342">
        <f>'HC-Ago'!V62</f>
        <v>1000</v>
      </c>
      <c r="I47" s="55"/>
      <c r="J47" s="55"/>
    </row>
    <row r="48" spans="1:10">
      <c r="A48" s="55"/>
      <c r="B48" s="380">
        <f>'IM-Ago'!B32:F32</f>
        <v>0</v>
      </c>
      <c r="C48" s="347"/>
      <c r="D48" s="291">
        <v>2200</v>
      </c>
      <c r="E48" s="348"/>
      <c r="F48" s="392" t="s">
        <v>343</v>
      </c>
      <c r="G48" s="393"/>
      <c r="H48" s="394">
        <f>SUM(H46-H47)</f>
        <v>-400</v>
      </c>
      <c r="I48" s="55"/>
      <c r="J48" s="55"/>
    </row>
    <row r="49" spans="1:10">
      <c r="A49" s="55"/>
      <c r="B49" s="380" t="str">
        <f>'IM-Ago'!B28:F28</f>
        <v>Resolucion para Fondo del Circuito - Mes de Ago</v>
      </c>
      <c r="C49" s="347"/>
      <c r="D49" s="291">
        <f>'IM-Ago'!H28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'IM-Ago'!B29:F29</f>
        <v>Contribucion Mensual para el Mantto del Salon - Ago</v>
      </c>
      <c r="C50" s="351"/>
      <c r="D50" s="291">
        <v>2016</v>
      </c>
      <c r="E50" s="352"/>
      <c r="F50" s="351"/>
      <c r="G50" s="351"/>
      <c r="H50" s="353"/>
      <c r="I50" s="55"/>
      <c r="J50" s="55"/>
    </row>
    <row r="51" spans="1:10">
      <c r="A51" s="55"/>
      <c r="B51" s="380" t="s">
        <v>410</v>
      </c>
      <c r="C51" s="351"/>
      <c r="D51" s="451">
        <v>500</v>
      </c>
      <c r="E51" s="352"/>
      <c r="F51" s="351"/>
      <c r="G51" s="351"/>
      <c r="H51" s="353"/>
      <c r="I51" s="55"/>
      <c r="J51" s="55"/>
    </row>
    <row r="52" spans="1:10">
      <c r="A52" s="55"/>
      <c r="B52" s="380" t="s">
        <v>411</v>
      </c>
      <c r="C52" s="351"/>
      <c r="D52" s="451">
        <v>2100</v>
      </c>
      <c r="E52" s="352"/>
      <c r="F52" s="351"/>
      <c r="G52" s="351"/>
      <c r="H52" s="353"/>
      <c r="I52" s="55"/>
      <c r="J52" s="55"/>
    </row>
    <row r="53" spans="1:10">
      <c r="A53" s="55"/>
      <c r="B53" s="380" t="s">
        <v>412</v>
      </c>
      <c r="C53" s="351"/>
      <c r="D53" s="354">
        <v>320</v>
      </c>
      <c r="E53" s="336"/>
      <c r="F53" s="351"/>
      <c r="G53" s="351"/>
      <c r="H53" s="355">
        <f>D54+H42+H46</f>
        <v>16036</v>
      </c>
      <c r="I53" s="55"/>
      <c r="J53" s="55"/>
    </row>
    <row r="54" spans="1:10">
      <c r="A54" s="55"/>
      <c r="B54" s="395" t="s">
        <v>342</v>
      </c>
      <c r="C54" s="395"/>
      <c r="D54" s="396">
        <f>SUM(D46:D53)</f>
        <v>10436</v>
      </c>
      <c r="E54" s="336"/>
      <c r="F54" s="341"/>
      <c r="G54" s="341"/>
      <c r="H54" s="358">
        <f>D44+H43+H47</f>
        <v>16478</v>
      </c>
      <c r="I54" s="55"/>
      <c r="J54" s="55"/>
    </row>
    <row r="55" spans="1:10">
      <c r="A55" s="55"/>
      <c r="B55" s="336"/>
      <c r="C55" s="336"/>
      <c r="D55" s="336"/>
      <c r="E55" s="336"/>
      <c r="F55" s="336"/>
      <c r="G55" s="336"/>
      <c r="H55" s="359">
        <f>D56</f>
        <v>318</v>
      </c>
      <c r="I55" s="55"/>
      <c r="J55" s="55"/>
    </row>
    <row r="56" spans="1:10">
      <c r="A56" s="55"/>
      <c r="B56" s="393" t="s">
        <v>343</v>
      </c>
      <c r="C56" s="393"/>
      <c r="D56" s="394">
        <f>SUM(D54-D44)</f>
        <v>318</v>
      </c>
      <c r="E56" s="336"/>
      <c r="F56" s="360"/>
      <c r="G56" s="360"/>
      <c r="H56" s="361">
        <f>H44+H48+H55</f>
        <v>-442</v>
      </c>
      <c r="I56" s="55"/>
      <c r="J56" s="55"/>
    </row>
    <row r="57" spans="1:10">
      <c r="A57" s="55"/>
      <c r="B57" s="55"/>
      <c r="C57" s="55"/>
      <c r="D57" s="397"/>
      <c r="E57" s="55"/>
      <c r="F57" s="55"/>
      <c r="G57" s="55"/>
      <c r="H57" s="362">
        <f>H53-H54</f>
        <v>-442</v>
      </c>
      <c r="I57" s="55"/>
      <c r="J57" s="55"/>
    </row>
    <row r="58" spans="1:10">
      <c r="A58" s="55"/>
      <c r="B58" s="55"/>
      <c r="C58" s="55"/>
      <c r="D58" s="467">
        <v>0</v>
      </c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468">
        <v>0</v>
      </c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469">
        <f>D58+D59</f>
        <v>0</v>
      </c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Ago'!O3" display="HC - Ago"/>
    <hyperlink ref="C2" location="Listado!B3" display="Listado"/>
    <hyperlink ref="D2" location="'IM-Ago'!E5" display="IM - Ago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A10" activeCellId="1" sqref="O62:O64 A10"/>
    </sheetView>
  </sheetViews>
  <sheetFormatPr baseColWidth="10" defaultColWidth="9.109375" defaultRowHeight="13.2"/>
  <sheetData>
    <row r="1" spans="1:12">
      <c r="A1" s="896"/>
      <c r="B1" s="896"/>
      <c r="C1" s="896"/>
      <c r="D1" s="896"/>
      <c r="E1" s="896"/>
      <c r="F1" s="896"/>
      <c r="G1" s="896"/>
      <c r="H1" s="896"/>
      <c r="I1" s="896"/>
      <c r="J1" s="896"/>
      <c r="K1" s="896"/>
      <c r="L1" s="896"/>
    </row>
    <row r="2" spans="1:12">
      <c r="A2" s="897"/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</row>
    <row r="3" spans="1:12" ht="12.75" customHeight="1">
      <c r="A3" s="470" t="s">
        <v>413</v>
      </c>
      <c r="B3" s="471" t="s">
        <v>414</v>
      </c>
      <c r="C3" s="471" t="s">
        <v>413</v>
      </c>
      <c r="D3" s="898" t="s">
        <v>415</v>
      </c>
      <c r="E3" s="898"/>
      <c r="F3" s="899" t="s">
        <v>416</v>
      </c>
      <c r="G3" s="899"/>
      <c r="H3" s="472"/>
      <c r="J3" s="900" t="s">
        <v>417</v>
      </c>
      <c r="K3" s="901" t="s">
        <v>418</v>
      </c>
      <c r="L3" s="902" t="s">
        <v>404</v>
      </c>
    </row>
    <row r="4" spans="1:12">
      <c r="A4" s="473">
        <v>35</v>
      </c>
      <c r="B4" s="474">
        <v>90</v>
      </c>
      <c r="C4" s="475">
        <f>A4*B4</f>
        <v>3150</v>
      </c>
      <c r="D4" s="474">
        <v>8</v>
      </c>
      <c r="E4" s="475">
        <f>C4*D4</f>
        <v>25200</v>
      </c>
      <c r="F4" s="474">
        <v>10</v>
      </c>
      <c r="G4" s="476">
        <f>E4*F4</f>
        <v>252000</v>
      </c>
      <c r="H4" s="472"/>
      <c r="J4" s="900"/>
      <c r="K4" s="901"/>
      <c r="L4" s="902"/>
    </row>
    <row r="5" spans="1:12">
      <c r="A5" s="470" t="s">
        <v>413</v>
      </c>
      <c r="B5" s="898" t="s">
        <v>415</v>
      </c>
      <c r="C5" s="898"/>
      <c r="D5" s="898" t="s">
        <v>416</v>
      </c>
      <c r="E5" s="898"/>
      <c r="F5" s="899" t="s">
        <v>414</v>
      </c>
      <c r="G5" s="899"/>
      <c r="H5" s="472"/>
      <c r="J5" s="477">
        <v>252000</v>
      </c>
      <c r="K5" s="477">
        <f>K56</f>
        <v>800</v>
      </c>
      <c r="L5" s="477">
        <f>J5-K5</f>
        <v>251200</v>
      </c>
    </row>
    <row r="6" spans="1:12">
      <c r="A6" s="473">
        <v>35</v>
      </c>
      <c r="B6" s="474">
        <v>8</v>
      </c>
      <c r="C6" s="475">
        <f>A6*B6</f>
        <v>280</v>
      </c>
      <c r="D6" s="474">
        <v>10</v>
      </c>
      <c r="E6" s="475">
        <f>C6*D6</f>
        <v>2800</v>
      </c>
      <c r="F6" s="474">
        <v>90</v>
      </c>
      <c r="G6" s="476">
        <f>E6*F6</f>
        <v>252000</v>
      </c>
      <c r="H6" s="472"/>
      <c r="I6" s="472"/>
      <c r="J6" s="472"/>
      <c r="K6" s="472"/>
      <c r="L6" s="472"/>
    </row>
    <row r="7" spans="1:12" ht="8.1" customHeight="1">
      <c r="H7" s="472"/>
      <c r="I7" s="472"/>
      <c r="J7" s="472"/>
      <c r="K7" s="472"/>
      <c r="L7" s="472"/>
    </row>
    <row r="8" spans="1:12" ht="12.75" customHeight="1">
      <c r="A8" s="903" t="s">
        <v>419</v>
      </c>
      <c r="B8" s="903"/>
      <c r="C8" s="903"/>
      <c r="D8" s="903"/>
      <c r="E8" s="903"/>
      <c r="F8" s="903"/>
      <c r="G8" s="903"/>
      <c r="H8" s="903"/>
      <c r="I8" s="903"/>
      <c r="J8" s="900" t="s">
        <v>417</v>
      </c>
      <c r="K8" s="901" t="s">
        <v>418</v>
      </c>
      <c r="L8" s="902" t="s">
        <v>420</v>
      </c>
    </row>
    <row r="9" spans="1:12">
      <c r="A9" s="478">
        <v>41277</v>
      </c>
      <c r="B9" s="478">
        <v>41280</v>
      </c>
      <c r="C9" s="478">
        <v>41284</v>
      </c>
      <c r="D9" s="478">
        <v>41287</v>
      </c>
      <c r="E9" s="478">
        <v>41291</v>
      </c>
      <c r="F9" s="478">
        <v>41294</v>
      </c>
      <c r="G9" s="478">
        <v>41298</v>
      </c>
      <c r="H9" s="479">
        <v>41301</v>
      </c>
      <c r="I9" s="479">
        <v>41305</v>
      </c>
      <c r="J9" s="900"/>
      <c r="K9" s="901"/>
      <c r="L9" s="902"/>
    </row>
    <row r="10" spans="1:12">
      <c r="A10" s="480">
        <v>0</v>
      </c>
      <c r="B10" s="480">
        <v>0</v>
      </c>
      <c r="C10" s="480">
        <v>0</v>
      </c>
      <c r="D10" s="480">
        <v>0</v>
      </c>
      <c r="E10" s="480">
        <v>0</v>
      </c>
      <c r="F10" s="480">
        <v>0</v>
      </c>
      <c r="G10" s="480">
        <v>0</v>
      </c>
      <c r="H10" s="480">
        <v>400</v>
      </c>
      <c r="I10" s="480">
        <v>200</v>
      </c>
      <c r="J10" s="477">
        <v>252000</v>
      </c>
      <c r="K10" s="477">
        <f>SUM(A10:I10)</f>
        <v>600</v>
      </c>
      <c r="L10" s="477">
        <f>J10-K10</f>
        <v>251400</v>
      </c>
    </row>
    <row r="11" spans="1:12" ht="8.1" customHeight="1">
      <c r="A11" s="481"/>
      <c r="B11" s="481"/>
      <c r="C11" s="481"/>
      <c r="D11" s="481"/>
      <c r="E11" s="481"/>
      <c r="F11" s="481"/>
      <c r="G11" s="481"/>
      <c r="H11" s="481"/>
      <c r="I11" s="481"/>
    </row>
    <row r="12" spans="1:12" ht="12.75" customHeight="1">
      <c r="A12" s="903" t="s">
        <v>419</v>
      </c>
      <c r="B12" s="903"/>
      <c r="C12" s="903"/>
      <c r="D12" s="903"/>
      <c r="E12" s="903"/>
      <c r="F12" s="903"/>
      <c r="G12" s="903"/>
      <c r="H12" s="903"/>
      <c r="I12" s="903"/>
      <c r="J12" s="900" t="s">
        <v>417</v>
      </c>
      <c r="K12" s="901" t="s">
        <v>418</v>
      </c>
      <c r="L12" s="902" t="s">
        <v>420</v>
      </c>
    </row>
    <row r="13" spans="1:12">
      <c r="A13" s="478">
        <v>41308</v>
      </c>
      <c r="B13" s="478">
        <v>41312</v>
      </c>
      <c r="C13" s="478">
        <v>41315</v>
      </c>
      <c r="D13" s="478">
        <v>41319</v>
      </c>
      <c r="E13" s="478">
        <v>41322</v>
      </c>
      <c r="F13" s="478">
        <v>41326</v>
      </c>
      <c r="G13" s="478">
        <v>41329</v>
      </c>
      <c r="H13" s="479">
        <v>41333</v>
      </c>
      <c r="I13" s="479"/>
      <c r="J13" s="900"/>
      <c r="K13" s="901"/>
      <c r="L13" s="902"/>
    </row>
    <row r="14" spans="1:12">
      <c r="A14" s="480">
        <v>200</v>
      </c>
      <c r="B14" s="480">
        <v>0</v>
      </c>
      <c r="C14" s="480">
        <v>0</v>
      </c>
      <c r="D14" s="480">
        <v>0</v>
      </c>
      <c r="E14" s="480">
        <v>0</v>
      </c>
      <c r="F14" s="480">
        <v>0</v>
      </c>
      <c r="G14" s="480">
        <v>0</v>
      </c>
      <c r="H14" s="480">
        <v>0</v>
      </c>
      <c r="I14" s="480"/>
      <c r="J14" s="477">
        <f>L10</f>
        <v>251400</v>
      </c>
      <c r="K14" s="477">
        <f>SUM(A14:I14)</f>
        <v>200</v>
      </c>
      <c r="L14" s="477">
        <f>J14-K14</f>
        <v>251200</v>
      </c>
    </row>
    <row r="15" spans="1:12" ht="8.1" customHeight="1">
      <c r="A15" s="481"/>
      <c r="B15" s="481"/>
      <c r="C15" s="481"/>
      <c r="D15" s="481"/>
      <c r="E15" s="481"/>
      <c r="F15" s="481"/>
      <c r="G15" s="481"/>
      <c r="H15" s="481"/>
      <c r="I15" s="481"/>
    </row>
    <row r="16" spans="1:12" ht="12.75" customHeight="1">
      <c r="A16" s="903" t="s">
        <v>419</v>
      </c>
      <c r="B16" s="903"/>
      <c r="C16" s="903"/>
      <c r="D16" s="903"/>
      <c r="E16" s="903"/>
      <c r="F16" s="903"/>
      <c r="G16" s="903"/>
      <c r="H16" s="903"/>
      <c r="I16" s="903"/>
      <c r="J16" s="900" t="s">
        <v>417</v>
      </c>
      <c r="K16" s="901" t="s">
        <v>418</v>
      </c>
      <c r="L16" s="902" t="s">
        <v>420</v>
      </c>
    </row>
    <row r="17" spans="1:12">
      <c r="A17" s="478">
        <v>41336</v>
      </c>
      <c r="B17" s="478">
        <v>41340</v>
      </c>
      <c r="C17" s="478">
        <v>41343</v>
      </c>
      <c r="D17" s="478">
        <v>41347</v>
      </c>
      <c r="E17" s="478">
        <v>41350</v>
      </c>
      <c r="F17" s="478">
        <v>41354</v>
      </c>
      <c r="G17" s="478">
        <v>41357</v>
      </c>
      <c r="H17" s="479">
        <v>41361</v>
      </c>
      <c r="I17" s="479">
        <v>41364</v>
      </c>
      <c r="J17" s="900"/>
      <c r="K17" s="901"/>
      <c r="L17" s="902"/>
    </row>
    <row r="18" spans="1:12">
      <c r="A18" s="480">
        <v>0</v>
      </c>
      <c r="B18" s="480">
        <v>0</v>
      </c>
      <c r="C18" s="480">
        <v>0</v>
      </c>
      <c r="D18" s="480">
        <v>0</v>
      </c>
      <c r="E18" s="480">
        <v>0</v>
      </c>
      <c r="F18" s="480">
        <v>0</v>
      </c>
      <c r="G18" s="480">
        <v>0</v>
      </c>
      <c r="H18" s="480">
        <v>0</v>
      </c>
      <c r="I18" s="480">
        <v>0</v>
      </c>
      <c r="J18" s="477">
        <f>L14</f>
        <v>251200</v>
      </c>
      <c r="K18" s="477">
        <f>SUM(A18:I18)</f>
        <v>0</v>
      </c>
      <c r="L18" s="477">
        <f>J18-K18</f>
        <v>251200</v>
      </c>
    </row>
    <row r="19" spans="1:12" ht="8.1" customHeight="1">
      <c r="A19" s="482"/>
      <c r="B19" s="482"/>
      <c r="C19" s="482"/>
      <c r="D19" s="482"/>
      <c r="E19" s="482"/>
      <c r="F19" s="482"/>
      <c r="G19" s="482"/>
      <c r="H19" s="482"/>
      <c r="I19" s="482"/>
    </row>
    <row r="20" spans="1:12" ht="12.75" customHeight="1">
      <c r="A20" s="903" t="s">
        <v>419</v>
      </c>
      <c r="B20" s="903"/>
      <c r="C20" s="903"/>
      <c r="D20" s="903"/>
      <c r="E20" s="903"/>
      <c r="F20" s="903"/>
      <c r="G20" s="903"/>
      <c r="H20" s="903"/>
      <c r="I20" s="903"/>
      <c r="J20" s="900" t="s">
        <v>417</v>
      </c>
      <c r="K20" s="901" t="s">
        <v>418</v>
      </c>
      <c r="L20" s="902" t="s">
        <v>420</v>
      </c>
    </row>
    <row r="21" spans="1:12">
      <c r="A21" s="478">
        <v>41368</v>
      </c>
      <c r="B21" s="478">
        <v>41371</v>
      </c>
      <c r="C21" s="478">
        <v>41375</v>
      </c>
      <c r="D21" s="478">
        <v>41378</v>
      </c>
      <c r="E21" s="478">
        <v>41382</v>
      </c>
      <c r="F21" s="478">
        <v>41385</v>
      </c>
      <c r="G21" s="478">
        <v>41389</v>
      </c>
      <c r="H21" s="479">
        <v>41392</v>
      </c>
      <c r="I21" s="479"/>
      <c r="J21" s="900"/>
      <c r="K21" s="901"/>
      <c r="L21" s="902"/>
    </row>
    <row r="22" spans="1:12">
      <c r="A22" s="480">
        <v>0</v>
      </c>
      <c r="B22" s="480">
        <v>0</v>
      </c>
      <c r="C22" s="480">
        <v>0</v>
      </c>
      <c r="D22" s="480">
        <v>0</v>
      </c>
      <c r="E22" s="480">
        <v>0</v>
      </c>
      <c r="F22" s="480">
        <v>0</v>
      </c>
      <c r="G22" s="480">
        <v>0</v>
      </c>
      <c r="H22" s="480">
        <v>0</v>
      </c>
      <c r="I22" s="480"/>
      <c r="J22" s="477">
        <f>L18</f>
        <v>251200</v>
      </c>
      <c r="K22" s="477">
        <f>SUM(A22:I22)</f>
        <v>0</v>
      </c>
      <c r="L22" s="477">
        <f>J22-K22</f>
        <v>251200</v>
      </c>
    </row>
    <row r="24" spans="1:12" ht="12.75" customHeight="1">
      <c r="A24" s="903" t="s">
        <v>419</v>
      </c>
      <c r="B24" s="903"/>
      <c r="C24" s="903"/>
      <c r="D24" s="903"/>
      <c r="E24" s="903"/>
      <c r="F24" s="903"/>
      <c r="G24" s="903"/>
      <c r="H24" s="903"/>
      <c r="I24" s="903"/>
      <c r="J24" s="900" t="s">
        <v>417</v>
      </c>
      <c r="K24" s="901" t="s">
        <v>418</v>
      </c>
      <c r="L24" s="902" t="s">
        <v>420</v>
      </c>
    </row>
    <row r="25" spans="1:12">
      <c r="A25" s="478">
        <v>41396</v>
      </c>
      <c r="B25" s="478">
        <v>41399</v>
      </c>
      <c r="C25" s="478">
        <v>41403</v>
      </c>
      <c r="D25" s="478">
        <v>41406</v>
      </c>
      <c r="E25" s="478">
        <v>41410</v>
      </c>
      <c r="F25" s="478">
        <v>41413</v>
      </c>
      <c r="G25" s="478">
        <v>41417</v>
      </c>
      <c r="H25" s="479">
        <v>41420</v>
      </c>
      <c r="I25" s="479">
        <v>41424</v>
      </c>
      <c r="J25" s="900"/>
      <c r="K25" s="901"/>
      <c r="L25" s="902"/>
    </row>
    <row r="26" spans="1:12">
      <c r="A26" s="480">
        <v>0</v>
      </c>
      <c r="B26" s="480">
        <v>0</v>
      </c>
      <c r="C26" s="483">
        <v>0</v>
      </c>
      <c r="D26" s="483">
        <v>0</v>
      </c>
      <c r="E26" s="480">
        <v>0</v>
      </c>
      <c r="F26" s="480">
        <v>0</v>
      </c>
      <c r="G26" s="480">
        <v>0</v>
      </c>
      <c r="H26" s="480">
        <v>0</v>
      </c>
      <c r="I26" s="480"/>
      <c r="J26" s="477">
        <f>L22</f>
        <v>251200</v>
      </c>
      <c r="K26" s="477">
        <f>SUM(A26:I26)</f>
        <v>0</v>
      </c>
      <c r="L26" s="477">
        <f>J26-K26</f>
        <v>251200</v>
      </c>
    </row>
    <row r="27" spans="1:12" ht="8.1" customHeight="1">
      <c r="A27" s="484"/>
      <c r="B27" s="484"/>
      <c r="C27" s="484"/>
      <c r="D27" s="484"/>
      <c r="E27" s="484"/>
      <c r="F27" s="484"/>
      <c r="G27" s="484"/>
      <c r="H27" s="484"/>
      <c r="I27" s="484"/>
    </row>
    <row r="28" spans="1:12" ht="12.75" customHeight="1">
      <c r="A28" s="903" t="s">
        <v>419</v>
      </c>
      <c r="B28" s="903"/>
      <c r="C28" s="903"/>
      <c r="D28" s="903"/>
      <c r="E28" s="903"/>
      <c r="F28" s="903"/>
      <c r="G28" s="903"/>
      <c r="H28" s="903"/>
      <c r="I28" s="903"/>
      <c r="J28" s="900" t="s">
        <v>417</v>
      </c>
      <c r="K28" s="901" t="s">
        <v>418</v>
      </c>
      <c r="L28" s="902" t="s">
        <v>420</v>
      </c>
    </row>
    <row r="29" spans="1:12">
      <c r="A29" s="478">
        <v>41427</v>
      </c>
      <c r="B29" s="478">
        <v>41431</v>
      </c>
      <c r="C29" s="478">
        <v>41434</v>
      </c>
      <c r="D29" s="478">
        <v>41438</v>
      </c>
      <c r="E29" s="478">
        <v>41441</v>
      </c>
      <c r="F29" s="478">
        <v>41445</v>
      </c>
      <c r="G29" s="478">
        <v>41448</v>
      </c>
      <c r="H29" s="479">
        <v>41452</v>
      </c>
      <c r="I29" s="479">
        <v>41455</v>
      </c>
      <c r="J29" s="900"/>
      <c r="K29" s="901"/>
      <c r="L29" s="902"/>
    </row>
    <row r="30" spans="1:12">
      <c r="A30" s="480">
        <v>0</v>
      </c>
      <c r="B30" s="480">
        <v>0</v>
      </c>
      <c r="C30" s="480">
        <v>0</v>
      </c>
      <c r="D30" s="480">
        <v>0</v>
      </c>
      <c r="E30" s="480">
        <v>0</v>
      </c>
      <c r="F30" s="480">
        <v>0</v>
      </c>
      <c r="G30" s="480">
        <v>0</v>
      </c>
      <c r="H30" s="480">
        <v>0</v>
      </c>
      <c r="I30" s="480"/>
      <c r="J30" s="477">
        <f>L26</f>
        <v>251200</v>
      </c>
      <c r="K30" s="477">
        <f>SUM(A30:I30)</f>
        <v>0</v>
      </c>
      <c r="L30" s="477">
        <f>J30-K30</f>
        <v>251200</v>
      </c>
    </row>
    <row r="31" spans="1:12" ht="8.1" customHeight="1">
      <c r="A31" s="484"/>
      <c r="B31" s="484"/>
      <c r="C31" s="484"/>
      <c r="D31" s="484"/>
      <c r="E31" s="484"/>
      <c r="F31" s="484"/>
      <c r="G31" s="484"/>
      <c r="H31" s="484"/>
      <c r="I31" s="484"/>
    </row>
    <row r="32" spans="1:12" ht="12.75" customHeight="1">
      <c r="A32" s="903" t="s">
        <v>419</v>
      </c>
      <c r="B32" s="903"/>
      <c r="C32" s="903"/>
      <c r="D32" s="903"/>
      <c r="E32" s="903"/>
      <c r="F32" s="903"/>
      <c r="G32" s="903"/>
      <c r="H32" s="903"/>
      <c r="I32" s="903"/>
      <c r="J32" s="900" t="s">
        <v>417</v>
      </c>
      <c r="K32" s="901" t="s">
        <v>418</v>
      </c>
      <c r="L32" s="902" t="s">
        <v>420</v>
      </c>
    </row>
    <row r="33" spans="1:12">
      <c r="A33" s="478">
        <v>41459</v>
      </c>
      <c r="B33" s="478">
        <v>41462</v>
      </c>
      <c r="C33" s="478">
        <v>41466</v>
      </c>
      <c r="D33" s="478">
        <v>41469</v>
      </c>
      <c r="E33" s="478">
        <v>41473</v>
      </c>
      <c r="F33" s="478">
        <v>41476</v>
      </c>
      <c r="G33" s="478">
        <v>41480</v>
      </c>
      <c r="H33" s="479">
        <v>41483</v>
      </c>
      <c r="I33" s="479"/>
      <c r="J33" s="900"/>
      <c r="K33" s="901"/>
      <c r="L33" s="902"/>
    </row>
    <row r="34" spans="1:12">
      <c r="A34" s="480">
        <v>0</v>
      </c>
      <c r="B34" s="480">
        <v>0</v>
      </c>
      <c r="C34" s="480">
        <v>0</v>
      </c>
      <c r="D34" s="480">
        <v>0</v>
      </c>
      <c r="E34" s="480">
        <v>0</v>
      </c>
      <c r="F34" s="480">
        <v>0</v>
      </c>
      <c r="G34" s="480">
        <v>0</v>
      </c>
      <c r="H34" s="480">
        <v>0</v>
      </c>
      <c r="I34" s="480"/>
      <c r="J34" s="477">
        <f>L30</f>
        <v>251200</v>
      </c>
      <c r="K34" s="477">
        <f>SUM(A34:I34)</f>
        <v>0</v>
      </c>
      <c r="L34" s="477">
        <f>J34-K34</f>
        <v>251200</v>
      </c>
    </row>
    <row r="35" spans="1:12" ht="8.1" customHeight="1">
      <c r="A35" s="484"/>
      <c r="B35" s="484"/>
      <c r="C35" s="484"/>
      <c r="D35" s="484"/>
      <c r="E35" s="484"/>
      <c r="F35" s="484"/>
      <c r="G35" s="484"/>
      <c r="H35" s="484"/>
      <c r="I35" s="484"/>
    </row>
    <row r="36" spans="1:12" ht="12.75" customHeight="1">
      <c r="A36" s="903" t="s">
        <v>419</v>
      </c>
      <c r="B36" s="903"/>
      <c r="C36" s="903"/>
      <c r="D36" s="903"/>
      <c r="E36" s="903"/>
      <c r="F36" s="903"/>
      <c r="G36" s="903"/>
      <c r="H36" s="903"/>
      <c r="I36" s="903"/>
      <c r="J36" s="900" t="s">
        <v>417</v>
      </c>
      <c r="K36" s="901" t="s">
        <v>418</v>
      </c>
      <c r="L36" s="902" t="s">
        <v>420</v>
      </c>
    </row>
    <row r="37" spans="1:12">
      <c r="A37" s="478">
        <v>41487</v>
      </c>
      <c r="B37" s="478">
        <v>41490</v>
      </c>
      <c r="C37" s="478">
        <v>41494</v>
      </c>
      <c r="D37" s="478">
        <v>41497</v>
      </c>
      <c r="E37" s="478">
        <v>41501</v>
      </c>
      <c r="F37" s="478">
        <v>41504</v>
      </c>
      <c r="G37" s="478">
        <v>41508</v>
      </c>
      <c r="H37" s="479">
        <v>41511</v>
      </c>
      <c r="I37" s="479">
        <v>41515</v>
      </c>
      <c r="J37" s="900"/>
      <c r="K37" s="901"/>
      <c r="L37" s="902"/>
    </row>
    <row r="38" spans="1:12">
      <c r="A38" s="480">
        <v>0</v>
      </c>
      <c r="B38" s="480">
        <v>0</v>
      </c>
      <c r="C38" s="480">
        <v>0</v>
      </c>
      <c r="D38" s="480">
        <v>0</v>
      </c>
      <c r="E38" s="480">
        <v>0</v>
      </c>
      <c r="F38" s="480">
        <v>0</v>
      </c>
      <c r="G38" s="480">
        <v>0</v>
      </c>
      <c r="H38" s="480">
        <v>0</v>
      </c>
      <c r="I38" s="480"/>
      <c r="J38" s="477">
        <f>L34</f>
        <v>251200</v>
      </c>
      <c r="K38" s="477">
        <f>SUM(A38:I38)</f>
        <v>0</v>
      </c>
      <c r="L38" s="477">
        <f>J38-K38</f>
        <v>251200</v>
      </c>
    </row>
    <row r="39" spans="1:12" ht="8.1" customHeight="1">
      <c r="A39" s="484"/>
      <c r="B39" s="484"/>
      <c r="C39" s="484"/>
      <c r="D39" s="484"/>
      <c r="E39" s="484"/>
      <c r="F39" s="484"/>
      <c r="G39" s="484"/>
      <c r="H39" s="484"/>
      <c r="I39" s="484"/>
    </row>
    <row r="40" spans="1:12" ht="12.75" customHeight="1">
      <c r="A40" s="903" t="s">
        <v>419</v>
      </c>
      <c r="B40" s="903"/>
      <c r="C40" s="903"/>
      <c r="D40" s="903"/>
      <c r="E40" s="903"/>
      <c r="F40" s="903"/>
      <c r="G40" s="903"/>
      <c r="H40" s="903"/>
      <c r="I40" s="903"/>
      <c r="J40" s="900" t="s">
        <v>417</v>
      </c>
      <c r="K40" s="901" t="s">
        <v>418</v>
      </c>
      <c r="L40" s="902" t="s">
        <v>420</v>
      </c>
    </row>
    <row r="41" spans="1:12">
      <c r="A41" s="478">
        <v>41518</v>
      </c>
      <c r="B41" s="478">
        <v>41522</v>
      </c>
      <c r="C41" s="478">
        <v>41525</v>
      </c>
      <c r="D41" s="478">
        <v>41529</v>
      </c>
      <c r="E41" s="478">
        <v>41532</v>
      </c>
      <c r="F41" s="478">
        <v>41536</v>
      </c>
      <c r="G41" s="478">
        <v>41539</v>
      </c>
      <c r="H41" s="479">
        <v>41543</v>
      </c>
      <c r="I41" s="479">
        <v>41546</v>
      </c>
      <c r="J41" s="900"/>
      <c r="K41" s="901"/>
      <c r="L41" s="902"/>
    </row>
    <row r="42" spans="1:12">
      <c r="A42" s="480">
        <v>0</v>
      </c>
      <c r="B42" s="480">
        <v>0</v>
      </c>
      <c r="C42" s="480">
        <v>0</v>
      </c>
      <c r="D42" s="480">
        <v>0</v>
      </c>
      <c r="E42" s="480">
        <v>0</v>
      </c>
      <c r="F42" s="480">
        <v>0</v>
      </c>
      <c r="G42" s="480">
        <v>0</v>
      </c>
      <c r="H42" s="480">
        <v>0</v>
      </c>
      <c r="I42" s="480"/>
      <c r="J42" s="477">
        <f>L38</f>
        <v>251200</v>
      </c>
      <c r="K42" s="477">
        <f>SUM(A42:I42)</f>
        <v>0</v>
      </c>
      <c r="L42" s="477">
        <f>J42-K42</f>
        <v>251200</v>
      </c>
    </row>
    <row r="43" spans="1:12" ht="8.1" customHeight="1">
      <c r="A43" s="484"/>
      <c r="B43" s="484"/>
      <c r="C43" s="484"/>
      <c r="D43" s="484"/>
      <c r="E43" s="484"/>
      <c r="F43" s="484"/>
      <c r="G43" s="484"/>
      <c r="H43" s="484"/>
      <c r="I43" s="484"/>
    </row>
    <row r="44" spans="1:12" ht="12.75" customHeight="1">
      <c r="A44" s="903" t="s">
        <v>419</v>
      </c>
      <c r="B44" s="903"/>
      <c r="C44" s="903"/>
      <c r="D44" s="903"/>
      <c r="E44" s="903"/>
      <c r="F44" s="903"/>
      <c r="G44" s="903"/>
      <c r="H44" s="903"/>
      <c r="I44" s="903"/>
      <c r="J44" s="900" t="s">
        <v>417</v>
      </c>
      <c r="K44" s="901" t="s">
        <v>418</v>
      </c>
      <c r="L44" s="902" t="s">
        <v>420</v>
      </c>
    </row>
    <row r="45" spans="1:12">
      <c r="A45" s="478">
        <v>41550</v>
      </c>
      <c r="B45" s="478">
        <v>41553</v>
      </c>
      <c r="C45" s="478">
        <v>41557</v>
      </c>
      <c r="D45" s="478">
        <v>41560</v>
      </c>
      <c r="E45" s="478">
        <v>41564</v>
      </c>
      <c r="F45" s="478">
        <v>41567</v>
      </c>
      <c r="G45" s="478">
        <v>41571</v>
      </c>
      <c r="H45" s="479">
        <v>41574</v>
      </c>
      <c r="I45" s="479">
        <v>41578</v>
      </c>
      <c r="J45" s="900"/>
      <c r="K45" s="901"/>
      <c r="L45" s="902"/>
    </row>
    <row r="46" spans="1:12">
      <c r="A46" s="480">
        <v>0</v>
      </c>
      <c r="B46" s="480">
        <v>0</v>
      </c>
      <c r="C46" s="480">
        <v>0</v>
      </c>
      <c r="D46" s="480">
        <v>0</v>
      </c>
      <c r="E46" s="480">
        <v>0</v>
      </c>
      <c r="F46" s="480">
        <v>0</v>
      </c>
      <c r="G46" s="480">
        <v>0</v>
      </c>
      <c r="H46" s="480">
        <v>0</v>
      </c>
      <c r="I46" s="480"/>
      <c r="J46" s="477">
        <f>L42</f>
        <v>251200</v>
      </c>
      <c r="K46" s="477">
        <f>SUM(A46:I46)</f>
        <v>0</v>
      </c>
      <c r="L46" s="477">
        <f>J46-K46</f>
        <v>251200</v>
      </c>
    </row>
    <row r="47" spans="1:12" ht="8.1" customHeight="1">
      <c r="A47" s="484"/>
      <c r="B47" s="484"/>
      <c r="C47" s="484"/>
      <c r="D47" s="484"/>
      <c r="E47" s="484"/>
      <c r="F47" s="484"/>
      <c r="G47" s="484"/>
      <c r="H47" s="484"/>
      <c r="I47" s="484"/>
    </row>
    <row r="48" spans="1:12" ht="12.75" customHeight="1">
      <c r="A48" s="903" t="s">
        <v>419</v>
      </c>
      <c r="B48" s="903"/>
      <c r="C48" s="903"/>
      <c r="D48" s="903"/>
      <c r="E48" s="903"/>
      <c r="F48" s="903"/>
      <c r="G48" s="903"/>
      <c r="H48" s="903"/>
      <c r="I48" s="903"/>
      <c r="J48" s="900" t="s">
        <v>417</v>
      </c>
      <c r="K48" s="901" t="s">
        <v>418</v>
      </c>
      <c r="L48" s="902" t="s">
        <v>420</v>
      </c>
    </row>
    <row r="49" spans="1:12">
      <c r="A49" s="478">
        <v>41581</v>
      </c>
      <c r="B49" s="478">
        <v>41585</v>
      </c>
      <c r="C49" s="478">
        <v>41588</v>
      </c>
      <c r="D49" s="478">
        <v>41592</v>
      </c>
      <c r="E49" s="478">
        <v>41595</v>
      </c>
      <c r="F49" s="478">
        <v>41599</v>
      </c>
      <c r="G49" s="478">
        <v>41602</v>
      </c>
      <c r="H49" s="479">
        <v>41606</v>
      </c>
      <c r="I49" s="479"/>
      <c r="J49" s="900"/>
      <c r="K49" s="901"/>
      <c r="L49" s="902"/>
    </row>
    <row r="50" spans="1:12">
      <c r="A50" s="480">
        <v>0</v>
      </c>
      <c r="B50" s="480">
        <v>0</v>
      </c>
      <c r="C50" s="480">
        <v>0</v>
      </c>
      <c r="D50" s="480">
        <v>0</v>
      </c>
      <c r="E50" s="480">
        <v>0</v>
      </c>
      <c r="F50" s="480">
        <v>0</v>
      </c>
      <c r="G50" s="480">
        <v>0</v>
      </c>
      <c r="H50" s="480">
        <v>0</v>
      </c>
      <c r="I50" s="480"/>
      <c r="J50" s="477">
        <f>L46</f>
        <v>251200</v>
      </c>
      <c r="K50" s="477">
        <f>SUM(A50:I50)</f>
        <v>0</v>
      </c>
      <c r="L50" s="477">
        <f>J50-K50</f>
        <v>251200</v>
      </c>
    </row>
    <row r="51" spans="1:12" ht="8.1" customHeight="1">
      <c r="A51" s="484"/>
      <c r="B51" s="484"/>
      <c r="C51" s="484"/>
      <c r="D51" s="484"/>
      <c r="E51" s="484"/>
      <c r="F51" s="484"/>
      <c r="G51" s="484"/>
      <c r="H51" s="484"/>
      <c r="I51" s="484"/>
    </row>
    <row r="52" spans="1:12" ht="12.75" customHeight="1">
      <c r="A52" s="903" t="s">
        <v>419</v>
      </c>
      <c r="B52" s="903"/>
      <c r="C52" s="903"/>
      <c r="D52" s="903"/>
      <c r="E52" s="903"/>
      <c r="F52" s="903"/>
      <c r="G52" s="903"/>
      <c r="H52" s="903"/>
      <c r="I52" s="903"/>
      <c r="J52" s="900" t="s">
        <v>417</v>
      </c>
      <c r="K52" s="901" t="s">
        <v>418</v>
      </c>
      <c r="L52" s="902" t="s">
        <v>420</v>
      </c>
    </row>
    <row r="53" spans="1:12">
      <c r="A53" s="478">
        <v>41609</v>
      </c>
      <c r="B53" s="478">
        <v>41613</v>
      </c>
      <c r="C53" s="478">
        <v>41616</v>
      </c>
      <c r="D53" s="478">
        <v>41620</v>
      </c>
      <c r="E53" s="478">
        <v>41623</v>
      </c>
      <c r="F53" s="478">
        <v>41627</v>
      </c>
      <c r="G53" s="478">
        <v>41630</v>
      </c>
      <c r="H53" s="479">
        <v>41634</v>
      </c>
      <c r="I53" s="479">
        <v>41637</v>
      </c>
      <c r="J53" s="900"/>
      <c r="K53" s="901"/>
      <c r="L53" s="902"/>
    </row>
    <row r="54" spans="1:12">
      <c r="A54" s="480">
        <v>0</v>
      </c>
      <c r="B54" s="480">
        <v>0</v>
      </c>
      <c r="C54" s="480">
        <v>0</v>
      </c>
      <c r="D54" s="480">
        <v>0</v>
      </c>
      <c r="E54" s="480">
        <v>0</v>
      </c>
      <c r="F54" s="480">
        <v>0</v>
      </c>
      <c r="G54" s="480">
        <v>0</v>
      </c>
      <c r="H54" s="480">
        <v>0</v>
      </c>
      <c r="I54" s="480"/>
      <c r="J54" s="477">
        <f>L50</f>
        <v>251200</v>
      </c>
      <c r="K54" s="477">
        <f>SUM(A54:I54)</f>
        <v>0</v>
      </c>
      <c r="L54" s="477">
        <f>J54-K54</f>
        <v>251200</v>
      </c>
    </row>
    <row r="56" spans="1:12">
      <c r="J56" s="485"/>
      <c r="K56" s="486">
        <f>SUM(K10+K14+K18+K22+K26+K30+K34+K38+K42+K46+K50+K54)</f>
        <v>800</v>
      </c>
      <c r="L56" s="485"/>
    </row>
  </sheetData>
  <mergeCells count="58">
    <mergeCell ref="A48:I48"/>
    <mergeCell ref="J48:J49"/>
    <mergeCell ref="K48:K49"/>
    <mergeCell ref="L48:L49"/>
    <mergeCell ref="A52:I52"/>
    <mergeCell ref="J52:J53"/>
    <mergeCell ref="K52:K53"/>
    <mergeCell ref="L52:L53"/>
    <mergeCell ref="A40:I40"/>
    <mergeCell ref="J40:J41"/>
    <mergeCell ref="K40:K41"/>
    <mergeCell ref="L40:L41"/>
    <mergeCell ref="A44:I44"/>
    <mergeCell ref="J44:J45"/>
    <mergeCell ref="K44:K45"/>
    <mergeCell ref="L44:L45"/>
    <mergeCell ref="A32:I32"/>
    <mergeCell ref="J32:J33"/>
    <mergeCell ref="K32:K33"/>
    <mergeCell ref="L32:L33"/>
    <mergeCell ref="A36:I36"/>
    <mergeCell ref="J36:J37"/>
    <mergeCell ref="K36:K37"/>
    <mergeCell ref="L36:L37"/>
    <mergeCell ref="A24:I24"/>
    <mergeCell ref="J24:J25"/>
    <mergeCell ref="K24:K25"/>
    <mergeCell ref="L24:L25"/>
    <mergeCell ref="A28:I28"/>
    <mergeCell ref="J28:J29"/>
    <mergeCell ref="K28:K29"/>
    <mergeCell ref="L28:L29"/>
    <mergeCell ref="A16:I16"/>
    <mergeCell ref="J16:J17"/>
    <mergeCell ref="K16:K17"/>
    <mergeCell ref="L16:L17"/>
    <mergeCell ref="A20:I20"/>
    <mergeCell ref="J20:J21"/>
    <mergeCell ref="K20:K21"/>
    <mergeCell ref="L20:L21"/>
    <mergeCell ref="K8:K9"/>
    <mergeCell ref="L8:L9"/>
    <mergeCell ref="A12:I12"/>
    <mergeCell ref="J12:J13"/>
    <mergeCell ref="K12:K13"/>
    <mergeCell ref="L12:L13"/>
    <mergeCell ref="B5:C5"/>
    <mergeCell ref="D5:E5"/>
    <mergeCell ref="F5:G5"/>
    <mergeCell ref="A8:I8"/>
    <mergeCell ref="J8:J9"/>
    <mergeCell ref="A1:L1"/>
    <mergeCell ref="A2:L2"/>
    <mergeCell ref="D3:E3"/>
    <mergeCell ref="F3:G3"/>
    <mergeCell ref="J3:J4"/>
    <mergeCell ref="K3:K4"/>
    <mergeCell ref="L3:L4"/>
  </mergeCells>
  <pageMargins left="0.15763888888888899" right="0.15763888888888899" top="0.196527777777778" bottom="0.196527777777778" header="0.51180555555555496" footer="0.51180555555555496"/>
  <pageSetup paperSize="0" scale="0" firstPageNumber="0" orientation="portrait" usePrinterDefaults="0" horizontalDpi="0" verticalDpi="0" copie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A13" activeCellId="1" sqref="O62:O64 A13"/>
    </sheetView>
  </sheetViews>
  <sheetFormatPr baseColWidth="10" defaultColWidth="9.109375" defaultRowHeight="13.2"/>
  <sheetData>
    <row r="1" spans="1:12">
      <c r="A1" s="896"/>
      <c r="B1" s="896"/>
      <c r="C1" s="896"/>
      <c r="D1" s="896"/>
      <c r="E1" s="896"/>
      <c r="F1" s="896"/>
      <c r="G1" s="896"/>
      <c r="H1" s="896"/>
      <c r="I1" s="896"/>
      <c r="J1" s="896"/>
      <c r="K1" s="896"/>
      <c r="L1" s="896"/>
    </row>
    <row r="2" spans="1:12">
      <c r="A2" s="904"/>
      <c r="B2" s="904"/>
      <c r="C2" s="904"/>
      <c r="D2" s="904"/>
      <c r="E2" s="904"/>
      <c r="F2" s="904"/>
      <c r="G2" s="904"/>
      <c r="H2" s="904"/>
      <c r="I2" s="904"/>
      <c r="J2" s="904"/>
      <c r="K2" s="904"/>
      <c r="L2" s="904"/>
    </row>
    <row r="3" spans="1:12" ht="12.75" customHeight="1">
      <c r="A3" s="470" t="s">
        <v>421</v>
      </c>
      <c r="B3" s="471" t="s">
        <v>414</v>
      </c>
      <c r="C3" s="471"/>
      <c r="D3" s="899" t="s">
        <v>422</v>
      </c>
      <c r="E3" s="899"/>
      <c r="F3" s="905"/>
      <c r="G3" s="905"/>
      <c r="H3" s="472"/>
      <c r="J3" s="906" t="s">
        <v>417</v>
      </c>
      <c r="K3" s="907" t="s">
        <v>418</v>
      </c>
      <c r="L3" s="908" t="s">
        <v>404</v>
      </c>
    </row>
    <row r="4" spans="1:12">
      <c r="A4" s="473">
        <v>63</v>
      </c>
      <c r="B4" s="474">
        <v>90</v>
      </c>
      <c r="C4" s="475">
        <f>A4*B4</f>
        <v>5670</v>
      </c>
      <c r="D4" s="909">
        <v>41320</v>
      </c>
      <c r="E4" s="909"/>
      <c r="F4" s="472"/>
      <c r="G4" s="487"/>
      <c r="H4" s="472"/>
      <c r="J4" s="906"/>
      <c r="K4" s="907"/>
      <c r="L4" s="908"/>
    </row>
    <row r="5" spans="1:12">
      <c r="A5" s="472"/>
      <c r="B5" s="488"/>
      <c r="C5" s="488"/>
      <c r="D5" s="488"/>
      <c r="E5" s="488"/>
      <c r="F5" s="488"/>
      <c r="G5" s="488"/>
      <c r="H5" s="472"/>
      <c r="J5" s="477">
        <v>5670</v>
      </c>
      <c r="K5" s="477">
        <f>K56</f>
        <v>809</v>
      </c>
      <c r="L5" s="477">
        <f>J5-K5</f>
        <v>4861</v>
      </c>
    </row>
    <row r="6" spans="1:12">
      <c r="A6" s="487"/>
      <c r="B6" s="472"/>
      <c r="C6" s="487"/>
      <c r="D6" s="472"/>
      <c r="E6" s="487"/>
      <c r="F6" s="472"/>
      <c r="G6" s="487"/>
      <c r="H6" s="472"/>
      <c r="I6" s="472"/>
      <c r="J6" s="472"/>
      <c r="K6" s="472"/>
      <c r="L6" s="472"/>
    </row>
    <row r="7" spans="1:12" ht="8.1" customHeight="1">
      <c r="H7" s="472"/>
      <c r="I7" s="472"/>
      <c r="J7" s="472"/>
      <c r="K7" s="472"/>
      <c r="L7" s="472"/>
    </row>
    <row r="8" spans="1:12" ht="12.75" customHeight="1">
      <c r="A8" s="903" t="s">
        <v>419</v>
      </c>
      <c r="B8" s="903"/>
      <c r="C8" s="903"/>
      <c r="D8" s="903"/>
      <c r="E8" s="903"/>
      <c r="F8" s="903"/>
      <c r="G8" s="903"/>
      <c r="H8" s="903"/>
      <c r="I8" s="903"/>
      <c r="J8" s="900" t="s">
        <v>417</v>
      </c>
      <c r="K8" s="901" t="s">
        <v>418</v>
      </c>
      <c r="L8" s="902" t="s">
        <v>420</v>
      </c>
    </row>
    <row r="9" spans="1:12">
      <c r="A9" s="478">
        <v>41277</v>
      </c>
      <c r="B9" s="478">
        <v>41280</v>
      </c>
      <c r="C9" s="478">
        <v>41284</v>
      </c>
      <c r="D9" s="478">
        <v>41287</v>
      </c>
      <c r="E9" s="478">
        <v>41291</v>
      </c>
      <c r="F9" s="478">
        <v>41294</v>
      </c>
      <c r="G9" s="478">
        <v>41298</v>
      </c>
      <c r="H9" s="479">
        <v>41301</v>
      </c>
      <c r="I9" s="479">
        <v>41305</v>
      </c>
      <c r="J9" s="900"/>
      <c r="K9" s="901"/>
      <c r="L9" s="902"/>
    </row>
    <row r="10" spans="1:12">
      <c r="A10" s="480">
        <v>0</v>
      </c>
      <c r="B10" s="480">
        <v>0</v>
      </c>
      <c r="C10" s="480">
        <v>0</v>
      </c>
      <c r="D10" s="480">
        <v>0</v>
      </c>
      <c r="E10" s="480">
        <v>0</v>
      </c>
      <c r="F10" s="480">
        <v>0</v>
      </c>
      <c r="G10" s="480">
        <v>0</v>
      </c>
      <c r="H10" s="480">
        <v>409</v>
      </c>
      <c r="I10" s="480">
        <v>200</v>
      </c>
      <c r="J10" s="477">
        <v>5670</v>
      </c>
      <c r="K10" s="477">
        <f>SUM(A10:I10)</f>
        <v>609</v>
      </c>
      <c r="L10" s="477">
        <f>J10-K10</f>
        <v>5061</v>
      </c>
    </row>
    <row r="11" spans="1:12" ht="8.1" customHeight="1">
      <c r="A11" s="481"/>
      <c r="B11" s="481"/>
      <c r="C11" s="481"/>
      <c r="D11" s="481"/>
      <c r="E11" s="481"/>
      <c r="F11" s="481"/>
      <c r="G11" s="481"/>
      <c r="H11" s="481"/>
      <c r="I11" s="481"/>
    </row>
    <row r="12" spans="1:12" ht="12.75" customHeight="1">
      <c r="A12" s="903" t="s">
        <v>419</v>
      </c>
      <c r="B12" s="903"/>
      <c r="C12" s="903"/>
      <c r="D12" s="903"/>
      <c r="E12" s="903"/>
      <c r="F12" s="903"/>
      <c r="G12" s="903"/>
      <c r="H12" s="903"/>
      <c r="I12" s="903"/>
      <c r="J12" s="900" t="s">
        <v>417</v>
      </c>
      <c r="K12" s="901" t="s">
        <v>418</v>
      </c>
      <c r="L12" s="902" t="s">
        <v>420</v>
      </c>
    </row>
    <row r="13" spans="1:12">
      <c r="A13" s="478">
        <v>41308</v>
      </c>
      <c r="B13" s="478">
        <v>41312</v>
      </c>
      <c r="C13" s="478">
        <v>41315</v>
      </c>
      <c r="D13" s="478">
        <v>41319</v>
      </c>
      <c r="E13" s="478">
        <v>41322</v>
      </c>
      <c r="F13" s="478">
        <v>41326</v>
      </c>
      <c r="G13" s="478">
        <v>41329</v>
      </c>
      <c r="H13" s="479">
        <v>41333</v>
      </c>
      <c r="I13" s="479"/>
      <c r="J13" s="900"/>
      <c r="K13" s="901"/>
      <c r="L13" s="902"/>
    </row>
    <row r="14" spans="1:12">
      <c r="A14" s="480">
        <v>200</v>
      </c>
      <c r="B14" s="480">
        <v>0</v>
      </c>
      <c r="C14" s="480">
        <v>0</v>
      </c>
      <c r="D14" s="480">
        <v>0</v>
      </c>
      <c r="E14" s="480">
        <v>0</v>
      </c>
      <c r="F14" s="480">
        <v>0</v>
      </c>
      <c r="G14" s="480">
        <v>0</v>
      </c>
      <c r="H14" s="480">
        <v>0</v>
      </c>
      <c r="I14" s="480"/>
      <c r="J14" s="477">
        <f>L10</f>
        <v>5061</v>
      </c>
      <c r="K14" s="477">
        <f>SUM(A14:I14)</f>
        <v>200</v>
      </c>
      <c r="L14" s="477">
        <f>J14-K14</f>
        <v>4861</v>
      </c>
    </row>
    <row r="15" spans="1:12" ht="8.1" customHeight="1">
      <c r="A15" s="481"/>
      <c r="B15" s="481"/>
      <c r="C15" s="481"/>
      <c r="D15" s="481"/>
      <c r="E15" s="481"/>
      <c r="F15" s="481"/>
      <c r="G15" s="481"/>
      <c r="H15" s="481"/>
      <c r="I15" s="481"/>
    </row>
    <row r="16" spans="1:12" ht="12.75" customHeight="1">
      <c r="A16" s="903" t="s">
        <v>419</v>
      </c>
      <c r="B16" s="903"/>
      <c r="C16" s="903"/>
      <c r="D16" s="903"/>
      <c r="E16" s="903"/>
      <c r="F16" s="903"/>
      <c r="G16" s="903"/>
      <c r="H16" s="903"/>
      <c r="I16" s="903"/>
      <c r="J16" s="900" t="s">
        <v>417</v>
      </c>
      <c r="K16" s="901" t="s">
        <v>418</v>
      </c>
      <c r="L16" s="902" t="s">
        <v>420</v>
      </c>
    </row>
    <row r="17" spans="1:12">
      <c r="A17" s="478">
        <v>41336</v>
      </c>
      <c r="B17" s="478">
        <v>41340</v>
      </c>
      <c r="C17" s="478">
        <v>41343</v>
      </c>
      <c r="D17" s="478">
        <v>41347</v>
      </c>
      <c r="E17" s="478">
        <v>41350</v>
      </c>
      <c r="F17" s="478">
        <v>41354</v>
      </c>
      <c r="G17" s="478">
        <v>41357</v>
      </c>
      <c r="H17" s="479">
        <v>41361</v>
      </c>
      <c r="I17" s="479">
        <v>41364</v>
      </c>
      <c r="J17" s="900"/>
      <c r="K17" s="901"/>
      <c r="L17" s="902"/>
    </row>
    <row r="18" spans="1:12">
      <c r="A18" s="480">
        <v>0</v>
      </c>
      <c r="B18" s="480">
        <v>0</v>
      </c>
      <c r="C18" s="480">
        <v>0</v>
      </c>
      <c r="D18" s="480">
        <v>0</v>
      </c>
      <c r="E18" s="480">
        <v>0</v>
      </c>
      <c r="F18" s="480">
        <v>0</v>
      </c>
      <c r="G18" s="480">
        <v>0</v>
      </c>
      <c r="H18" s="480">
        <v>0</v>
      </c>
      <c r="I18" s="480">
        <v>0</v>
      </c>
      <c r="J18" s="477">
        <f>L14</f>
        <v>4861</v>
      </c>
      <c r="K18" s="477">
        <f>SUM(A18:I18)</f>
        <v>0</v>
      </c>
      <c r="L18" s="477">
        <f>J18-K18</f>
        <v>4861</v>
      </c>
    </row>
    <row r="19" spans="1:12" ht="8.1" customHeight="1">
      <c r="A19" s="482"/>
      <c r="B19" s="482"/>
      <c r="C19" s="482"/>
      <c r="D19" s="482"/>
      <c r="E19" s="482"/>
      <c r="F19" s="482"/>
      <c r="G19" s="482"/>
      <c r="H19" s="482"/>
      <c r="I19" s="482"/>
    </row>
    <row r="20" spans="1:12" ht="12.75" customHeight="1">
      <c r="A20" s="903" t="s">
        <v>419</v>
      </c>
      <c r="B20" s="903"/>
      <c r="C20" s="903"/>
      <c r="D20" s="903"/>
      <c r="E20" s="903"/>
      <c r="F20" s="903"/>
      <c r="G20" s="903"/>
      <c r="H20" s="903"/>
      <c r="I20" s="903"/>
      <c r="J20" s="900" t="s">
        <v>417</v>
      </c>
      <c r="K20" s="901" t="s">
        <v>418</v>
      </c>
      <c r="L20" s="902" t="s">
        <v>420</v>
      </c>
    </row>
    <row r="21" spans="1:12">
      <c r="A21" s="478">
        <v>41368</v>
      </c>
      <c r="B21" s="478">
        <v>41371</v>
      </c>
      <c r="C21" s="478">
        <v>41375</v>
      </c>
      <c r="D21" s="478">
        <v>41378</v>
      </c>
      <c r="E21" s="478">
        <v>41382</v>
      </c>
      <c r="F21" s="478">
        <v>41385</v>
      </c>
      <c r="G21" s="478">
        <v>41389</v>
      </c>
      <c r="H21" s="479">
        <v>41392</v>
      </c>
      <c r="I21" s="479"/>
      <c r="J21" s="900"/>
      <c r="K21" s="901"/>
      <c r="L21" s="902"/>
    </row>
    <row r="22" spans="1:12">
      <c r="A22" s="480">
        <v>0</v>
      </c>
      <c r="B22" s="480">
        <v>0</v>
      </c>
      <c r="C22" s="480">
        <v>0</v>
      </c>
      <c r="D22" s="480">
        <v>0</v>
      </c>
      <c r="E22" s="480">
        <v>0</v>
      </c>
      <c r="F22" s="480">
        <v>0</v>
      </c>
      <c r="G22" s="480">
        <v>0</v>
      </c>
      <c r="H22" s="480">
        <v>0</v>
      </c>
      <c r="I22" s="480"/>
      <c r="J22" s="477">
        <f>L18</f>
        <v>4861</v>
      </c>
      <c r="K22" s="477">
        <f>SUM(A22:I22)</f>
        <v>0</v>
      </c>
      <c r="L22" s="477">
        <f>J22-K22</f>
        <v>4861</v>
      </c>
    </row>
    <row r="24" spans="1:12" ht="12.75" customHeight="1">
      <c r="A24" s="903" t="s">
        <v>419</v>
      </c>
      <c r="B24" s="903"/>
      <c r="C24" s="903"/>
      <c r="D24" s="903"/>
      <c r="E24" s="903"/>
      <c r="F24" s="903"/>
      <c r="G24" s="903"/>
      <c r="H24" s="903"/>
      <c r="I24" s="903"/>
      <c r="J24" s="900" t="s">
        <v>417</v>
      </c>
      <c r="K24" s="901" t="s">
        <v>418</v>
      </c>
      <c r="L24" s="902" t="s">
        <v>420</v>
      </c>
    </row>
    <row r="25" spans="1:12">
      <c r="A25" s="478">
        <v>41396</v>
      </c>
      <c r="B25" s="478">
        <v>41399</v>
      </c>
      <c r="C25" s="478">
        <v>41403</v>
      </c>
      <c r="D25" s="478">
        <v>41406</v>
      </c>
      <c r="E25" s="478">
        <v>41410</v>
      </c>
      <c r="F25" s="478">
        <v>41413</v>
      </c>
      <c r="G25" s="478">
        <v>41417</v>
      </c>
      <c r="H25" s="479">
        <v>41420</v>
      </c>
      <c r="I25" s="479">
        <v>41424</v>
      </c>
      <c r="J25" s="900"/>
      <c r="K25" s="901"/>
      <c r="L25" s="902"/>
    </row>
    <row r="26" spans="1:12">
      <c r="A26" s="480">
        <v>0</v>
      </c>
      <c r="B26" s="480">
        <v>0</v>
      </c>
      <c r="C26" s="483">
        <v>0</v>
      </c>
      <c r="D26" s="483">
        <v>0</v>
      </c>
      <c r="E26" s="480">
        <v>0</v>
      </c>
      <c r="F26" s="480">
        <v>0</v>
      </c>
      <c r="G26" s="480">
        <v>0</v>
      </c>
      <c r="H26" s="480">
        <v>0</v>
      </c>
      <c r="I26" s="480"/>
      <c r="J26" s="477">
        <f>L22</f>
        <v>4861</v>
      </c>
      <c r="K26" s="477">
        <f>SUM(A26:I26)</f>
        <v>0</v>
      </c>
      <c r="L26" s="477">
        <f>J26-K26</f>
        <v>4861</v>
      </c>
    </row>
    <row r="27" spans="1:12" ht="8.1" customHeight="1">
      <c r="A27" s="484"/>
      <c r="B27" s="484"/>
      <c r="C27" s="484"/>
      <c r="D27" s="484"/>
      <c r="E27" s="484"/>
      <c r="F27" s="484"/>
      <c r="G27" s="484"/>
      <c r="H27" s="484"/>
      <c r="I27" s="484"/>
    </row>
    <row r="28" spans="1:12" ht="12.75" customHeight="1">
      <c r="A28" s="903" t="s">
        <v>419</v>
      </c>
      <c r="B28" s="903"/>
      <c r="C28" s="903"/>
      <c r="D28" s="903"/>
      <c r="E28" s="903"/>
      <c r="F28" s="903"/>
      <c r="G28" s="903"/>
      <c r="H28" s="903"/>
      <c r="I28" s="903"/>
      <c r="J28" s="900" t="s">
        <v>417</v>
      </c>
      <c r="K28" s="901" t="s">
        <v>418</v>
      </c>
      <c r="L28" s="902" t="s">
        <v>420</v>
      </c>
    </row>
    <row r="29" spans="1:12">
      <c r="A29" s="478">
        <v>41427</v>
      </c>
      <c r="B29" s="478">
        <v>41431</v>
      </c>
      <c r="C29" s="478">
        <v>41434</v>
      </c>
      <c r="D29" s="478">
        <v>41438</v>
      </c>
      <c r="E29" s="478">
        <v>41441</v>
      </c>
      <c r="F29" s="478">
        <v>41445</v>
      </c>
      <c r="G29" s="478">
        <v>41448</v>
      </c>
      <c r="H29" s="479">
        <v>41452</v>
      </c>
      <c r="I29" s="479">
        <v>41455</v>
      </c>
      <c r="J29" s="900"/>
      <c r="K29" s="901"/>
      <c r="L29" s="902"/>
    </row>
    <row r="30" spans="1:12">
      <c r="A30" s="480">
        <v>0</v>
      </c>
      <c r="B30" s="480">
        <v>0</v>
      </c>
      <c r="C30" s="480">
        <v>0</v>
      </c>
      <c r="D30" s="480">
        <v>0</v>
      </c>
      <c r="E30" s="480">
        <v>0</v>
      </c>
      <c r="F30" s="480">
        <v>0</v>
      </c>
      <c r="G30" s="480">
        <v>0</v>
      </c>
      <c r="H30" s="480">
        <v>0</v>
      </c>
      <c r="I30" s="480"/>
      <c r="J30" s="477">
        <f>L26</f>
        <v>4861</v>
      </c>
      <c r="K30" s="477">
        <f>SUM(A30:I30)</f>
        <v>0</v>
      </c>
      <c r="L30" s="477">
        <f>J30-K30</f>
        <v>4861</v>
      </c>
    </row>
    <row r="31" spans="1:12" ht="8.1" customHeight="1">
      <c r="A31" s="484"/>
      <c r="B31" s="484"/>
      <c r="C31" s="484"/>
      <c r="D31" s="484"/>
      <c r="E31" s="484"/>
      <c r="F31" s="484"/>
      <c r="G31" s="484"/>
      <c r="H31" s="484"/>
      <c r="I31" s="484"/>
    </row>
    <row r="32" spans="1:12" ht="12.75" customHeight="1">
      <c r="A32" s="903" t="s">
        <v>419</v>
      </c>
      <c r="B32" s="903"/>
      <c r="C32" s="903"/>
      <c r="D32" s="903"/>
      <c r="E32" s="903"/>
      <c r="F32" s="903"/>
      <c r="G32" s="903"/>
      <c r="H32" s="903"/>
      <c r="I32" s="903"/>
      <c r="J32" s="900" t="s">
        <v>417</v>
      </c>
      <c r="K32" s="901" t="s">
        <v>418</v>
      </c>
      <c r="L32" s="902" t="s">
        <v>420</v>
      </c>
    </row>
    <row r="33" spans="1:12">
      <c r="A33" s="478">
        <v>41459</v>
      </c>
      <c r="B33" s="478">
        <v>41462</v>
      </c>
      <c r="C33" s="478">
        <v>41466</v>
      </c>
      <c r="D33" s="478">
        <v>41469</v>
      </c>
      <c r="E33" s="478">
        <v>41473</v>
      </c>
      <c r="F33" s="478">
        <v>41476</v>
      </c>
      <c r="G33" s="478">
        <v>41480</v>
      </c>
      <c r="H33" s="479">
        <v>41483</v>
      </c>
      <c r="I33" s="479"/>
      <c r="J33" s="900"/>
      <c r="K33" s="901"/>
      <c r="L33" s="902"/>
    </row>
    <row r="34" spans="1:12">
      <c r="A34" s="480">
        <v>0</v>
      </c>
      <c r="B34" s="480">
        <v>0</v>
      </c>
      <c r="C34" s="480">
        <v>0</v>
      </c>
      <c r="D34" s="480">
        <v>0</v>
      </c>
      <c r="E34" s="480">
        <v>0</v>
      </c>
      <c r="F34" s="480">
        <v>0</v>
      </c>
      <c r="G34" s="480">
        <v>0</v>
      </c>
      <c r="H34" s="480">
        <v>0</v>
      </c>
      <c r="I34" s="480"/>
      <c r="J34" s="477">
        <f>L30</f>
        <v>4861</v>
      </c>
      <c r="K34" s="477">
        <f>SUM(A34:I34)</f>
        <v>0</v>
      </c>
      <c r="L34" s="477">
        <f>J34-K34</f>
        <v>4861</v>
      </c>
    </row>
    <row r="35" spans="1:12" ht="8.1" customHeight="1">
      <c r="A35" s="484"/>
      <c r="B35" s="484"/>
      <c r="C35" s="484"/>
      <c r="D35" s="484"/>
      <c r="E35" s="484"/>
      <c r="F35" s="484"/>
      <c r="G35" s="484"/>
      <c r="H35" s="484"/>
      <c r="I35" s="484"/>
    </row>
    <row r="36" spans="1:12" ht="12.75" customHeight="1">
      <c r="A36" s="903" t="s">
        <v>419</v>
      </c>
      <c r="B36" s="903"/>
      <c r="C36" s="903"/>
      <c r="D36" s="903"/>
      <c r="E36" s="903"/>
      <c r="F36" s="903"/>
      <c r="G36" s="903"/>
      <c r="H36" s="903"/>
      <c r="I36" s="903"/>
      <c r="J36" s="900" t="s">
        <v>417</v>
      </c>
      <c r="K36" s="901" t="s">
        <v>418</v>
      </c>
      <c r="L36" s="902" t="s">
        <v>420</v>
      </c>
    </row>
    <row r="37" spans="1:12">
      <c r="A37" s="478">
        <v>41487</v>
      </c>
      <c r="B37" s="478">
        <v>41490</v>
      </c>
      <c r="C37" s="478">
        <v>41494</v>
      </c>
      <c r="D37" s="478">
        <v>41497</v>
      </c>
      <c r="E37" s="478">
        <v>41501</v>
      </c>
      <c r="F37" s="478">
        <v>41504</v>
      </c>
      <c r="G37" s="478">
        <v>41508</v>
      </c>
      <c r="H37" s="479">
        <v>41511</v>
      </c>
      <c r="I37" s="479">
        <v>41515</v>
      </c>
      <c r="J37" s="900"/>
      <c r="K37" s="901"/>
      <c r="L37" s="902"/>
    </row>
    <row r="38" spans="1:12">
      <c r="A38" s="480">
        <v>0</v>
      </c>
      <c r="B38" s="480">
        <v>0</v>
      </c>
      <c r="C38" s="480">
        <v>0</v>
      </c>
      <c r="D38" s="480">
        <v>0</v>
      </c>
      <c r="E38" s="480">
        <v>0</v>
      </c>
      <c r="F38" s="480">
        <v>0</v>
      </c>
      <c r="G38" s="480">
        <v>0</v>
      </c>
      <c r="H38" s="480">
        <v>0</v>
      </c>
      <c r="I38" s="480"/>
      <c r="J38" s="477">
        <f>L34</f>
        <v>4861</v>
      </c>
      <c r="K38" s="477">
        <f>SUM(A38:I38)</f>
        <v>0</v>
      </c>
      <c r="L38" s="477">
        <f>J38-K38</f>
        <v>4861</v>
      </c>
    </row>
    <row r="39" spans="1:12" ht="8.1" customHeight="1">
      <c r="A39" s="484"/>
      <c r="B39" s="484"/>
      <c r="C39" s="484"/>
      <c r="D39" s="484"/>
      <c r="E39" s="484"/>
      <c r="F39" s="484"/>
      <c r="G39" s="484"/>
      <c r="H39" s="484"/>
      <c r="I39" s="484"/>
    </row>
    <row r="40" spans="1:12" ht="12.75" customHeight="1">
      <c r="A40" s="903" t="s">
        <v>419</v>
      </c>
      <c r="B40" s="903"/>
      <c r="C40" s="903"/>
      <c r="D40" s="903"/>
      <c r="E40" s="903"/>
      <c r="F40" s="903"/>
      <c r="G40" s="903"/>
      <c r="H40" s="903"/>
      <c r="I40" s="903"/>
      <c r="J40" s="900" t="s">
        <v>417</v>
      </c>
      <c r="K40" s="901" t="s">
        <v>418</v>
      </c>
      <c r="L40" s="902" t="s">
        <v>420</v>
      </c>
    </row>
    <row r="41" spans="1:12">
      <c r="A41" s="478">
        <v>41518</v>
      </c>
      <c r="B41" s="478">
        <v>41522</v>
      </c>
      <c r="C41" s="478">
        <v>41525</v>
      </c>
      <c r="D41" s="478">
        <v>41529</v>
      </c>
      <c r="E41" s="478">
        <v>41532</v>
      </c>
      <c r="F41" s="478">
        <v>41536</v>
      </c>
      <c r="G41" s="478">
        <v>41539</v>
      </c>
      <c r="H41" s="479">
        <v>41543</v>
      </c>
      <c r="I41" s="479">
        <v>41546</v>
      </c>
      <c r="J41" s="900"/>
      <c r="K41" s="901"/>
      <c r="L41" s="902"/>
    </row>
    <row r="42" spans="1:12">
      <c r="A42" s="480">
        <v>0</v>
      </c>
      <c r="B42" s="480">
        <v>0</v>
      </c>
      <c r="C42" s="480">
        <v>0</v>
      </c>
      <c r="D42" s="480">
        <v>0</v>
      </c>
      <c r="E42" s="480">
        <v>0</v>
      </c>
      <c r="F42" s="480">
        <v>0</v>
      </c>
      <c r="G42" s="480">
        <v>0</v>
      </c>
      <c r="H42" s="480">
        <v>0</v>
      </c>
      <c r="I42" s="480"/>
      <c r="J42" s="477">
        <f>L38</f>
        <v>4861</v>
      </c>
      <c r="K42" s="477">
        <f>SUM(A42:I42)</f>
        <v>0</v>
      </c>
      <c r="L42" s="477">
        <f>J42-K42</f>
        <v>4861</v>
      </c>
    </row>
    <row r="43" spans="1:12" ht="8.1" customHeight="1">
      <c r="A43" s="484"/>
      <c r="B43" s="484"/>
      <c r="C43" s="484"/>
      <c r="D43" s="484"/>
      <c r="E43" s="484"/>
      <c r="F43" s="484"/>
      <c r="G43" s="484"/>
      <c r="H43" s="484"/>
      <c r="I43" s="484"/>
    </row>
    <row r="44" spans="1:12" ht="12.75" customHeight="1">
      <c r="A44" s="903" t="s">
        <v>419</v>
      </c>
      <c r="B44" s="903"/>
      <c r="C44" s="903"/>
      <c r="D44" s="903"/>
      <c r="E44" s="903"/>
      <c r="F44" s="903"/>
      <c r="G44" s="903"/>
      <c r="H44" s="903"/>
      <c r="I44" s="903"/>
      <c r="J44" s="900" t="s">
        <v>417</v>
      </c>
      <c r="K44" s="901" t="s">
        <v>418</v>
      </c>
      <c r="L44" s="902" t="s">
        <v>420</v>
      </c>
    </row>
    <row r="45" spans="1:12">
      <c r="A45" s="478">
        <v>41550</v>
      </c>
      <c r="B45" s="478">
        <v>41553</v>
      </c>
      <c r="C45" s="478">
        <v>41557</v>
      </c>
      <c r="D45" s="478">
        <v>41560</v>
      </c>
      <c r="E45" s="478">
        <v>41564</v>
      </c>
      <c r="F45" s="478">
        <v>41567</v>
      </c>
      <c r="G45" s="478">
        <v>41571</v>
      </c>
      <c r="H45" s="479">
        <v>41574</v>
      </c>
      <c r="I45" s="479">
        <v>41578</v>
      </c>
      <c r="J45" s="900"/>
      <c r="K45" s="901"/>
      <c r="L45" s="902"/>
    </row>
    <row r="46" spans="1:12">
      <c r="A46" s="480">
        <v>0</v>
      </c>
      <c r="B46" s="480">
        <v>0</v>
      </c>
      <c r="C46" s="480">
        <v>0</v>
      </c>
      <c r="D46" s="480">
        <v>0</v>
      </c>
      <c r="E46" s="480">
        <v>0</v>
      </c>
      <c r="F46" s="480">
        <v>0</v>
      </c>
      <c r="G46" s="480">
        <v>0</v>
      </c>
      <c r="H46" s="480">
        <v>0</v>
      </c>
      <c r="I46" s="480"/>
      <c r="J46" s="477">
        <f>L42</f>
        <v>4861</v>
      </c>
      <c r="K46" s="477">
        <f>SUM(A46:I46)</f>
        <v>0</v>
      </c>
      <c r="L46" s="477">
        <f>J46-K46</f>
        <v>4861</v>
      </c>
    </row>
    <row r="47" spans="1:12" ht="8.1" customHeight="1">
      <c r="A47" s="484"/>
      <c r="B47" s="484"/>
      <c r="C47" s="484"/>
      <c r="D47" s="484"/>
      <c r="E47" s="484"/>
      <c r="F47" s="484"/>
      <c r="G47" s="484"/>
      <c r="H47" s="484"/>
      <c r="I47" s="484"/>
    </row>
    <row r="48" spans="1:12" ht="12.75" customHeight="1">
      <c r="A48" s="903" t="s">
        <v>419</v>
      </c>
      <c r="B48" s="903"/>
      <c r="C48" s="903"/>
      <c r="D48" s="903"/>
      <c r="E48" s="903"/>
      <c r="F48" s="903"/>
      <c r="G48" s="903"/>
      <c r="H48" s="903"/>
      <c r="I48" s="903"/>
      <c r="J48" s="900" t="s">
        <v>417</v>
      </c>
      <c r="K48" s="901" t="s">
        <v>418</v>
      </c>
      <c r="L48" s="902" t="s">
        <v>420</v>
      </c>
    </row>
    <row r="49" spans="1:12">
      <c r="A49" s="478">
        <v>41581</v>
      </c>
      <c r="B49" s="478">
        <v>41585</v>
      </c>
      <c r="C49" s="478">
        <v>41588</v>
      </c>
      <c r="D49" s="478">
        <v>41592</v>
      </c>
      <c r="E49" s="478">
        <v>41595</v>
      </c>
      <c r="F49" s="478">
        <v>41599</v>
      </c>
      <c r="G49" s="478">
        <v>41602</v>
      </c>
      <c r="H49" s="479">
        <v>41606</v>
      </c>
      <c r="I49" s="479"/>
      <c r="J49" s="900"/>
      <c r="K49" s="901"/>
      <c r="L49" s="902"/>
    </row>
    <row r="50" spans="1:12">
      <c r="A50" s="480">
        <v>0</v>
      </c>
      <c r="B50" s="480">
        <v>0</v>
      </c>
      <c r="C50" s="480">
        <v>0</v>
      </c>
      <c r="D50" s="480">
        <v>0</v>
      </c>
      <c r="E50" s="480">
        <v>0</v>
      </c>
      <c r="F50" s="480">
        <v>0</v>
      </c>
      <c r="G50" s="480">
        <v>0</v>
      </c>
      <c r="H50" s="480">
        <v>0</v>
      </c>
      <c r="I50" s="480"/>
      <c r="J50" s="477">
        <f>L46</f>
        <v>4861</v>
      </c>
      <c r="K50" s="477">
        <f>SUM(A50:I50)</f>
        <v>0</v>
      </c>
      <c r="L50" s="477">
        <f>J50-K50</f>
        <v>4861</v>
      </c>
    </row>
    <row r="51" spans="1:12" ht="8.1" customHeight="1">
      <c r="A51" s="484"/>
      <c r="B51" s="484"/>
      <c r="C51" s="484"/>
      <c r="D51" s="484"/>
      <c r="E51" s="484"/>
      <c r="F51" s="484"/>
      <c r="G51" s="484"/>
      <c r="H51" s="484"/>
      <c r="I51" s="484"/>
    </row>
    <row r="52" spans="1:12" ht="12.75" customHeight="1">
      <c r="A52" s="903" t="s">
        <v>419</v>
      </c>
      <c r="B52" s="903"/>
      <c r="C52" s="903"/>
      <c r="D52" s="903"/>
      <c r="E52" s="903"/>
      <c r="F52" s="903"/>
      <c r="G52" s="903"/>
      <c r="H52" s="903"/>
      <c r="I52" s="903"/>
      <c r="J52" s="900" t="s">
        <v>417</v>
      </c>
      <c r="K52" s="901" t="s">
        <v>418</v>
      </c>
      <c r="L52" s="902" t="s">
        <v>420</v>
      </c>
    </row>
    <row r="53" spans="1:12">
      <c r="A53" s="478">
        <v>41609</v>
      </c>
      <c r="B53" s="478">
        <v>41613</v>
      </c>
      <c r="C53" s="478">
        <v>41616</v>
      </c>
      <c r="D53" s="478">
        <v>41620</v>
      </c>
      <c r="E53" s="478">
        <v>41623</v>
      </c>
      <c r="F53" s="478">
        <v>41627</v>
      </c>
      <c r="G53" s="478">
        <v>41630</v>
      </c>
      <c r="H53" s="479">
        <v>41634</v>
      </c>
      <c r="I53" s="479">
        <v>41637</v>
      </c>
      <c r="J53" s="900"/>
      <c r="K53" s="901"/>
      <c r="L53" s="902"/>
    </row>
    <row r="54" spans="1:12">
      <c r="A54" s="480">
        <v>0</v>
      </c>
      <c r="B54" s="480">
        <v>0</v>
      </c>
      <c r="C54" s="480">
        <v>0</v>
      </c>
      <c r="D54" s="480">
        <v>0</v>
      </c>
      <c r="E54" s="480">
        <v>0</v>
      </c>
      <c r="F54" s="480">
        <v>0</v>
      </c>
      <c r="G54" s="480">
        <v>0</v>
      </c>
      <c r="H54" s="480">
        <v>0</v>
      </c>
      <c r="I54" s="480"/>
      <c r="J54" s="477">
        <f>L50</f>
        <v>4861</v>
      </c>
      <c r="K54" s="477">
        <f>SUM(A54:I54)</f>
        <v>0</v>
      </c>
      <c r="L54" s="477">
        <f>J54-K54</f>
        <v>4861</v>
      </c>
    </row>
    <row r="56" spans="1:12">
      <c r="J56" s="485"/>
      <c r="K56" s="486">
        <f>SUM(K10+K14+K18+K22+K26+K30+K34+K38+K42+K46+K50+K54)</f>
        <v>809</v>
      </c>
      <c r="L56" s="485"/>
    </row>
  </sheetData>
  <mergeCells count="56">
    <mergeCell ref="A48:I48"/>
    <mergeCell ref="J48:J49"/>
    <mergeCell ref="K48:K49"/>
    <mergeCell ref="L48:L49"/>
    <mergeCell ref="A52:I52"/>
    <mergeCell ref="J52:J53"/>
    <mergeCell ref="K52:K53"/>
    <mergeCell ref="L52:L53"/>
    <mergeCell ref="A40:I40"/>
    <mergeCell ref="J40:J41"/>
    <mergeCell ref="K40:K41"/>
    <mergeCell ref="L40:L41"/>
    <mergeCell ref="A44:I44"/>
    <mergeCell ref="J44:J45"/>
    <mergeCell ref="K44:K45"/>
    <mergeCell ref="L44:L45"/>
    <mergeCell ref="A32:I32"/>
    <mergeCell ref="J32:J33"/>
    <mergeCell ref="K32:K33"/>
    <mergeCell ref="L32:L33"/>
    <mergeCell ref="A36:I36"/>
    <mergeCell ref="J36:J37"/>
    <mergeCell ref="K36:K37"/>
    <mergeCell ref="L36:L37"/>
    <mergeCell ref="A24:I24"/>
    <mergeCell ref="J24:J25"/>
    <mergeCell ref="K24:K25"/>
    <mergeCell ref="L24:L25"/>
    <mergeCell ref="A28:I28"/>
    <mergeCell ref="J28:J29"/>
    <mergeCell ref="K28:K29"/>
    <mergeCell ref="L28:L29"/>
    <mergeCell ref="A16:I16"/>
    <mergeCell ref="J16:J17"/>
    <mergeCell ref="K16:K17"/>
    <mergeCell ref="L16:L17"/>
    <mergeCell ref="A20:I20"/>
    <mergeCell ref="J20:J21"/>
    <mergeCell ref="K20:K21"/>
    <mergeCell ref="L20:L21"/>
    <mergeCell ref="A8:I8"/>
    <mergeCell ref="J8:J9"/>
    <mergeCell ref="K8:K9"/>
    <mergeCell ref="L8:L9"/>
    <mergeCell ref="A12:I12"/>
    <mergeCell ref="J12:J13"/>
    <mergeCell ref="K12:K13"/>
    <mergeCell ref="L12:L13"/>
    <mergeCell ref="A1:L1"/>
    <mergeCell ref="A2:L2"/>
    <mergeCell ref="D3:E3"/>
    <mergeCell ref="F3:G3"/>
    <mergeCell ref="J3:J4"/>
    <mergeCell ref="K3:K4"/>
    <mergeCell ref="L3:L4"/>
    <mergeCell ref="D4:E4"/>
  </mergeCells>
  <pageMargins left="0.15763888888888899" right="0.15763888888888899" top="0.196527777777778" bottom="0.19652777777777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14" sqref="B14"/>
    </sheetView>
  </sheetViews>
  <sheetFormatPr baseColWidth="10" defaultColWidth="9.109375" defaultRowHeight="13.2"/>
  <cols>
    <col min="3" max="3" width="17.21875" customWidth="1"/>
    <col min="4" max="4" width="9.6640625" bestFit="1" customWidth="1"/>
    <col min="5" max="5" width="10.44140625" bestFit="1" customWidth="1"/>
    <col min="6" max="6" width="9.6640625" bestFit="1" customWidth="1"/>
    <col min="10" max="10" width="10.44140625" bestFit="1" customWidth="1"/>
    <col min="12" max="12" width="10.44140625" bestFit="1" customWidth="1"/>
    <col min="13" max="13" width="11.44140625" bestFit="1" customWidth="1"/>
  </cols>
  <sheetData>
    <row r="1" spans="1:13">
      <c r="A1" s="444">
        <v>500</v>
      </c>
      <c r="B1" s="444">
        <v>10</v>
      </c>
      <c r="C1" s="445">
        <f t="shared" ref="C1:C15" si="0">A1*B1</f>
        <v>5000</v>
      </c>
      <c r="D1" s="445"/>
      <c r="E1" s="445"/>
      <c r="F1" s="445"/>
      <c r="G1" s="445"/>
      <c r="H1" s="484"/>
      <c r="I1" s="484"/>
      <c r="J1" s="484"/>
    </row>
    <row r="2" spans="1:13">
      <c r="A2" s="444">
        <v>200</v>
      </c>
      <c r="B2" s="444">
        <v>8</v>
      </c>
      <c r="C2" s="445">
        <f t="shared" si="0"/>
        <v>1600</v>
      </c>
      <c r="D2" s="445"/>
      <c r="E2" s="445"/>
      <c r="F2" s="445"/>
      <c r="G2" s="445"/>
      <c r="H2" s="484"/>
      <c r="I2" s="484"/>
      <c r="J2" s="484"/>
    </row>
    <row r="3" spans="1:13">
      <c r="A3" s="444">
        <v>100</v>
      </c>
      <c r="B3" s="444">
        <v>20</v>
      </c>
      <c r="C3" s="445">
        <f t="shared" si="0"/>
        <v>2000</v>
      </c>
      <c r="D3" s="445"/>
      <c r="E3" s="445"/>
      <c r="F3" s="445"/>
      <c r="G3" s="445"/>
      <c r="H3" s="484"/>
      <c r="I3" s="484"/>
      <c r="J3" s="484"/>
    </row>
    <row r="4" spans="1:13">
      <c r="A4" s="444">
        <v>50</v>
      </c>
      <c r="B4" s="444">
        <v>22</v>
      </c>
      <c r="C4" s="445">
        <f t="shared" si="0"/>
        <v>1100</v>
      </c>
      <c r="D4" s="445"/>
      <c r="E4" s="445"/>
      <c r="F4" s="446"/>
      <c r="G4" s="445"/>
      <c r="H4" s="484"/>
      <c r="I4" s="484"/>
      <c r="J4" s="484"/>
    </row>
    <row r="5" spans="1:13">
      <c r="A5" s="444">
        <v>20</v>
      </c>
      <c r="B5" s="444">
        <v>24</v>
      </c>
      <c r="C5" s="445">
        <f t="shared" si="0"/>
        <v>480</v>
      </c>
      <c r="D5" s="445"/>
      <c r="E5" s="445"/>
      <c r="F5" s="445"/>
      <c r="G5" s="445"/>
      <c r="H5" s="484"/>
      <c r="I5" s="484"/>
      <c r="J5" s="484"/>
    </row>
    <row r="6" spans="1:13">
      <c r="A6" s="444">
        <v>10</v>
      </c>
      <c r="B6" s="444"/>
      <c r="C6" s="445">
        <f t="shared" si="0"/>
        <v>0</v>
      </c>
      <c r="D6" s="445"/>
      <c r="E6" s="445"/>
      <c r="F6" s="445"/>
      <c r="G6" s="445"/>
      <c r="H6" s="484"/>
      <c r="I6" s="484"/>
      <c r="J6" s="484">
        <f>2040-3680</f>
        <v>-1640</v>
      </c>
    </row>
    <row r="7" spans="1:13">
      <c r="A7" s="444">
        <v>5</v>
      </c>
      <c r="B7" s="444"/>
      <c r="C7" s="445">
        <f t="shared" si="0"/>
        <v>0</v>
      </c>
      <c r="D7" s="445"/>
      <c r="E7" s="445"/>
      <c r="F7" s="445"/>
      <c r="G7" s="445"/>
      <c r="H7" s="484"/>
      <c r="I7" s="484"/>
      <c r="J7" s="484"/>
    </row>
    <row r="8" spans="1:13">
      <c r="A8" s="444">
        <v>2</v>
      </c>
      <c r="B8" s="444"/>
      <c r="C8" s="445">
        <f t="shared" si="0"/>
        <v>0</v>
      </c>
      <c r="D8" s="445"/>
      <c r="E8" s="445"/>
      <c r="F8" s="445"/>
      <c r="G8" s="445"/>
      <c r="H8" s="484"/>
      <c r="I8" s="484"/>
      <c r="J8" s="484"/>
    </row>
    <row r="9" spans="1:13">
      <c r="A9" s="444">
        <v>1</v>
      </c>
      <c r="B9" s="444">
        <v>298.7</v>
      </c>
      <c r="C9" s="445">
        <f t="shared" si="0"/>
        <v>298.7</v>
      </c>
      <c r="D9" s="445"/>
      <c r="E9" s="445"/>
      <c r="F9" s="445"/>
      <c r="G9" s="445"/>
      <c r="H9" s="484"/>
      <c r="I9" s="484"/>
      <c r="J9" s="484"/>
      <c r="K9" s="444"/>
      <c r="L9" s="444"/>
    </row>
    <row r="10" spans="1:13">
      <c r="A10" s="444">
        <v>0.5</v>
      </c>
      <c r="B10" s="444"/>
      <c r="C10" s="445">
        <f t="shared" si="0"/>
        <v>0</v>
      </c>
      <c r="D10" s="445"/>
      <c r="E10" s="445"/>
      <c r="F10" s="445"/>
      <c r="G10" s="445"/>
      <c r="H10" s="484"/>
      <c r="I10" s="484"/>
      <c r="J10" s="484"/>
      <c r="K10" s="444"/>
      <c r="L10" s="444"/>
      <c r="M10" s="484"/>
    </row>
    <row r="11" spans="1:13">
      <c r="A11" s="444">
        <v>14</v>
      </c>
      <c r="B11" s="444"/>
      <c r="C11" s="445">
        <f>A11*B11</f>
        <v>0</v>
      </c>
      <c r="D11" s="445"/>
      <c r="E11" s="445"/>
      <c r="F11" s="445"/>
      <c r="G11" s="445"/>
      <c r="H11" s="484"/>
      <c r="I11" s="484"/>
      <c r="J11" s="484"/>
      <c r="K11" s="444"/>
      <c r="L11" s="444"/>
      <c r="M11" s="484"/>
    </row>
    <row r="12" spans="1:13">
      <c r="A12" s="444">
        <v>16.5</v>
      </c>
      <c r="B12" s="444"/>
      <c r="C12" s="445">
        <f>A12*B12</f>
        <v>0</v>
      </c>
      <c r="D12" s="445"/>
      <c r="E12" s="445"/>
      <c r="F12" s="445"/>
      <c r="G12" s="445"/>
      <c r="H12" s="484"/>
      <c r="I12" s="484"/>
      <c r="J12" s="484"/>
      <c r="K12" s="444"/>
      <c r="L12" s="444"/>
      <c r="M12" s="484"/>
    </row>
    <row r="13" spans="1:13">
      <c r="A13" s="444">
        <v>17</v>
      </c>
      <c r="B13" s="444">
        <v>47</v>
      </c>
      <c r="C13" s="445">
        <f>A13*B13</f>
        <v>799</v>
      </c>
      <c r="D13" s="484"/>
      <c r="E13" s="445"/>
      <c r="F13" s="445"/>
      <c r="G13" s="445"/>
      <c r="H13" s="447"/>
      <c r="I13" s="447"/>
      <c r="J13" s="447"/>
      <c r="K13" s="444"/>
      <c r="L13" s="444"/>
      <c r="M13" s="484"/>
    </row>
    <row r="14" spans="1:13">
      <c r="A14" s="444">
        <v>18</v>
      </c>
      <c r="B14" s="489">
        <v>21</v>
      </c>
      <c r="C14" s="445">
        <f t="shared" si="0"/>
        <v>378</v>
      </c>
      <c r="D14" s="484"/>
      <c r="E14" s="445"/>
      <c r="F14" s="445"/>
      <c r="G14" s="445"/>
      <c r="H14" s="484"/>
      <c r="I14" s="484"/>
      <c r="J14" s="484"/>
      <c r="K14" s="444"/>
      <c r="L14" s="444"/>
      <c r="M14" s="484"/>
    </row>
    <row r="15" spans="1:13">
      <c r="A15" s="444">
        <v>20</v>
      </c>
      <c r="B15" s="444"/>
      <c r="C15" s="445">
        <f t="shared" si="0"/>
        <v>0</v>
      </c>
      <c r="D15" s="445"/>
      <c r="E15" s="445"/>
      <c r="F15" s="445"/>
      <c r="G15" s="445"/>
      <c r="H15" s="484"/>
      <c r="I15" s="484"/>
      <c r="J15" s="484"/>
    </row>
    <row r="16" spans="1:13">
      <c r="A16" s="484"/>
      <c r="B16" s="484"/>
      <c r="C16" s="484"/>
      <c r="D16" s="484"/>
      <c r="E16" s="484"/>
      <c r="F16" s="484"/>
      <c r="G16" s="484"/>
      <c r="H16" s="484"/>
      <c r="I16" s="484"/>
      <c r="J16" s="484"/>
    </row>
    <row r="17" spans="1:10">
      <c r="A17" s="484"/>
      <c r="B17" s="484"/>
      <c r="C17" s="445">
        <f>SUM(C1:C15)</f>
        <v>11655.7</v>
      </c>
      <c r="D17" s="484"/>
      <c r="E17" s="484">
        <f>C17-4279.2</f>
        <v>7376.5000000000009</v>
      </c>
      <c r="F17" s="484"/>
      <c r="G17" s="484"/>
      <c r="H17" s="484"/>
      <c r="I17" s="484"/>
      <c r="J17" s="484"/>
    </row>
    <row r="18" spans="1:10">
      <c r="A18" s="484"/>
      <c r="B18" s="484"/>
      <c r="C18" s="484"/>
      <c r="D18" s="484"/>
      <c r="E18" s="484"/>
      <c r="F18" s="484"/>
      <c r="G18" s="484"/>
      <c r="H18" s="484"/>
      <c r="I18" s="484"/>
      <c r="J18" s="484"/>
    </row>
    <row r="19" spans="1:10">
      <c r="A19" s="484"/>
      <c r="B19" s="484"/>
      <c r="C19" s="484"/>
      <c r="D19" s="484"/>
      <c r="E19" s="484"/>
      <c r="F19" s="484"/>
      <c r="G19" s="484"/>
      <c r="H19" s="484"/>
      <c r="I19" s="691"/>
      <c r="J19" s="484"/>
    </row>
    <row r="20" spans="1:10">
      <c r="A20" s="484"/>
      <c r="B20" s="489"/>
      <c r="C20" s="484"/>
      <c r="D20" s="484"/>
      <c r="E20" s="484"/>
      <c r="F20" s="484"/>
      <c r="G20" s="484"/>
      <c r="H20" s="484"/>
      <c r="I20" s="484"/>
      <c r="J20" s="484"/>
    </row>
    <row r="21" spans="1:10">
      <c r="A21" s="484"/>
      <c r="B21" s="444"/>
      <c r="C21" s="484"/>
      <c r="D21" s="484"/>
      <c r="E21" s="484"/>
      <c r="F21" s="484"/>
      <c r="G21" s="484"/>
      <c r="H21" s="484"/>
      <c r="I21" s="484"/>
      <c r="J21" s="48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LW165"/>
  <sheetViews>
    <sheetView zoomScale="84" zoomScaleNormal="85" zoomScalePageLayoutView="70" workbookViewId="0">
      <pane ySplit="6" topLeftCell="A31" activePane="bottomLeft" state="frozen"/>
      <selection pane="bottomLeft" activeCell="H58" sqref="H58:H61"/>
    </sheetView>
  </sheetViews>
  <sheetFormatPr baseColWidth="10" defaultColWidth="9.109375" defaultRowHeight="13.2"/>
  <cols>
    <col min="1" max="1" width="11.44140625" style="71" bestFit="1" customWidth="1"/>
    <col min="2" max="2" width="14.109375" style="1" customWidth="1"/>
    <col min="3" max="3" width="12" style="1" bestFit="1" customWidth="1"/>
    <col min="4" max="4" width="2.88671875" style="1" customWidth="1"/>
    <col min="5" max="5" width="12.6640625" style="1" bestFit="1" customWidth="1"/>
    <col min="6" max="6" width="5.44140625" style="71" customWidth="1"/>
    <col min="7" max="7" width="9.6640625" style="71" customWidth="1"/>
    <col min="8" max="8" width="10.109375" style="71" bestFit="1" customWidth="1"/>
    <col min="9" max="9" width="12.6640625" style="71" customWidth="1"/>
    <col min="10" max="10" width="13" style="71" customWidth="1"/>
    <col min="11" max="11" width="6.44140625" style="71" customWidth="1"/>
    <col min="12" max="12" width="15.109375" style="71" customWidth="1"/>
    <col min="13" max="1011" width="9.109375" style="1"/>
  </cols>
  <sheetData>
    <row r="1" spans="1:18" ht="6.75" customHeight="1">
      <c r="A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8" ht="13.8">
      <c r="A2" s="788" t="s">
        <v>8</v>
      </c>
      <c r="B2" s="788"/>
      <c r="C2" s="158"/>
      <c r="D2" s="803"/>
      <c r="E2" s="803"/>
      <c r="F2" s="159"/>
      <c r="G2" s="600" t="s">
        <v>18</v>
      </c>
      <c r="H2" s="589" t="s">
        <v>21</v>
      </c>
      <c r="I2" s="589" t="s">
        <v>24</v>
      </c>
      <c r="J2" s="589" t="s">
        <v>27</v>
      </c>
      <c r="K2" s="589" t="s">
        <v>30</v>
      </c>
      <c r="L2" s="589" t="s">
        <v>34</v>
      </c>
      <c r="M2"/>
      <c r="N2"/>
      <c r="O2"/>
      <c r="P2"/>
      <c r="Q2"/>
      <c r="R2"/>
    </row>
    <row r="3" spans="1:18" ht="13.8">
      <c r="A3" s="775" t="s">
        <v>9</v>
      </c>
      <c r="B3" s="775"/>
      <c r="C3" s="158"/>
      <c r="D3" s="161"/>
      <c r="E3" s="161"/>
      <c r="F3" s="159"/>
      <c r="G3" s="589" t="s">
        <v>37</v>
      </c>
      <c r="H3" s="589" t="s">
        <v>40</v>
      </c>
      <c r="I3" s="589" t="s">
        <v>43</v>
      </c>
      <c r="J3" s="589" t="s">
        <v>46</v>
      </c>
      <c r="K3" s="589" t="s">
        <v>50</v>
      </c>
      <c r="L3" s="589" t="s">
        <v>53</v>
      </c>
      <c r="M3"/>
      <c r="N3"/>
      <c r="O3"/>
      <c r="P3"/>
      <c r="Q3"/>
      <c r="R3"/>
    </row>
    <row r="4" spans="1:18" ht="13.8">
      <c r="A4" s="776" t="s">
        <v>10</v>
      </c>
      <c r="B4" s="776"/>
      <c r="C4" s="162"/>
      <c r="D4" s="801"/>
      <c r="E4" s="801"/>
      <c r="F4" s="163"/>
      <c r="G4" s="590" t="s">
        <v>19</v>
      </c>
      <c r="H4" s="590" t="s">
        <v>22</v>
      </c>
      <c r="I4" s="590" t="s">
        <v>25</v>
      </c>
      <c r="J4" s="590" t="s">
        <v>28</v>
      </c>
      <c r="K4" s="590" t="s">
        <v>31</v>
      </c>
      <c r="L4" s="590" t="s">
        <v>35</v>
      </c>
      <c r="M4"/>
      <c r="N4"/>
      <c r="O4"/>
      <c r="P4"/>
      <c r="Q4"/>
      <c r="R4"/>
    </row>
    <row r="5" spans="1:18" ht="15.6">
      <c r="A5" s="802" t="s">
        <v>5</v>
      </c>
      <c r="B5" s="802"/>
      <c r="C5" s="162"/>
      <c r="D5" s="161"/>
      <c r="E5" s="161"/>
      <c r="F5" s="163"/>
      <c r="G5" s="590" t="s">
        <v>38</v>
      </c>
      <c r="H5" s="590" t="s">
        <v>41</v>
      </c>
      <c r="I5" s="590" t="s">
        <v>44</v>
      </c>
      <c r="J5" s="590" t="s">
        <v>47</v>
      </c>
      <c r="K5" s="590" t="s">
        <v>51</v>
      </c>
      <c r="L5" s="590" t="s">
        <v>54</v>
      </c>
      <c r="M5"/>
      <c r="N5"/>
      <c r="O5"/>
      <c r="P5"/>
      <c r="Q5"/>
      <c r="R5"/>
    </row>
    <row r="6" spans="1:18" ht="5.25" customHeight="1">
      <c r="A6" s="164"/>
      <c r="B6" s="164"/>
      <c r="C6" s="162"/>
      <c r="D6" s="161"/>
      <c r="E6" s="161"/>
      <c r="F6" s="163"/>
      <c r="G6"/>
      <c r="H6"/>
      <c r="I6"/>
      <c r="J6"/>
      <c r="K6"/>
      <c r="L6"/>
      <c r="M6"/>
      <c r="N6"/>
      <c r="O6"/>
      <c r="P6"/>
      <c r="Q6"/>
      <c r="R6"/>
    </row>
    <row r="7" spans="1:18" ht="26.25" customHeight="1">
      <c r="A7" s="794" t="s">
        <v>253</v>
      </c>
      <c r="B7" s="794"/>
      <c r="C7" s="794"/>
      <c r="D7" s="794"/>
      <c r="E7" s="794"/>
      <c r="F7" s="794"/>
      <c r="G7" s="794"/>
      <c r="H7" s="794"/>
      <c r="I7" s="794"/>
      <c r="J7" s="794"/>
      <c r="K7" s="794"/>
      <c r="L7" s="794"/>
      <c r="M7"/>
      <c r="N7"/>
      <c r="O7"/>
      <c r="P7" s="131"/>
      <c r="Q7"/>
      <c r="R7"/>
    </row>
    <row r="8" spans="1:18" ht="13.5" customHeight="1">
      <c r="A8" s="130"/>
      <c r="B8" s="166"/>
      <c r="C8" s="166"/>
      <c r="D8" s="166"/>
      <c r="E8" s="166"/>
      <c r="F8" s="130"/>
      <c r="G8" s="130"/>
      <c r="H8" s="130"/>
      <c r="I8" s="130"/>
      <c r="J8" s="130"/>
      <c r="K8" s="130"/>
      <c r="L8" s="130"/>
      <c r="M8" s="167"/>
      <c r="N8" s="131"/>
      <c r="O8" s="131"/>
      <c r="P8" s="131"/>
      <c r="Q8"/>
      <c r="R8"/>
    </row>
    <row r="9" spans="1:18" ht="15.6">
      <c r="A9" s="795" t="str">
        <f>Menu!C13</f>
        <v>Jardines Cancun</v>
      </c>
      <c r="B9" s="795"/>
      <c r="C9" s="795"/>
      <c r="D9" s="795"/>
      <c r="E9" s="596" t="str">
        <f>Menu!F13</f>
        <v>Cancun</v>
      </c>
      <c r="F9" s="623"/>
      <c r="G9" s="623"/>
      <c r="H9" s="795" t="str">
        <f>Menu!I13</f>
        <v>Quintana Roo</v>
      </c>
      <c r="I9" s="795"/>
      <c r="J9" s="795" t="s">
        <v>68</v>
      </c>
      <c r="K9" s="795"/>
      <c r="L9" s="597">
        <v>2018</v>
      </c>
      <c r="M9" s="52"/>
      <c r="N9"/>
      <c r="O9" s="52"/>
      <c r="P9" s="52"/>
      <c r="Q9" s="52"/>
      <c r="R9"/>
    </row>
    <row r="10" spans="1:18">
      <c r="A10" s="796" t="s">
        <v>254</v>
      </c>
      <c r="B10" s="796"/>
      <c r="C10" s="796"/>
      <c r="D10" s="796"/>
      <c r="E10" s="599" t="s">
        <v>255</v>
      </c>
      <c r="F10" s="624"/>
      <c r="G10" s="624"/>
      <c r="H10" s="796" t="s">
        <v>256</v>
      </c>
      <c r="I10" s="796"/>
      <c r="J10" s="797" t="s">
        <v>257</v>
      </c>
      <c r="K10" s="797"/>
      <c r="L10" s="598" t="s">
        <v>258</v>
      </c>
      <c r="M10" s="52"/>
      <c r="N10" s="52"/>
      <c r="O10" s="52"/>
      <c r="P10" s="52"/>
      <c r="Q10" s="52"/>
      <c r="R10"/>
    </row>
    <row r="11" spans="1:18" ht="13.5" customHeight="1" thickBot="1">
      <c r="A11" s="130"/>
      <c r="B11" s="55"/>
      <c r="C11" s="55"/>
      <c r="D11" s="55"/>
      <c r="E11" s="55"/>
      <c r="F11" s="130"/>
      <c r="G11" s="130"/>
      <c r="H11" s="130"/>
      <c r="I11" s="130"/>
      <c r="J11" s="130"/>
      <c r="K11" s="130"/>
      <c r="L11" s="130"/>
      <c r="M11" s="172"/>
      <c r="N11" s="172"/>
      <c r="O11" s="173"/>
      <c r="P11" s="52"/>
      <c r="Q11" s="52"/>
      <c r="R11"/>
    </row>
    <row r="12" spans="1:18" ht="13.5" customHeight="1" thickBot="1">
      <c r="A12" s="791" t="s">
        <v>259</v>
      </c>
      <c r="B12" s="792" t="s">
        <v>260</v>
      </c>
      <c r="C12" s="792"/>
      <c r="D12" s="792"/>
      <c r="E12" s="792"/>
      <c r="F12" s="792" t="s">
        <v>261</v>
      </c>
      <c r="G12" s="792" t="s">
        <v>262</v>
      </c>
      <c r="H12" s="792"/>
      <c r="I12" s="792"/>
      <c r="J12" s="792"/>
      <c r="K12" s="793" t="s">
        <v>264</v>
      </c>
      <c r="L12" s="793"/>
      <c r="M12" s="174"/>
      <c r="N12" s="174"/>
      <c r="O12" s="172"/>
      <c r="P12" s="52"/>
      <c r="Q12" s="52"/>
      <c r="R12"/>
    </row>
    <row r="13" spans="1:18">
      <c r="A13" s="791"/>
      <c r="B13" s="792"/>
      <c r="C13" s="792"/>
      <c r="D13" s="792"/>
      <c r="E13" s="792"/>
      <c r="F13" s="792"/>
      <c r="G13" s="594" t="s">
        <v>265</v>
      </c>
      <c r="H13" s="594" t="s">
        <v>266</v>
      </c>
      <c r="I13" s="594" t="s">
        <v>265</v>
      </c>
      <c r="J13" s="594" t="s">
        <v>266</v>
      </c>
      <c r="K13" s="594" t="s">
        <v>265</v>
      </c>
      <c r="L13" s="595" t="s">
        <v>266</v>
      </c>
      <c r="M13" s="52"/>
      <c r="N13" s="175"/>
      <c r="O13" s="52"/>
      <c r="P13" s="52"/>
      <c r="Q13" s="52"/>
      <c r="R13"/>
    </row>
    <row r="14" spans="1:18" ht="15.75" customHeight="1">
      <c r="A14" s="625" t="s">
        <v>481</v>
      </c>
      <c r="B14" s="725" t="s">
        <v>437</v>
      </c>
      <c r="C14" s="726"/>
      <c r="D14" s="726"/>
      <c r="E14" s="727"/>
      <c r="F14" s="177" t="s">
        <v>176</v>
      </c>
      <c r="G14" s="626">
        <v>354</v>
      </c>
      <c r="H14" s="626"/>
      <c r="I14" s="178"/>
      <c r="J14" s="178"/>
      <c r="K14" s="178"/>
      <c r="L14" s="178"/>
      <c r="M14" s="180" t="e">
        <f>VLOOKUP(B14,Listado!C11:I321,7,0)</f>
        <v>#N/A</v>
      </c>
      <c r="N14" s="181" t="s">
        <v>79</v>
      </c>
      <c r="O14" s="182"/>
      <c r="P14" s="182"/>
      <c r="Q14" s="52"/>
      <c r="R14"/>
    </row>
    <row r="15" spans="1:18" ht="15.75" customHeight="1">
      <c r="A15" s="625" t="s">
        <v>481</v>
      </c>
      <c r="B15" s="725" t="s">
        <v>461</v>
      </c>
      <c r="C15" s="726"/>
      <c r="D15" s="726"/>
      <c r="E15" s="727"/>
      <c r="F15" s="177" t="s">
        <v>172</v>
      </c>
      <c r="G15" s="626">
        <v>359</v>
      </c>
      <c r="H15" s="626"/>
      <c r="I15" s="178"/>
      <c r="J15" s="178"/>
      <c r="K15" s="178"/>
      <c r="L15" s="178"/>
      <c r="M15" s="180" t="e">
        <f>VLOOKUP(B15,Listado!C11:I321,7,0)</f>
        <v>#N/A</v>
      </c>
      <c r="N15" s="181" t="s">
        <v>70</v>
      </c>
      <c r="O15" s="182"/>
      <c r="P15" s="182"/>
      <c r="Q15" s="52"/>
      <c r="R15"/>
    </row>
    <row r="16" spans="1:18" ht="15.75" customHeight="1">
      <c r="A16" s="625" t="s">
        <v>462</v>
      </c>
      <c r="B16" s="725" t="s">
        <v>437</v>
      </c>
      <c r="C16" s="726"/>
      <c r="D16" s="726"/>
      <c r="E16" s="727"/>
      <c r="F16" s="177" t="s">
        <v>176</v>
      </c>
      <c r="G16" s="626">
        <v>150</v>
      </c>
      <c r="H16" s="626"/>
      <c r="I16" s="178"/>
      <c r="J16" s="178"/>
      <c r="K16" s="178"/>
      <c r="L16" s="178"/>
      <c r="M16" s="180" t="e">
        <f>VLOOKUP(B16,Listado!C11:I321,7,0)</f>
        <v>#N/A</v>
      </c>
      <c r="N16" s="181" t="s">
        <v>72</v>
      </c>
      <c r="O16" s="182"/>
      <c r="P16" s="182"/>
      <c r="Q16" s="52"/>
      <c r="R16"/>
    </row>
    <row r="17" spans="1:18" ht="15.75" customHeight="1">
      <c r="A17" s="625" t="s">
        <v>462</v>
      </c>
      <c r="B17" s="725" t="s">
        <v>461</v>
      </c>
      <c r="C17" s="726"/>
      <c r="D17" s="726"/>
      <c r="E17" s="727"/>
      <c r="F17" s="177" t="s">
        <v>172</v>
      </c>
      <c r="G17" s="626">
        <v>521</v>
      </c>
      <c r="H17" s="626"/>
      <c r="I17" s="178"/>
      <c r="J17" s="178"/>
      <c r="K17" s="178"/>
      <c r="L17" s="178"/>
      <c r="M17" s="180" t="e">
        <f>VLOOKUP(B17,Listado!C11:I321,7,0)</f>
        <v>#N/A</v>
      </c>
      <c r="N17" s="181" t="s">
        <v>74</v>
      </c>
      <c r="O17" s="182"/>
      <c r="P17" s="182"/>
      <c r="Q17" s="52"/>
      <c r="R17"/>
    </row>
    <row r="18" spans="1:18" ht="15.75" customHeight="1">
      <c r="A18" s="625" t="s">
        <v>463</v>
      </c>
      <c r="B18" s="725" t="s">
        <v>437</v>
      </c>
      <c r="C18" s="726"/>
      <c r="D18" s="726"/>
      <c r="E18" s="727"/>
      <c r="F18" s="177" t="s">
        <v>176</v>
      </c>
      <c r="G18" s="626">
        <v>730</v>
      </c>
      <c r="H18" s="626"/>
      <c r="I18" s="178"/>
      <c r="J18" s="178"/>
      <c r="K18" s="178"/>
      <c r="L18" s="178"/>
      <c r="M18" s="180" t="e">
        <f>VLOOKUP(B18,Listado!C11:I321,7,0)</f>
        <v>#N/A</v>
      </c>
      <c r="N18" s="181" t="s">
        <v>76</v>
      </c>
      <c r="O18" s="182"/>
      <c r="P18" s="182"/>
      <c r="Q18" s="52"/>
      <c r="R18"/>
    </row>
    <row r="19" spans="1:18" ht="15.75" customHeight="1">
      <c r="A19" s="625" t="s">
        <v>463</v>
      </c>
      <c r="B19" s="725" t="s">
        <v>461</v>
      </c>
      <c r="C19" s="726"/>
      <c r="D19" s="726"/>
      <c r="E19" s="727"/>
      <c r="F19" s="177" t="s">
        <v>172</v>
      </c>
      <c r="G19" s="626">
        <v>1172</v>
      </c>
      <c r="H19" s="626"/>
      <c r="I19" s="178"/>
      <c r="J19" s="178"/>
      <c r="K19" s="178"/>
      <c r="L19" s="178"/>
      <c r="M19" s="180" t="e">
        <f>VLOOKUP(B19,Listado!C11:I321,7,0)</f>
        <v>#N/A</v>
      </c>
      <c r="N19" s="181" t="s">
        <v>78</v>
      </c>
      <c r="O19" s="182"/>
      <c r="P19" s="182"/>
      <c r="Q19" s="52"/>
      <c r="R19"/>
    </row>
    <row r="20" spans="1:18" ht="15.75" customHeight="1">
      <c r="A20" s="625" t="s">
        <v>464</v>
      </c>
      <c r="B20" s="725" t="s">
        <v>437</v>
      </c>
      <c r="C20" s="726"/>
      <c r="D20" s="726"/>
      <c r="E20" s="727"/>
      <c r="F20" s="177" t="s">
        <v>176</v>
      </c>
      <c r="G20" s="626">
        <v>713</v>
      </c>
      <c r="H20" s="626"/>
      <c r="I20" s="178"/>
      <c r="J20" s="178"/>
      <c r="K20" s="178"/>
      <c r="L20" s="178"/>
      <c r="M20" s="180" t="e">
        <f>VLOOKUP(B20,Listado!C11:I321,7,0)</f>
        <v>#N/A</v>
      </c>
      <c r="N20" s="181" t="s">
        <v>80</v>
      </c>
      <c r="O20" s="182"/>
      <c r="P20" s="182"/>
      <c r="Q20" s="52"/>
      <c r="R20"/>
    </row>
    <row r="21" spans="1:18" ht="15.75" customHeight="1">
      <c r="A21" s="625" t="s">
        <v>464</v>
      </c>
      <c r="B21" s="725" t="s">
        <v>461</v>
      </c>
      <c r="C21" s="726"/>
      <c r="D21" s="726"/>
      <c r="E21" s="727"/>
      <c r="F21" s="177" t="s">
        <v>172</v>
      </c>
      <c r="G21" s="626">
        <v>675</v>
      </c>
      <c r="H21" s="626"/>
      <c r="I21" s="178"/>
      <c r="J21" s="178"/>
      <c r="K21" s="178"/>
      <c r="L21" s="178"/>
      <c r="M21" s="180" t="e">
        <f>VLOOKUP(B21,Listado!C11:I321,7,0)</f>
        <v>#N/A</v>
      </c>
      <c r="N21" s="181" t="s">
        <v>68</v>
      </c>
      <c r="O21" s="182"/>
      <c r="P21" s="182"/>
      <c r="Q21" s="52"/>
      <c r="R21"/>
    </row>
    <row r="22" spans="1:18" ht="15.75" customHeight="1">
      <c r="A22" s="625" t="s">
        <v>465</v>
      </c>
      <c r="B22" s="725" t="s">
        <v>437</v>
      </c>
      <c r="C22" s="726"/>
      <c r="D22" s="726"/>
      <c r="E22" s="727"/>
      <c r="F22" s="177" t="s">
        <v>176</v>
      </c>
      <c r="G22" s="626">
        <v>300</v>
      </c>
      <c r="H22" s="626"/>
      <c r="I22" s="178"/>
      <c r="J22" s="178"/>
      <c r="K22" s="178"/>
      <c r="L22" s="178"/>
      <c r="M22" s="180" t="e">
        <f>VLOOKUP(B22,Listado!C11:I321,7,0)</f>
        <v>#N/A</v>
      </c>
      <c r="N22" s="181" t="s">
        <v>71</v>
      </c>
      <c r="O22" s="182"/>
      <c r="P22" s="182"/>
      <c r="Q22" s="52"/>
      <c r="R22"/>
    </row>
    <row r="23" spans="1:18" ht="15.75" customHeight="1">
      <c r="A23" s="625" t="s">
        <v>465</v>
      </c>
      <c r="B23" s="725" t="s">
        <v>461</v>
      </c>
      <c r="C23" s="726"/>
      <c r="D23" s="726"/>
      <c r="E23" s="727"/>
      <c r="F23" s="177" t="s">
        <v>172</v>
      </c>
      <c r="G23" s="626">
        <v>554</v>
      </c>
      <c r="H23" s="626"/>
      <c r="I23" s="178"/>
      <c r="J23" s="178"/>
      <c r="K23" s="178"/>
      <c r="L23" s="178"/>
      <c r="M23" s="180" t="e">
        <f>VLOOKUP(B23,Listado!C11:I321,7,0)</f>
        <v>#N/A</v>
      </c>
      <c r="N23" s="181" t="s">
        <v>73</v>
      </c>
      <c r="O23" s="182"/>
      <c r="P23" s="182"/>
      <c r="Q23" s="52"/>
      <c r="R23"/>
    </row>
    <row r="24" spans="1:18" ht="15.75" customHeight="1">
      <c r="A24" s="625" t="s">
        <v>466</v>
      </c>
      <c r="B24" s="725" t="s">
        <v>437</v>
      </c>
      <c r="C24" s="726"/>
      <c r="D24" s="726"/>
      <c r="E24" s="727"/>
      <c r="F24" s="177" t="s">
        <v>176</v>
      </c>
      <c r="G24" s="626">
        <v>100</v>
      </c>
      <c r="H24" s="626"/>
      <c r="I24" s="178"/>
      <c r="J24" s="178"/>
      <c r="K24" s="178"/>
      <c r="L24" s="178"/>
      <c r="M24" s="180" t="e">
        <f>VLOOKUP(B24,Listado!C11:I321,7,0)</f>
        <v>#N/A</v>
      </c>
      <c r="N24" s="181" t="s">
        <v>75</v>
      </c>
      <c r="O24" s="182"/>
      <c r="P24" s="182"/>
      <c r="Q24" s="52"/>
      <c r="R24"/>
    </row>
    <row r="25" spans="1:18" ht="15.75" customHeight="1">
      <c r="A25" s="625" t="s">
        <v>466</v>
      </c>
      <c r="B25" s="725" t="s">
        <v>461</v>
      </c>
      <c r="C25" s="726"/>
      <c r="D25" s="726"/>
      <c r="E25" s="727"/>
      <c r="F25" s="177" t="s">
        <v>172</v>
      </c>
      <c r="G25" s="626">
        <v>0</v>
      </c>
      <c r="H25" s="626"/>
      <c r="I25" s="178"/>
      <c r="J25" s="178"/>
      <c r="K25" s="178"/>
      <c r="L25" s="178"/>
      <c r="M25" s="180" t="e">
        <f>VLOOKUP(B25,Listado!C11:I321,7,0)</f>
        <v>#N/A</v>
      </c>
      <c r="N25" s="183"/>
      <c r="O25" s="182"/>
      <c r="P25" s="182"/>
      <c r="Q25" s="52"/>
      <c r="R25"/>
    </row>
    <row r="26" spans="1:18" ht="15.75" customHeight="1">
      <c r="A26" s="625" t="s">
        <v>467</v>
      </c>
      <c r="B26" s="725" t="s">
        <v>437</v>
      </c>
      <c r="C26" s="726"/>
      <c r="D26" s="726"/>
      <c r="E26" s="727"/>
      <c r="F26" s="177" t="s">
        <v>176</v>
      </c>
      <c r="G26" s="626">
        <v>420</v>
      </c>
      <c r="H26" s="626"/>
      <c r="I26" s="178"/>
      <c r="J26" s="178"/>
      <c r="K26" s="178"/>
      <c r="L26" s="178"/>
      <c r="M26" s="180" t="e">
        <f>VLOOKUP(B26,Listado!C11:I321,7,0)</f>
        <v>#N/A</v>
      </c>
      <c r="N26" s="183"/>
      <c r="O26" s="182"/>
      <c r="P26" s="182"/>
      <c r="Q26" s="52"/>
      <c r="R26"/>
    </row>
    <row r="27" spans="1:18" ht="15.75" customHeight="1">
      <c r="A27" s="625" t="s">
        <v>467</v>
      </c>
      <c r="B27" s="725" t="s">
        <v>461</v>
      </c>
      <c r="C27" s="726"/>
      <c r="D27" s="726"/>
      <c r="E27" s="727"/>
      <c r="F27" s="177" t="s">
        <v>172</v>
      </c>
      <c r="G27" s="626">
        <v>600</v>
      </c>
      <c r="H27" s="626"/>
      <c r="I27" s="178"/>
      <c r="J27" s="178"/>
      <c r="K27" s="178"/>
      <c r="L27" s="178"/>
      <c r="M27" s="180" t="e">
        <f>VLOOKUP(B27,Listado!C11:I321,7,0)</f>
        <v>#N/A</v>
      </c>
      <c r="N27" s="183"/>
      <c r="O27" s="182"/>
      <c r="P27" s="182"/>
      <c r="Q27" s="52"/>
      <c r="R27"/>
    </row>
    <row r="28" spans="1:18" ht="15.75" customHeight="1">
      <c r="A28" s="625" t="s">
        <v>468</v>
      </c>
      <c r="B28" s="725" t="s">
        <v>437</v>
      </c>
      <c r="C28" s="726"/>
      <c r="D28" s="726"/>
      <c r="E28" s="727"/>
      <c r="F28" s="177" t="s">
        <v>176</v>
      </c>
      <c r="G28" s="626">
        <v>40</v>
      </c>
      <c r="H28" s="626"/>
      <c r="I28" s="178"/>
      <c r="J28" s="178"/>
      <c r="K28" s="178"/>
      <c r="L28" s="178"/>
      <c r="M28" s="180" t="e">
        <f>VLOOKUP(B28,Listado!C11:I321,7,0)</f>
        <v>#N/A</v>
      </c>
      <c r="N28" s="183"/>
      <c r="O28" s="182"/>
      <c r="P28" s="182"/>
      <c r="Q28" s="52"/>
      <c r="R28"/>
    </row>
    <row r="29" spans="1:18" ht="15.75" customHeight="1">
      <c r="A29" s="625" t="s">
        <v>468</v>
      </c>
      <c r="B29" s="725" t="s">
        <v>461</v>
      </c>
      <c r="C29" s="726"/>
      <c r="D29" s="726"/>
      <c r="E29" s="727"/>
      <c r="F29" s="177" t="s">
        <v>172</v>
      </c>
      <c r="G29" s="626">
        <v>865</v>
      </c>
      <c r="H29" s="626"/>
      <c r="I29" s="178"/>
      <c r="J29" s="178"/>
      <c r="K29" s="178"/>
      <c r="L29" s="178"/>
      <c r="M29" s="180" t="e">
        <f>VLOOKUP(B29,Listado!C11:I321,7,0)</f>
        <v>#N/A</v>
      </c>
      <c r="N29" s="183"/>
      <c r="O29" s="182"/>
      <c r="P29" s="182"/>
      <c r="Q29" s="52"/>
      <c r="R29"/>
    </row>
    <row r="30" spans="1:18" ht="15.75" customHeight="1">
      <c r="A30" s="625" t="s">
        <v>469</v>
      </c>
      <c r="B30" s="725" t="s">
        <v>437</v>
      </c>
      <c r="C30" s="726"/>
      <c r="D30" s="726"/>
      <c r="E30" s="727"/>
      <c r="F30" s="177" t="s">
        <v>176</v>
      </c>
      <c r="G30" s="626">
        <v>131</v>
      </c>
      <c r="H30" s="626"/>
      <c r="I30" s="178"/>
      <c r="J30" s="178"/>
      <c r="K30" s="178"/>
      <c r="L30" s="178"/>
      <c r="M30" s="180" t="e">
        <f>VLOOKUP(B30,Listado!C11:I321,7,0)</f>
        <v>#N/A</v>
      </c>
      <c r="N30" s="183"/>
      <c r="O30" s="182"/>
      <c r="P30" s="182"/>
      <c r="Q30" s="52"/>
      <c r="R30"/>
    </row>
    <row r="31" spans="1:18" ht="15.75" customHeight="1">
      <c r="A31" s="625" t="s">
        <v>469</v>
      </c>
      <c r="B31" s="725" t="s">
        <v>461</v>
      </c>
      <c r="C31" s="726"/>
      <c r="D31" s="726"/>
      <c r="E31" s="727"/>
      <c r="F31" s="177" t="s">
        <v>172</v>
      </c>
      <c r="G31" s="626">
        <v>682</v>
      </c>
      <c r="H31" s="626"/>
      <c r="I31" s="178"/>
      <c r="J31" s="178"/>
      <c r="K31" s="178"/>
      <c r="L31" s="178"/>
      <c r="M31" s="180" t="e">
        <f>VLOOKUP(B31,Listado!C11:I321,7,0)</f>
        <v>#N/A</v>
      </c>
      <c r="N31" s="183"/>
      <c r="O31" s="182"/>
      <c r="P31" s="182"/>
      <c r="Q31" s="52"/>
      <c r="R31"/>
    </row>
    <row r="32" spans="1:18" ht="15.75" customHeight="1">
      <c r="A32" s="625" t="s">
        <v>470</v>
      </c>
      <c r="B32" s="798" t="s">
        <v>471</v>
      </c>
      <c r="C32" s="798"/>
      <c r="D32" s="798"/>
      <c r="E32" s="798"/>
      <c r="F32" s="177" t="s">
        <v>193</v>
      </c>
      <c r="G32" s="626"/>
      <c r="H32" s="626">
        <v>390</v>
      </c>
      <c r="I32" s="178"/>
      <c r="J32" s="178"/>
      <c r="K32" s="178"/>
      <c r="L32" s="178"/>
      <c r="M32" s="180" t="e">
        <f>VLOOKUP(B32,Listado!C11:I321,7,0)</f>
        <v>#N/A</v>
      </c>
      <c r="N32" s="183"/>
      <c r="O32" s="182"/>
      <c r="P32" s="182"/>
      <c r="Q32" s="52"/>
      <c r="R32"/>
    </row>
    <row r="33" spans="1:18" ht="15.75" customHeight="1">
      <c r="A33" s="625"/>
      <c r="B33" s="799"/>
      <c r="C33" s="799"/>
      <c r="D33" s="799"/>
      <c r="E33" s="799"/>
      <c r="F33" s="177"/>
      <c r="G33" s="626"/>
      <c r="H33" s="626"/>
      <c r="I33" s="178"/>
      <c r="J33" s="178"/>
      <c r="K33" s="178"/>
      <c r="L33" s="178"/>
      <c r="M33" s="180" t="e">
        <f>VLOOKUP(B33,Listado!C11:I321,7,0)</f>
        <v>#N/A</v>
      </c>
      <c r="N33" s="183"/>
      <c r="O33" s="182"/>
      <c r="P33" s="182"/>
      <c r="Q33" s="52"/>
      <c r="R33"/>
    </row>
    <row r="34" spans="1:18" ht="15.75" customHeight="1">
      <c r="A34" s="625"/>
      <c r="B34" s="799"/>
      <c r="C34" s="799"/>
      <c r="D34" s="799"/>
      <c r="E34" s="799"/>
      <c r="F34" s="177"/>
      <c r="G34" s="626"/>
      <c r="H34" s="626"/>
      <c r="I34" s="178"/>
      <c r="J34" s="178"/>
      <c r="K34" s="178"/>
      <c r="L34" s="178"/>
      <c r="M34" s="180" t="e">
        <f>VLOOKUP(B34,Listado!C11:I321,7,0)</f>
        <v>#N/A</v>
      </c>
      <c r="N34" s="183"/>
      <c r="O34" s="182"/>
      <c r="P34" s="182"/>
      <c r="Q34" s="52"/>
      <c r="R34"/>
    </row>
    <row r="35" spans="1:18" ht="15.75" customHeight="1">
      <c r="A35" s="625"/>
      <c r="B35" s="799"/>
      <c r="C35" s="799"/>
      <c r="D35" s="799"/>
      <c r="E35" s="799"/>
      <c r="F35" s="177"/>
      <c r="G35" s="626"/>
      <c r="H35" s="626"/>
      <c r="I35" s="178"/>
      <c r="J35" s="178"/>
      <c r="K35" s="178"/>
      <c r="L35" s="178"/>
      <c r="M35" s="180" t="e">
        <f>VLOOKUP(B35,Listado!C11:I321,7,0)</f>
        <v>#N/A</v>
      </c>
      <c r="N35" s="183"/>
      <c r="O35" s="182"/>
      <c r="P35" s="182"/>
      <c r="Q35" s="52"/>
      <c r="R35"/>
    </row>
    <row r="36" spans="1:18" ht="15.75" customHeight="1">
      <c r="A36" s="625"/>
      <c r="B36" s="800"/>
      <c r="C36" s="800"/>
      <c r="D36" s="800"/>
      <c r="E36" s="800"/>
      <c r="F36" s="177"/>
      <c r="G36" s="626"/>
      <c r="H36" s="626"/>
      <c r="I36" s="178"/>
      <c r="J36" s="178"/>
      <c r="K36" s="178"/>
      <c r="L36" s="178"/>
      <c r="M36" s="180" t="e">
        <f>VLOOKUP(B36,Listado!C11:I321,7,0)</f>
        <v>#N/A</v>
      </c>
      <c r="N36" s="183"/>
      <c r="O36" s="182"/>
      <c r="P36" s="182"/>
      <c r="Q36" s="52"/>
      <c r="R36"/>
    </row>
    <row r="37" spans="1:18" ht="15.75" customHeight="1">
      <c r="A37" s="625"/>
      <c r="B37" s="800"/>
      <c r="C37" s="800"/>
      <c r="D37" s="800"/>
      <c r="E37" s="800"/>
      <c r="F37" s="398"/>
      <c r="G37" s="626"/>
      <c r="H37" s="626"/>
      <c r="I37" s="178"/>
      <c r="J37" s="178"/>
      <c r="K37" s="178"/>
      <c r="L37" s="178"/>
      <c r="M37" s="180" t="e">
        <f>VLOOKUP(B37,Listado!C11:I321,7,0)</f>
        <v>#N/A</v>
      </c>
      <c r="N37" s="183"/>
      <c r="O37" s="182"/>
      <c r="P37" s="182"/>
      <c r="Q37" s="52"/>
      <c r="R37"/>
    </row>
    <row r="38" spans="1:18" ht="15.75" customHeight="1">
      <c r="A38" s="625"/>
      <c r="B38" s="800"/>
      <c r="C38" s="800"/>
      <c r="D38" s="800"/>
      <c r="E38" s="800"/>
      <c r="F38" s="187" t="e">
        <f t="shared" ref="F38:F57" si="0">M38</f>
        <v>#N/A</v>
      </c>
      <c r="G38" s="626"/>
      <c r="H38" s="626"/>
      <c r="I38" s="178"/>
      <c r="J38" s="178"/>
      <c r="K38" s="178"/>
      <c r="L38" s="178"/>
      <c r="M38" s="180" t="e">
        <f>VLOOKUP(B38,Listado!C11:I321,7,0)</f>
        <v>#N/A</v>
      </c>
      <c r="N38" s="183"/>
      <c r="O38" s="182"/>
      <c r="P38" s="182"/>
      <c r="Q38" s="52"/>
      <c r="R38"/>
    </row>
    <row r="39" spans="1:18" ht="15.75" customHeight="1">
      <c r="A39" s="625"/>
      <c r="B39" s="800"/>
      <c r="C39" s="800"/>
      <c r="D39" s="800"/>
      <c r="E39" s="800"/>
      <c r="F39" s="187" t="e">
        <f t="shared" si="0"/>
        <v>#N/A</v>
      </c>
      <c r="G39" s="626"/>
      <c r="H39" s="626"/>
      <c r="I39" s="178"/>
      <c r="J39" s="178"/>
      <c r="K39" s="178"/>
      <c r="L39" s="178"/>
      <c r="M39" s="180" t="e">
        <f>VLOOKUP(B39,Listado!C11:I321,7,0)</f>
        <v>#N/A</v>
      </c>
      <c r="N39" s="183"/>
      <c r="O39" s="182"/>
      <c r="P39" s="182"/>
      <c r="Q39" s="52"/>
      <c r="R39"/>
    </row>
    <row r="40" spans="1:18" ht="15.75" customHeight="1">
      <c r="A40" s="625"/>
      <c r="B40" s="800"/>
      <c r="C40" s="800"/>
      <c r="D40" s="800"/>
      <c r="E40" s="800"/>
      <c r="F40" s="187" t="e">
        <f t="shared" si="0"/>
        <v>#N/A</v>
      </c>
      <c r="G40" s="626"/>
      <c r="H40" s="626"/>
      <c r="I40" s="178"/>
      <c r="J40" s="178"/>
      <c r="K40" s="178"/>
      <c r="L40" s="178"/>
      <c r="M40" s="180" t="e">
        <f>VLOOKUP(B40,Listado!C11:I321,7,0)</f>
        <v>#N/A</v>
      </c>
      <c r="N40" s="183"/>
      <c r="O40" s="182"/>
      <c r="P40" s="182"/>
      <c r="Q40" s="52"/>
      <c r="R40"/>
    </row>
    <row r="41" spans="1:18" ht="15.75" customHeight="1">
      <c r="A41" s="625"/>
      <c r="B41" s="800"/>
      <c r="C41" s="800"/>
      <c r="D41" s="800"/>
      <c r="E41" s="800"/>
      <c r="F41" s="187" t="e">
        <f t="shared" si="0"/>
        <v>#N/A</v>
      </c>
      <c r="G41" s="626"/>
      <c r="H41" s="626"/>
      <c r="I41" s="178"/>
      <c r="J41" s="178"/>
      <c r="K41" s="178"/>
      <c r="L41" s="178"/>
      <c r="M41" s="180" t="e">
        <f>VLOOKUP(B41,Listado!C11:I321,7,0)</f>
        <v>#N/A</v>
      </c>
      <c r="N41" s="183"/>
      <c r="O41" s="182"/>
      <c r="P41" s="182"/>
      <c r="Q41" s="52"/>
      <c r="R41"/>
    </row>
    <row r="42" spans="1:18" ht="15.75" customHeight="1">
      <c r="A42" s="625"/>
      <c r="B42" s="800"/>
      <c r="C42" s="800"/>
      <c r="D42" s="800"/>
      <c r="E42" s="800"/>
      <c r="F42" s="187" t="e">
        <f t="shared" si="0"/>
        <v>#N/A</v>
      </c>
      <c r="G42" s="626"/>
      <c r="H42" s="626"/>
      <c r="I42" s="178"/>
      <c r="J42" s="178"/>
      <c r="K42" s="178"/>
      <c r="L42" s="178"/>
      <c r="M42" s="180" t="e">
        <f>VLOOKUP(B42,Listado!C11:I321,7,0)</f>
        <v>#N/A</v>
      </c>
      <c r="N42" s="183"/>
      <c r="O42" s="182"/>
      <c r="P42" s="182"/>
      <c r="Q42" s="52"/>
      <c r="R42"/>
    </row>
    <row r="43" spans="1:18" ht="15.75" customHeight="1">
      <c r="A43" s="625"/>
      <c r="B43" s="800"/>
      <c r="C43" s="800"/>
      <c r="D43" s="800"/>
      <c r="E43" s="800"/>
      <c r="F43" s="187" t="e">
        <f t="shared" si="0"/>
        <v>#N/A</v>
      </c>
      <c r="G43" s="626"/>
      <c r="H43" s="626"/>
      <c r="I43" s="178"/>
      <c r="J43" s="178"/>
      <c r="K43" s="178"/>
      <c r="L43" s="178"/>
      <c r="M43" s="180" t="e">
        <f>VLOOKUP(B43,Listado!C11:I321,7,0)</f>
        <v>#N/A</v>
      </c>
      <c r="N43" s="183"/>
      <c r="O43" s="182"/>
      <c r="P43" s="182"/>
      <c r="Q43" s="52"/>
      <c r="R43"/>
    </row>
    <row r="44" spans="1:18" ht="15.75" customHeight="1">
      <c r="A44" s="625"/>
      <c r="B44" s="800"/>
      <c r="C44" s="800"/>
      <c r="D44" s="800"/>
      <c r="E44" s="800"/>
      <c r="F44" s="187" t="e">
        <f t="shared" si="0"/>
        <v>#N/A</v>
      </c>
      <c r="G44" s="626"/>
      <c r="H44" s="626"/>
      <c r="I44" s="178"/>
      <c r="J44" s="178"/>
      <c r="K44" s="178"/>
      <c r="L44" s="178"/>
      <c r="M44" s="180" t="e">
        <f>VLOOKUP(B44,Listado!C11:I321,7,0)</f>
        <v>#N/A</v>
      </c>
      <c r="N44" s="183"/>
      <c r="O44" s="182"/>
      <c r="P44" s="182"/>
      <c r="Q44" s="52"/>
      <c r="R44"/>
    </row>
    <row r="45" spans="1:18" ht="15.75" customHeight="1">
      <c r="A45" s="625"/>
      <c r="B45" s="800"/>
      <c r="C45" s="800"/>
      <c r="D45" s="800"/>
      <c r="E45" s="800"/>
      <c r="F45" s="187" t="e">
        <f t="shared" si="0"/>
        <v>#N/A</v>
      </c>
      <c r="G45" s="626"/>
      <c r="H45" s="626"/>
      <c r="I45" s="178"/>
      <c r="J45" s="178"/>
      <c r="K45" s="178"/>
      <c r="L45" s="178"/>
      <c r="M45" s="180" t="e">
        <f>VLOOKUP(B45,Listado!C11:I321,7,0)</f>
        <v>#N/A</v>
      </c>
      <c r="N45" s="183"/>
      <c r="O45" s="182"/>
      <c r="P45" s="182"/>
      <c r="Q45" s="52"/>
      <c r="R45"/>
    </row>
    <row r="46" spans="1:18" ht="15.75" customHeight="1">
      <c r="A46" s="625"/>
      <c r="B46" s="800"/>
      <c r="C46" s="800"/>
      <c r="D46" s="800"/>
      <c r="E46" s="800"/>
      <c r="F46" s="187" t="e">
        <f t="shared" si="0"/>
        <v>#N/A</v>
      </c>
      <c r="G46" s="626"/>
      <c r="H46" s="626"/>
      <c r="I46" s="178"/>
      <c r="J46" s="178"/>
      <c r="K46" s="178"/>
      <c r="L46" s="178"/>
      <c r="M46" s="180" t="e">
        <f>VLOOKUP(B46,Listado!C11:I321,7,0)</f>
        <v>#N/A</v>
      </c>
      <c r="N46" s="183"/>
      <c r="O46" s="182"/>
      <c r="P46" s="182"/>
      <c r="Q46" s="52"/>
      <c r="R46"/>
    </row>
    <row r="47" spans="1:18" ht="15.75" customHeight="1">
      <c r="A47" s="625"/>
      <c r="B47" s="800"/>
      <c r="C47" s="800"/>
      <c r="D47" s="800"/>
      <c r="E47" s="800"/>
      <c r="F47" s="187" t="e">
        <f t="shared" si="0"/>
        <v>#N/A</v>
      </c>
      <c r="G47" s="626"/>
      <c r="H47" s="626"/>
      <c r="I47" s="178"/>
      <c r="J47" s="178"/>
      <c r="K47" s="178"/>
      <c r="L47" s="178"/>
      <c r="M47" s="180" t="e">
        <f>VLOOKUP(B47,Listado!C11:I321,7,0)</f>
        <v>#N/A</v>
      </c>
      <c r="N47" s="183"/>
      <c r="O47" s="182"/>
      <c r="P47" s="182"/>
      <c r="Q47" s="52"/>
      <c r="R47"/>
    </row>
    <row r="48" spans="1:18" ht="15.75" customHeight="1">
      <c r="A48" s="625"/>
      <c r="B48" s="800"/>
      <c r="C48" s="800"/>
      <c r="D48" s="800"/>
      <c r="E48" s="800"/>
      <c r="F48" s="187" t="e">
        <f t="shared" si="0"/>
        <v>#N/A</v>
      </c>
      <c r="G48" s="626"/>
      <c r="H48" s="626"/>
      <c r="I48" s="178"/>
      <c r="J48" s="178"/>
      <c r="K48" s="178"/>
      <c r="L48" s="178"/>
      <c r="M48" s="180" t="e">
        <f>VLOOKUP(B48,Listado!C11:I321,7,0)</f>
        <v>#N/A</v>
      </c>
      <c r="N48" s="183"/>
      <c r="O48" s="182"/>
      <c r="P48" s="182"/>
      <c r="Q48" s="52"/>
      <c r="R48"/>
    </row>
    <row r="49" spans="1:18" ht="15.75" customHeight="1">
      <c r="A49" s="625"/>
      <c r="B49" s="800"/>
      <c r="C49" s="800"/>
      <c r="D49" s="800"/>
      <c r="E49" s="800"/>
      <c r="F49" s="187" t="e">
        <f t="shared" si="0"/>
        <v>#N/A</v>
      </c>
      <c r="G49" s="626"/>
      <c r="H49" s="626"/>
      <c r="I49" s="178"/>
      <c r="J49" s="178"/>
      <c r="K49" s="178"/>
      <c r="L49" s="178"/>
      <c r="M49" s="180" t="e">
        <f>VLOOKUP(B49,Listado!C11:I321,7,0)</f>
        <v>#N/A</v>
      </c>
      <c r="N49" s="183"/>
      <c r="O49" s="182"/>
      <c r="P49" s="182"/>
      <c r="Q49" s="52"/>
      <c r="R49"/>
    </row>
    <row r="50" spans="1:18" ht="15.75" customHeight="1">
      <c r="A50" s="625"/>
      <c r="B50" s="800"/>
      <c r="C50" s="800"/>
      <c r="D50" s="800"/>
      <c r="E50" s="800"/>
      <c r="F50" s="187" t="e">
        <f t="shared" si="0"/>
        <v>#N/A</v>
      </c>
      <c r="G50" s="626"/>
      <c r="H50" s="626"/>
      <c r="I50" s="178"/>
      <c r="J50" s="178"/>
      <c r="K50" s="178"/>
      <c r="L50" s="178"/>
      <c r="M50" s="180" t="e">
        <f>VLOOKUP(B50,Listado!C11:I321,7,0)</f>
        <v>#N/A</v>
      </c>
      <c r="N50" s="183"/>
      <c r="O50" s="182"/>
      <c r="P50" s="182"/>
      <c r="Q50" s="52"/>
      <c r="R50"/>
    </row>
    <row r="51" spans="1:18" ht="15.75" customHeight="1">
      <c r="A51" s="625"/>
      <c r="B51" s="800"/>
      <c r="C51" s="800"/>
      <c r="D51" s="800"/>
      <c r="E51" s="800"/>
      <c r="F51" s="187" t="e">
        <f t="shared" si="0"/>
        <v>#N/A</v>
      </c>
      <c r="G51" s="626"/>
      <c r="H51" s="626"/>
      <c r="I51" s="178"/>
      <c r="J51" s="178"/>
      <c r="K51" s="178"/>
      <c r="L51" s="178"/>
      <c r="M51" s="180" t="e">
        <f>VLOOKUP(B51,Listado!C11:I321,7,0)</f>
        <v>#N/A</v>
      </c>
      <c r="N51" s="183"/>
      <c r="O51" s="182"/>
      <c r="P51" s="182"/>
      <c r="Q51" s="52"/>
      <c r="R51"/>
    </row>
    <row r="52" spans="1:18" ht="15.75" customHeight="1">
      <c r="A52" s="625"/>
      <c r="B52" s="800"/>
      <c r="C52" s="800"/>
      <c r="D52" s="800"/>
      <c r="E52" s="800"/>
      <c r="F52" s="187" t="e">
        <f t="shared" si="0"/>
        <v>#N/A</v>
      </c>
      <c r="G52" s="626"/>
      <c r="H52" s="626"/>
      <c r="I52" s="178"/>
      <c r="J52" s="178"/>
      <c r="K52" s="178"/>
      <c r="L52" s="178"/>
      <c r="M52" s="180" t="e">
        <f>VLOOKUP(B52,Listado!C11:I321,7,0)</f>
        <v>#N/A</v>
      </c>
      <c r="N52" s="183"/>
      <c r="O52" s="182"/>
      <c r="P52" s="182"/>
      <c r="Q52" s="52"/>
      <c r="R52"/>
    </row>
    <row r="53" spans="1:18" ht="15.75" customHeight="1">
      <c r="A53" s="625"/>
      <c r="B53" s="800"/>
      <c r="C53" s="800"/>
      <c r="D53" s="800"/>
      <c r="E53" s="800"/>
      <c r="F53" s="187" t="e">
        <f t="shared" si="0"/>
        <v>#N/A</v>
      </c>
      <c r="G53" s="626"/>
      <c r="H53" s="626"/>
      <c r="I53" s="178"/>
      <c r="J53" s="178"/>
      <c r="K53" s="178"/>
      <c r="L53" s="178"/>
      <c r="M53" s="180" t="e">
        <f>VLOOKUP(B53,Listado!C11:I321,7,0)</f>
        <v>#N/A</v>
      </c>
      <c r="N53" s="183"/>
      <c r="O53" s="182"/>
      <c r="P53" s="182"/>
      <c r="Q53" s="52"/>
      <c r="R53"/>
    </row>
    <row r="54" spans="1:18" ht="15.75" customHeight="1">
      <c r="A54" s="625"/>
      <c r="B54" s="800"/>
      <c r="C54" s="800"/>
      <c r="D54" s="800"/>
      <c r="E54" s="800"/>
      <c r="F54" s="187" t="e">
        <f t="shared" si="0"/>
        <v>#N/A</v>
      </c>
      <c r="G54" s="626"/>
      <c r="H54" s="626"/>
      <c r="I54" s="178"/>
      <c r="J54" s="178"/>
      <c r="K54" s="178"/>
      <c r="L54" s="178"/>
      <c r="M54" s="180" t="e">
        <f>VLOOKUP(B54,Listado!C11:I321,7,0)</f>
        <v>#N/A</v>
      </c>
      <c r="N54" s="183"/>
      <c r="O54" s="182"/>
      <c r="P54" s="182"/>
      <c r="Q54" s="52"/>
      <c r="R54"/>
    </row>
    <row r="55" spans="1:18" ht="15.75" customHeight="1">
      <c r="A55" s="625"/>
      <c r="B55" s="800"/>
      <c r="C55" s="800"/>
      <c r="D55" s="800"/>
      <c r="E55" s="800"/>
      <c r="F55" s="187" t="e">
        <f t="shared" si="0"/>
        <v>#N/A</v>
      </c>
      <c r="G55" s="626"/>
      <c r="H55" s="626"/>
      <c r="I55" s="178"/>
      <c r="J55" s="178"/>
      <c r="K55" s="178"/>
      <c r="L55" s="178"/>
      <c r="M55" s="180" t="e">
        <f>VLOOKUP(B55,Listado!C11:I321,7,0)</f>
        <v>#N/A</v>
      </c>
      <c r="N55" s="183"/>
      <c r="O55" s="182"/>
      <c r="P55" s="182"/>
      <c r="Q55" s="52"/>
      <c r="R55"/>
    </row>
    <row r="56" spans="1:18" ht="15.75" customHeight="1">
      <c r="A56" s="625"/>
      <c r="B56" s="800"/>
      <c r="C56" s="800"/>
      <c r="D56" s="800"/>
      <c r="E56" s="800"/>
      <c r="F56" s="187" t="e">
        <f t="shared" si="0"/>
        <v>#N/A</v>
      </c>
      <c r="G56" s="626"/>
      <c r="H56" s="626"/>
      <c r="I56" s="178"/>
      <c r="J56" s="178"/>
      <c r="K56" s="178"/>
      <c r="L56" s="178"/>
      <c r="M56" s="180" t="e">
        <f>VLOOKUP(B56,Listado!C11:I321,7,0)</f>
        <v>#N/A</v>
      </c>
      <c r="N56" s="183"/>
      <c r="O56" s="182"/>
      <c r="P56" s="182"/>
      <c r="Q56" s="52"/>
      <c r="R56"/>
    </row>
    <row r="57" spans="1:18" ht="15.75" customHeight="1">
      <c r="A57" s="625"/>
      <c r="B57" s="800"/>
      <c r="C57" s="800"/>
      <c r="D57" s="800"/>
      <c r="E57" s="800"/>
      <c r="F57" s="187" t="e">
        <f t="shared" si="0"/>
        <v>#N/A</v>
      </c>
      <c r="G57" s="626"/>
      <c r="H57" s="626"/>
      <c r="I57" s="178"/>
      <c r="J57" s="178"/>
      <c r="K57" s="178"/>
      <c r="L57" s="178"/>
      <c r="M57" s="180" t="e">
        <f>VLOOKUP(B57,Listado!C11:I321,7,0)</f>
        <v>#N/A</v>
      </c>
      <c r="N57" s="188">
        <v>5000</v>
      </c>
      <c r="O57" s="188">
        <v>600</v>
      </c>
      <c r="P57" s="182"/>
      <c r="Q57"/>
      <c r="R57"/>
    </row>
    <row r="58" spans="1:18" ht="15.75" customHeight="1">
      <c r="A58" s="189"/>
      <c r="B58" s="804" t="s">
        <v>101</v>
      </c>
      <c r="C58" s="804"/>
      <c r="D58" s="804"/>
      <c r="E58" s="804"/>
      <c r="F58" s="190"/>
      <c r="G58" s="191"/>
      <c r="H58" s="191">
        <v>2938</v>
      </c>
      <c r="I58" s="191"/>
      <c r="J58" s="191"/>
      <c r="K58" s="192"/>
      <c r="L58" s="193"/>
      <c r="M58" s="180">
        <f>VLOOKUP(B58,Listado!C11:I321,7,0)</f>
        <v>0</v>
      </c>
      <c r="N58" s="194">
        <v>0</v>
      </c>
      <c r="O58" s="194">
        <v>0</v>
      </c>
      <c r="P58" s="194">
        <f>SUM(L60+L61)</f>
        <v>0</v>
      </c>
      <c r="Q58" s="194">
        <v>0</v>
      </c>
      <c r="R58" s="194">
        <v>0</v>
      </c>
    </row>
    <row r="59" spans="1:18" ht="15.75" customHeight="1">
      <c r="A59" s="189"/>
      <c r="B59" s="804" t="s">
        <v>267</v>
      </c>
      <c r="C59" s="804"/>
      <c r="D59" s="804"/>
      <c r="E59" s="804"/>
      <c r="F59" s="190"/>
      <c r="G59" s="196"/>
      <c r="H59" s="197">
        <v>1000</v>
      </c>
      <c r="I59" s="196"/>
      <c r="J59" s="196"/>
      <c r="K59" s="198"/>
      <c r="L59" s="196"/>
      <c r="M59" s="180" t="e">
        <f>VLOOKUP(B59,Listado!C11:I321,7,0)</f>
        <v>#N/A</v>
      </c>
      <c r="N59" s="199">
        <f>SUMIF('HC-Sep'!F14:F57,"OM",'HC-Sep'!G14:G57)+L58</f>
        <v>2938</v>
      </c>
      <c r="O59" s="199">
        <v>1000</v>
      </c>
      <c r="P59" s="200">
        <v>1300</v>
      </c>
      <c r="Q59" s="194">
        <v>320</v>
      </c>
      <c r="R59" s="194">
        <v>1000</v>
      </c>
    </row>
    <row r="60" spans="1:18" ht="15.75" customHeight="1">
      <c r="A60" s="189"/>
      <c r="B60" s="804" t="s">
        <v>126</v>
      </c>
      <c r="C60" s="804"/>
      <c r="D60" s="804"/>
      <c r="E60" s="804"/>
      <c r="F60" s="201" t="str">
        <f>M60</f>
        <v>RFSR</v>
      </c>
      <c r="G60" s="196"/>
      <c r="H60" s="197">
        <v>1300</v>
      </c>
      <c r="I60" s="196"/>
      <c r="J60" s="196"/>
      <c r="K60" s="196"/>
      <c r="L60" s="202">
        <v>0</v>
      </c>
      <c r="M60" s="180" t="str">
        <f>VLOOKUP(B60,Listado!C11:I321,7,0)</f>
        <v>RFSR</v>
      </c>
      <c r="N60" s="194">
        <f>SUM(N57-N59)</f>
        <v>2062</v>
      </c>
      <c r="O60" s="194">
        <f>O57-O59</f>
        <v>-400</v>
      </c>
      <c r="P60" s="182"/>
      <c r="Q60" s="52"/>
    </row>
    <row r="61" spans="1:18" ht="15.75" customHeight="1">
      <c r="A61" s="189"/>
      <c r="B61" s="804" t="s">
        <v>426</v>
      </c>
      <c r="C61" s="804"/>
      <c r="D61" s="804"/>
      <c r="E61" s="804"/>
      <c r="F61" s="201" t="e">
        <f>M61</f>
        <v>#N/A</v>
      </c>
      <c r="G61" s="203"/>
      <c r="H61" s="197">
        <v>320</v>
      </c>
      <c r="I61" s="203"/>
      <c r="J61" s="203"/>
      <c r="K61" s="203"/>
      <c r="L61" s="193"/>
      <c r="M61" s="180" t="e">
        <f>VLOOKUP(B61,Listado!C11:I321,7,0)</f>
        <v>#N/A</v>
      </c>
      <c r="N61"/>
      <c r="O61" s="182"/>
      <c r="P61" s="182"/>
      <c r="Q61" s="52"/>
    </row>
    <row r="62" spans="1:18" ht="15.75" customHeight="1">
      <c r="A62" s="189"/>
      <c r="B62" s="804" t="s">
        <v>165</v>
      </c>
      <c r="C62" s="804"/>
      <c r="D62" s="804"/>
      <c r="E62" s="804"/>
      <c r="F62" s="201" t="str">
        <f>M62</f>
        <v>RFC</v>
      </c>
      <c r="G62" s="203"/>
      <c r="H62" s="197">
        <v>1000</v>
      </c>
      <c r="I62" s="203"/>
      <c r="J62" s="203"/>
      <c r="K62" s="203"/>
      <c r="L62" s="204"/>
      <c r="M62" s="180" t="str">
        <f>VLOOKUP(B62,Listado!C11:I321,7,0)</f>
        <v>RFC</v>
      </c>
      <c r="N62" s="183"/>
      <c r="O62" s="182"/>
      <c r="P62" s="182"/>
      <c r="Q62" s="52"/>
    </row>
    <row r="63" spans="1:18" ht="15.75" customHeight="1">
      <c r="A63" s="189"/>
      <c r="B63" s="804"/>
      <c r="C63" s="804"/>
      <c r="D63" s="804"/>
      <c r="E63" s="804"/>
      <c r="F63" s="201" t="e">
        <f>M63</f>
        <v>#N/A</v>
      </c>
      <c r="G63" s="203"/>
      <c r="H63" s="197"/>
      <c r="I63" s="203"/>
      <c r="J63" s="203"/>
      <c r="K63" s="203"/>
      <c r="L63" s="203"/>
      <c r="M63" s="180" t="e">
        <f>VLOOKUP(B63,Listado!C11:I321,7,0)</f>
        <v>#N/A</v>
      </c>
      <c r="N63" s="183"/>
      <c r="O63" s="182"/>
      <c r="P63" s="182"/>
      <c r="Q63" s="52"/>
    </row>
    <row r="64" spans="1:18" ht="15.75" customHeight="1">
      <c r="A64" s="189"/>
      <c r="B64" s="804"/>
      <c r="C64" s="804"/>
      <c r="D64" s="804"/>
      <c r="E64" s="804"/>
      <c r="F64" s="201" t="e">
        <f>M64</f>
        <v>#N/A</v>
      </c>
      <c r="G64" s="203"/>
      <c r="H64" s="203"/>
      <c r="I64" s="203"/>
      <c r="J64" s="203"/>
      <c r="K64" s="203"/>
      <c r="L64" s="205"/>
      <c r="M64" s="180" t="e">
        <f>VLOOKUP(B64,Listado!C11:I321,7,0)</f>
        <v>#N/A</v>
      </c>
      <c r="N64" s="183"/>
      <c r="O64" s="182"/>
      <c r="P64" s="182"/>
      <c r="Q64" s="52"/>
    </row>
    <row r="65" spans="1:17" ht="13.5" customHeight="1" thickBot="1">
      <c r="A65" s="806" t="s">
        <v>268</v>
      </c>
      <c r="B65" s="806"/>
      <c r="C65" s="806"/>
      <c r="D65" s="806"/>
      <c r="E65" s="806"/>
      <c r="F65" s="806"/>
      <c r="G65" s="805">
        <f>SUM(G14:G57)</f>
        <v>8366</v>
      </c>
      <c r="H65" s="805">
        <f>SUM(H14:H62)</f>
        <v>6948</v>
      </c>
      <c r="I65" s="805">
        <f>SUM(I14:I57)</f>
        <v>0</v>
      </c>
      <c r="J65" s="805">
        <f>SUM(J14:J57)</f>
        <v>0</v>
      </c>
      <c r="K65" s="805">
        <f>SUM(K14:K57)</f>
        <v>0</v>
      </c>
      <c r="L65" s="805">
        <f>SUM(L14:L57)</f>
        <v>0</v>
      </c>
      <c r="M65" s="183"/>
      <c r="N65" s="183"/>
      <c r="O65" s="182"/>
      <c r="P65" s="182"/>
      <c r="Q65" s="52"/>
    </row>
    <row r="66" spans="1:17" ht="13.5" customHeight="1" thickBot="1">
      <c r="A66" s="806"/>
      <c r="B66" s="806"/>
      <c r="C66" s="806"/>
      <c r="D66" s="806"/>
      <c r="E66" s="806"/>
      <c r="F66" s="806"/>
      <c r="G66" s="805"/>
      <c r="H66" s="805"/>
      <c r="I66" s="805"/>
      <c r="J66" s="805"/>
      <c r="K66" s="805"/>
      <c r="L66" s="805"/>
      <c r="M66" s="183"/>
      <c r="N66" s="183"/>
      <c r="O66" s="182"/>
      <c r="P66" s="182"/>
      <c r="Q66" s="52"/>
    </row>
    <row r="67" spans="1:17">
      <c r="A67" s="206"/>
      <c r="B67" s="207"/>
      <c r="C67" s="207"/>
      <c r="D67" s="207"/>
      <c r="E67" s="207"/>
      <c r="F67" s="206"/>
      <c r="G67" s="206"/>
      <c r="H67" s="206"/>
      <c r="I67" s="206"/>
      <c r="J67" s="206"/>
      <c r="K67" s="790" t="s">
        <v>270</v>
      </c>
      <c r="L67" s="790"/>
      <c r="M67" s="183"/>
      <c r="N67" s="183"/>
      <c r="O67" s="182"/>
      <c r="P67" s="182"/>
      <c r="Q67" s="52"/>
    </row>
    <row r="68" spans="1:17" ht="25.5" customHeight="1">
      <c r="A68" s="807" t="s">
        <v>269</v>
      </c>
      <c r="B68" s="807"/>
      <c r="C68" s="208"/>
      <c r="D68" s="208"/>
      <c r="E68" s="208"/>
      <c r="F68" s="206"/>
      <c r="G68" s="206"/>
      <c r="H68" s="206"/>
      <c r="I68" s="206"/>
      <c r="J68" s="206"/>
      <c r="K68" s="808"/>
      <c r="L68" s="808"/>
      <c r="M68" s="183"/>
      <c r="N68" s="183"/>
      <c r="O68" s="182"/>
      <c r="P68" s="182"/>
      <c r="Q68" s="52"/>
    </row>
    <row r="69" spans="1:17" ht="26.25" customHeight="1">
      <c r="A69" s="794" t="s">
        <v>253</v>
      </c>
      <c r="B69" s="794"/>
      <c r="C69" s="794"/>
      <c r="D69" s="794"/>
      <c r="E69" s="794"/>
      <c r="F69" s="794"/>
      <c r="G69" s="794"/>
      <c r="H69" s="794"/>
      <c r="I69" s="794"/>
      <c r="J69" s="794"/>
      <c r="K69" s="794"/>
      <c r="L69" s="794"/>
      <c r="M69" s="183"/>
      <c r="N69" s="183"/>
      <c r="O69" s="182"/>
      <c r="P69" s="182" t="str">
        <f>IF(B69="Pago Mensual sobre el uso del Salon","G",IF(B69="Redondeo para Comp. la Obra Mundial","RED",IF(B69="Redondeo para Comp. Fondo de Salones del Reino","FSR",IF(B69="","",IF(B69="","",IF(B69="","",IF(B69="","",IF(B69="",""))))))))</f>
        <v/>
      </c>
      <c r="Q69" s="52"/>
    </row>
    <row r="70" spans="1:17" ht="15" customHeight="1" thickBot="1">
      <c r="A70" s="206"/>
      <c r="B70" s="207"/>
      <c r="C70" s="207"/>
      <c r="D70" s="207"/>
      <c r="E70" s="207"/>
      <c r="F70" s="207"/>
      <c r="G70" s="206"/>
      <c r="H70" s="206"/>
      <c r="I70" s="206"/>
      <c r="J70" s="206"/>
      <c r="K70" s="206"/>
      <c r="L70" s="206"/>
      <c r="M70" s="183"/>
      <c r="N70" s="183"/>
      <c r="O70" s="182"/>
      <c r="P70" s="182" t="str">
        <f>IF(B70="Pago Mensual sobre el uso del Salon","G",IF(B70="Redondeo para Comp. la Obra Mundial","RED",IF(B70="Redondeo para Comp. Fondo de Salones del Reino","FSR",IF(B70="","",IF(B70="","",IF(B70="","",IF(B70="","",IF(B70="",""))))))))</f>
        <v/>
      </c>
      <c r="Q70" s="52"/>
    </row>
    <row r="71" spans="1:17" ht="15" customHeight="1" thickBot="1">
      <c r="A71" s="791" t="s">
        <v>259</v>
      </c>
      <c r="B71" s="792" t="s">
        <v>260</v>
      </c>
      <c r="C71" s="792"/>
      <c r="D71" s="792"/>
      <c r="E71" s="792"/>
      <c r="F71" s="792" t="s">
        <v>261</v>
      </c>
      <c r="G71" s="792" t="str">
        <f>G12</f>
        <v>CONGREGACION</v>
      </c>
      <c r="H71" s="792"/>
      <c r="I71" s="792">
        <f>I12</f>
        <v>0</v>
      </c>
      <c r="J71" s="792"/>
      <c r="K71" s="792" t="str">
        <f>K12</f>
        <v>FONDO CONGREGACION</v>
      </c>
      <c r="L71" s="792"/>
      <c r="M71" s="183"/>
      <c r="N71" s="183"/>
      <c r="O71" s="182"/>
      <c r="P71" s="182"/>
      <c r="Q71" s="52"/>
    </row>
    <row r="72" spans="1:17" ht="15" customHeight="1">
      <c r="A72" s="791"/>
      <c r="B72" s="792"/>
      <c r="C72" s="792"/>
      <c r="D72" s="792"/>
      <c r="E72" s="792"/>
      <c r="F72" s="792"/>
      <c r="G72" s="594" t="s">
        <v>265</v>
      </c>
      <c r="H72" s="594" t="s">
        <v>266</v>
      </c>
      <c r="I72" s="594" t="s">
        <v>265</v>
      </c>
      <c r="J72" s="594" t="s">
        <v>266</v>
      </c>
      <c r="K72" s="594" t="s">
        <v>265</v>
      </c>
      <c r="L72" s="595" t="s">
        <v>266</v>
      </c>
      <c r="M72" s="183"/>
      <c r="N72" s="183"/>
      <c r="O72" s="182"/>
      <c r="P72" s="182" t="str">
        <f>IF(B72="Pago Mensual sobre el uso del Salon","G",IF(B72="Redondeo para Comp. la Obra Mundial","RED",IF(B72="Redondeo para Comp. Fondo de Salones del Reino","FSR",IF(B72="","",IF(B72="","",IF(B72="","",IF(B72="","",IF(B72="",""))))))))</f>
        <v/>
      </c>
      <c r="Q72" s="52"/>
    </row>
    <row r="73" spans="1:17" ht="15" customHeight="1">
      <c r="A73" s="210"/>
      <c r="B73" s="809" t="s">
        <v>271</v>
      </c>
      <c r="C73" s="809"/>
      <c r="D73" s="809"/>
      <c r="E73" s="809"/>
      <c r="F73" s="211"/>
      <c r="G73" s="212">
        <f t="shared" ref="G73:L73" si="1">G65</f>
        <v>8366</v>
      </c>
      <c r="H73" s="212">
        <f t="shared" si="1"/>
        <v>6948</v>
      </c>
      <c r="I73" s="212">
        <f t="shared" si="1"/>
        <v>0</v>
      </c>
      <c r="J73" s="212">
        <f t="shared" si="1"/>
        <v>0</v>
      </c>
      <c r="K73" s="212">
        <f t="shared" si="1"/>
        <v>0</v>
      </c>
      <c r="L73" s="212">
        <f t="shared" si="1"/>
        <v>0</v>
      </c>
      <c r="M73" s="183"/>
      <c r="N73" s="183"/>
      <c r="O73" s="182"/>
      <c r="P73" s="182"/>
      <c r="Q73" s="52"/>
    </row>
    <row r="74" spans="1:17" ht="15" customHeight="1">
      <c r="A74" s="176"/>
      <c r="B74" s="800"/>
      <c r="C74" s="800"/>
      <c r="D74" s="800"/>
      <c r="E74" s="800"/>
      <c r="F74" s="213" t="e">
        <f t="shared" ref="F74:F95" si="2">M74</f>
        <v>#N/A</v>
      </c>
      <c r="G74" s="214"/>
      <c r="H74" s="216"/>
      <c r="I74" s="215"/>
      <c r="J74" s="215"/>
      <c r="K74" s="215"/>
      <c r="L74" s="215"/>
      <c r="M74" s="183" t="e">
        <f>VLOOKUP(B74,Listado!C11:I321,7,0)</f>
        <v>#N/A</v>
      </c>
      <c r="N74" s="183"/>
      <c r="O74" s="182"/>
      <c r="P74" s="182"/>
      <c r="Q74" s="52"/>
    </row>
    <row r="75" spans="1:17" ht="15" customHeight="1">
      <c r="A75" s="176"/>
      <c r="B75" s="800"/>
      <c r="C75" s="800"/>
      <c r="D75" s="800"/>
      <c r="E75" s="800"/>
      <c r="F75" s="213" t="e">
        <f t="shared" si="2"/>
        <v>#N/A</v>
      </c>
      <c r="G75" s="214"/>
      <c r="H75" s="216"/>
      <c r="I75" s="215"/>
      <c r="J75" s="215"/>
      <c r="K75" s="215"/>
      <c r="L75" s="215"/>
      <c r="M75" s="183" t="e">
        <f>VLOOKUP(B75,Listado!C11:I321,7,0)</f>
        <v>#N/A</v>
      </c>
      <c r="N75" s="183"/>
      <c r="O75" s="182"/>
      <c r="P75" s="182"/>
      <c r="Q75" s="52"/>
    </row>
    <row r="76" spans="1:17" ht="15" customHeight="1">
      <c r="A76" s="176"/>
      <c r="B76" s="800"/>
      <c r="C76" s="800"/>
      <c r="D76" s="800"/>
      <c r="E76" s="800"/>
      <c r="F76" s="213" t="e">
        <f t="shared" si="2"/>
        <v>#N/A</v>
      </c>
      <c r="G76" s="217"/>
      <c r="H76" s="215"/>
      <c r="I76" s="215"/>
      <c r="J76" s="215"/>
      <c r="K76" s="215"/>
      <c r="L76" s="215"/>
      <c r="M76" s="183" t="e">
        <f>VLOOKUP(B76,Listado!C11:I321,7,0)</f>
        <v>#N/A</v>
      </c>
      <c r="N76" s="183"/>
      <c r="O76" s="182"/>
      <c r="P76" s="182"/>
      <c r="Q76" s="52"/>
    </row>
    <row r="77" spans="1:17" ht="15.75" customHeight="1">
      <c r="A77" s="176"/>
      <c r="B77" s="800"/>
      <c r="C77" s="800"/>
      <c r="D77" s="800"/>
      <c r="E77" s="800"/>
      <c r="F77" s="213" t="e">
        <f t="shared" si="2"/>
        <v>#N/A</v>
      </c>
      <c r="G77" s="217"/>
      <c r="H77" s="215"/>
      <c r="I77" s="215"/>
      <c r="J77" s="215"/>
      <c r="K77" s="215"/>
      <c r="L77" s="215"/>
      <c r="M77" s="183" t="e">
        <f>VLOOKUP(B77,Listado!C11:I321,7,0)</f>
        <v>#N/A</v>
      </c>
      <c r="N77" s="183"/>
      <c r="O77" s="182"/>
      <c r="P77" s="182"/>
      <c r="Q77" s="52"/>
    </row>
    <row r="78" spans="1:17" ht="15.75" customHeight="1">
      <c r="A78" s="176"/>
      <c r="B78" s="800"/>
      <c r="C78" s="800"/>
      <c r="D78" s="800"/>
      <c r="E78" s="800"/>
      <c r="F78" s="213" t="e">
        <f t="shared" si="2"/>
        <v>#N/A</v>
      </c>
      <c r="G78" s="215"/>
      <c r="H78" s="215"/>
      <c r="I78" s="215"/>
      <c r="J78" s="215"/>
      <c r="K78" s="215"/>
      <c r="L78" s="215"/>
      <c r="M78" s="183" t="e">
        <f>VLOOKUP(B78,Listado!C11:I321,7,0)</f>
        <v>#N/A</v>
      </c>
      <c r="N78" s="183"/>
      <c r="O78" s="182"/>
      <c r="P78" s="182"/>
      <c r="Q78" s="52"/>
    </row>
    <row r="79" spans="1:17" ht="15.75" customHeight="1">
      <c r="A79" s="176"/>
      <c r="B79" s="800"/>
      <c r="C79" s="800"/>
      <c r="D79" s="800"/>
      <c r="E79" s="800"/>
      <c r="F79" s="213" t="e">
        <f t="shared" si="2"/>
        <v>#N/A</v>
      </c>
      <c r="G79" s="215"/>
      <c r="H79" s="215"/>
      <c r="I79" s="215"/>
      <c r="J79" s="215"/>
      <c r="K79" s="215"/>
      <c r="L79" s="215"/>
      <c r="M79" s="183" t="e">
        <f>VLOOKUP(B79,Listado!C11:I321,7,0)</f>
        <v>#N/A</v>
      </c>
      <c r="N79" s="183"/>
      <c r="O79" s="182"/>
      <c r="P79" s="182"/>
      <c r="Q79" s="52"/>
    </row>
    <row r="80" spans="1:17" ht="15.75" customHeight="1">
      <c r="A80" s="176"/>
      <c r="B80" s="800"/>
      <c r="C80" s="800"/>
      <c r="D80" s="800"/>
      <c r="E80" s="800"/>
      <c r="F80" s="213" t="e">
        <f t="shared" si="2"/>
        <v>#N/A</v>
      </c>
      <c r="G80" s="215"/>
      <c r="H80" s="215"/>
      <c r="I80" s="215"/>
      <c r="J80" s="215"/>
      <c r="K80" s="215"/>
      <c r="L80" s="215"/>
      <c r="M80" s="183" t="e">
        <f>VLOOKUP(B80,Listado!C11:I321,7,0)</f>
        <v>#N/A</v>
      </c>
      <c r="N80" s="183"/>
      <c r="O80" s="182"/>
      <c r="P80" s="182"/>
      <c r="Q80" s="52"/>
    </row>
    <row r="81" spans="1:17" ht="15.75" customHeight="1">
      <c r="A81" s="176"/>
      <c r="B81" s="800"/>
      <c r="C81" s="800"/>
      <c r="D81" s="800"/>
      <c r="E81" s="800"/>
      <c r="F81" s="213" t="e">
        <f t="shared" si="2"/>
        <v>#N/A</v>
      </c>
      <c r="G81" s="215"/>
      <c r="H81" s="215"/>
      <c r="I81" s="215"/>
      <c r="J81" s="215"/>
      <c r="K81" s="215"/>
      <c r="L81" s="215"/>
      <c r="M81" s="183" t="e">
        <f>VLOOKUP(B81,Listado!C11:I321,7,0)</f>
        <v>#N/A</v>
      </c>
      <c r="N81" s="183"/>
      <c r="O81" s="182"/>
      <c r="P81" s="182"/>
      <c r="Q81" s="52"/>
    </row>
    <row r="82" spans="1:17" ht="15.75" customHeight="1">
      <c r="A82" s="176"/>
      <c r="B82" s="800"/>
      <c r="C82" s="800"/>
      <c r="D82" s="800"/>
      <c r="E82" s="800"/>
      <c r="F82" s="213" t="e">
        <f t="shared" si="2"/>
        <v>#N/A</v>
      </c>
      <c r="G82" s="215"/>
      <c r="H82" s="215"/>
      <c r="I82" s="215"/>
      <c r="J82" s="215"/>
      <c r="K82" s="215"/>
      <c r="L82" s="215"/>
      <c r="M82" s="183" t="e">
        <f>VLOOKUP(B82,Listado!C11:I321,7,0)</f>
        <v>#N/A</v>
      </c>
      <c r="N82" s="183"/>
      <c r="O82" s="182"/>
      <c r="P82" s="182"/>
      <c r="Q82" s="52"/>
    </row>
    <row r="83" spans="1:17" ht="15.75" customHeight="1">
      <c r="A83" s="176"/>
      <c r="B83" s="800"/>
      <c r="C83" s="800"/>
      <c r="D83" s="800"/>
      <c r="E83" s="800"/>
      <c r="F83" s="213" t="e">
        <f t="shared" si="2"/>
        <v>#N/A</v>
      </c>
      <c r="G83" s="215"/>
      <c r="H83" s="215"/>
      <c r="I83" s="215"/>
      <c r="J83" s="215"/>
      <c r="K83" s="215"/>
      <c r="L83" s="215"/>
      <c r="M83" s="183" t="e">
        <f>VLOOKUP(B83,Listado!C11:I321,7,0)</f>
        <v>#N/A</v>
      </c>
      <c r="N83" s="183"/>
      <c r="O83" s="182"/>
      <c r="P83" s="182"/>
      <c r="Q83" s="52"/>
    </row>
    <row r="84" spans="1:17" ht="15.75" customHeight="1">
      <c r="A84" s="176"/>
      <c r="B84" s="800"/>
      <c r="C84" s="800"/>
      <c r="D84" s="800"/>
      <c r="E84" s="800"/>
      <c r="F84" s="213" t="e">
        <f t="shared" si="2"/>
        <v>#N/A</v>
      </c>
      <c r="G84" s="215"/>
      <c r="H84" s="215"/>
      <c r="I84" s="215"/>
      <c r="J84" s="215"/>
      <c r="K84" s="215"/>
      <c r="L84" s="215"/>
      <c r="M84" s="183" t="e">
        <f>VLOOKUP(B84,Listado!C11:I321,7,0)</f>
        <v>#N/A</v>
      </c>
      <c r="N84" s="183"/>
      <c r="O84" s="182"/>
      <c r="P84" s="182"/>
      <c r="Q84" s="52"/>
    </row>
    <row r="85" spans="1:17" ht="15.75" customHeight="1">
      <c r="A85" s="176"/>
      <c r="B85" s="800"/>
      <c r="C85" s="800"/>
      <c r="D85" s="800"/>
      <c r="E85" s="800"/>
      <c r="F85" s="213" t="e">
        <f t="shared" si="2"/>
        <v>#N/A</v>
      </c>
      <c r="G85" s="215"/>
      <c r="H85" s="215"/>
      <c r="I85" s="215"/>
      <c r="J85" s="215"/>
      <c r="K85" s="215"/>
      <c r="L85" s="215"/>
      <c r="M85" s="183" t="e">
        <f>VLOOKUP(B85,Listado!C11:I321,7,0)</f>
        <v>#N/A</v>
      </c>
      <c r="N85" s="183"/>
      <c r="O85" s="182"/>
      <c r="P85" s="182"/>
      <c r="Q85" s="52"/>
    </row>
    <row r="86" spans="1:17" ht="15.75" customHeight="1">
      <c r="A86" s="176"/>
      <c r="B86" s="800"/>
      <c r="C86" s="800"/>
      <c r="D86" s="800"/>
      <c r="E86" s="800"/>
      <c r="F86" s="213" t="e">
        <f t="shared" si="2"/>
        <v>#N/A</v>
      </c>
      <c r="G86" s="215"/>
      <c r="H86" s="215"/>
      <c r="I86" s="215"/>
      <c r="J86" s="215"/>
      <c r="K86" s="215"/>
      <c r="L86" s="215"/>
      <c r="M86" s="183" t="e">
        <f>VLOOKUP(B86,Listado!C11:I321,7,0)</f>
        <v>#N/A</v>
      </c>
      <c r="N86" s="183"/>
      <c r="O86" s="182"/>
      <c r="P86" s="182"/>
      <c r="Q86" s="52"/>
    </row>
    <row r="87" spans="1:17" ht="15.75" customHeight="1">
      <c r="A87" s="176"/>
      <c r="B87" s="800"/>
      <c r="C87" s="800"/>
      <c r="D87" s="800"/>
      <c r="E87" s="800"/>
      <c r="F87" s="213" t="e">
        <f t="shared" si="2"/>
        <v>#N/A</v>
      </c>
      <c r="G87" s="215"/>
      <c r="H87" s="215"/>
      <c r="I87" s="215"/>
      <c r="J87" s="215"/>
      <c r="K87" s="215"/>
      <c r="L87" s="215"/>
      <c r="M87" s="183" t="e">
        <f>VLOOKUP(B87,Listado!C11:I321,7,0)</f>
        <v>#N/A</v>
      </c>
      <c r="N87" s="183"/>
      <c r="O87" s="182"/>
      <c r="P87" s="182"/>
      <c r="Q87" s="52"/>
    </row>
    <row r="88" spans="1:17" ht="15.75" customHeight="1">
      <c r="A88" s="176"/>
      <c r="B88" s="800"/>
      <c r="C88" s="800"/>
      <c r="D88" s="800"/>
      <c r="E88" s="800"/>
      <c r="F88" s="213" t="e">
        <f t="shared" si="2"/>
        <v>#N/A</v>
      </c>
      <c r="G88" s="215"/>
      <c r="H88" s="215"/>
      <c r="I88" s="215"/>
      <c r="J88" s="215"/>
      <c r="K88" s="215"/>
      <c r="L88" s="215"/>
      <c r="M88" s="183" t="e">
        <f>VLOOKUP(B88,Listado!C11:I321,7,0)</f>
        <v>#N/A</v>
      </c>
      <c r="N88" s="183"/>
      <c r="O88" s="182"/>
      <c r="P88" s="182"/>
      <c r="Q88" s="52"/>
    </row>
    <row r="89" spans="1:17" ht="15.75" customHeight="1">
      <c r="A89" s="176"/>
      <c r="B89" s="800"/>
      <c r="C89" s="800"/>
      <c r="D89" s="800"/>
      <c r="E89" s="800"/>
      <c r="F89" s="213" t="e">
        <f t="shared" si="2"/>
        <v>#N/A</v>
      </c>
      <c r="G89" s="215"/>
      <c r="H89" s="215"/>
      <c r="I89" s="215"/>
      <c r="J89" s="215"/>
      <c r="K89" s="215"/>
      <c r="L89" s="215"/>
      <c r="M89" s="183" t="e">
        <f>VLOOKUP(B89,Listado!C11:I321,7,0)</f>
        <v>#N/A</v>
      </c>
      <c r="N89" s="183"/>
      <c r="O89" s="182"/>
      <c r="P89" s="182"/>
      <c r="Q89" s="52"/>
    </row>
    <row r="90" spans="1:17" ht="15.75" customHeight="1">
      <c r="A90" s="176"/>
      <c r="B90" s="800"/>
      <c r="C90" s="800"/>
      <c r="D90" s="800"/>
      <c r="E90" s="800"/>
      <c r="F90" s="213" t="e">
        <f t="shared" si="2"/>
        <v>#N/A</v>
      </c>
      <c r="G90" s="215"/>
      <c r="H90" s="215"/>
      <c r="I90" s="215"/>
      <c r="J90" s="215"/>
      <c r="K90" s="215"/>
      <c r="L90" s="215"/>
      <c r="M90" s="183" t="e">
        <f>VLOOKUP(B90,Listado!C11:I321,7,0)</f>
        <v>#N/A</v>
      </c>
      <c r="N90" s="183"/>
      <c r="O90" s="182"/>
      <c r="P90" s="182"/>
      <c r="Q90" s="52"/>
    </row>
    <row r="91" spans="1:17" ht="15.75" customHeight="1">
      <c r="A91" s="176"/>
      <c r="B91" s="800"/>
      <c r="C91" s="800"/>
      <c r="D91" s="800"/>
      <c r="E91" s="800"/>
      <c r="F91" s="213" t="e">
        <f t="shared" si="2"/>
        <v>#N/A</v>
      </c>
      <c r="G91" s="215"/>
      <c r="H91" s="215"/>
      <c r="I91" s="215"/>
      <c r="J91" s="215"/>
      <c r="K91" s="215"/>
      <c r="L91" s="215"/>
      <c r="M91" s="183" t="e">
        <f>VLOOKUP(B91,Listado!C11:I321,7,0)</f>
        <v>#N/A</v>
      </c>
      <c r="N91" s="183"/>
      <c r="O91" s="182"/>
      <c r="P91" s="182"/>
      <c r="Q91" s="52"/>
    </row>
    <row r="92" spans="1:17" ht="15.75" customHeight="1">
      <c r="A92" s="176"/>
      <c r="B92" s="800"/>
      <c r="C92" s="800"/>
      <c r="D92" s="800"/>
      <c r="E92" s="800"/>
      <c r="F92" s="213" t="e">
        <f t="shared" si="2"/>
        <v>#N/A</v>
      </c>
      <c r="G92" s="215"/>
      <c r="H92" s="215"/>
      <c r="I92" s="215"/>
      <c r="J92" s="215"/>
      <c r="K92" s="215"/>
      <c r="L92" s="215"/>
      <c r="M92" s="183" t="e">
        <f>VLOOKUP(B92,Listado!C11:I321,7,0)</f>
        <v>#N/A</v>
      </c>
      <c r="N92" s="183"/>
      <c r="O92" s="182"/>
      <c r="P92" s="182"/>
      <c r="Q92" s="52"/>
    </row>
    <row r="93" spans="1:17" ht="15.75" customHeight="1">
      <c r="A93" s="176"/>
      <c r="B93" s="800"/>
      <c r="C93" s="800"/>
      <c r="D93" s="800"/>
      <c r="E93" s="800"/>
      <c r="F93" s="213" t="e">
        <f t="shared" si="2"/>
        <v>#N/A</v>
      </c>
      <c r="G93" s="215"/>
      <c r="H93" s="215"/>
      <c r="I93" s="215"/>
      <c r="J93" s="215"/>
      <c r="K93" s="215"/>
      <c r="L93" s="215"/>
      <c r="M93" s="183" t="e">
        <f>VLOOKUP(B93,Listado!C11:I321,7,0)</f>
        <v>#N/A</v>
      </c>
      <c r="N93" s="183"/>
      <c r="O93" s="182"/>
      <c r="P93" s="182"/>
      <c r="Q93" s="52"/>
    </row>
    <row r="94" spans="1:17" ht="15.75" customHeight="1">
      <c r="A94" s="176"/>
      <c r="B94" s="800"/>
      <c r="C94" s="800"/>
      <c r="D94" s="800"/>
      <c r="E94" s="800"/>
      <c r="F94" s="213" t="e">
        <f t="shared" si="2"/>
        <v>#N/A</v>
      </c>
      <c r="G94" s="215"/>
      <c r="H94" s="215"/>
      <c r="I94" s="215"/>
      <c r="J94" s="215"/>
      <c r="K94" s="215"/>
      <c r="L94" s="215"/>
      <c r="M94" s="183" t="e">
        <f>VLOOKUP(B94,Listado!C11:I321,7,0)</f>
        <v>#N/A</v>
      </c>
      <c r="N94" s="183"/>
      <c r="O94" s="182"/>
      <c r="P94" s="182"/>
      <c r="Q94" s="52"/>
    </row>
    <row r="95" spans="1:17" ht="15.75" customHeight="1">
      <c r="A95" s="176"/>
      <c r="B95" s="800"/>
      <c r="C95" s="800"/>
      <c r="D95" s="800"/>
      <c r="E95" s="800"/>
      <c r="F95" s="213" t="e">
        <f t="shared" si="2"/>
        <v>#N/A</v>
      </c>
      <c r="G95" s="215"/>
      <c r="H95" s="215"/>
      <c r="I95" s="215"/>
      <c r="J95" s="215"/>
      <c r="K95" s="215"/>
      <c r="L95" s="215"/>
      <c r="M95" s="183" t="e">
        <f>VLOOKUP(B95,Listado!C11:I321,7,0)</f>
        <v>#N/A</v>
      </c>
      <c r="N95" s="183"/>
      <c r="O95" s="182"/>
      <c r="P95" s="182"/>
      <c r="Q95" s="52"/>
    </row>
    <row r="96" spans="1:17" ht="12.75" customHeight="1" thickBot="1">
      <c r="A96" s="810" t="s">
        <v>268</v>
      </c>
      <c r="B96" s="810"/>
      <c r="C96" s="810"/>
      <c r="D96" s="810"/>
      <c r="E96" s="810"/>
      <c r="F96" s="810"/>
      <c r="G96" s="811">
        <f t="shared" ref="G96:L96" si="3">SUM(G73:G95)</f>
        <v>8366</v>
      </c>
      <c r="H96" s="811">
        <f t="shared" si="3"/>
        <v>6948</v>
      </c>
      <c r="I96" s="811">
        <f t="shared" si="3"/>
        <v>0</v>
      </c>
      <c r="J96" s="811">
        <f t="shared" si="3"/>
        <v>0</v>
      </c>
      <c r="K96" s="811">
        <f t="shared" si="3"/>
        <v>0</v>
      </c>
      <c r="L96" s="811">
        <f t="shared" si="3"/>
        <v>0</v>
      </c>
      <c r="M96" s="52"/>
      <c r="N96" s="52"/>
      <c r="O96" s="52"/>
      <c r="P96" s="52"/>
      <c r="Q96" s="52"/>
    </row>
    <row r="97" spans="1:17" ht="13.5" customHeight="1" thickBot="1">
      <c r="A97" s="810"/>
      <c r="B97" s="810"/>
      <c r="C97" s="810"/>
      <c r="D97" s="810"/>
      <c r="E97" s="810"/>
      <c r="F97" s="810"/>
      <c r="G97" s="811"/>
      <c r="H97" s="811"/>
      <c r="I97" s="811"/>
      <c r="J97" s="811"/>
      <c r="K97" s="811"/>
      <c r="L97" s="811"/>
      <c r="M97" s="52"/>
      <c r="N97" s="52"/>
      <c r="O97" s="52"/>
      <c r="P97" s="52"/>
      <c r="Q97" s="52"/>
    </row>
    <row r="98" spans="1:17">
      <c r="A98" s="130"/>
      <c r="B98" s="55"/>
      <c r="C98" s="55"/>
      <c r="D98" s="55"/>
      <c r="E98" s="55"/>
      <c r="F98" s="55"/>
      <c r="G98" s="130"/>
      <c r="H98" s="130"/>
      <c r="I98" s="130"/>
      <c r="J98" s="130"/>
      <c r="K98" s="130"/>
      <c r="L98" s="130"/>
      <c r="M98" s="52"/>
      <c r="N98" s="52"/>
      <c r="O98" s="52"/>
      <c r="P98" s="52"/>
      <c r="Q98" s="52"/>
    </row>
    <row r="99" spans="1:17">
      <c r="A99" s="130"/>
      <c r="B99" s="55"/>
      <c r="C99" s="55"/>
      <c r="D99" s="55"/>
      <c r="E99" s="55"/>
      <c r="F99" s="207"/>
      <c r="G99" s="206"/>
      <c r="H99" s="206"/>
      <c r="I99" s="130"/>
      <c r="J99" s="130"/>
      <c r="K99" s="130"/>
      <c r="L99" s="130"/>
      <c r="M99" s="52"/>
      <c r="N99" s="52"/>
      <c r="O99" s="52"/>
      <c r="P99" s="52"/>
      <c r="Q99" s="52"/>
    </row>
    <row r="100" spans="1:17" ht="13.8" thickBot="1">
      <c r="A100" s="130"/>
      <c r="B100" s="55"/>
      <c r="C100" s="55"/>
      <c r="D100" s="55"/>
      <c r="E100" s="55"/>
      <c r="F100" s="207"/>
      <c r="G100" s="206"/>
      <c r="H100" s="206"/>
      <c r="I100" s="130"/>
      <c r="J100" s="130"/>
      <c r="K100" s="130"/>
      <c r="L100" s="130"/>
      <c r="M100" s="52"/>
      <c r="N100" s="52"/>
      <c r="O100" s="52"/>
      <c r="P100" s="52"/>
      <c r="Q100" s="52"/>
    </row>
    <row r="101" spans="1:17" ht="3.75" customHeight="1">
      <c r="A101" s="821" t="s">
        <v>272</v>
      </c>
      <c r="B101" s="822"/>
      <c r="C101" s="822"/>
      <c r="D101" s="822"/>
      <c r="E101" s="822"/>
      <c r="F101" s="823"/>
      <c r="G101" s="608"/>
      <c r="H101" s="616"/>
      <c r="I101" s="221"/>
      <c r="J101" s="221"/>
      <c r="K101" s="221"/>
      <c r="L101" s="617"/>
      <c r="M101" s="52"/>
      <c r="N101" s="52"/>
      <c r="O101" s="52"/>
      <c r="P101" s="52"/>
      <c r="Q101" s="52"/>
    </row>
    <row r="102" spans="1:17" ht="15" customHeight="1">
      <c r="A102" s="824"/>
      <c r="B102" s="825"/>
      <c r="C102" s="825"/>
      <c r="D102" s="825"/>
      <c r="E102" s="825"/>
      <c r="F102" s="826"/>
      <c r="G102" s="609"/>
      <c r="H102" s="814" t="s">
        <v>273</v>
      </c>
      <c r="I102" s="815"/>
      <c r="J102" s="815"/>
      <c r="K102" s="815"/>
      <c r="L102" s="816"/>
      <c r="M102" s="52"/>
      <c r="N102" s="52"/>
      <c r="O102" s="52"/>
      <c r="P102" s="52"/>
      <c r="Q102" s="52"/>
    </row>
    <row r="103" spans="1:17" ht="15" customHeight="1">
      <c r="A103" s="223"/>
      <c r="B103" s="207"/>
      <c r="C103" s="207"/>
      <c r="D103" s="207"/>
      <c r="E103" s="207"/>
      <c r="F103" s="207"/>
      <c r="G103" s="608"/>
      <c r="H103" s="814" t="s">
        <v>274</v>
      </c>
      <c r="I103" s="815"/>
      <c r="J103" s="815"/>
      <c r="K103" s="815"/>
      <c r="L103" s="816"/>
      <c r="M103" s="52"/>
      <c r="N103" s="52"/>
      <c r="O103" s="52"/>
      <c r="P103" s="52"/>
      <c r="Q103" s="52"/>
    </row>
    <row r="104" spans="1:17" ht="13.8">
      <c r="A104" s="225"/>
      <c r="B104" s="580" t="s">
        <v>275</v>
      </c>
      <c r="C104" s="580"/>
      <c r="D104" s="228"/>
      <c r="E104" s="636">
        <v>43373</v>
      </c>
      <c r="F104" s="585"/>
      <c r="G104" s="610"/>
      <c r="H104" s="618"/>
      <c r="I104" s="206"/>
      <c r="J104" s="206"/>
      <c r="K104" s="206"/>
      <c r="L104" s="619"/>
      <c r="M104" s="52"/>
      <c r="N104" s="52"/>
      <c r="O104" s="52"/>
      <c r="P104" s="52"/>
      <c r="Q104" s="52"/>
    </row>
    <row r="105" spans="1:17">
      <c r="A105" s="227"/>
      <c r="B105" s="228"/>
      <c r="C105" s="228"/>
      <c r="D105" s="228"/>
      <c r="E105" s="228"/>
      <c r="F105" s="228"/>
      <c r="G105" s="611"/>
      <c r="H105" s="618"/>
      <c r="I105" s="206"/>
      <c r="J105" s="206"/>
      <c r="K105" s="206"/>
      <c r="L105" s="619"/>
      <c r="M105" s="52"/>
      <c r="N105" s="52"/>
      <c r="O105" s="52"/>
      <c r="P105" s="52"/>
      <c r="Q105" s="52"/>
    </row>
    <row r="106" spans="1:17">
      <c r="A106" s="817" t="s">
        <v>276</v>
      </c>
      <c r="B106" s="818"/>
      <c r="C106" s="228"/>
      <c r="D106" s="228"/>
      <c r="E106" s="228"/>
      <c r="F106" s="228"/>
      <c r="G106" s="611"/>
      <c r="H106" s="618"/>
      <c r="I106" s="206"/>
      <c r="J106" s="206"/>
      <c r="K106" s="206"/>
      <c r="L106" s="619"/>
      <c r="M106" s="52"/>
      <c r="N106" s="52"/>
      <c r="O106" s="52"/>
      <c r="P106" s="52"/>
      <c r="Q106" s="52"/>
    </row>
    <row r="107" spans="1:17">
      <c r="A107" s="232" t="s">
        <v>277</v>
      </c>
      <c r="B107" s="231"/>
      <c r="C107" s="526">
        <v>-61</v>
      </c>
      <c r="D107" s="231"/>
      <c r="E107" s="228"/>
      <c r="F107" s="228"/>
      <c r="G107" s="611"/>
      <c r="H107" s="819" t="s">
        <v>278</v>
      </c>
      <c r="I107" s="820"/>
      <c r="J107" s="206"/>
      <c r="K107" s="206"/>
      <c r="L107" s="619"/>
      <c r="M107" s="52"/>
      <c r="N107" s="52"/>
      <c r="O107" s="52"/>
      <c r="P107" s="52"/>
      <c r="Q107" s="52"/>
    </row>
    <row r="108" spans="1:17">
      <c r="A108" s="232"/>
      <c r="B108" s="592" t="s">
        <v>279</v>
      </c>
      <c r="C108" s="581">
        <f>G96</f>
        <v>8366</v>
      </c>
      <c r="D108" s="231" t="s">
        <v>280</v>
      </c>
      <c r="E108" s="228"/>
      <c r="F108" s="592"/>
      <c r="G108" s="611"/>
      <c r="H108" s="812"/>
      <c r="I108" s="813"/>
      <c r="J108" s="813"/>
      <c r="K108" s="235"/>
      <c r="L108" s="619"/>
      <c r="M108" s="52"/>
      <c r="N108" s="52"/>
      <c r="O108" s="52"/>
      <c r="P108" s="52"/>
      <c r="Q108" s="52"/>
    </row>
    <row r="109" spans="1:17">
      <c r="A109" s="223"/>
      <c r="B109" s="592" t="s">
        <v>282</v>
      </c>
      <c r="C109" s="581">
        <f>H96</f>
        <v>6948</v>
      </c>
      <c r="D109" s="231" t="s">
        <v>283</v>
      </c>
      <c r="E109" s="228"/>
      <c r="F109" s="592"/>
      <c r="G109" s="611"/>
      <c r="H109" s="812"/>
      <c r="I109" s="813"/>
      <c r="J109" s="813"/>
      <c r="K109" s="235"/>
      <c r="L109" s="619"/>
      <c r="M109" s="52"/>
      <c r="N109" s="52"/>
      <c r="O109" s="52"/>
      <c r="P109" s="52"/>
      <c r="Q109" s="52"/>
    </row>
    <row r="110" spans="1:17">
      <c r="A110" s="232"/>
      <c r="B110" s="592" t="s">
        <v>284</v>
      </c>
      <c r="C110" s="228"/>
      <c r="D110" s="228"/>
      <c r="E110" s="606">
        <f>+C107+C108-C109</f>
        <v>1357</v>
      </c>
      <c r="F110" s="607"/>
      <c r="G110" s="612"/>
      <c r="H110" s="812"/>
      <c r="I110" s="813"/>
      <c r="J110" s="813"/>
      <c r="K110" s="235"/>
      <c r="L110" s="619"/>
      <c r="M110" s="52"/>
      <c r="N110" s="52"/>
      <c r="O110" s="52"/>
      <c r="P110" s="52"/>
      <c r="Q110" s="52"/>
    </row>
    <row r="111" spans="1:17">
      <c r="A111" s="635" t="s">
        <v>285</v>
      </c>
      <c r="B111" s="231"/>
      <c r="C111" s="231"/>
      <c r="D111" s="231"/>
      <c r="E111" s="231"/>
      <c r="F111" s="231"/>
      <c r="G111" s="613"/>
      <c r="H111" s="812"/>
      <c r="I111" s="813"/>
      <c r="J111" s="813"/>
      <c r="K111" s="235"/>
      <c r="L111" s="619"/>
      <c r="M111" s="52"/>
      <c r="N111" s="52"/>
      <c r="O111" s="52"/>
      <c r="P111" s="52"/>
      <c r="Q111" s="52"/>
    </row>
    <row r="112" spans="1:17">
      <c r="A112" s="637" t="s">
        <v>286</v>
      </c>
      <c r="B112" s="532"/>
      <c r="C112" s="532"/>
      <c r="D112" s="532"/>
      <c r="E112" s="532"/>
      <c r="F112" s="532"/>
      <c r="G112" s="614"/>
      <c r="H112" s="812"/>
      <c r="I112" s="813"/>
      <c r="J112" s="813"/>
      <c r="K112" s="235"/>
      <c r="L112" s="619"/>
      <c r="M112" s="52"/>
      <c r="N112" s="52"/>
      <c r="O112" s="52"/>
      <c r="P112" s="52"/>
      <c r="Q112" s="52"/>
    </row>
    <row r="113" spans="1:17">
      <c r="A113" s="227"/>
      <c r="B113" s="228"/>
      <c r="C113" s="228"/>
      <c r="D113" s="228"/>
      <c r="E113" s="228"/>
      <c r="F113" s="228"/>
      <c r="G113" s="611"/>
      <c r="H113" s="812"/>
      <c r="I113" s="813"/>
      <c r="J113" s="813"/>
      <c r="K113" s="235"/>
      <c r="L113" s="619"/>
      <c r="M113" s="52"/>
      <c r="N113" s="52"/>
      <c r="O113" s="52"/>
      <c r="P113" s="52"/>
      <c r="Q113" s="52"/>
    </row>
    <row r="114" spans="1:17">
      <c r="A114" s="817" t="s">
        <v>287</v>
      </c>
      <c r="B114" s="818"/>
      <c r="C114" s="818"/>
      <c r="D114" s="228"/>
      <c r="E114" s="228"/>
      <c r="F114" s="228"/>
      <c r="G114" s="611"/>
      <c r="H114" s="812"/>
      <c r="I114" s="813"/>
      <c r="J114" s="813"/>
      <c r="K114" s="235"/>
      <c r="L114" s="619"/>
      <c r="M114" s="52"/>
      <c r="N114" s="52"/>
      <c r="O114" s="52"/>
      <c r="P114" s="52"/>
      <c r="Q114" s="52"/>
    </row>
    <row r="115" spans="1:17">
      <c r="A115" s="827" t="s">
        <v>277</v>
      </c>
      <c r="B115" s="828"/>
      <c r="C115" s="526"/>
      <c r="D115" s="231"/>
      <c r="E115" s="228"/>
      <c r="F115" s="228"/>
      <c r="G115" s="611"/>
      <c r="H115" s="812"/>
      <c r="I115" s="813"/>
      <c r="J115" s="813"/>
      <c r="K115" s="235"/>
      <c r="L115" s="619"/>
      <c r="M115" s="52"/>
      <c r="N115" s="52"/>
      <c r="O115" s="52"/>
      <c r="P115" s="52"/>
      <c r="Q115" s="52"/>
    </row>
    <row r="116" spans="1:17">
      <c r="A116" s="232"/>
      <c r="B116" s="592" t="s">
        <v>279</v>
      </c>
      <c r="C116" s="581">
        <f>I96</f>
        <v>0</v>
      </c>
      <c r="D116" s="231" t="s">
        <v>280</v>
      </c>
      <c r="E116" s="228"/>
      <c r="F116" s="592"/>
      <c r="G116" s="611"/>
      <c r="H116" s="812"/>
      <c r="I116" s="813"/>
      <c r="J116" s="813"/>
      <c r="K116" s="235"/>
      <c r="L116" s="619"/>
      <c r="M116" s="52"/>
      <c r="N116" s="52"/>
      <c r="O116" s="52"/>
      <c r="P116" s="52"/>
      <c r="Q116" s="52"/>
    </row>
    <row r="117" spans="1:17">
      <c r="A117" s="223"/>
      <c r="B117" s="592" t="s">
        <v>282</v>
      </c>
      <c r="C117" s="582">
        <f>J96</f>
        <v>0</v>
      </c>
      <c r="D117" s="231" t="s">
        <v>283</v>
      </c>
      <c r="E117" s="228"/>
      <c r="F117" s="592"/>
      <c r="G117" s="611"/>
      <c r="H117" s="829"/>
      <c r="I117" s="830"/>
      <c r="J117" s="830"/>
      <c r="K117" s="238"/>
      <c r="L117" s="619"/>
      <c r="M117" s="52"/>
      <c r="N117" s="52"/>
      <c r="O117" s="52"/>
      <c r="P117" s="52"/>
      <c r="Q117" s="52"/>
    </row>
    <row r="118" spans="1:17">
      <c r="A118" s="232"/>
      <c r="B118" s="592" t="s">
        <v>284</v>
      </c>
      <c r="C118" s="228"/>
      <c r="D118" s="228"/>
      <c r="E118" s="526">
        <f>+C115+C116-C117</f>
        <v>0</v>
      </c>
      <c r="F118" s="602"/>
      <c r="G118" s="615"/>
      <c r="H118" s="618"/>
      <c r="I118" s="206"/>
      <c r="J118" s="206"/>
      <c r="K118" s="206"/>
      <c r="L118" s="619"/>
      <c r="M118" s="52"/>
      <c r="N118" s="52"/>
      <c r="O118" s="52"/>
      <c r="P118" s="52"/>
      <c r="Q118" s="52"/>
    </row>
    <row r="119" spans="1:17">
      <c r="A119" s="232" t="s">
        <v>288</v>
      </c>
      <c r="B119" s="231"/>
      <c r="C119" s="231"/>
      <c r="D119" s="231"/>
      <c r="E119" s="231"/>
      <c r="F119" s="231"/>
      <c r="G119" s="613"/>
      <c r="H119" s="618"/>
      <c r="I119" s="206"/>
      <c r="J119" s="591"/>
      <c r="K119" s="206"/>
      <c r="L119" s="620"/>
      <c r="M119" s="52"/>
      <c r="N119" s="52"/>
      <c r="O119" s="52"/>
      <c r="P119" s="52"/>
      <c r="Q119" s="52"/>
    </row>
    <row r="120" spans="1:17">
      <c r="A120" s="527" t="s">
        <v>290</v>
      </c>
      <c r="B120" s="532"/>
      <c r="C120" s="532"/>
      <c r="D120" s="532"/>
      <c r="E120" s="532"/>
      <c r="F120" s="532"/>
      <c r="G120" s="614"/>
      <c r="H120" s="618"/>
      <c r="I120" s="206"/>
      <c r="J120" s="206"/>
      <c r="K120" s="206"/>
      <c r="L120" s="619"/>
      <c r="M120" s="52"/>
      <c r="N120" s="52"/>
      <c r="O120" s="52"/>
      <c r="P120" s="52"/>
      <c r="Q120" s="52"/>
    </row>
    <row r="121" spans="1:17">
      <c r="A121" s="527" t="s">
        <v>291</v>
      </c>
      <c r="B121" s="532"/>
      <c r="C121" s="532"/>
      <c r="D121" s="532"/>
      <c r="E121" s="532"/>
      <c r="F121" s="532"/>
      <c r="G121" s="614"/>
      <c r="H121" s="618"/>
      <c r="I121" s="206"/>
      <c r="J121" s="206"/>
      <c r="K121" s="206"/>
      <c r="L121" s="619"/>
      <c r="M121" s="52"/>
      <c r="N121" s="52"/>
      <c r="O121" s="52"/>
      <c r="P121" s="52"/>
      <c r="Q121" s="52"/>
    </row>
    <row r="122" spans="1:17">
      <c r="A122" s="227"/>
      <c r="B122" s="228"/>
      <c r="C122" s="228"/>
      <c r="D122" s="228"/>
      <c r="E122" s="228"/>
      <c r="F122" s="228"/>
      <c r="G122" s="611"/>
      <c r="H122" s="618"/>
      <c r="I122" s="206"/>
      <c r="J122" s="206"/>
      <c r="K122" s="206"/>
      <c r="L122" s="619"/>
      <c r="M122" s="52"/>
      <c r="N122" s="52"/>
      <c r="O122" s="52"/>
      <c r="P122" s="52"/>
      <c r="Q122" s="52"/>
    </row>
    <row r="123" spans="1:17">
      <c r="A123" s="240" t="s">
        <v>292</v>
      </c>
      <c r="B123" s="241"/>
      <c r="C123" s="228"/>
      <c r="D123" s="228"/>
      <c r="E123" s="228"/>
      <c r="F123" s="228"/>
      <c r="G123" s="611"/>
      <c r="H123" s="819" t="s">
        <v>293</v>
      </c>
      <c r="I123" s="820"/>
      <c r="J123" s="820"/>
      <c r="K123" s="206"/>
      <c r="L123" s="619"/>
      <c r="M123" s="52"/>
      <c r="N123" s="52"/>
      <c r="O123" s="52"/>
      <c r="P123" s="52"/>
      <c r="Q123" s="52"/>
    </row>
    <row r="124" spans="1:17">
      <c r="A124" s="827" t="s">
        <v>277</v>
      </c>
      <c r="B124" s="828"/>
      <c r="C124" s="526">
        <v>15000</v>
      </c>
      <c r="D124" s="231"/>
      <c r="E124" s="228"/>
      <c r="F124" s="228"/>
      <c r="G124" s="611"/>
      <c r="H124" s="618"/>
      <c r="I124" s="206"/>
      <c r="J124" s="206"/>
      <c r="K124" s="206"/>
      <c r="L124" s="619"/>
      <c r="M124" s="52"/>
      <c r="N124" s="52"/>
      <c r="O124" s="52"/>
      <c r="P124" s="52"/>
      <c r="Q124" s="52"/>
    </row>
    <row r="125" spans="1:17">
      <c r="A125" s="232"/>
      <c r="B125" s="592" t="s">
        <v>279</v>
      </c>
      <c r="C125" s="593">
        <f>K96</f>
        <v>0</v>
      </c>
      <c r="D125" s="231" t="s">
        <v>280</v>
      </c>
      <c r="E125" s="228"/>
      <c r="F125" s="592"/>
      <c r="G125" s="611"/>
      <c r="H125" s="812"/>
      <c r="I125" s="813"/>
      <c r="J125" s="813"/>
      <c r="K125" s="235"/>
      <c r="L125" s="619"/>
      <c r="M125" s="52"/>
      <c r="N125" s="52"/>
      <c r="O125" s="52"/>
      <c r="P125" s="52"/>
      <c r="Q125" s="52"/>
    </row>
    <row r="126" spans="1:17">
      <c r="A126" s="223"/>
      <c r="B126" s="592" t="s">
        <v>282</v>
      </c>
      <c r="C126" s="593">
        <f>L96</f>
        <v>0</v>
      </c>
      <c r="D126" s="231" t="s">
        <v>283</v>
      </c>
      <c r="E126" s="228"/>
      <c r="F126" s="592"/>
      <c r="G126" s="611"/>
      <c r="H126" s="812"/>
      <c r="I126" s="813"/>
      <c r="J126" s="813"/>
      <c r="K126" s="235"/>
      <c r="L126" s="619"/>
      <c r="M126" s="52"/>
      <c r="N126" s="52"/>
      <c r="O126" s="52"/>
      <c r="P126" s="52"/>
      <c r="Q126" s="52"/>
    </row>
    <row r="127" spans="1:17">
      <c r="A127" s="232"/>
      <c r="B127" s="592" t="s">
        <v>284</v>
      </c>
      <c r="C127" s="228"/>
      <c r="D127" s="228"/>
      <c r="E127" s="526">
        <f>+C124+C125-C126</f>
        <v>15000</v>
      </c>
      <c r="F127" s="602"/>
      <c r="G127" s="615"/>
      <c r="H127" s="812"/>
      <c r="I127" s="813"/>
      <c r="J127" s="813"/>
      <c r="K127" s="235"/>
      <c r="L127" s="619"/>
      <c r="M127" s="52"/>
      <c r="N127" s="52"/>
      <c r="O127" s="52"/>
      <c r="P127" s="52"/>
      <c r="Q127" s="52"/>
    </row>
    <row r="128" spans="1:17">
      <c r="A128" s="227"/>
      <c r="B128" s="228"/>
      <c r="C128" s="228"/>
      <c r="D128" s="228"/>
      <c r="E128" s="228"/>
      <c r="F128" s="228"/>
      <c r="G128" s="611"/>
      <c r="H128" s="812"/>
      <c r="I128" s="813"/>
      <c r="J128" s="813"/>
      <c r="K128" s="235"/>
      <c r="L128" s="619"/>
      <c r="M128" s="52"/>
      <c r="N128" s="52"/>
      <c r="O128" s="52"/>
      <c r="P128" s="52"/>
      <c r="Q128" s="52"/>
    </row>
    <row r="129" spans="1:17">
      <c r="A129" s="227"/>
      <c r="B129" s="228"/>
      <c r="C129" s="228"/>
      <c r="D129" s="228"/>
      <c r="E129" s="228"/>
      <c r="F129" s="228"/>
      <c r="G129" s="611"/>
      <c r="H129" s="812"/>
      <c r="I129" s="813"/>
      <c r="J129" s="813"/>
      <c r="K129" s="235"/>
      <c r="L129" s="619"/>
      <c r="M129" s="52"/>
      <c r="N129" s="52"/>
      <c r="O129" s="52"/>
      <c r="P129" s="52"/>
      <c r="Q129" s="52"/>
    </row>
    <row r="130" spans="1:17" ht="13.8" thickBot="1">
      <c r="A130" s="240" t="s">
        <v>294</v>
      </c>
      <c r="B130" s="241"/>
      <c r="C130" s="241"/>
      <c r="D130" s="241"/>
      <c r="E130" s="832">
        <f>E110+E118+E127</f>
        <v>16357</v>
      </c>
      <c r="F130" s="833"/>
      <c r="G130" s="615"/>
      <c r="H130" s="812"/>
      <c r="I130" s="813"/>
      <c r="J130" s="813"/>
      <c r="K130" s="235"/>
      <c r="L130" s="619"/>
      <c r="M130" s="52"/>
      <c r="N130" s="52"/>
      <c r="O130" s="52"/>
      <c r="P130" s="52"/>
      <c r="Q130" s="52"/>
    </row>
    <row r="131" spans="1:17" ht="13.8" thickTop="1">
      <c r="A131" s="227"/>
      <c r="B131" s="228"/>
      <c r="C131" s="228"/>
      <c r="D131" s="228"/>
      <c r="E131" s="228"/>
      <c r="F131" s="228"/>
      <c r="G131" s="611"/>
      <c r="H131" s="812"/>
      <c r="I131" s="813"/>
      <c r="J131" s="813"/>
      <c r="K131" s="235"/>
      <c r="L131" s="619"/>
      <c r="M131" s="52"/>
      <c r="N131" s="52"/>
      <c r="O131" s="52"/>
      <c r="P131" s="52"/>
      <c r="Q131" s="52"/>
    </row>
    <row r="132" spans="1:17">
      <c r="A132" s="635" t="s">
        <v>295</v>
      </c>
      <c r="B132" s="231"/>
      <c r="C132" s="231"/>
      <c r="D132" s="231"/>
      <c r="E132" s="231"/>
      <c r="F132" s="231"/>
      <c r="G132" s="613"/>
      <c r="H132" s="618"/>
      <c r="I132" s="206"/>
      <c r="J132" s="206"/>
      <c r="K132" s="206"/>
      <c r="L132" s="619"/>
      <c r="M132" s="52"/>
      <c r="N132" s="52"/>
      <c r="O132" s="52"/>
      <c r="P132" s="52"/>
      <c r="Q132" s="52"/>
    </row>
    <row r="133" spans="1:17">
      <c r="A133" s="635" t="s">
        <v>296</v>
      </c>
      <c r="B133" s="231"/>
      <c r="C133" s="231"/>
      <c r="D133" s="231"/>
      <c r="E133" s="231"/>
      <c r="F133" s="231"/>
      <c r="G133" s="613"/>
      <c r="H133" s="618"/>
      <c r="I133" s="206"/>
      <c r="J133" s="591"/>
      <c r="K133" s="206"/>
      <c r="L133" s="620"/>
      <c r="M133" s="52"/>
      <c r="N133" s="52"/>
      <c r="O133" s="52"/>
      <c r="P133" s="52"/>
      <c r="Q133" s="52"/>
    </row>
    <row r="134" spans="1:17">
      <c r="A134" s="635" t="s">
        <v>297</v>
      </c>
      <c r="B134" s="231"/>
      <c r="C134" s="231"/>
      <c r="D134" s="231"/>
      <c r="E134" s="231"/>
      <c r="F134" s="231"/>
      <c r="G134" s="613"/>
      <c r="H134" s="618"/>
      <c r="I134" s="206"/>
      <c r="J134" s="206"/>
      <c r="K134" s="206"/>
      <c r="L134" s="619"/>
      <c r="M134" s="52"/>
      <c r="N134" s="52"/>
      <c r="O134" s="52"/>
      <c r="P134" s="52"/>
      <c r="Q134" s="52"/>
    </row>
    <row r="135" spans="1:17" ht="6" customHeight="1" thickBot="1">
      <c r="A135" s="242"/>
      <c r="B135" s="243"/>
      <c r="C135" s="243"/>
      <c r="D135" s="243"/>
      <c r="E135" s="243"/>
      <c r="F135" s="243"/>
      <c r="G135" s="611"/>
      <c r="H135" s="621"/>
      <c r="I135" s="246"/>
      <c r="J135" s="246"/>
      <c r="K135" s="246"/>
      <c r="L135" s="622"/>
      <c r="M135" s="52"/>
      <c r="N135" s="52"/>
      <c r="O135" s="52"/>
      <c r="P135" s="52"/>
      <c r="Q135" s="52"/>
    </row>
    <row r="136" spans="1:17">
      <c r="A136" s="206"/>
      <c r="B136" s="207"/>
      <c r="C136" s="207"/>
      <c r="D136" s="207"/>
      <c r="E136" s="207"/>
      <c r="F136" s="207"/>
      <c r="G136" s="206"/>
      <c r="H136" s="206"/>
      <c r="I136" s="206"/>
      <c r="J136" s="206"/>
      <c r="K136" s="206"/>
      <c r="L136" s="206"/>
      <c r="M136" s="52"/>
      <c r="N136" s="52"/>
      <c r="O136" s="52"/>
      <c r="P136" s="52"/>
      <c r="Q136" s="52"/>
    </row>
    <row r="137" spans="1:17">
      <c r="A137" s="248"/>
      <c r="B137" s="249"/>
      <c r="C137" s="249"/>
      <c r="D137" s="249"/>
      <c r="E137" s="249"/>
      <c r="F137" s="250"/>
      <c r="G137" s="251"/>
      <c r="H137" s="248"/>
      <c r="I137" s="248"/>
      <c r="J137" s="248"/>
      <c r="K137" s="248"/>
      <c r="L137" s="248"/>
      <c r="M137" s="183"/>
      <c r="N137" s="183"/>
      <c r="O137" s="182"/>
      <c r="P137" s="182"/>
      <c r="Q137" s="52"/>
    </row>
    <row r="138" spans="1:17">
      <c r="A138" s="831" t="e">
        <f>#REF!+1</f>
        <v>#REF!</v>
      </c>
      <c r="B138" s="831"/>
      <c r="C138" s="256"/>
      <c r="D138" s="254"/>
      <c r="E138" s="82"/>
      <c r="F138" s="82"/>
      <c r="J138" s="255"/>
      <c r="M138" s="52"/>
      <c r="N138" s="52"/>
      <c r="O138" s="52"/>
      <c r="P138" s="52"/>
      <c r="Q138" s="52"/>
    </row>
    <row r="139" spans="1:17">
      <c r="A139" s="831" t="e">
        <f t="shared" ref="A139:A165" si="4">A138+1</f>
        <v>#REF!</v>
      </c>
      <c r="B139" s="831"/>
      <c r="C139" s="256"/>
      <c r="D139" s="254"/>
      <c r="E139" s="82"/>
      <c r="F139" s="82"/>
      <c r="J139" s="255"/>
      <c r="M139" s="183"/>
      <c r="N139" s="183"/>
      <c r="O139" s="182"/>
      <c r="P139" s="182"/>
      <c r="Q139" s="52"/>
    </row>
    <row r="140" spans="1:17">
      <c r="A140" s="831" t="e">
        <f t="shared" si="4"/>
        <v>#REF!</v>
      </c>
      <c r="B140" s="831"/>
      <c r="C140" s="256"/>
      <c r="D140" s="254"/>
      <c r="E140" s="82"/>
      <c r="F140" s="82"/>
      <c r="J140" s="255"/>
      <c r="M140" s="183"/>
      <c r="N140" s="183"/>
      <c r="O140" s="182"/>
      <c r="P140" s="182"/>
      <c r="Q140" s="52"/>
    </row>
    <row r="141" spans="1:17">
      <c r="A141" s="831" t="e">
        <f t="shared" si="4"/>
        <v>#REF!</v>
      </c>
      <c r="B141" s="831"/>
      <c r="C141" s="256"/>
      <c r="D141" s="254"/>
      <c r="E141" s="82"/>
      <c r="F141" s="82"/>
      <c r="J141" s="255"/>
      <c r="M141" s="183"/>
      <c r="N141" s="183"/>
      <c r="O141" s="182"/>
      <c r="P141" s="182"/>
      <c r="Q141" s="52"/>
    </row>
    <row r="142" spans="1:17">
      <c r="A142" s="831" t="e">
        <f t="shared" si="4"/>
        <v>#REF!</v>
      </c>
      <c r="B142" s="831"/>
      <c r="C142" s="256"/>
      <c r="D142" s="254"/>
      <c r="E142" s="82"/>
      <c r="F142" s="82"/>
      <c r="J142" s="255"/>
      <c r="M142" s="183"/>
      <c r="N142" s="183"/>
      <c r="O142" s="182"/>
      <c r="P142" s="182"/>
      <c r="Q142" s="52"/>
    </row>
    <row r="143" spans="1:17">
      <c r="A143" s="831" t="e">
        <f t="shared" si="4"/>
        <v>#REF!</v>
      </c>
      <c r="B143" s="831"/>
      <c r="C143" s="256"/>
      <c r="D143" s="254"/>
      <c r="E143" s="82"/>
      <c r="F143" s="82"/>
      <c r="J143" s="255"/>
      <c r="M143" s="183"/>
      <c r="N143" s="183"/>
      <c r="O143" s="182"/>
      <c r="P143" s="182"/>
      <c r="Q143" s="52"/>
    </row>
    <row r="144" spans="1:17">
      <c r="A144" s="831" t="e">
        <f t="shared" si="4"/>
        <v>#REF!</v>
      </c>
      <c r="B144" s="831"/>
      <c r="C144" s="256"/>
      <c r="D144" s="254"/>
      <c r="E144" s="82"/>
      <c r="F144" s="82"/>
      <c r="J144" s="255"/>
      <c r="M144" s="183"/>
      <c r="N144" s="183"/>
      <c r="O144" s="182"/>
      <c r="P144" s="182"/>
      <c r="Q144" s="52"/>
    </row>
    <row r="145" spans="1:17">
      <c r="A145" s="831" t="e">
        <f t="shared" si="4"/>
        <v>#REF!</v>
      </c>
      <c r="B145" s="831"/>
      <c r="C145" s="256"/>
      <c r="D145" s="254"/>
      <c r="E145" s="82"/>
      <c r="F145" s="82"/>
      <c r="J145" s="255"/>
      <c r="M145" s="183"/>
      <c r="N145" s="183"/>
      <c r="O145" s="182"/>
      <c r="P145" s="182"/>
      <c r="Q145" s="52"/>
    </row>
    <row r="146" spans="1:17">
      <c r="A146" s="831" t="e">
        <f t="shared" si="4"/>
        <v>#REF!</v>
      </c>
      <c r="B146" s="831"/>
      <c r="C146" s="256"/>
      <c r="D146" s="254"/>
      <c r="E146" s="82"/>
      <c r="F146" s="82"/>
      <c r="J146" s="255"/>
      <c r="M146" s="183"/>
      <c r="N146" s="183"/>
      <c r="O146" s="182"/>
      <c r="P146" s="182"/>
      <c r="Q146" s="52"/>
    </row>
    <row r="147" spans="1:17">
      <c r="A147" s="831" t="e">
        <f t="shared" si="4"/>
        <v>#REF!</v>
      </c>
      <c r="B147" s="831"/>
      <c r="C147" s="256"/>
      <c r="D147" s="254"/>
      <c r="E147" s="82"/>
      <c r="F147" s="82"/>
      <c r="J147" s="255"/>
      <c r="M147" s="183"/>
      <c r="N147" s="183"/>
      <c r="O147" s="182"/>
      <c r="P147" s="182"/>
      <c r="Q147" s="52"/>
    </row>
    <row r="148" spans="1:17">
      <c r="A148" s="831" t="e">
        <f t="shared" si="4"/>
        <v>#REF!</v>
      </c>
      <c r="B148" s="831"/>
      <c r="C148" s="256"/>
      <c r="D148" s="254"/>
      <c r="E148" s="82"/>
      <c r="F148" s="82"/>
      <c r="J148" s="255"/>
      <c r="M148" s="183"/>
      <c r="N148" s="183"/>
      <c r="O148" s="182"/>
      <c r="P148" s="182"/>
      <c r="Q148" s="52"/>
    </row>
    <row r="149" spans="1:17">
      <c r="A149" s="831" t="e">
        <f t="shared" si="4"/>
        <v>#REF!</v>
      </c>
      <c r="B149" s="831"/>
      <c r="C149" s="256"/>
      <c r="D149" s="254"/>
      <c r="E149" s="82"/>
      <c r="F149" s="82"/>
      <c r="J149" s="255"/>
      <c r="M149" s="183"/>
      <c r="N149" s="183"/>
      <c r="O149" s="182"/>
      <c r="P149" s="182"/>
      <c r="Q149" s="52"/>
    </row>
    <row r="150" spans="1:17">
      <c r="A150" s="831" t="e">
        <f t="shared" si="4"/>
        <v>#REF!</v>
      </c>
      <c r="B150" s="831"/>
      <c r="C150" s="256"/>
      <c r="D150" s="254"/>
      <c r="E150" s="82"/>
      <c r="F150" s="82"/>
      <c r="J150" s="255"/>
      <c r="M150" s="183"/>
      <c r="N150" s="183"/>
      <c r="O150" s="182"/>
      <c r="P150" s="182"/>
      <c r="Q150" s="52"/>
    </row>
    <row r="151" spans="1:17">
      <c r="A151" s="831" t="e">
        <f t="shared" si="4"/>
        <v>#REF!</v>
      </c>
      <c r="B151" s="831"/>
      <c r="C151" s="256"/>
      <c r="D151" s="254"/>
      <c r="E151" s="82"/>
      <c r="F151" s="82"/>
      <c r="J151" s="255"/>
      <c r="M151" s="183"/>
      <c r="N151" s="183"/>
      <c r="O151" s="182"/>
      <c r="P151" s="182"/>
      <c r="Q151" s="52"/>
    </row>
    <row r="152" spans="1:17">
      <c r="A152" s="831" t="e">
        <f t="shared" si="4"/>
        <v>#REF!</v>
      </c>
      <c r="B152" s="831"/>
      <c r="C152" s="256"/>
      <c r="D152" s="254"/>
      <c r="E152" s="82"/>
      <c r="F152" s="82"/>
      <c r="J152" s="255"/>
      <c r="M152" s="183"/>
      <c r="N152" s="183"/>
      <c r="O152" s="182"/>
      <c r="P152" s="182"/>
      <c r="Q152" s="52"/>
    </row>
    <row r="153" spans="1:17">
      <c r="A153" s="831" t="e">
        <f t="shared" si="4"/>
        <v>#REF!</v>
      </c>
      <c r="B153" s="831"/>
      <c r="C153" s="256"/>
      <c r="D153" s="254"/>
      <c r="E153" s="82"/>
      <c r="F153" s="82"/>
      <c r="J153" s="255"/>
      <c r="M153" s="183"/>
      <c r="N153" s="183"/>
      <c r="O153" s="182"/>
      <c r="P153" s="182"/>
      <c r="Q153" s="52"/>
    </row>
    <row r="154" spans="1:17">
      <c r="A154" s="831" t="e">
        <f t="shared" si="4"/>
        <v>#REF!</v>
      </c>
      <c r="B154" s="831"/>
      <c r="C154" s="256"/>
      <c r="D154" s="254"/>
      <c r="E154" s="82"/>
      <c r="F154" s="82"/>
      <c r="J154" s="255"/>
      <c r="M154" s="183"/>
      <c r="N154" s="183"/>
      <c r="O154" s="182"/>
      <c r="P154" s="182"/>
      <c r="Q154" s="52"/>
    </row>
    <row r="155" spans="1:17">
      <c r="A155" s="831" t="e">
        <f t="shared" si="4"/>
        <v>#REF!</v>
      </c>
      <c r="B155" s="831"/>
      <c r="C155" s="256"/>
      <c r="D155" s="254"/>
      <c r="E155" s="82"/>
      <c r="F155" s="82"/>
      <c r="J155" s="255"/>
      <c r="M155" s="183"/>
      <c r="N155" s="183"/>
      <c r="O155" s="182"/>
      <c r="P155" s="182"/>
      <c r="Q155" s="52"/>
    </row>
    <row r="156" spans="1:17">
      <c r="A156" s="831" t="e">
        <f t="shared" si="4"/>
        <v>#REF!</v>
      </c>
      <c r="B156" s="831"/>
      <c r="C156" s="256"/>
      <c r="D156" s="254"/>
      <c r="E156" s="82"/>
      <c r="F156" s="82"/>
      <c r="J156" s="255"/>
      <c r="M156" s="183"/>
      <c r="N156" s="183"/>
      <c r="O156" s="182"/>
      <c r="P156" s="182"/>
      <c r="Q156" s="52"/>
    </row>
    <row r="157" spans="1:17">
      <c r="A157" s="831" t="e">
        <f t="shared" si="4"/>
        <v>#REF!</v>
      </c>
      <c r="B157" s="831"/>
      <c r="C157" s="256"/>
      <c r="D157" s="254"/>
      <c r="E157" s="82"/>
      <c r="F157" s="82"/>
      <c r="J157" s="255"/>
      <c r="M157" s="183"/>
      <c r="N157" s="183"/>
      <c r="O157" s="182"/>
      <c r="P157" s="182"/>
      <c r="Q157" s="52"/>
    </row>
    <row r="158" spans="1:17">
      <c r="A158" s="831" t="e">
        <f t="shared" si="4"/>
        <v>#REF!</v>
      </c>
      <c r="B158" s="831"/>
      <c r="C158" s="256"/>
      <c r="D158" s="254"/>
      <c r="E158" s="82"/>
      <c r="F158" s="82"/>
      <c r="J158" s="255"/>
      <c r="M158" s="183"/>
      <c r="N158" s="183"/>
      <c r="O158" s="182"/>
      <c r="P158" s="182"/>
      <c r="Q158" s="52"/>
    </row>
    <row r="159" spans="1:17">
      <c r="A159" s="831" t="e">
        <f t="shared" si="4"/>
        <v>#REF!</v>
      </c>
      <c r="B159" s="831"/>
      <c r="C159" s="256"/>
      <c r="D159" s="254"/>
      <c r="E159" s="82"/>
      <c r="F159" s="82"/>
      <c r="J159" s="255"/>
      <c r="M159" s="183"/>
      <c r="N159" s="183"/>
      <c r="O159" s="182"/>
      <c r="P159" s="182"/>
      <c r="Q159" s="52"/>
    </row>
    <row r="160" spans="1:17">
      <c r="A160" s="831" t="e">
        <f t="shared" si="4"/>
        <v>#REF!</v>
      </c>
      <c r="B160" s="831"/>
      <c r="C160" s="256"/>
      <c r="D160" s="258"/>
      <c r="E160" s="82"/>
      <c r="F160" s="82"/>
      <c r="J160" s="255"/>
      <c r="M160" s="183"/>
      <c r="N160" s="183"/>
      <c r="O160" s="182"/>
      <c r="P160" s="182"/>
      <c r="Q160" s="52"/>
    </row>
    <row r="161" spans="1:17">
      <c r="A161" s="831" t="e">
        <f t="shared" si="4"/>
        <v>#REF!</v>
      </c>
      <c r="B161" s="831"/>
      <c r="C161" s="256"/>
      <c r="D161" s="258"/>
      <c r="E161" s="82"/>
      <c r="F161" s="82"/>
      <c r="J161" s="255"/>
      <c r="M161" s="183"/>
      <c r="N161" s="183"/>
      <c r="O161" s="182"/>
      <c r="P161" s="182"/>
      <c r="Q161" s="52"/>
    </row>
    <row r="162" spans="1:17">
      <c r="A162" s="831" t="e">
        <f t="shared" si="4"/>
        <v>#REF!</v>
      </c>
      <c r="B162" s="831"/>
      <c r="C162" s="52"/>
      <c r="D162" s="131"/>
      <c r="J162" s="255"/>
      <c r="M162" s="183"/>
      <c r="N162" s="183"/>
      <c r="O162" s="182"/>
      <c r="P162" s="182"/>
      <c r="Q162" s="52"/>
    </row>
    <row r="163" spans="1:17">
      <c r="A163" s="831" t="e">
        <f t="shared" si="4"/>
        <v>#REF!</v>
      </c>
      <c r="B163" s="831"/>
      <c r="C163" s="52"/>
      <c r="D163" s="131"/>
      <c r="J163" s="255"/>
      <c r="M163" s="183"/>
      <c r="N163" s="183"/>
      <c r="O163" s="182"/>
      <c r="P163" s="182"/>
      <c r="Q163" s="52"/>
    </row>
    <row r="164" spans="1:17">
      <c r="A164" s="831" t="e">
        <f t="shared" si="4"/>
        <v>#REF!</v>
      </c>
      <c r="B164" s="831"/>
      <c r="C164" s="52"/>
      <c r="D164" s="131"/>
      <c r="M164" s="183"/>
      <c r="N164" s="183"/>
      <c r="O164" s="182"/>
      <c r="P164" s="182"/>
      <c r="Q164" s="52"/>
    </row>
    <row r="165" spans="1:17">
      <c r="A165" s="831" t="e">
        <f t="shared" si="4"/>
        <v>#REF!</v>
      </c>
      <c r="B165" s="831"/>
      <c r="C165" s="52"/>
      <c r="D165" s="131"/>
      <c r="M165" s="183"/>
      <c r="N165" s="183"/>
      <c r="O165" s="182"/>
      <c r="P165" s="182"/>
      <c r="Q165" s="52"/>
    </row>
  </sheetData>
  <mergeCells count="154"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H131:J131"/>
    <mergeCell ref="A138:B138"/>
    <mergeCell ref="H126:J126"/>
    <mergeCell ref="H127:J127"/>
    <mergeCell ref="H128:J128"/>
    <mergeCell ref="H129:J129"/>
    <mergeCell ref="H130:J130"/>
    <mergeCell ref="E130:F130"/>
    <mergeCell ref="A139:B139"/>
    <mergeCell ref="H123:J123"/>
    <mergeCell ref="A124:B124"/>
    <mergeCell ref="H125:J125"/>
    <mergeCell ref="H116:J116"/>
    <mergeCell ref="H117:J117"/>
    <mergeCell ref="H111:J111"/>
    <mergeCell ref="H112:J112"/>
    <mergeCell ref="H113:J113"/>
    <mergeCell ref="A114:C114"/>
    <mergeCell ref="H114:J114"/>
    <mergeCell ref="A115:B115"/>
    <mergeCell ref="H115:J115"/>
    <mergeCell ref="H108:J108"/>
    <mergeCell ref="H109:J109"/>
    <mergeCell ref="H110:J110"/>
    <mergeCell ref="H102:L102"/>
    <mergeCell ref="H103:L103"/>
    <mergeCell ref="A106:B106"/>
    <mergeCell ref="H107:I107"/>
    <mergeCell ref="I96:I97"/>
    <mergeCell ref="J96:J97"/>
    <mergeCell ref="K96:K97"/>
    <mergeCell ref="L96:L97"/>
    <mergeCell ref="A101:F102"/>
    <mergeCell ref="B91:E91"/>
    <mergeCell ref="B92:E92"/>
    <mergeCell ref="B93:E93"/>
    <mergeCell ref="B94:E94"/>
    <mergeCell ref="B95:E95"/>
    <mergeCell ref="A96:F97"/>
    <mergeCell ref="G96:G97"/>
    <mergeCell ref="H96:H97"/>
    <mergeCell ref="B82:E82"/>
    <mergeCell ref="B83:E83"/>
    <mergeCell ref="B84:E84"/>
    <mergeCell ref="B85:E85"/>
    <mergeCell ref="B86:E86"/>
    <mergeCell ref="B87:E87"/>
    <mergeCell ref="B88:E88"/>
    <mergeCell ref="B89:E89"/>
    <mergeCell ref="B90:E90"/>
    <mergeCell ref="B73:E73"/>
    <mergeCell ref="B74:E74"/>
    <mergeCell ref="B75:E75"/>
    <mergeCell ref="B76:E76"/>
    <mergeCell ref="B77:E77"/>
    <mergeCell ref="B78:E78"/>
    <mergeCell ref="B79:E79"/>
    <mergeCell ref="B80:E80"/>
    <mergeCell ref="B81:E81"/>
    <mergeCell ref="A68:B68"/>
    <mergeCell ref="K68:L68"/>
    <mergeCell ref="A69:L69"/>
    <mergeCell ref="A71:A72"/>
    <mergeCell ref="B71:E72"/>
    <mergeCell ref="F71:F72"/>
    <mergeCell ref="G71:H71"/>
    <mergeCell ref="I71:J71"/>
    <mergeCell ref="K71:L71"/>
    <mergeCell ref="L65:L66"/>
    <mergeCell ref="B60:E60"/>
    <mergeCell ref="B61:E61"/>
    <mergeCell ref="B62:E62"/>
    <mergeCell ref="B63:E63"/>
    <mergeCell ref="B64:E64"/>
    <mergeCell ref="A65:F66"/>
    <mergeCell ref="G65:G66"/>
    <mergeCell ref="H65:H66"/>
    <mergeCell ref="B54:E54"/>
    <mergeCell ref="B55:E55"/>
    <mergeCell ref="B56:E56"/>
    <mergeCell ref="B57:E57"/>
    <mergeCell ref="B58:E58"/>
    <mergeCell ref="B59:E59"/>
    <mergeCell ref="I65:I66"/>
    <mergeCell ref="J65:J66"/>
    <mergeCell ref="K65:K66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A4:B4"/>
    <mergeCell ref="D4:E4"/>
    <mergeCell ref="A5:B5"/>
    <mergeCell ref="A2:B2"/>
    <mergeCell ref="D2:E2"/>
    <mergeCell ref="A3:B3"/>
    <mergeCell ref="B35:E35"/>
    <mergeCell ref="B36:E36"/>
    <mergeCell ref="B37:E37"/>
    <mergeCell ref="K67:L67"/>
    <mergeCell ref="A12:A13"/>
    <mergeCell ref="B12:E13"/>
    <mergeCell ref="F12:F13"/>
    <mergeCell ref="G12:H12"/>
    <mergeCell ref="I12:J12"/>
    <mergeCell ref="K12:L12"/>
    <mergeCell ref="A7:L7"/>
    <mergeCell ref="A9:D9"/>
    <mergeCell ref="H9:I9"/>
    <mergeCell ref="J9:K9"/>
    <mergeCell ref="A10:D10"/>
    <mergeCell ref="H10:I10"/>
    <mergeCell ref="J10:K10"/>
    <mergeCell ref="B32:E32"/>
    <mergeCell ref="B33:E33"/>
    <mergeCell ref="B34:E34"/>
    <mergeCell ref="B38:E38"/>
    <mergeCell ref="B39:E39"/>
    <mergeCell ref="B40:E40"/>
    <mergeCell ref="B41:E41"/>
    <mergeCell ref="B42:E42"/>
    <mergeCell ref="B43:E43"/>
    <mergeCell ref="B44:E44"/>
  </mergeCells>
  <phoneticPr fontId="63" type="noConversion"/>
  <dataValidations count="7">
    <dataValidation type="list" allowBlank="1" showInputMessage="1" showErrorMessage="1" sqref="H58">
      <formula1>$N$58:$N$59</formula1>
      <formula2>0</formula2>
    </dataValidation>
    <dataValidation type="list" allowBlank="1" showInputMessage="1" showErrorMessage="1" sqref="H59">
      <formula1>$O$58:$O$59</formula1>
      <formula2>0</formula2>
    </dataValidation>
    <dataValidation type="list" allowBlank="1" showInputMessage="1" showErrorMessage="1" sqref="H60">
      <formula1>$P$58:$P$59</formula1>
      <formula2>0</formula2>
    </dataValidation>
    <dataValidation type="list" allowBlank="1" showInputMessage="1" showErrorMessage="1" sqref="H61">
      <formula1>$Q$58:$Q$59</formula1>
      <formula2>0</formula2>
    </dataValidation>
    <dataValidation type="list" allowBlank="1" showInputMessage="1" showErrorMessage="1" sqref="H62">
      <formula1>$R$58:$R$59</formula1>
      <formula2>0</formula2>
    </dataValidation>
    <dataValidation type="list" allowBlank="1" showInputMessage="1" showErrorMessage="1" sqref="O12">
      <formula1>#REF!</formula1>
      <formula2>0</formula2>
    </dataValidation>
    <dataValidation type="list" allowBlank="1" showInputMessage="1" showErrorMessage="1" sqref="A74:A95 A58:A64">
      <formula1>$A$138:$A$166</formula1>
      <formula2>0</formula2>
    </dataValidation>
  </dataValidations>
  <hyperlinks>
    <hyperlink ref="A2" location="I!F.B2" display="Informe Financiero"/>
    <hyperlink ref="H2" location="'HC-Oct'!O2" display="HC - Oct"/>
    <hyperlink ref="I2" location="'HC-Nov'!Q2" display="HC - Nov"/>
    <hyperlink ref="J2" location="'HC-Dic'!S2" display="HC - Dic"/>
    <hyperlink ref="K2" location="'HC-Ene'!U2" display="HC - Ene"/>
    <hyperlink ref="L2" location="'HC-Feb'!W2" display="HC - Feb"/>
    <hyperlink ref="A3" location="Listado!B3" display="Listado"/>
    <hyperlink ref="G3" location="'HC-Mar'!M3" display="HC - Mar"/>
    <hyperlink ref="H3" location="'HC-Abr'!O3" display="HC - Abr"/>
    <hyperlink ref="I3" location="'HC-May'!Q3" display="HC - May"/>
    <hyperlink ref="J3" location="'HC-Jun'!S3" display="HC - Jun"/>
    <hyperlink ref="K3" location="'HC-Jul'!U3" display="HC - Jul"/>
    <hyperlink ref="L3" location="'HC-Ago'!W3" display="HC - Ago"/>
    <hyperlink ref="A4" location="C!M.B4" display="C.M"/>
    <hyperlink ref="G4" location="'IM-Sep'!F5" display="IM - Sep"/>
    <hyperlink ref="H4" location="'IM-Oct'!H5" display="IM - Oct"/>
    <hyperlink ref="I4" location="'IM-Nov'!J5" display="IM - Nov"/>
    <hyperlink ref="J4" location="'IM-Dic'!L5" display="IM - Dic"/>
    <hyperlink ref="K4" location="'IM-Ene'!D4" display="IM - Ene"/>
    <hyperlink ref="L4" location="'IM-Feb'!E4" display="IM - Feb"/>
    <hyperlink ref="A5" location="Menu!K13" display="Menu"/>
    <hyperlink ref="G5" location="'IM-Mar'!F4" display="IM - Mar"/>
    <hyperlink ref="H5" location="'IM-Abr'!H4" display="IM - Abr"/>
    <hyperlink ref="I5" location="'IM-May'!J4" display="IM - May"/>
    <hyperlink ref="J5" location="'IM-Jun'!L4" display="IM - Jun"/>
    <hyperlink ref="K5" location="'IM-Jul'!D5" display="IM - Jul"/>
    <hyperlink ref="L5" location="'IM-Ago'!E5" display="IM - Ago"/>
  </hyperlinks>
  <pageMargins left="0.43" right="0.38" top="7.8472222222222193E-2" bottom="0.196527777777778" header="0.51180555555555496" footer="0.51180555555555496"/>
  <pageSetup scale="79" firstPageNumber="0" fitToHeight="0" orientation="portrait" r:id="rId1"/>
  <rowBreaks count="1" manualBreakCount="1">
    <brk id="68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7"/>
  <sheetViews>
    <sheetView workbookViewId="0">
      <pane ySplit="6" topLeftCell="A21" activePane="bottomLeft" state="frozen"/>
      <selection pane="bottomLeft" activeCell="B21" sqref="B21:F21"/>
    </sheetView>
  </sheetViews>
  <sheetFormatPr baseColWidth="10" defaultColWidth="9.109375" defaultRowHeight="13.2"/>
  <cols>
    <col min="1" max="5" width="9.109375" style="1"/>
    <col min="6" max="6" width="18.44140625" style="1" customWidth="1"/>
    <col min="7" max="7" width="9.109375" style="1"/>
    <col min="8" max="8" width="11.44140625" style="1" bestFit="1" customWidth="1"/>
    <col min="9" max="12" width="9.109375" style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8" t="s">
        <v>8</v>
      </c>
      <c r="C2" s="788"/>
      <c r="D2" s="53" t="s">
        <v>30</v>
      </c>
      <c r="E2" s="53" t="s">
        <v>34</v>
      </c>
      <c r="F2" s="750" t="s">
        <v>37</v>
      </c>
      <c r="G2" s="750"/>
      <c r="H2" s="750" t="s">
        <v>40</v>
      </c>
      <c r="I2" s="750"/>
      <c r="J2" s="750" t="s">
        <v>43</v>
      </c>
      <c r="K2" s="750"/>
      <c r="L2" s="750" t="s">
        <v>46</v>
      </c>
      <c r="M2" s="750"/>
      <c r="N2"/>
      <c r="O2"/>
      <c r="P2"/>
      <c r="Q2"/>
      <c r="R2"/>
      <c r="S2"/>
    </row>
    <row r="3" spans="1:19" ht="13.8">
      <c r="A3"/>
      <c r="B3" s="775" t="s">
        <v>9</v>
      </c>
      <c r="C3" s="775"/>
      <c r="D3" s="53" t="s">
        <v>50</v>
      </c>
      <c r="E3" s="53" t="s">
        <v>53</v>
      </c>
      <c r="F3" s="750" t="s">
        <v>18</v>
      </c>
      <c r="G3" s="750"/>
      <c r="H3" s="750" t="s">
        <v>21</v>
      </c>
      <c r="I3" s="750"/>
      <c r="J3" s="750" t="s">
        <v>24</v>
      </c>
      <c r="K3" s="750"/>
      <c r="L3" s="750" t="s">
        <v>27</v>
      </c>
      <c r="M3" s="750"/>
      <c r="N3"/>
      <c r="O3"/>
      <c r="P3"/>
      <c r="Q3"/>
      <c r="R3"/>
      <c r="S3"/>
    </row>
    <row r="4" spans="1:19" ht="13.8">
      <c r="A4"/>
      <c r="B4" s="776" t="s">
        <v>10</v>
      </c>
      <c r="C4" s="776"/>
      <c r="D4" s="54" t="s">
        <v>31</v>
      </c>
      <c r="E4" s="54" t="s">
        <v>35</v>
      </c>
      <c r="F4" s="751" t="s">
        <v>38</v>
      </c>
      <c r="G4" s="751"/>
      <c r="H4" s="751" t="s">
        <v>41</v>
      </c>
      <c r="I4" s="751"/>
      <c r="J4" s="751" t="s">
        <v>44</v>
      </c>
      <c r="K4" s="751"/>
      <c r="L4" s="751" t="s">
        <v>47</v>
      </c>
      <c r="M4" s="751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834" t="s">
        <v>19</v>
      </c>
      <c r="G5" s="834"/>
      <c r="H5" s="751" t="s">
        <v>22</v>
      </c>
      <c r="I5" s="751"/>
      <c r="J5" s="751" t="s">
        <v>25</v>
      </c>
      <c r="K5" s="751"/>
      <c r="L5" s="751" t="s">
        <v>28</v>
      </c>
      <c r="M5" s="751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4" t="s">
        <v>298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5" t="str">
        <f>'HC-Mar'!B10</f>
        <v>Jardines Cancun</v>
      </c>
      <c r="D10" s="835"/>
      <c r="E10" s="835"/>
      <c r="F10" s="835"/>
      <c r="G10" s="835"/>
      <c r="H10" s="263" t="s">
        <v>300</v>
      </c>
      <c r="I10" s="836" t="str">
        <f>'HC-Sep'!J9</f>
        <v>Septiembre</v>
      </c>
      <c r="J10" s="836"/>
      <c r="K10" s="264"/>
      <c r="L10" s="837">
        <f>'HC-Sep'!L9</f>
        <v>2018</v>
      </c>
      <c r="M10" s="837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38" t="s">
        <v>301</v>
      </c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8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39"/>
      <c r="H15" s="839"/>
      <c r="I15" s="839"/>
      <c r="J15" s="839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40" t="s">
        <v>302</v>
      </c>
      <c r="C16" s="840"/>
      <c r="D16" s="840"/>
      <c r="E16" s="840"/>
      <c r="F16" s="840"/>
      <c r="G16" s="839"/>
      <c r="H16" s="839"/>
      <c r="I16" s="839"/>
      <c r="J16" s="839"/>
      <c r="K16" s="266" t="s">
        <v>303</v>
      </c>
      <c r="L16" s="267"/>
      <c r="M16" s="268">
        <f>'HC-Sep'!C107</f>
        <v>-61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39"/>
      <c r="H17" s="839"/>
      <c r="I17" s="839"/>
      <c r="J17" s="839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39"/>
      <c r="H18" s="839"/>
      <c r="I18" s="839"/>
      <c r="J18" s="839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1" t="s">
        <v>304</v>
      </c>
      <c r="C19" s="841"/>
      <c r="D19" s="841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2" t="s">
        <v>171</v>
      </c>
      <c r="C20" s="842"/>
      <c r="D20" s="842"/>
      <c r="E20" s="842"/>
      <c r="F20" s="842"/>
      <c r="G20" s="272"/>
      <c r="H20" s="273">
        <f>SUMIF('HC-Sep'!F14:F57,"C",'HC-Sep'!G14:G57)</f>
        <v>5428</v>
      </c>
      <c r="I20" s="274"/>
      <c r="J20" s="275"/>
      <c r="K20" s="275"/>
      <c r="L20" s="55"/>
      <c r="M20" s="55"/>
      <c r="N20" s="55"/>
      <c r="O20" s="276">
        <f>H49</f>
        <v>2938</v>
      </c>
      <c r="P20" s="277" t="s">
        <v>305</v>
      </c>
      <c r="Q20" s="277" t="s">
        <v>306</v>
      </c>
      <c r="R20" s="843" t="s">
        <v>184</v>
      </c>
      <c r="S20" s="843"/>
    </row>
    <row r="21" spans="1:19">
      <c r="A21" s="55"/>
      <c r="B21" s="844" t="s">
        <v>183</v>
      </c>
      <c r="C21" s="844"/>
      <c r="D21" s="844"/>
      <c r="E21" s="844"/>
      <c r="F21" s="844"/>
      <c r="G21" s="278"/>
      <c r="H21" s="273">
        <f>SUMIF('HC-Sep'!F14:F57,"AA",'HC-Sep'!G14:G57)</f>
        <v>0</v>
      </c>
      <c r="I21" s="274"/>
      <c r="J21" s="275"/>
      <c r="K21" s="275"/>
      <c r="L21" s="55"/>
      <c r="M21" s="55"/>
      <c r="N21" s="55"/>
      <c r="O21" s="276"/>
      <c r="P21" s="276">
        <f>I.F!I10</f>
        <v>5000</v>
      </c>
      <c r="Q21" s="276">
        <v>0</v>
      </c>
      <c r="R21" s="279" t="s">
        <v>32</v>
      </c>
      <c r="S21" s="276">
        <f>'IM-Ago'!M71</f>
        <v>0</v>
      </c>
    </row>
    <row r="22" spans="1:19">
      <c r="A22" s="55"/>
      <c r="B22" s="844" t="s">
        <v>33</v>
      </c>
      <c r="C22" s="844"/>
      <c r="D22" s="844"/>
      <c r="E22" s="844"/>
      <c r="F22" s="844"/>
      <c r="G22" s="278"/>
      <c r="H22" s="273">
        <f>SUMIF('HC-Sep'!F14:F57,"F",'HC-Sep'!G14:G57)</f>
        <v>0</v>
      </c>
      <c r="I22" s="274"/>
      <c r="J22" s="275"/>
      <c r="K22" s="275"/>
      <c r="L22" s="55"/>
      <c r="M22" s="55"/>
      <c r="N22" s="55"/>
      <c r="O22" s="276">
        <f>SUM(O20+O21)</f>
        <v>2938</v>
      </c>
      <c r="P22" s="276">
        <f>H49</f>
        <v>2938</v>
      </c>
      <c r="Q22" s="276">
        <f>H26</f>
        <v>1300</v>
      </c>
      <c r="R22" s="279" t="s">
        <v>36</v>
      </c>
      <c r="S22" s="280">
        <f>H21</f>
        <v>0</v>
      </c>
    </row>
    <row r="23" spans="1:19" ht="15.6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5">
        <f>SUM(H20)</f>
        <v>5428</v>
      </c>
      <c r="K23" s="845"/>
      <c r="L23" s="282" t="s">
        <v>308</v>
      </c>
      <c r="M23" s="55"/>
      <c r="N23" s="55"/>
      <c r="O23" s="280"/>
      <c r="P23" s="276">
        <f>SUM(P21+P22)</f>
        <v>7938</v>
      </c>
      <c r="Q23" s="276">
        <f>SUM(Q21+Q22)</f>
        <v>1300</v>
      </c>
      <c r="R23" s="279" t="s">
        <v>249</v>
      </c>
      <c r="S23" s="276">
        <f>SUM(S21+S22)</f>
        <v>0</v>
      </c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1" t="s">
        <v>309</v>
      </c>
      <c r="C25" s="841"/>
      <c r="D25" s="841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 t="s">
        <v>33</v>
      </c>
      <c r="S25" s="279"/>
    </row>
    <row r="26" spans="1:19">
      <c r="A26" s="55"/>
      <c r="B26" s="846" t="s">
        <v>126</v>
      </c>
      <c r="C26" s="846"/>
      <c r="D26" s="846"/>
      <c r="E26" s="846"/>
      <c r="F26" s="846"/>
      <c r="G26" s="234"/>
      <c r="H26" s="285">
        <f>'HC-Sep'!H60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'IM-Ago'!M72</f>
        <v>3000</v>
      </c>
      <c r="S26" s="279"/>
    </row>
    <row r="27" spans="1:19">
      <c r="A27" s="55"/>
      <c r="B27" s="846" t="s">
        <v>382</v>
      </c>
      <c r="C27" s="846"/>
      <c r="D27" s="846"/>
      <c r="E27" s="846"/>
      <c r="F27" s="846"/>
      <c r="G27" s="55"/>
      <c r="H27" s="285">
        <f>'HC-Sep'!H61</f>
        <v>320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H22</f>
        <v>0</v>
      </c>
      <c r="S27" s="279"/>
    </row>
    <row r="28" spans="1:19">
      <c r="A28" s="55"/>
      <c r="B28" s="846" t="s">
        <v>267</v>
      </c>
      <c r="C28" s="846"/>
      <c r="D28" s="846"/>
      <c r="E28" s="846"/>
      <c r="F28" s="846"/>
      <c r="G28" s="55"/>
      <c r="H28" s="285">
        <f>'HC-Sep'!H59</f>
        <v>1000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>
        <f>SUM(R26+R27)</f>
        <v>3000</v>
      </c>
      <c r="S28" s="279"/>
    </row>
    <row r="29" spans="1:19">
      <c r="A29" s="55"/>
      <c r="B29" s="846" t="s">
        <v>152</v>
      </c>
      <c r="C29" s="846"/>
      <c r="D29" s="846"/>
      <c r="E29" s="846"/>
      <c r="F29" s="846"/>
      <c r="G29" s="55"/>
      <c r="H29" s="285">
        <f>SUMIF('HC-Sep'!F14:F39,"MT",'HC-Sep'!H14:H39)</f>
        <v>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284" t="s">
        <v>165</v>
      </c>
      <c r="C30" s="284"/>
      <c r="D30" s="284"/>
      <c r="E30" s="284"/>
      <c r="F30" s="284"/>
      <c r="G30" s="55"/>
      <c r="H30" s="285">
        <f>'HC-Sep'!H62</f>
        <v>1000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289" t="s">
        <v>310</v>
      </c>
      <c r="C31" s="289"/>
      <c r="D31" s="289"/>
      <c r="E31" s="289"/>
      <c r="F31" s="289"/>
      <c r="G31" s="55"/>
      <c r="H31" s="290">
        <f>SUMIF('HC-Sep'!F14:F39,"G",'HC-Sep'!H14:H39)</f>
        <v>390</v>
      </c>
      <c r="I31" s="275"/>
      <c r="J31" s="275"/>
      <c r="K31" s="275"/>
      <c r="L31" s="55"/>
      <c r="M31" s="55"/>
      <c r="N31" s="55"/>
      <c r="O31" s="269"/>
      <c r="P31" s="269"/>
    </row>
    <row r="32" spans="1:19" ht="15.6">
      <c r="A32" s="55"/>
      <c r="B32" s="170" t="s">
        <v>307</v>
      </c>
      <c r="C32" s="55"/>
      <c r="D32" s="55"/>
      <c r="E32" s="55"/>
      <c r="F32" s="55"/>
      <c r="G32" s="55"/>
      <c r="H32" s="275"/>
      <c r="I32" s="234"/>
      <c r="J32" s="847">
        <f>SUM(H26:H31)</f>
        <v>4010</v>
      </c>
      <c r="K32" s="847"/>
      <c r="L32" s="292" t="s">
        <v>311</v>
      </c>
      <c r="M32" s="55"/>
      <c r="N32" s="55"/>
      <c r="O32" s="269"/>
      <c r="P32" s="269"/>
    </row>
    <row r="33" spans="1:14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</row>
    <row r="34" spans="1:14" ht="15.6">
      <c r="A34" s="55"/>
      <c r="B34" s="848" t="s">
        <v>312</v>
      </c>
      <c r="C34" s="848"/>
      <c r="D34" s="848"/>
      <c r="E34" s="848"/>
      <c r="F34" s="848"/>
      <c r="G34" s="848"/>
      <c r="H34" s="848"/>
      <c r="I34" s="55"/>
      <c r="J34" s="55"/>
      <c r="K34" s="55"/>
      <c r="L34" s="267"/>
      <c r="M34" s="291">
        <f>(J23-J32)</f>
        <v>1418</v>
      </c>
      <c r="N34" s="55"/>
    </row>
    <row r="35" spans="1:14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4" ht="15.6">
      <c r="A36" s="55"/>
      <c r="B36" s="848" t="s">
        <v>313</v>
      </c>
      <c r="C36" s="848"/>
      <c r="D36" s="848"/>
      <c r="E36" s="848"/>
      <c r="F36" s="848"/>
      <c r="G36" s="848"/>
      <c r="H36" s="848"/>
      <c r="I36" s="55"/>
      <c r="J36" s="55"/>
      <c r="K36" s="55"/>
      <c r="L36" s="267"/>
      <c r="M36" s="268">
        <f>(M16+M34)</f>
        <v>1357</v>
      </c>
      <c r="N36" s="55"/>
    </row>
    <row r="37" spans="1:14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4" ht="15.6">
      <c r="A38" s="55"/>
      <c r="B38" s="849" t="s">
        <v>314</v>
      </c>
      <c r="C38" s="849"/>
      <c r="D38" s="849"/>
      <c r="E38" s="849"/>
      <c r="F38" s="849"/>
      <c r="G38" s="849"/>
      <c r="H38" s="849"/>
      <c r="I38" s="849"/>
      <c r="J38" s="849"/>
      <c r="K38" s="849"/>
      <c r="L38" s="849"/>
      <c r="M38" s="849"/>
      <c r="N38" s="55"/>
    </row>
    <row r="39" spans="1:14">
      <c r="A39" s="55"/>
      <c r="B39" s="247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55"/>
    </row>
    <row r="40" spans="1:14">
      <c r="A40" s="55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55"/>
    </row>
    <row r="41" spans="1:14">
      <c r="A41" s="5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55"/>
    </row>
    <row r="42" spans="1:14" ht="15">
      <c r="A42" s="55"/>
      <c r="B42" s="838" t="s">
        <v>315</v>
      </c>
      <c r="C42" s="838"/>
      <c r="D42" s="838"/>
      <c r="E42" s="838"/>
      <c r="F42" s="838"/>
      <c r="G42" s="838"/>
      <c r="H42" s="838"/>
      <c r="I42" s="838"/>
      <c r="J42" s="838"/>
      <c r="K42" s="838"/>
      <c r="L42" s="838"/>
      <c r="M42" s="838"/>
      <c r="N42" s="55"/>
    </row>
    <row r="43" spans="1:14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4" ht="15.6">
      <c r="A44" s="55"/>
      <c r="B44" s="848" t="s">
        <v>316</v>
      </c>
      <c r="C44" s="848"/>
      <c r="D44" s="848"/>
      <c r="E44" s="848"/>
      <c r="F44" s="848"/>
      <c r="G44" s="293"/>
      <c r="H44" s="293"/>
      <c r="I44" s="234"/>
      <c r="J44" s="850">
        <f>M16</f>
        <v>-61</v>
      </c>
      <c r="K44" s="850"/>
      <c r="L44" s="55"/>
      <c r="M44" s="55"/>
      <c r="N44" s="55"/>
    </row>
    <row r="45" spans="1:14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4" ht="15">
      <c r="A46" s="55"/>
      <c r="B46" s="841" t="s">
        <v>317</v>
      </c>
      <c r="C46" s="841"/>
      <c r="D46" s="841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4" ht="15.6">
      <c r="A47" s="55"/>
      <c r="B47" s="851" t="s">
        <v>318</v>
      </c>
      <c r="C47" s="851"/>
      <c r="D47" s="851"/>
      <c r="E47" s="851"/>
      <c r="F47" s="851"/>
      <c r="G47" s="234"/>
      <c r="H47" s="294">
        <f>J23</f>
        <v>5428</v>
      </c>
      <c r="I47" s="55"/>
      <c r="J47" s="55"/>
      <c r="K47" s="55"/>
      <c r="L47" s="55"/>
      <c r="M47" s="55"/>
      <c r="N47" s="55"/>
    </row>
    <row r="48" spans="1:14" ht="15.6">
      <c r="A48" s="55"/>
      <c r="B48" s="851" t="s">
        <v>319</v>
      </c>
      <c r="C48" s="851"/>
      <c r="D48" s="851"/>
      <c r="E48" s="851"/>
      <c r="F48" s="851"/>
      <c r="G48" s="55"/>
      <c r="H48" s="55"/>
      <c r="I48" s="55"/>
      <c r="J48" s="55"/>
      <c r="K48" s="55"/>
      <c r="L48" s="55"/>
      <c r="M48" s="55"/>
      <c r="N48" s="55"/>
    </row>
    <row r="49" spans="1:14" ht="15.6">
      <c r="A49" s="55"/>
      <c r="B49" s="851" t="s">
        <v>320</v>
      </c>
      <c r="C49" s="851"/>
      <c r="D49" s="851"/>
      <c r="E49" s="851"/>
      <c r="F49" s="851"/>
      <c r="G49" s="55"/>
      <c r="H49" s="295">
        <f>'HC-Sep'!H58</f>
        <v>2938</v>
      </c>
      <c r="I49" s="55"/>
      <c r="J49" s="55"/>
      <c r="K49" s="55"/>
      <c r="L49" s="55"/>
      <c r="M49" s="55"/>
      <c r="N49" s="55"/>
    </row>
    <row r="50" spans="1:14" ht="15.6">
      <c r="A50" s="55"/>
      <c r="B50" s="851"/>
      <c r="C50" s="851"/>
      <c r="D50" s="851"/>
      <c r="E50" s="851"/>
      <c r="F50" s="851"/>
      <c r="G50" s="55"/>
      <c r="H50" s="295"/>
      <c r="I50" s="55"/>
      <c r="J50" s="55"/>
      <c r="K50" s="55"/>
      <c r="L50" s="55"/>
      <c r="M50" s="55"/>
      <c r="N50" s="55"/>
    </row>
    <row r="51" spans="1:14">
      <c r="A51" s="55"/>
      <c r="B51" s="852"/>
      <c r="C51" s="852"/>
      <c r="D51" s="852"/>
      <c r="E51" s="852"/>
      <c r="F51" s="852"/>
      <c r="G51" s="55"/>
      <c r="H51" s="296"/>
      <c r="I51" s="55"/>
      <c r="J51" s="55"/>
      <c r="K51" s="55"/>
      <c r="L51" s="55"/>
      <c r="M51" s="55"/>
      <c r="N51" s="55"/>
    </row>
    <row r="52" spans="1:14" ht="15.6">
      <c r="A52" s="55"/>
      <c r="B52" s="170" t="s">
        <v>307</v>
      </c>
      <c r="C52" s="55"/>
      <c r="D52" s="55"/>
      <c r="E52" s="55"/>
      <c r="F52" s="55"/>
      <c r="G52" s="55"/>
      <c r="H52" s="55"/>
      <c r="I52" s="234"/>
      <c r="J52" s="853">
        <f>SUM(H47:H51)</f>
        <v>8366</v>
      </c>
      <c r="K52" s="853"/>
      <c r="L52" s="170" t="s">
        <v>280</v>
      </c>
      <c r="M52" s="55"/>
      <c r="N52" s="55"/>
    </row>
    <row r="53" spans="1:14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</row>
    <row r="54" spans="1:14" ht="15">
      <c r="A54" s="55"/>
      <c r="B54" s="841" t="s">
        <v>321</v>
      </c>
      <c r="C54" s="841"/>
      <c r="D54" s="841"/>
      <c r="E54" s="55"/>
      <c r="F54" s="55"/>
      <c r="G54" s="55"/>
      <c r="H54" s="55"/>
      <c r="I54" s="55"/>
      <c r="J54" s="55"/>
      <c r="K54" s="55"/>
      <c r="L54" s="55"/>
      <c r="M54" s="207"/>
      <c r="N54" s="55"/>
    </row>
    <row r="55" spans="1:14" ht="15.6">
      <c r="A55" s="55"/>
      <c r="B55" s="854" t="s">
        <v>322</v>
      </c>
      <c r="C55" s="854"/>
      <c r="D55" s="854"/>
      <c r="E55" s="854"/>
      <c r="F55" s="854"/>
      <c r="G55" s="234"/>
      <c r="H55" s="291">
        <f>J32</f>
        <v>4010</v>
      </c>
      <c r="I55" s="55"/>
      <c r="J55" s="55"/>
      <c r="K55" s="55"/>
      <c r="L55" s="55"/>
      <c r="M55" s="207"/>
      <c r="N55" s="55"/>
    </row>
    <row r="56" spans="1:14" ht="15.6">
      <c r="A56" s="55"/>
      <c r="B56" s="854" t="s">
        <v>323</v>
      </c>
      <c r="C56" s="854"/>
      <c r="D56" s="854"/>
      <c r="E56" s="854"/>
      <c r="F56" s="854"/>
      <c r="G56" s="55"/>
      <c r="H56" s="55"/>
      <c r="I56" s="55"/>
      <c r="J56" s="55"/>
      <c r="K56" s="55"/>
      <c r="L56" s="55"/>
      <c r="M56" s="297"/>
      <c r="N56" s="55"/>
    </row>
    <row r="57" spans="1:14" ht="15.6">
      <c r="A57" s="55"/>
      <c r="B57" s="854" t="s">
        <v>320</v>
      </c>
      <c r="C57" s="854"/>
      <c r="D57" s="854"/>
      <c r="E57" s="854"/>
      <c r="F57" s="854"/>
      <c r="G57" s="55"/>
      <c r="H57" s="285">
        <f>H49</f>
        <v>2938</v>
      </c>
      <c r="I57" s="55"/>
      <c r="J57" s="55"/>
      <c r="K57" s="55"/>
      <c r="L57" s="55"/>
      <c r="M57" s="298"/>
      <c r="N57" s="55"/>
    </row>
    <row r="58" spans="1:14" ht="15.6">
      <c r="A58" s="55"/>
      <c r="B58" s="854"/>
      <c r="C58" s="854"/>
      <c r="D58" s="854"/>
      <c r="E58" s="854"/>
      <c r="F58" s="854"/>
      <c r="G58" s="55"/>
      <c r="H58" s="285">
        <f>H50</f>
        <v>0</v>
      </c>
      <c r="I58" s="55"/>
      <c r="J58" s="55"/>
      <c r="K58" s="55"/>
      <c r="L58" s="55"/>
      <c r="M58" s="298"/>
      <c r="N58" s="55"/>
    </row>
    <row r="59" spans="1:14">
      <c r="A59" s="55"/>
      <c r="B59" s="852"/>
      <c r="C59" s="852"/>
      <c r="D59" s="852"/>
      <c r="E59" s="852"/>
      <c r="F59" s="852"/>
      <c r="G59" s="55"/>
      <c r="H59" s="296"/>
      <c r="I59" s="55"/>
      <c r="J59" s="55"/>
      <c r="K59" s="55"/>
      <c r="L59" s="55"/>
      <c r="M59" s="298"/>
      <c r="N59" s="55"/>
    </row>
    <row r="60" spans="1:14" ht="15.6">
      <c r="A60" s="55"/>
      <c r="B60" s="170" t="s">
        <v>307</v>
      </c>
      <c r="C60" s="55"/>
      <c r="D60" s="55"/>
      <c r="E60" s="55"/>
      <c r="F60" s="55"/>
      <c r="G60" s="55"/>
      <c r="H60" s="55"/>
      <c r="I60" s="234"/>
      <c r="J60" s="847">
        <f>SUM(H55:H59)</f>
        <v>6948</v>
      </c>
      <c r="K60" s="847"/>
      <c r="L60" s="299" t="s">
        <v>324</v>
      </c>
      <c r="M60" s="298"/>
      <c r="N60" s="55"/>
    </row>
    <row r="61" spans="1:14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298"/>
      <c r="N61" s="55"/>
    </row>
    <row r="62" spans="1:14" ht="15.6">
      <c r="A62" s="55"/>
      <c r="B62" s="848" t="s">
        <v>325</v>
      </c>
      <c r="C62" s="848"/>
      <c r="D62" s="848"/>
      <c r="E62" s="848"/>
      <c r="F62" s="848"/>
      <c r="G62" s="848"/>
      <c r="H62" s="848"/>
      <c r="I62" s="234"/>
      <c r="J62" s="850">
        <f>+J44+J52-J60</f>
        <v>1357</v>
      </c>
      <c r="K62" s="850"/>
      <c r="L62" s="300" t="s">
        <v>326</v>
      </c>
      <c r="M62" s="301"/>
      <c r="N62" s="55"/>
    </row>
    <row r="63" spans="1:14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302"/>
      <c r="N63" s="55"/>
    </row>
    <row r="64" spans="1:14">
      <c r="A64" s="55"/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55"/>
    </row>
    <row r="65" spans="1:14">
      <c r="A65" s="55"/>
      <c r="B65" s="207"/>
      <c r="C65" s="207"/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 ht="15">
      <c r="A68" s="55"/>
      <c r="B68" s="838" t="s">
        <v>327</v>
      </c>
      <c r="C68" s="838"/>
      <c r="D68" s="838"/>
      <c r="E68" s="838"/>
      <c r="F68" s="838"/>
      <c r="G68" s="838"/>
      <c r="H68" s="838"/>
      <c r="I68" s="838"/>
      <c r="J68" s="838"/>
      <c r="K68" s="838"/>
      <c r="L68" s="838"/>
      <c r="M68" s="838"/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855" t="s">
        <v>183</v>
      </c>
      <c r="C70" s="855"/>
      <c r="D70" s="855"/>
      <c r="E70" s="855"/>
      <c r="F70" s="855"/>
      <c r="G70" s="303"/>
      <c r="H70" s="303"/>
      <c r="I70" s="303"/>
      <c r="J70" s="303"/>
      <c r="K70" s="303"/>
      <c r="L70" s="304" t="s">
        <v>281</v>
      </c>
      <c r="M70" s="305">
        <f>'HC-Sep'!E118</f>
        <v>0</v>
      </c>
      <c r="N70" s="55"/>
    </row>
    <row r="71" spans="1:14">
      <c r="A71" s="55"/>
      <c r="B71" s="855" t="s">
        <v>33</v>
      </c>
      <c r="C71" s="855"/>
      <c r="D71" s="855"/>
      <c r="E71" s="855"/>
      <c r="F71" s="855"/>
      <c r="G71" s="303"/>
      <c r="H71" s="303"/>
      <c r="I71" s="303"/>
      <c r="J71" s="303"/>
      <c r="K71" s="303"/>
      <c r="L71" s="304" t="s">
        <v>281</v>
      </c>
      <c r="M71" s="305">
        <f>'HC-Sep'!E127</f>
        <v>15000</v>
      </c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8">
      <c r="A74" s="55"/>
      <c r="B74" s="55"/>
      <c r="C74" s="55"/>
      <c r="D74" s="55"/>
      <c r="E74" s="856" t="s">
        <v>328</v>
      </c>
      <c r="F74" s="856"/>
      <c r="G74" s="856"/>
      <c r="H74" s="857" t="str">
        <f>Menu!L13</f>
        <v>Giovanni Garcia Perez</v>
      </c>
      <c r="I74" s="857"/>
      <c r="J74" s="857"/>
      <c r="K74" s="857"/>
      <c r="L74" s="857"/>
      <c r="M74" s="857"/>
      <c r="N74" s="55"/>
    </row>
    <row r="75" spans="1:14" ht="6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306" t="s">
        <v>329</v>
      </c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7" t="s">
        <v>270</v>
      </c>
      <c r="N76" s="55"/>
    </row>
    <row r="77" spans="1:1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</sheetData>
  <mergeCells count="65">
    <mergeCell ref="B70:F70"/>
    <mergeCell ref="B71:F71"/>
    <mergeCell ref="E74:G74"/>
    <mergeCell ref="H74:M74"/>
    <mergeCell ref="B59:F59"/>
    <mergeCell ref="J60:K60"/>
    <mergeCell ref="B62:H62"/>
    <mergeCell ref="J62:K62"/>
    <mergeCell ref="B68:M68"/>
    <mergeCell ref="B54:D54"/>
    <mergeCell ref="B55:F55"/>
    <mergeCell ref="B56:F56"/>
    <mergeCell ref="B57:F57"/>
    <mergeCell ref="B58:F58"/>
    <mergeCell ref="B48:F48"/>
    <mergeCell ref="B49:F49"/>
    <mergeCell ref="B50:F50"/>
    <mergeCell ref="B51:F51"/>
    <mergeCell ref="J52:K52"/>
    <mergeCell ref="B42:M42"/>
    <mergeCell ref="B44:F44"/>
    <mergeCell ref="J44:K44"/>
    <mergeCell ref="B46:D46"/>
    <mergeCell ref="B47:F47"/>
    <mergeCell ref="B29:F29"/>
    <mergeCell ref="J32:K32"/>
    <mergeCell ref="B34:H34"/>
    <mergeCell ref="B36:H36"/>
    <mergeCell ref="B38:M38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phoneticPr fontId="63" type="noConversion"/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Sep'.C6" display="Deposito"/>
    <hyperlink ref="D5" location="'IM-Jul'!D5" display="IM - Jul"/>
    <hyperlink ref="E5" location="'IM-Ago'!E5" display="IM - Ago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74" firstPageNumber="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59"/>
  <sheetViews>
    <sheetView workbookViewId="0">
      <selection activeCell="H12" sqref="H12:H15"/>
    </sheetView>
  </sheetViews>
  <sheetFormatPr baseColWidth="10" defaultColWidth="9.109375" defaultRowHeight="13.2"/>
  <cols>
    <col min="1" max="7" width="9.109375" style="1"/>
    <col min="8" max="8" width="13.88671875" style="1" bestFit="1" customWidth="1"/>
    <col min="9" max="1025" width="9.109375" style="1"/>
  </cols>
  <sheetData>
    <row r="1" spans="1:1024">
      <c r="A1"/>
      <c r="B1"/>
      <c r="C1" s="308" t="s">
        <v>8</v>
      </c>
      <c r="D1" s="309" t="s">
        <v>18</v>
      </c>
      <c r="E1" s="310"/>
      <c r="F1" s="310"/>
      <c r="G1" s="310"/>
      <c r="H1" s="310"/>
      <c r="I1"/>
      <c r="J1"/>
      <c r="K1" s="310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/>
      <c r="B2"/>
      <c r="C2" s="311" t="s">
        <v>9</v>
      </c>
      <c r="D2" s="312" t="s">
        <v>19</v>
      </c>
      <c r="E2" s="310"/>
      <c r="F2"/>
      <c r="G2" s="310"/>
      <c r="H2" s="310"/>
      <c r="I2"/>
      <c r="J2"/>
      <c r="K2" s="310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3.8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8">
      <c r="A4"/>
      <c r="B4"/>
      <c r="C4" s="259" t="s">
        <v>5</v>
      </c>
      <c r="D4" s="310"/>
      <c r="E4" s="310"/>
      <c r="F4"/>
      <c r="G4" s="310"/>
      <c r="H4" s="310"/>
      <c r="I4"/>
      <c r="J4"/>
      <c r="K4" s="310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22.8">
      <c r="A6" s="55"/>
      <c r="B6" s="55"/>
      <c r="C6" s="858" t="s">
        <v>330</v>
      </c>
      <c r="D6" s="858"/>
      <c r="E6" s="858"/>
      <c r="F6" s="858"/>
      <c r="G6" s="858"/>
      <c r="H6" s="858"/>
      <c r="I6" s="55"/>
      <c r="J6" s="55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55"/>
      <c r="B7" s="55"/>
      <c r="C7" s="55"/>
      <c r="D7" s="55"/>
      <c r="E7" s="55"/>
      <c r="F7" s="55"/>
      <c r="G7" s="55"/>
      <c r="H7" s="55"/>
      <c r="I7" s="55"/>
      <c r="J7" s="55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.75" customHeight="1">
      <c r="A9" s="55"/>
      <c r="B9" s="317"/>
      <c r="C9" s="859" t="s">
        <v>331</v>
      </c>
      <c r="D9" s="859"/>
      <c r="E9" s="859"/>
      <c r="F9" s="860" t="s">
        <v>332</v>
      </c>
      <c r="G9" s="860"/>
      <c r="H9" s="318">
        <v>607991</v>
      </c>
      <c r="I9" s="319"/>
      <c r="J9" s="55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55"/>
      <c r="B10" s="317"/>
      <c r="C10" s="859"/>
      <c r="D10" s="859"/>
      <c r="E10" s="859"/>
      <c r="F10" s="860" t="s">
        <v>333</v>
      </c>
      <c r="G10" s="860"/>
      <c r="H10" s="318">
        <v>1124668</v>
      </c>
      <c r="I10" s="319"/>
      <c r="J10" s="55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'HC-Sep'!H58</f>
        <v>2938</v>
      </c>
      <c r="I12" s="319"/>
      <c r="J12" s="55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'HC-Sep'!H61</f>
        <v>320</v>
      </c>
      <c r="I13" s="319"/>
      <c r="J13" s="55"/>
      <c r="K13" s="261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3.5" customHeight="1">
      <c r="A14" s="55"/>
      <c r="B14" s="317"/>
      <c r="C14" s="321" t="s">
        <v>82</v>
      </c>
      <c r="D14" s="326"/>
      <c r="E14" s="326"/>
      <c r="F14" s="327"/>
      <c r="G14" s="328"/>
      <c r="H14" s="325">
        <f>'HC-Sep'!H60</f>
        <v>1300</v>
      </c>
      <c r="I14" s="319"/>
      <c r="J14" s="55"/>
      <c r="K14" s="261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3.5" customHeight="1">
      <c r="A15" s="55"/>
      <c r="B15" s="317"/>
      <c r="C15" s="321" t="s">
        <v>267</v>
      </c>
      <c r="D15" s="326"/>
      <c r="E15" s="326"/>
      <c r="F15" s="327"/>
      <c r="G15" s="328"/>
      <c r="H15" s="325">
        <f>'HC-Sep'!H59</f>
        <v>1000</v>
      </c>
      <c r="I15" s="319"/>
      <c r="J15" s="55"/>
      <c r="K15" s="261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3.5" customHeight="1">
      <c r="A16" s="55"/>
      <c r="B16" s="317"/>
      <c r="C16" s="321" t="s">
        <v>336</v>
      </c>
      <c r="D16" s="322"/>
      <c r="E16" s="322"/>
      <c r="F16" s="323"/>
      <c r="G16" s="329">
        <v>4</v>
      </c>
      <c r="H16" s="325">
        <f>'HC-Sep'!H62</f>
        <v>1000</v>
      </c>
      <c r="I16" s="319"/>
      <c r="J16" s="55"/>
      <c r="K16" s="261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15.6">
      <c r="A17" s="55"/>
      <c r="B17" s="317"/>
      <c r="C17" s="330"/>
      <c r="D17" s="331"/>
      <c r="E17" s="331"/>
      <c r="F17" s="320"/>
      <c r="G17" s="320"/>
      <c r="H17" s="332">
        <f>SUM(H12:H16)</f>
        <v>6558</v>
      </c>
      <c r="I17" s="319"/>
      <c r="J17" s="55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5.25" customHeight="1">
      <c r="A18" s="55"/>
      <c r="B18" s="333"/>
      <c r="C18" s="334"/>
      <c r="D18" s="334"/>
      <c r="E18" s="334"/>
      <c r="F18" s="334"/>
      <c r="G18" s="334"/>
      <c r="H18" s="334"/>
      <c r="I18" s="335"/>
      <c r="J18" s="55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55"/>
      <c r="B19" s="207"/>
      <c r="C19" s="207"/>
      <c r="D19" s="207"/>
      <c r="E19" s="207"/>
      <c r="F19" s="207"/>
      <c r="G19" s="207"/>
      <c r="H19" s="207"/>
      <c r="I19" s="207"/>
      <c r="J19" s="55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3" customHeight="1">
      <c r="A20" s="55"/>
      <c r="B20" s="55"/>
      <c r="C20" s="278"/>
      <c r="D20" s="278"/>
      <c r="E20" s="278"/>
      <c r="F20" s="278"/>
      <c r="G20" s="278"/>
      <c r="H20" s="278"/>
      <c r="I20" s="55"/>
      <c r="J20" s="55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310" customFormat="1" ht="22.8">
      <c r="A21" s="336"/>
      <c r="B21" s="861" t="s">
        <v>337</v>
      </c>
      <c r="C21" s="861"/>
      <c r="D21" s="861"/>
      <c r="E21" s="861"/>
      <c r="F21" s="861"/>
      <c r="G21" s="861"/>
      <c r="H21" s="861"/>
      <c r="I21" s="336"/>
      <c r="J21" s="336"/>
    </row>
    <row r="22" spans="1:1024" s="310" customFormat="1">
      <c r="A22" s="336"/>
      <c r="B22" s="337"/>
      <c r="C22" s="337"/>
      <c r="D22" s="337"/>
      <c r="E22" s="336"/>
      <c r="F22" s="337"/>
      <c r="G22" s="337"/>
      <c r="H22" s="337"/>
      <c r="I22" s="336"/>
      <c r="J22" s="336"/>
    </row>
    <row r="23" spans="1:1024" s="310" customFormat="1">
      <c r="A23" s="336"/>
      <c r="B23" s="338" t="s">
        <v>338</v>
      </c>
      <c r="C23" s="338"/>
      <c r="D23" s="339">
        <f>'HC-Sep'!C107</f>
        <v>-61</v>
      </c>
      <c r="E23" s="336"/>
      <c r="F23" s="338" t="s">
        <v>339</v>
      </c>
      <c r="G23" s="338"/>
      <c r="H23" s="339">
        <v>5000</v>
      </c>
      <c r="I23" s="336"/>
      <c r="J23" s="336"/>
    </row>
    <row r="24" spans="1:1024" s="310" customFormat="1">
      <c r="A24" s="336"/>
      <c r="B24" s="338" t="s">
        <v>340</v>
      </c>
      <c r="C24" s="338"/>
      <c r="D24" s="340">
        <f>'IM-Sep'!H20</f>
        <v>5428</v>
      </c>
      <c r="E24" s="336"/>
      <c r="F24" s="341" t="s">
        <v>341</v>
      </c>
      <c r="G24" s="341"/>
      <c r="H24" s="342">
        <f>'HC-Sep'!N59</f>
        <v>2938</v>
      </c>
      <c r="I24" s="336"/>
      <c r="J24" s="336"/>
    </row>
    <row r="25" spans="1:1024" s="310" customFormat="1">
      <c r="A25" s="336"/>
      <c r="B25" s="343" t="s">
        <v>342</v>
      </c>
      <c r="C25" s="343"/>
      <c r="D25" s="344">
        <f>SUM(D23+D24)</f>
        <v>5367</v>
      </c>
      <c r="E25" s="336"/>
      <c r="F25" s="345" t="s">
        <v>343</v>
      </c>
      <c r="G25" s="345"/>
      <c r="H25" s="346">
        <f>SUM(H23-H24)</f>
        <v>2062</v>
      </c>
      <c r="I25" s="336"/>
      <c r="J25" s="336"/>
    </row>
    <row r="26" spans="1:1024">
      <c r="A26" s="336"/>
      <c r="B26" s="336"/>
      <c r="C26" s="336"/>
      <c r="D26" s="336"/>
      <c r="E26" s="336"/>
      <c r="F26" s="336"/>
      <c r="G26" s="336"/>
      <c r="H26" s="336"/>
      <c r="I26" s="336"/>
      <c r="J26" s="336"/>
    </row>
    <row r="27" spans="1:1024">
      <c r="A27" s="336"/>
      <c r="B27" s="347" t="str">
        <f>'IM-Sep'!B26:F26</f>
        <v>Resolucion para Fondo de Salones del Reino - Sep</v>
      </c>
      <c r="C27" s="347"/>
      <c r="D27" s="291">
        <f>'IM-Sep'!H26</f>
        <v>1300</v>
      </c>
      <c r="E27" s="348"/>
      <c r="F27" s="338" t="s">
        <v>344</v>
      </c>
      <c r="G27" s="338"/>
      <c r="H27" s="339">
        <v>600</v>
      </c>
      <c r="I27" s="336"/>
      <c r="J27" s="336"/>
    </row>
    <row r="28" spans="1:1024" ht="12.75" customHeight="1">
      <c r="A28" s="336"/>
      <c r="B28" s="347" t="str">
        <f>'IM-Sep'!B27:F27</f>
        <v>PMA</v>
      </c>
      <c r="C28" s="347"/>
      <c r="D28" s="291">
        <f>'IM-Sep'!H27</f>
        <v>320</v>
      </c>
      <c r="E28" s="348"/>
      <c r="F28" s="341" t="s">
        <v>345</v>
      </c>
      <c r="G28" s="341"/>
      <c r="H28" s="342">
        <f>'HC-Sep'!O59</f>
        <v>1000</v>
      </c>
      <c r="I28" s="336"/>
      <c r="J28" s="336"/>
    </row>
    <row r="29" spans="1:1024">
      <c r="A29" s="336"/>
      <c r="B29" s="347" t="str">
        <f>'IM-Sep'!B28:F28</f>
        <v>Resolucion OM</v>
      </c>
      <c r="C29" s="347"/>
      <c r="D29" s="291">
        <f>'IM-Sep'!H29</f>
        <v>0</v>
      </c>
      <c r="E29" s="348"/>
      <c r="F29" s="345" t="s">
        <v>343</v>
      </c>
      <c r="G29" s="345"/>
      <c r="H29" s="346">
        <f>SUM(H27-H28)</f>
        <v>-400</v>
      </c>
      <c r="I29" s="336"/>
      <c r="J29" s="336"/>
    </row>
    <row r="30" spans="1:1024">
      <c r="A30" s="336"/>
      <c r="B30" s="347" t="str">
        <f>'IM-Sep'!B29:F29</f>
        <v>Contribucion Mensual para el Mantto del Salon - Sep</v>
      </c>
      <c r="C30" s="347"/>
      <c r="D30" s="291">
        <f>'IM-Sep'!H30</f>
        <v>1000</v>
      </c>
      <c r="E30" s="348"/>
      <c r="F30" s="349"/>
      <c r="G30" s="349"/>
      <c r="H30" s="350"/>
      <c r="I30" s="336"/>
      <c r="J30" s="336"/>
    </row>
    <row r="31" spans="1:1024">
      <c r="A31" s="336"/>
      <c r="B31" s="347" t="str">
        <f>'IM-Sep'!B30:F30</f>
        <v>Resolucion para Fondo del Circuito - Mes de Sep</v>
      </c>
      <c r="C31" s="351"/>
      <c r="D31" s="291"/>
      <c r="E31" s="352"/>
      <c r="F31" s="351"/>
      <c r="G31" s="351"/>
      <c r="H31" s="353"/>
      <c r="I31" s="336"/>
      <c r="J31" s="336"/>
    </row>
    <row r="32" spans="1:1024">
      <c r="A32" s="336"/>
      <c r="B32" s="347" t="str">
        <f>'IM-Sep'!B31:F31</f>
        <v>Gastos Varios (Ver hoja de cuentas)</v>
      </c>
      <c r="C32" s="351"/>
      <c r="D32" s="354">
        <v>280</v>
      </c>
      <c r="E32" s="336"/>
      <c r="F32" s="351"/>
      <c r="G32" s="351"/>
      <c r="H32" s="355">
        <f>D33+H23+H27</f>
        <v>8500</v>
      </c>
      <c r="I32" s="336"/>
      <c r="J32" s="336"/>
    </row>
    <row r="33" spans="1:10">
      <c r="A33" s="336"/>
      <c r="B33" s="356" t="s">
        <v>342</v>
      </c>
      <c r="C33" s="356"/>
      <c r="D33" s="357">
        <f>SUM(D27:D32)</f>
        <v>2900</v>
      </c>
      <c r="E33" s="336"/>
      <c r="F33" s="341"/>
      <c r="G33" s="341"/>
      <c r="H33" s="358">
        <f>D25+H24+H28</f>
        <v>9305</v>
      </c>
      <c r="I33" s="336"/>
      <c r="J33" s="336"/>
    </row>
    <row r="34" spans="1:10">
      <c r="A34" s="336"/>
      <c r="B34" s="336"/>
      <c r="C34" s="336"/>
      <c r="D34" s="336"/>
      <c r="E34" s="336"/>
      <c r="F34" s="336"/>
      <c r="G34" s="336"/>
      <c r="H34" s="359">
        <v>946.04</v>
      </c>
      <c r="I34" s="336"/>
      <c r="J34" s="336"/>
    </row>
    <row r="35" spans="1:10">
      <c r="A35" s="336"/>
      <c r="B35" s="345" t="s">
        <v>343</v>
      </c>
      <c r="C35" s="345"/>
      <c r="D35" s="346">
        <f>SUM(D25-D33)</f>
        <v>2467</v>
      </c>
      <c r="E35" s="336"/>
      <c r="F35" s="360"/>
      <c r="G35" s="360"/>
      <c r="H35" s="361">
        <f>H25+H29+H34</f>
        <v>2608.04</v>
      </c>
      <c r="I35" s="336"/>
      <c r="J35" s="336"/>
    </row>
    <row r="36" spans="1:10">
      <c r="A36" s="55"/>
      <c r="B36" s="55"/>
      <c r="C36" s="55"/>
      <c r="D36" s="55"/>
      <c r="E36" s="55"/>
      <c r="F36" s="55"/>
      <c r="G36" s="55"/>
      <c r="H36" s="362">
        <f>H32-H33</f>
        <v>-805</v>
      </c>
      <c r="I36" s="55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>
      <c r="A38" s="55"/>
      <c r="B38" s="55"/>
      <c r="C38" s="347"/>
      <c r="D38" s="55"/>
      <c r="E38" s="55"/>
      <c r="F38" s="55"/>
      <c r="G38" s="55"/>
      <c r="H38" s="55"/>
      <c r="I38" s="55"/>
      <c r="J38" s="55"/>
    </row>
    <row r="39" spans="1:10">
      <c r="A39" s="55"/>
      <c r="B39" s="55"/>
      <c r="C39" s="55"/>
      <c r="D39" s="55"/>
      <c r="E39" s="55"/>
      <c r="F39" s="55"/>
      <c r="G39" s="55"/>
      <c r="H39" s="55"/>
      <c r="I39" s="55"/>
      <c r="J39" s="55"/>
    </row>
    <row r="40" spans="1:10">
      <c r="A40" s="55"/>
      <c r="B40" s="55"/>
      <c r="C40" s="55"/>
      <c r="D40" s="55"/>
      <c r="E40" s="55"/>
      <c r="F40" s="55"/>
      <c r="G40" s="55"/>
      <c r="H40" s="55"/>
      <c r="I40" s="55"/>
      <c r="J40" s="55"/>
    </row>
    <row r="41" spans="1:10">
      <c r="A41" s="55"/>
      <c r="B41" s="55"/>
      <c r="C41" s="55"/>
      <c r="D41" s="55"/>
      <c r="E41" s="55"/>
      <c r="F41" s="55"/>
      <c r="G41" s="55"/>
      <c r="H41" s="55"/>
      <c r="I41" s="55"/>
      <c r="J41" s="55"/>
    </row>
    <row r="42" spans="1:10">
      <c r="A42" s="55"/>
      <c r="B42" s="55"/>
      <c r="C42" s="55"/>
      <c r="D42" s="55"/>
      <c r="E42" s="55"/>
      <c r="F42" s="55"/>
      <c r="G42" s="55"/>
      <c r="H42" s="55"/>
      <c r="I42" s="55"/>
      <c r="J42" s="55"/>
    </row>
    <row r="43" spans="1:10">
      <c r="A43" s="55"/>
      <c r="B43" s="55"/>
      <c r="C43" s="55"/>
      <c r="D43" s="55"/>
      <c r="E43" s="55"/>
      <c r="F43" s="55"/>
      <c r="G43" s="55"/>
      <c r="H43" s="55"/>
      <c r="I43" s="55"/>
      <c r="J43" s="55"/>
    </row>
    <row r="44" spans="1:10">
      <c r="A44" s="55"/>
      <c r="B44" s="55"/>
      <c r="C44" s="55"/>
      <c r="D44" s="55"/>
      <c r="E44" s="55"/>
      <c r="F44" s="55"/>
      <c r="G44" s="55"/>
      <c r="H44" s="55"/>
      <c r="I44" s="55"/>
      <c r="J44" s="55"/>
    </row>
    <row r="45" spans="1:10">
      <c r="A45" s="55"/>
      <c r="B45" s="55"/>
      <c r="C45" s="55"/>
      <c r="D45" s="55"/>
      <c r="E45" s="55"/>
      <c r="F45" s="55"/>
      <c r="G45" s="55"/>
      <c r="H45" s="55"/>
      <c r="I45" s="55"/>
      <c r="J45" s="55"/>
    </row>
    <row r="46" spans="1:10">
      <c r="A46" s="55"/>
      <c r="B46" s="55"/>
      <c r="C46" s="55"/>
      <c r="D46" s="55"/>
      <c r="E46" s="55"/>
      <c r="F46" s="55"/>
      <c r="G46" s="55"/>
      <c r="H46" s="55"/>
      <c r="I46" s="55"/>
      <c r="J46" s="55"/>
    </row>
    <row r="47" spans="1:10">
      <c r="A47" s="55"/>
      <c r="B47" s="55"/>
      <c r="C47" s="55"/>
      <c r="D47" s="55"/>
      <c r="E47" s="55"/>
      <c r="F47" s="55"/>
      <c r="G47" s="55"/>
      <c r="H47" s="55"/>
      <c r="I47" s="55"/>
      <c r="J47" s="55"/>
    </row>
    <row r="48" spans="1:10">
      <c r="A48" s="55"/>
      <c r="B48" s="55"/>
      <c r="C48" s="55"/>
      <c r="D48" s="55"/>
      <c r="E48" s="55"/>
      <c r="F48" s="55"/>
      <c r="G48" s="55"/>
      <c r="H48" s="55"/>
      <c r="I48" s="55"/>
      <c r="J48" s="55"/>
    </row>
    <row r="49" spans="1:10">
      <c r="A49" s="55"/>
      <c r="B49" s="55"/>
      <c r="C49" s="55"/>
      <c r="D49" s="55"/>
      <c r="E49" s="55"/>
      <c r="F49" s="55"/>
      <c r="G49" s="55"/>
      <c r="H49" s="55"/>
      <c r="I49" s="55"/>
      <c r="J49" s="55"/>
    </row>
    <row r="50" spans="1:10">
      <c r="A50" s="55"/>
      <c r="B50" s="55"/>
      <c r="C50" s="55"/>
      <c r="D50" s="55"/>
      <c r="E50" s="55"/>
      <c r="F50" s="55"/>
      <c r="G50" s="55"/>
      <c r="H50" s="55"/>
      <c r="I50" s="55"/>
      <c r="J50" s="55"/>
    </row>
    <row r="51" spans="1:10">
      <c r="A51" s="55"/>
      <c r="B51" s="55"/>
      <c r="C51" s="55"/>
      <c r="D51" s="55"/>
      <c r="E51" s="55"/>
      <c r="F51" s="55"/>
      <c r="G51" s="55"/>
      <c r="H51" s="55"/>
      <c r="I51" s="55"/>
      <c r="J51" s="55"/>
    </row>
    <row r="52" spans="1:10">
      <c r="A52" s="55"/>
      <c r="B52" s="55"/>
      <c r="C52" s="55"/>
      <c r="D52" s="55"/>
      <c r="E52" s="55"/>
      <c r="F52" s="55"/>
      <c r="G52" s="55"/>
      <c r="H52" s="55"/>
      <c r="I52" s="55"/>
      <c r="J52" s="55"/>
    </row>
    <row r="53" spans="1:10">
      <c r="A53" s="55"/>
      <c r="B53" s="55"/>
      <c r="C53" s="55"/>
      <c r="D53" s="55"/>
      <c r="E53" s="55"/>
      <c r="F53" s="55"/>
      <c r="G53" s="55"/>
      <c r="H53" s="55"/>
      <c r="I53" s="55"/>
      <c r="J53" s="55"/>
    </row>
    <row r="54" spans="1:10">
      <c r="A54" s="55"/>
      <c r="B54" s="55"/>
      <c r="C54" s="55"/>
      <c r="D54" s="55"/>
      <c r="E54" s="55"/>
      <c r="F54" s="55"/>
      <c r="G54" s="55"/>
      <c r="H54" s="55"/>
      <c r="I54" s="55"/>
      <c r="J54" s="55"/>
    </row>
    <row r="55" spans="1:10">
      <c r="A55" s="55"/>
      <c r="B55" s="55"/>
      <c r="C55" s="55"/>
      <c r="D55" s="55"/>
      <c r="E55" s="55"/>
      <c r="F55" s="55"/>
      <c r="G55" s="55"/>
      <c r="H55" s="55"/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</sheetData>
  <mergeCells count="5">
    <mergeCell ref="C6:H6"/>
    <mergeCell ref="C9:E10"/>
    <mergeCell ref="F9:G9"/>
    <mergeCell ref="F10:G10"/>
    <mergeCell ref="B21:H21"/>
  </mergeCells>
  <hyperlinks>
    <hyperlink ref="C1" location="I!F.B2" display="Informe Financiero"/>
    <hyperlink ref="D1" location="'HC-Sep'!Q3" display="HC - Sep"/>
    <hyperlink ref="C2" location="Listado!B3" display="Listado"/>
    <hyperlink ref="D2" location="'IM-Sep'!F5" display="IM - Sep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20" max="16383" man="1"/>
  </rowBreaks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LZ167"/>
  <sheetViews>
    <sheetView topLeftCell="A12" zoomScale="85" zoomScaleNormal="85" zoomScalePageLayoutView="85" workbookViewId="0">
      <selection activeCell="M34" sqref="M34"/>
    </sheetView>
  </sheetViews>
  <sheetFormatPr baseColWidth="10" defaultColWidth="9.109375" defaultRowHeight="13.2"/>
  <cols>
    <col min="1" max="1" width="3.33203125" style="1" customWidth="1"/>
    <col min="2" max="2" width="11.33203125" style="71" bestFit="1" customWidth="1"/>
    <col min="3" max="3" width="9.109375" style="1"/>
    <col min="4" max="4" width="11.44140625" style="1" bestFit="1" customWidth="1"/>
    <col min="5" max="5" width="7.44140625" style="1" customWidth="1"/>
    <col min="6" max="6" width="12.6640625" style="1" bestFit="1" customWidth="1"/>
    <col min="7" max="7" width="11.44140625" style="71" bestFit="1" customWidth="1"/>
    <col min="8" max="8" width="9.88671875" style="71" bestFit="1" customWidth="1"/>
    <col min="9" max="9" width="10.44140625" style="71" bestFit="1" customWidth="1"/>
    <col min="10" max="13" width="9.109375" style="71"/>
    <col min="14" max="14" width="3.44140625" style="1" customWidth="1"/>
    <col min="15" max="18" width="9.109375" style="1"/>
    <col min="19" max="19" width="0" style="1" hidden="1"/>
    <col min="20" max="1014" width="9.109375" style="1"/>
  </cols>
  <sheetData>
    <row r="1" spans="1:21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13.8">
      <c r="A2"/>
      <c r="B2" s="788" t="s">
        <v>8</v>
      </c>
      <c r="C2" s="788"/>
      <c r="D2" s="158"/>
      <c r="E2" s="803"/>
      <c r="F2" s="803"/>
      <c r="G2" s="159"/>
      <c r="H2" s="627" t="s">
        <v>18</v>
      </c>
      <c r="I2" s="631" t="s">
        <v>21</v>
      </c>
      <c r="J2" s="627" t="s">
        <v>24</v>
      </c>
      <c r="K2" s="627" t="s">
        <v>27</v>
      </c>
      <c r="L2" s="627" t="s">
        <v>30</v>
      </c>
      <c r="M2" s="627" t="s">
        <v>34</v>
      </c>
      <c r="N2"/>
      <c r="O2"/>
      <c r="P2"/>
      <c r="Q2"/>
      <c r="R2"/>
      <c r="S2"/>
      <c r="T2"/>
      <c r="U2"/>
    </row>
    <row r="3" spans="1:21" ht="13.8">
      <c r="A3"/>
      <c r="B3" s="775" t="s">
        <v>9</v>
      </c>
      <c r="C3" s="775"/>
      <c r="D3" s="158"/>
      <c r="E3" s="161"/>
      <c r="F3" s="161"/>
      <c r="G3" s="159"/>
      <c r="H3" s="627" t="s">
        <v>37</v>
      </c>
      <c r="I3" s="627" t="s">
        <v>40</v>
      </c>
      <c r="J3" s="627" t="s">
        <v>43</v>
      </c>
      <c r="K3" s="627" t="s">
        <v>46</v>
      </c>
      <c r="L3" s="627" t="s">
        <v>50</v>
      </c>
      <c r="M3" s="627" t="s">
        <v>53</v>
      </c>
      <c r="N3"/>
      <c r="O3"/>
      <c r="P3"/>
      <c r="Q3"/>
      <c r="R3"/>
      <c r="S3"/>
      <c r="T3"/>
      <c r="U3"/>
    </row>
    <row r="4" spans="1:21" ht="13.8">
      <c r="A4"/>
      <c r="B4" s="776" t="s">
        <v>10</v>
      </c>
      <c r="C4" s="776"/>
      <c r="D4" s="162"/>
      <c r="E4" s="801"/>
      <c r="F4" s="801"/>
      <c r="G4" s="163"/>
      <c r="H4" s="628" t="s">
        <v>19</v>
      </c>
      <c r="I4" s="628" t="s">
        <v>22</v>
      </c>
      <c r="J4" s="628" t="s">
        <v>25</v>
      </c>
      <c r="K4" s="628" t="s">
        <v>28</v>
      </c>
      <c r="L4" s="628" t="s">
        <v>31</v>
      </c>
      <c r="M4" s="628" t="s">
        <v>35</v>
      </c>
      <c r="N4"/>
      <c r="O4"/>
      <c r="P4"/>
      <c r="Q4"/>
      <c r="R4"/>
      <c r="S4"/>
      <c r="T4"/>
      <c r="U4"/>
    </row>
    <row r="5" spans="1:21" ht="15.6">
      <c r="A5"/>
      <c r="B5" s="802" t="s">
        <v>5</v>
      </c>
      <c r="C5" s="802"/>
      <c r="D5" s="162"/>
      <c r="E5" s="161"/>
      <c r="F5" s="161"/>
      <c r="G5" s="163"/>
      <c r="H5" s="628" t="s">
        <v>38</v>
      </c>
      <c r="I5" s="628" t="s">
        <v>41</v>
      </c>
      <c r="J5" s="628" t="s">
        <v>44</v>
      </c>
      <c r="K5" s="628" t="s">
        <v>47</v>
      </c>
      <c r="L5" s="628" t="s">
        <v>51</v>
      </c>
      <c r="M5" s="628" t="s">
        <v>54</v>
      </c>
      <c r="N5"/>
      <c r="O5"/>
      <c r="P5"/>
      <c r="Q5"/>
      <c r="R5"/>
      <c r="S5"/>
      <c r="T5"/>
      <c r="U5"/>
    </row>
    <row r="6" spans="1:21" ht="6.75" customHeight="1">
      <c r="A6"/>
      <c r="B6" s="164"/>
      <c r="C6" s="164"/>
      <c r="D6" s="162"/>
      <c r="E6" s="161"/>
      <c r="F6" s="161"/>
      <c r="G6" s="163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 ht="26.25" customHeight="1">
      <c r="A8" s="55"/>
      <c r="B8" s="794" t="s">
        <v>253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 s="131"/>
      <c r="S8" s="165">
        <v>1</v>
      </c>
      <c r="T8"/>
      <c r="U8"/>
    </row>
    <row r="9" spans="1:21" ht="13.5" customHeight="1">
      <c r="A9" s="55"/>
      <c r="B9" s="130"/>
      <c r="C9" s="166"/>
      <c r="D9" s="166"/>
      <c r="E9" s="166"/>
      <c r="F9" s="166"/>
      <c r="G9" s="130"/>
      <c r="H9" s="130"/>
      <c r="I9" s="130"/>
      <c r="J9" s="130"/>
      <c r="K9" s="130"/>
      <c r="L9" s="130"/>
      <c r="M9" s="130"/>
      <c r="N9" s="55"/>
      <c r="O9" s="167"/>
      <c r="P9" s="131"/>
      <c r="Q9" s="131"/>
      <c r="R9" s="131"/>
      <c r="S9" s="165">
        <v>2</v>
      </c>
      <c r="T9"/>
      <c r="U9"/>
    </row>
    <row r="10" spans="1:21" ht="15.6">
      <c r="A10" s="55"/>
      <c r="B10" s="795" t="str">
        <f>Menu!C13</f>
        <v>Jardines Cancun</v>
      </c>
      <c r="C10" s="795"/>
      <c r="D10" s="795"/>
      <c r="E10" s="795"/>
      <c r="F10" s="795" t="str">
        <f>Menu!F13</f>
        <v>Cancun</v>
      </c>
      <c r="G10" s="795"/>
      <c r="H10" s="795"/>
      <c r="I10" s="795" t="str">
        <f>Menu!I13</f>
        <v>Quintana Roo</v>
      </c>
      <c r="J10" s="795"/>
      <c r="K10" s="795" t="s">
        <v>71</v>
      </c>
      <c r="L10" s="795"/>
      <c r="M10" s="630">
        <v>2018</v>
      </c>
      <c r="N10" s="55"/>
      <c r="O10" s="52"/>
      <c r="P10"/>
      <c r="Q10" s="52"/>
      <c r="R10" s="52"/>
      <c r="S10" s="52"/>
      <c r="T10" s="52"/>
      <c r="U10"/>
    </row>
    <row r="11" spans="1:21">
      <c r="A11" s="55"/>
      <c r="B11" s="796" t="s">
        <v>254</v>
      </c>
      <c r="C11" s="796"/>
      <c r="D11" s="796"/>
      <c r="E11" s="796"/>
      <c r="F11" s="797" t="s">
        <v>255</v>
      </c>
      <c r="G11" s="797"/>
      <c r="H11" s="797"/>
      <c r="I11" s="796" t="s">
        <v>256</v>
      </c>
      <c r="J11" s="796"/>
      <c r="K11" s="797" t="s">
        <v>257</v>
      </c>
      <c r="L11" s="797"/>
      <c r="M11" s="629" t="s">
        <v>258</v>
      </c>
      <c r="N11" s="55"/>
      <c r="O11" s="52"/>
      <c r="P11" s="52"/>
      <c r="Q11" s="52"/>
      <c r="R11" s="52"/>
      <c r="S11" s="52"/>
      <c r="T11" s="52"/>
      <c r="U11"/>
    </row>
    <row r="12" spans="1:21" ht="13.5" customHeight="1">
      <c r="A12" s="55"/>
      <c r="B12" s="130"/>
      <c r="C12" s="55"/>
      <c r="D12" s="55"/>
      <c r="E12" s="55"/>
      <c r="F12" s="55"/>
      <c r="G12" s="130"/>
      <c r="H12" s="130"/>
      <c r="I12" s="130"/>
      <c r="J12" s="130"/>
      <c r="K12" s="130"/>
      <c r="L12" s="130"/>
      <c r="M12" s="130"/>
      <c r="N12" s="55"/>
      <c r="O12" s="172"/>
      <c r="P12" s="172"/>
      <c r="Q12" s="173"/>
      <c r="R12" s="52"/>
      <c r="S12" s="52"/>
      <c r="T12" s="52"/>
      <c r="U12"/>
    </row>
    <row r="13" spans="1:21" ht="13.5" customHeight="1">
      <c r="A13" s="55"/>
      <c r="B13" s="791" t="s">
        <v>259</v>
      </c>
      <c r="C13" s="792" t="s">
        <v>260</v>
      </c>
      <c r="D13" s="792"/>
      <c r="E13" s="792"/>
      <c r="F13" s="792"/>
      <c r="G13" s="792" t="s">
        <v>261</v>
      </c>
      <c r="H13" s="792" t="s">
        <v>262</v>
      </c>
      <c r="I13" s="792"/>
      <c r="J13" s="792" t="s">
        <v>263</v>
      </c>
      <c r="K13" s="792"/>
      <c r="L13" s="793" t="s">
        <v>264</v>
      </c>
      <c r="M13" s="793"/>
      <c r="N13" s="55"/>
      <c r="O13" s="174"/>
      <c r="P13" s="174"/>
      <c r="Q13" s="172"/>
      <c r="R13" s="52"/>
      <c r="S13" s="52"/>
      <c r="T13" s="52"/>
      <c r="U13"/>
    </row>
    <row r="14" spans="1:21">
      <c r="A14" s="55"/>
      <c r="B14" s="791"/>
      <c r="C14" s="792"/>
      <c r="D14" s="792"/>
      <c r="E14" s="792"/>
      <c r="F14" s="792"/>
      <c r="G14" s="792"/>
      <c r="H14" s="633" t="s">
        <v>265</v>
      </c>
      <c r="I14" s="633" t="s">
        <v>266</v>
      </c>
      <c r="J14" s="633" t="s">
        <v>265</v>
      </c>
      <c r="K14" s="633" t="s">
        <v>266</v>
      </c>
      <c r="L14" s="633" t="s">
        <v>265</v>
      </c>
      <c r="M14" s="634" t="s">
        <v>266</v>
      </c>
      <c r="N14" s="56"/>
      <c r="O14" s="52"/>
      <c r="P14" s="175"/>
      <c r="Q14" s="52"/>
      <c r="R14" s="52"/>
      <c r="S14" s="52"/>
      <c r="T14" s="52"/>
      <c r="U14"/>
    </row>
    <row r="15" spans="1:21" ht="15.75" customHeight="1">
      <c r="A15" s="55"/>
      <c r="B15" s="648">
        <v>43377</v>
      </c>
      <c r="C15" s="799" t="s">
        <v>472</v>
      </c>
      <c r="D15" s="799"/>
      <c r="E15" s="799"/>
      <c r="F15" s="799"/>
      <c r="G15" s="177" t="s">
        <v>176</v>
      </c>
      <c r="H15" s="178">
        <v>1342</v>
      </c>
      <c r="I15" s="178"/>
      <c r="J15" s="178"/>
      <c r="K15" s="178"/>
      <c r="L15" s="178"/>
      <c r="M15" s="363"/>
      <c r="N15" s="55"/>
      <c r="O15" s="180" t="e">
        <f>VLOOKUP(C15,Listado!C11:I321,7,0)</f>
        <v>#N/A</v>
      </c>
      <c r="P15" s="181" t="s">
        <v>77</v>
      </c>
      <c r="Q15" s="182"/>
      <c r="R15" s="182"/>
      <c r="S15" s="182"/>
      <c r="T15" s="182"/>
      <c r="U15" s="182"/>
    </row>
    <row r="16" spans="1:21" ht="15.75" customHeight="1">
      <c r="A16" s="55"/>
      <c r="B16" s="648">
        <v>43377</v>
      </c>
      <c r="C16" s="799" t="s">
        <v>473</v>
      </c>
      <c r="D16" s="799"/>
      <c r="E16" s="799"/>
      <c r="F16" s="799"/>
      <c r="G16" s="177" t="s">
        <v>172</v>
      </c>
      <c r="H16" s="178">
        <v>3756</v>
      </c>
      <c r="I16" s="178"/>
      <c r="J16" s="178"/>
      <c r="K16" s="178"/>
      <c r="L16" s="178"/>
      <c r="M16" s="178"/>
      <c r="N16" s="179"/>
      <c r="O16" s="180" t="e">
        <f>VLOOKUP(C16,Listado!C11:I321,7,0)</f>
        <v>#N/A</v>
      </c>
      <c r="P16" s="181" t="s">
        <v>79</v>
      </c>
      <c r="Q16" s="182"/>
      <c r="R16" s="182"/>
      <c r="S16" s="182"/>
      <c r="T16" s="52"/>
      <c r="U16"/>
    </row>
    <row r="17" spans="1:21" ht="15.75" customHeight="1">
      <c r="A17" s="55"/>
      <c r="B17" s="648">
        <v>43379</v>
      </c>
      <c r="C17" s="799" t="s">
        <v>472</v>
      </c>
      <c r="D17" s="799"/>
      <c r="E17" s="799"/>
      <c r="F17" s="799"/>
      <c r="G17" s="177" t="s">
        <v>176</v>
      </c>
      <c r="H17" s="178">
        <v>310</v>
      </c>
      <c r="I17" s="178"/>
      <c r="J17" s="178"/>
      <c r="K17" s="178"/>
      <c r="L17" s="178"/>
      <c r="M17" s="178"/>
      <c r="N17" s="179"/>
      <c r="O17" s="180" t="e">
        <f>VLOOKUP(C17,Listado!C11:I321,7,0)</f>
        <v>#N/A</v>
      </c>
      <c r="P17" s="181" t="s">
        <v>70</v>
      </c>
      <c r="Q17" s="182"/>
      <c r="R17" s="182"/>
      <c r="S17" s="182"/>
      <c r="T17" s="52"/>
      <c r="U17"/>
    </row>
    <row r="18" spans="1:21" ht="15.75" customHeight="1">
      <c r="A18" s="55"/>
      <c r="B18" s="648">
        <v>43379</v>
      </c>
      <c r="C18" s="799" t="s">
        <v>473</v>
      </c>
      <c r="D18" s="799"/>
      <c r="E18" s="799"/>
      <c r="F18" s="799"/>
      <c r="G18" s="177" t="s">
        <v>172</v>
      </c>
      <c r="H18" s="178">
        <v>748</v>
      </c>
      <c r="I18" s="178"/>
      <c r="J18" s="178"/>
      <c r="K18" s="178"/>
      <c r="L18" s="178"/>
      <c r="M18" s="178"/>
      <c r="N18" s="179"/>
      <c r="O18" s="180" t="e">
        <f>VLOOKUP(C18,Listado!C11:I321,7,0)</f>
        <v>#N/A</v>
      </c>
      <c r="P18" s="181" t="s">
        <v>72</v>
      </c>
      <c r="Q18" s="182"/>
      <c r="R18" s="182"/>
      <c r="S18" s="182"/>
      <c r="T18" s="52"/>
      <c r="U18"/>
    </row>
    <row r="19" spans="1:21" ht="15.75" customHeight="1">
      <c r="A19" s="55"/>
      <c r="B19" s="648">
        <v>43384</v>
      </c>
      <c r="C19" s="799" t="s">
        <v>472</v>
      </c>
      <c r="D19" s="799"/>
      <c r="E19" s="799"/>
      <c r="F19" s="799"/>
      <c r="G19" s="177" t="s">
        <v>176</v>
      </c>
      <c r="H19" s="178">
        <v>1000</v>
      </c>
      <c r="I19" s="178"/>
      <c r="J19" s="178"/>
      <c r="K19" s="178"/>
      <c r="L19" s="178"/>
      <c r="M19" s="178"/>
      <c r="N19" s="179"/>
      <c r="O19" s="180" t="e">
        <f>VLOOKUP(C19,Listado!C11:I321,7,0)</f>
        <v>#N/A</v>
      </c>
      <c r="P19" s="181" t="s">
        <v>74</v>
      </c>
      <c r="Q19" s="182"/>
      <c r="R19" s="182"/>
      <c r="S19" s="182"/>
      <c r="T19" s="52"/>
      <c r="U19"/>
    </row>
    <row r="20" spans="1:21" ht="15.75" customHeight="1">
      <c r="A20" s="55"/>
      <c r="B20" s="648">
        <v>43384</v>
      </c>
      <c r="C20" s="799" t="s">
        <v>473</v>
      </c>
      <c r="D20" s="799"/>
      <c r="E20" s="799"/>
      <c r="F20" s="799"/>
      <c r="G20" s="177" t="s">
        <v>172</v>
      </c>
      <c r="H20" s="178">
        <v>708.5</v>
      </c>
      <c r="I20" s="178"/>
      <c r="J20" s="178"/>
      <c r="K20" s="178"/>
      <c r="L20" s="178"/>
      <c r="M20" s="178"/>
      <c r="N20" s="179"/>
      <c r="O20" s="180" t="e">
        <f>VLOOKUP(C20,Listado!C11:I321,7,0)</f>
        <v>#N/A</v>
      </c>
      <c r="P20" s="181" t="s">
        <v>76</v>
      </c>
      <c r="Q20" s="182"/>
      <c r="R20" s="182"/>
      <c r="S20" s="182"/>
      <c r="T20" s="52"/>
      <c r="U20"/>
    </row>
    <row r="21" spans="1:21" ht="15.75" customHeight="1">
      <c r="A21" s="55"/>
      <c r="B21" s="648">
        <v>43386</v>
      </c>
      <c r="C21" s="799" t="s">
        <v>472</v>
      </c>
      <c r="D21" s="799"/>
      <c r="E21" s="799"/>
      <c r="F21" s="799"/>
      <c r="G21" s="177" t="s">
        <v>176</v>
      </c>
      <c r="H21" s="178">
        <v>100</v>
      </c>
      <c r="I21" s="178"/>
      <c r="J21" s="178"/>
      <c r="K21" s="178"/>
      <c r="L21" s="178"/>
      <c r="M21" s="178"/>
      <c r="N21" s="179"/>
      <c r="O21" s="180" t="e">
        <f>VLOOKUP(C21,Listado!C11:I321,7,0)</f>
        <v>#N/A</v>
      </c>
      <c r="P21" s="181" t="s">
        <v>78</v>
      </c>
      <c r="Q21" s="182"/>
      <c r="R21" s="182"/>
      <c r="S21" s="182"/>
      <c r="T21" s="52"/>
      <c r="U21"/>
    </row>
    <row r="22" spans="1:21" ht="15.75" customHeight="1">
      <c r="A22" s="55"/>
      <c r="B22" s="648">
        <v>43386</v>
      </c>
      <c r="C22" s="799" t="s">
        <v>473</v>
      </c>
      <c r="D22" s="799"/>
      <c r="E22" s="799"/>
      <c r="F22" s="799"/>
      <c r="G22" s="177" t="s">
        <v>172</v>
      </c>
      <c r="H22" s="178">
        <v>684</v>
      </c>
      <c r="I22" s="178"/>
      <c r="J22" s="178"/>
      <c r="K22" s="178"/>
      <c r="L22" s="178"/>
      <c r="M22" s="178"/>
      <c r="N22" s="179"/>
      <c r="O22" s="180" t="e">
        <f>VLOOKUP(C22,Listado!C11:I321,7,0)</f>
        <v>#N/A</v>
      </c>
      <c r="P22" s="181" t="s">
        <v>80</v>
      </c>
      <c r="Q22" s="182"/>
      <c r="R22" s="182"/>
      <c r="S22" s="182"/>
      <c r="T22" s="52"/>
      <c r="U22"/>
    </row>
    <row r="23" spans="1:21" ht="15.75" customHeight="1">
      <c r="A23" s="55"/>
      <c r="B23" s="648">
        <v>43398</v>
      </c>
      <c r="C23" s="799" t="s">
        <v>472</v>
      </c>
      <c r="D23" s="799"/>
      <c r="E23" s="799"/>
      <c r="F23" s="799"/>
      <c r="G23" s="177" t="s">
        <v>176</v>
      </c>
      <c r="H23" s="178">
        <v>386</v>
      </c>
      <c r="I23" s="178"/>
      <c r="J23" s="178"/>
      <c r="K23" s="178"/>
      <c r="L23" s="178"/>
      <c r="M23" s="178"/>
      <c r="N23" s="179"/>
      <c r="O23" s="180" t="e">
        <f>VLOOKUP(C23,Listado!C11:I321,7,0)</f>
        <v>#N/A</v>
      </c>
      <c r="P23" s="181" t="s">
        <v>68</v>
      </c>
      <c r="Q23" s="182"/>
      <c r="R23" s="182"/>
      <c r="S23" s="182"/>
      <c r="T23" s="52"/>
      <c r="U23"/>
    </row>
    <row r="24" spans="1:21" ht="15.75" customHeight="1">
      <c r="A24" s="55"/>
      <c r="B24" s="648">
        <v>43398</v>
      </c>
      <c r="C24" s="799" t="s">
        <v>473</v>
      </c>
      <c r="D24" s="799"/>
      <c r="E24" s="799"/>
      <c r="F24" s="799"/>
      <c r="G24" s="177" t="s">
        <v>172</v>
      </c>
      <c r="H24" s="178">
        <v>338</v>
      </c>
      <c r="I24" s="178"/>
      <c r="J24" s="178"/>
      <c r="K24" s="178"/>
      <c r="L24" s="178"/>
      <c r="M24" s="178"/>
      <c r="N24" s="179"/>
      <c r="O24" s="180" t="e">
        <f>VLOOKUP(C24,Listado!C11:I321,7,0)</f>
        <v>#N/A</v>
      </c>
      <c r="P24" s="181" t="s">
        <v>71</v>
      </c>
      <c r="Q24" s="182"/>
      <c r="R24" s="182"/>
      <c r="S24" s="182"/>
      <c r="T24" s="52"/>
      <c r="U24"/>
    </row>
    <row r="25" spans="1:21" ht="15.75" customHeight="1">
      <c r="A25" s="55"/>
      <c r="B25" s="648">
        <v>43400</v>
      </c>
      <c r="C25" s="799" t="s">
        <v>472</v>
      </c>
      <c r="D25" s="799"/>
      <c r="E25" s="799"/>
      <c r="F25" s="799"/>
      <c r="G25" s="177" t="s">
        <v>176</v>
      </c>
      <c r="H25" s="178">
        <v>315</v>
      </c>
      <c r="I25" s="178"/>
      <c r="J25" s="178"/>
      <c r="K25" s="178"/>
      <c r="L25" s="178"/>
      <c r="M25" s="178"/>
      <c r="N25" s="179"/>
      <c r="O25" s="180" t="e">
        <f>VLOOKUP(C25,Listado!C11:I321,7,0)</f>
        <v>#N/A</v>
      </c>
      <c r="P25" s="181" t="s">
        <v>73</v>
      </c>
      <c r="Q25" s="182"/>
      <c r="R25" s="182"/>
      <c r="S25" s="182"/>
      <c r="T25" s="52"/>
      <c r="U25"/>
    </row>
    <row r="26" spans="1:21" ht="15.75" customHeight="1">
      <c r="A26" s="55"/>
      <c r="B26" s="648">
        <v>43400</v>
      </c>
      <c r="C26" s="799" t="s">
        <v>473</v>
      </c>
      <c r="D26" s="799"/>
      <c r="E26" s="799"/>
      <c r="F26" s="799"/>
      <c r="G26" s="177" t="s">
        <v>172</v>
      </c>
      <c r="H26" s="178">
        <v>325</v>
      </c>
      <c r="I26" s="178"/>
      <c r="J26" s="178"/>
      <c r="K26" s="178"/>
      <c r="L26" s="178"/>
      <c r="M26" s="178"/>
      <c r="N26" s="179"/>
      <c r="O26" s="180" t="e">
        <f>VLOOKUP(C26,Listado!C11:I321,7,0)</f>
        <v>#N/A</v>
      </c>
      <c r="P26" s="181" t="s">
        <v>75</v>
      </c>
      <c r="Q26" s="182"/>
      <c r="R26" s="182"/>
      <c r="S26" s="182"/>
      <c r="T26" s="52"/>
      <c r="U26"/>
    </row>
    <row r="27" spans="1:21" ht="15.75" customHeight="1">
      <c r="A27" s="55"/>
      <c r="B27" s="648">
        <v>43402</v>
      </c>
      <c r="C27" s="799" t="s">
        <v>431</v>
      </c>
      <c r="D27" s="799"/>
      <c r="E27" s="799"/>
      <c r="F27" s="799"/>
      <c r="G27" s="177" t="s">
        <v>193</v>
      </c>
      <c r="H27" s="178"/>
      <c r="I27" s="178">
        <v>350</v>
      </c>
      <c r="J27" s="178"/>
      <c r="K27" s="178"/>
      <c r="L27" s="178"/>
      <c r="M27" s="178"/>
      <c r="N27" s="179"/>
      <c r="O27" s="180" t="e">
        <f>VLOOKUP(C27,Listado!C11:I321,7,0)</f>
        <v>#N/A</v>
      </c>
      <c r="P27" s="183"/>
      <c r="Q27" s="182"/>
      <c r="R27" s="182"/>
      <c r="S27" s="182"/>
      <c r="T27" s="52"/>
      <c r="U27"/>
    </row>
    <row r="28" spans="1:21" ht="15.75" customHeight="1">
      <c r="A28" s="55"/>
      <c r="B28" s="648"/>
      <c r="C28" s="799"/>
      <c r="D28" s="799"/>
      <c r="E28" s="799"/>
      <c r="F28" s="799"/>
      <c r="G28" s="177"/>
      <c r="H28" s="178"/>
      <c r="I28" s="178"/>
      <c r="J28" s="178"/>
      <c r="K28" s="178"/>
      <c r="L28" s="178"/>
      <c r="M28" s="178"/>
      <c r="N28" s="179"/>
      <c r="O28" s="180" t="e">
        <f>VLOOKUP(C28,Listado!C11:I321,7,0)</f>
        <v>#N/A</v>
      </c>
      <c r="P28" s="183"/>
      <c r="Q28" s="182"/>
      <c r="R28" s="182"/>
      <c r="S28" s="182"/>
      <c r="T28" s="52"/>
      <c r="U28"/>
    </row>
    <row r="29" spans="1:21" ht="15.75" customHeight="1">
      <c r="A29" s="55"/>
      <c r="B29" s="648"/>
      <c r="C29" s="799"/>
      <c r="D29" s="799"/>
      <c r="E29" s="799"/>
      <c r="F29" s="799"/>
      <c r="G29" s="177"/>
      <c r="H29" s="178"/>
      <c r="I29" s="178"/>
      <c r="J29" s="178"/>
      <c r="K29" s="178"/>
      <c r="L29" s="178"/>
      <c r="M29" s="178"/>
      <c r="N29" s="179"/>
      <c r="O29" s="180" t="e">
        <f>VLOOKUP(C29,Listado!C11:I321,7,0)</f>
        <v>#N/A</v>
      </c>
      <c r="P29" s="183"/>
      <c r="Q29" s="182"/>
      <c r="R29" s="182"/>
      <c r="S29" s="182"/>
      <c r="T29" s="52"/>
      <c r="U29"/>
    </row>
    <row r="30" spans="1:21" ht="15.75" customHeight="1">
      <c r="A30" s="55"/>
      <c r="B30" s="648"/>
      <c r="C30" s="799"/>
      <c r="D30" s="799"/>
      <c r="E30" s="799"/>
      <c r="F30" s="799"/>
      <c r="G30" s="177"/>
      <c r="H30" s="178"/>
      <c r="I30" s="178"/>
      <c r="J30" s="178"/>
      <c r="K30" s="178"/>
      <c r="L30" s="178"/>
      <c r="M30" s="178"/>
      <c r="N30" s="179"/>
      <c r="O30" s="180" t="e">
        <f>VLOOKUP(C30,Listado!C11:I321,7,0)</f>
        <v>#N/A</v>
      </c>
      <c r="P30" s="183"/>
      <c r="Q30" s="182"/>
      <c r="R30" s="182"/>
      <c r="S30" s="182"/>
      <c r="T30" s="52"/>
      <c r="U30"/>
    </row>
    <row r="31" spans="1:21" ht="15.75" customHeight="1">
      <c r="A31" s="55"/>
      <c r="B31" s="648"/>
      <c r="C31" s="799"/>
      <c r="D31" s="799"/>
      <c r="E31" s="799"/>
      <c r="F31" s="799"/>
      <c r="G31" s="177"/>
      <c r="H31" s="178"/>
      <c r="I31" s="178"/>
      <c r="J31" s="178"/>
      <c r="K31" s="178"/>
      <c r="L31" s="178"/>
      <c r="M31" s="178"/>
      <c r="N31" s="179"/>
      <c r="O31" s="180" t="e">
        <f>VLOOKUP(C31,Listado!C11:I321,7,0)</f>
        <v>#N/A</v>
      </c>
      <c r="P31" s="183"/>
      <c r="Q31" s="182"/>
      <c r="R31" s="182"/>
      <c r="S31" s="182"/>
      <c r="T31" s="52"/>
      <c r="U31"/>
    </row>
    <row r="32" spans="1:21" ht="15.75" customHeight="1">
      <c r="A32" s="55"/>
      <c r="B32" s="648"/>
      <c r="C32" s="799"/>
      <c r="D32" s="799"/>
      <c r="E32" s="799"/>
      <c r="F32" s="799"/>
      <c r="G32" s="177"/>
      <c r="H32" s="178"/>
      <c r="I32" s="178"/>
      <c r="J32" s="178"/>
      <c r="K32" s="178"/>
      <c r="L32" s="178"/>
      <c r="M32" s="178"/>
      <c r="N32" s="179"/>
      <c r="O32" s="180" t="e">
        <f>VLOOKUP(C32,Listado!C11:I321,7,0)</f>
        <v>#N/A</v>
      </c>
      <c r="P32" s="183"/>
      <c r="Q32" s="182"/>
      <c r="R32" s="182"/>
      <c r="S32" s="182"/>
      <c r="T32" s="52"/>
      <c r="U32"/>
    </row>
    <row r="33" spans="1:21" ht="15.75" customHeight="1">
      <c r="A33" s="55"/>
      <c r="B33" s="648"/>
      <c r="C33" s="799"/>
      <c r="D33" s="799"/>
      <c r="E33" s="799"/>
      <c r="F33" s="799"/>
      <c r="G33" s="177"/>
      <c r="H33" s="178"/>
      <c r="I33" s="490"/>
      <c r="J33" s="178"/>
      <c r="K33" s="178"/>
      <c r="L33" s="178"/>
      <c r="M33" s="178"/>
      <c r="N33" s="179"/>
      <c r="O33" s="180" t="e">
        <f>VLOOKUP(C33,Listado!C11:I321,7,0)</f>
        <v>#N/A</v>
      </c>
      <c r="P33" s="183"/>
      <c r="Q33" s="182"/>
      <c r="R33" s="182"/>
      <c r="S33" s="182"/>
      <c r="T33" s="52"/>
      <c r="U33"/>
    </row>
    <row r="34" spans="1:21" ht="15.75" customHeight="1">
      <c r="A34" s="55"/>
      <c r="B34" s="648"/>
      <c r="C34" s="799"/>
      <c r="D34" s="799"/>
      <c r="E34" s="799"/>
      <c r="F34" s="799"/>
      <c r="G34" s="177"/>
      <c r="H34" s="178"/>
      <c r="I34" s="490"/>
      <c r="J34" s="178"/>
      <c r="K34" s="178"/>
      <c r="L34" s="178"/>
      <c r="M34" s="178"/>
      <c r="N34" s="179"/>
      <c r="O34" s="180" t="e">
        <f>VLOOKUP(C34,Listado!C11:I321,7,0)</f>
        <v>#N/A</v>
      </c>
      <c r="P34" s="183"/>
      <c r="Q34" s="182"/>
      <c r="R34" s="182"/>
      <c r="S34" s="182"/>
      <c r="T34" s="52"/>
      <c r="U34"/>
    </row>
    <row r="35" spans="1:21" ht="15.75" customHeight="1">
      <c r="A35" s="55"/>
      <c r="B35" s="648"/>
      <c r="C35" s="799"/>
      <c r="D35" s="799"/>
      <c r="E35" s="799"/>
      <c r="F35" s="799"/>
      <c r="G35" s="177"/>
      <c r="H35" s="178"/>
      <c r="I35" s="490"/>
      <c r="J35" s="178"/>
      <c r="K35" s="178"/>
      <c r="L35" s="178"/>
      <c r="M35" s="178"/>
      <c r="N35" s="179"/>
      <c r="O35" s="180" t="e">
        <f>VLOOKUP(C35,Listado!C11:I321,7,0)</f>
        <v>#N/A</v>
      </c>
      <c r="P35" s="183"/>
      <c r="Q35" s="182"/>
      <c r="R35" s="182"/>
      <c r="S35" s="182"/>
      <c r="T35" s="52"/>
      <c r="U35"/>
    </row>
    <row r="36" spans="1:21" ht="15.75" customHeight="1">
      <c r="A36" s="55"/>
      <c r="B36" s="648"/>
      <c r="C36" s="184"/>
      <c r="D36" s="185"/>
      <c r="E36" s="185"/>
      <c r="F36" s="186"/>
      <c r="G36" s="177"/>
      <c r="H36" s="178"/>
      <c r="I36" s="490"/>
      <c r="J36" s="178"/>
      <c r="K36" s="178"/>
      <c r="L36" s="178"/>
      <c r="M36" s="178"/>
      <c r="N36" s="179"/>
      <c r="O36" s="180" t="e">
        <f>VLOOKUP(C36,Listado!C11:I321,7,0)</f>
        <v>#N/A</v>
      </c>
      <c r="P36" s="183"/>
      <c r="Q36" s="182"/>
      <c r="R36" s="182"/>
      <c r="S36" s="182"/>
      <c r="T36" s="52"/>
      <c r="U36"/>
    </row>
    <row r="37" spans="1:21" ht="15.75" customHeight="1">
      <c r="A37" s="55"/>
      <c r="B37" s="648"/>
      <c r="C37" s="120"/>
      <c r="D37" s="185"/>
      <c r="E37" s="185"/>
      <c r="F37" s="186"/>
      <c r="G37" s="177"/>
      <c r="H37" s="178"/>
      <c r="I37" s="490"/>
      <c r="J37" s="178"/>
      <c r="K37" s="178"/>
      <c r="L37" s="178"/>
      <c r="M37" s="178"/>
      <c r="N37" s="179"/>
      <c r="O37" s="180" t="e">
        <f>VLOOKUP(C37,Listado!C11:I321,7,0)</f>
        <v>#N/A</v>
      </c>
      <c r="P37" s="183"/>
      <c r="Q37" s="182"/>
      <c r="R37" s="182"/>
      <c r="S37" s="182"/>
      <c r="T37" s="52"/>
      <c r="U37"/>
    </row>
    <row r="38" spans="1:21" ht="15.75" customHeight="1">
      <c r="A38" s="55"/>
      <c r="B38" s="648"/>
      <c r="C38" s="799"/>
      <c r="D38" s="799"/>
      <c r="E38" s="799"/>
      <c r="F38" s="799"/>
      <c r="G38" s="177"/>
      <c r="H38" s="178"/>
      <c r="I38" s="490"/>
      <c r="J38" s="178"/>
      <c r="K38" s="178"/>
      <c r="L38" s="178"/>
      <c r="M38" s="178"/>
      <c r="N38" s="179"/>
      <c r="O38" s="180" t="e">
        <f>VLOOKUP(C38,Listado!C11:I321,7,0)</f>
        <v>#N/A</v>
      </c>
      <c r="P38" s="183"/>
      <c r="Q38" s="182"/>
      <c r="R38" s="182"/>
      <c r="S38" s="182"/>
      <c r="T38" s="52"/>
      <c r="U38"/>
    </row>
    <row r="39" spans="1:21" ht="15.75" customHeight="1">
      <c r="A39" s="55"/>
      <c r="B39" s="648"/>
      <c r="C39" s="799"/>
      <c r="D39" s="799"/>
      <c r="E39" s="799"/>
      <c r="F39" s="799"/>
      <c r="G39" s="177"/>
      <c r="H39" s="178"/>
      <c r="I39" s="490"/>
      <c r="J39" s="178"/>
      <c r="K39" s="178"/>
      <c r="L39" s="178"/>
      <c r="M39" s="178"/>
      <c r="N39" s="179"/>
      <c r="O39" s="180" t="e">
        <f>VLOOKUP(C39,Listado!C11:I321,7,0)</f>
        <v>#N/A</v>
      </c>
      <c r="P39" s="183"/>
      <c r="Q39" s="182"/>
      <c r="R39" s="182"/>
      <c r="S39" s="182"/>
      <c r="T39" s="52"/>
      <c r="U39"/>
    </row>
    <row r="40" spans="1:21" ht="15.75" customHeight="1">
      <c r="A40" s="55"/>
      <c r="B40" s="648"/>
      <c r="C40" s="184"/>
      <c r="D40" s="185"/>
      <c r="E40" s="185"/>
      <c r="F40" s="186"/>
      <c r="G40" s="177"/>
      <c r="H40" s="178"/>
      <c r="I40" s="490"/>
      <c r="J40" s="178"/>
      <c r="K40" s="178"/>
      <c r="L40" s="178"/>
      <c r="M40" s="178"/>
      <c r="N40" s="179"/>
      <c r="O40" s="180" t="e">
        <f>VLOOKUP(C40,Listado!C11:I321,7,0)</f>
        <v>#N/A</v>
      </c>
      <c r="P40" s="183"/>
      <c r="Q40" s="182"/>
      <c r="R40" s="182"/>
      <c r="S40" s="182"/>
      <c r="T40" s="52"/>
      <c r="U40"/>
    </row>
    <row r="41" spans="1:21" ht="15.75" customHeight="1">
      <c r="A41" s="55"/>
      <c r="B41" s="648"/>
      <c r="C41" s="364"/>
      <c r="D41" s="365"/>
      <c r="E41" s="365"/>
      <c r="F41" s="366"/>
      <c r="G41" s="177"/>
      <c r="H41" s="178"/>
      <c r="I41" s="490"/>
      <c r="J41" s="178"/>
      <c r="K41" s="178"/>
      <c r="L41" s="178"/>
      <c r="M41" s="178"/>
      <c r="N41" s="179"/>
      <c r="O41" s="180" t="e">
        <f>VLOOKUP(C41,Listado!C11:I321,7,0)</f>
        <v>#N/A</v>
      </c>
      <c r="P41" s="183"/>
      <c r="Q41" s="182"/>
      <c r="R41" s="182"/>
      <c r="S41" s="182"/>
      <c r="T41" s="52"/>
      <c r="U41"/>
    </row>
    <row r="42" spans="1:21" ht="15.75" customHeight="1">
      <c r="A42" s="55"/>
      <c r="B42" s="648"/>
      <c r="C42" s="184"/>
      <c r="D42" s="185"/>
      <c r="E42" s="185"/>
      <c r="F42" s="186"/>
      <c r="G42" s="398"/>
      <c r="H42" s="178"/>
      <c r="I42" s="490"/>
      <c r="J42" s="178"/>
      <c r="K42" s="178"/>
      <c r="L42" s="178"/>
      <c r="M42" s="178"/>
      <c r="N42" s="179"/>
      <c r="O42" s="180" t="e">
        <f>VLOOKUP(C42,Listado!C11:I321,7,0)</f>
        <v>#N/A</v>
      </c>
      <c r="P42" s="183"/>
      <c r="Q42" s="182"/>
      <c r="R42" s="182"/>
      <c r="S42" s="182"/>
      <c r="T42" s="52"/>
      <c r="U42"/>
    </row>
    <row r="43" spans="1:21" ht="15.75" customHeight="1">
      <c r="A43" s="55"/>
      <c r="B43" s="648"/>
      <c r="C43" s="184"/>
      <c r="D43" s="185"/>
      <c r="E43" s="185"/>
      <c r="F43" s="186"/>
      <c r="G43" s="187"/>
      <c r="H43" s="178"/>
      <c r="I43" s="178"/>
      <c r="J43" s="178"/>
      <c r="K43" s="178"/>
      <c r="L43" s="178"/>
      <c r="M43" s="178"/>
      <c r="N43" s="179"/>
      <c r="O43" s="180" t="e">
        <f>VLOOKUP(C43,Listado!C11:I321,7,0)</f>
        <v>#N/A</v>
      </c>
      <c r="P43" s="183"/>
      <c r="Q43" s="182"/>
      <c r="R43" s="182"/>
      <c r="S43" s="182"/>
      <c r="T43" s="52"/>
      <c r="U43"/>
    </row>
    <row r="44" spans="1:21" ht="15.75" customHeight="1">
      <c r="A44" s="55"/>
      <c r="B44" s="648"/>
      <c r="C44" s="800"/>
      <c r="D44" s="800"/>
      <c r="E44" s="800"/>
      <c r="F44" s="800"/>
      <c r="G44" s="187"/>
      <c r="H44" s="178"/>
      <c r="I44" s="178"/>
      <c r="J44" s="178"/>
      <c r="K44" s="178"/>
      <c r="L44" s="178"/>
      <c r="M44" s="178"/>
      <c r="N44" s="179"/>
      <c r="O44" s="180" t="e">
        <f>VLOOKUP(C44,Listado!C11:I321,7,0)</f>
        <v>#N/A</v>
      </c>
      <c r="P44" s="183"/>
      <c r="Q44" s="182"/>
      <c r="R44" s="182"/>
      <c r="S44" s="182"/>
      <c r="T44" s="52"/>
      <c r="U44"/>
    </row>
    <row r="45" spans="1:21" ht="15.75" customHeight="1">
      <c r="A45" s="55"/>
      <c r="B45" s="648"/>
      <c r="C45" s="800"/>
      <c r="D45" s="800"/>
      <c r="E45" s="800"/>
      <c r="F45" s="800"/>
      <c r="G45" s="187"/>
      <c r="H45" s="178"/>
      <c r="I45" s="178"/>
      <c r="J45" s="178"/>
      <c r="K45" s="178"/>
      <c r="L45" s="178"/>
      <c r="M45" s="178"/>
      <c r="N45" s="179"/>
      <c r="O45" s="180" t="e">
        <f>VLOOKUP(C45,Listado!C11:I321,7,0)</f>
        <v>#N/A</v>
      </c>
      <c r="P45" s="183"/>
      <c r="Q45" s="182"/>
      <c r="R45" s="182"/>
      <c r="S45" s="182"/>
      <c r="T45" s="52"/>
      <c r="U45"/>
    </row>
    <row r="46" spans="1:21" ht="15.75" customHeight="1">
      <c r="A46" s="55"/>
      <c r="B46" s="648"/>
      <c r="C46" s="800"/>
      <c r="D46" s="800"/>
      <c r="E46" s="800"/>
      <c r="F46" s="800"/>
      <c r="G46" s="187"/>
      <c r="H46" s="178"/>
      <c r="I46" s="178"/>
      <c r="J46" s="178"/>
      <c r="K46" s="178"/>
      <c r="L46" s="178"/>
      <c r="M46" s="178"/>
      <c r="N46" s="179"/>
      <c r="O46" s="180" t="e">
        <f>VLOOKUP(C46,Listado!C11:I321,7,0)</f>
        <v>#N/A</v>
      </c>
      <c r="P46" s="183"/>
      <c r="Q46" s="182"/>
      <c r="R46" s="182"/>
      <c r="S46" s="182"/>
      <c r="T46" s="52"/>
      <c r="U46"/>
    </row>
    <row r="47" spans="1:21" ht="15.75" customHeight="1">
      <c r="A47" s="55"/>
      <c r="B47" s="648"/>
      <c r="C47" s="800"/>
      <c r="D47" s="800"/>
      <c r="E47" s="800"/>
      <c r="F47" s="800"/>
      <c r="G47" s="187" t="e">
        <f t="shared" ref="G47:G54" si="0">O47</f>
        <v>#N/A</v>
      </c>
      <c r="H47" s="178"/>
      <c r="I47" s="178"/>
      <c r="J47" s="178"/>
      <c r="K47" s="178"/>
      <c r="L47" s="178"/>
      <c r="M47" s="178"/>
      <c r="N47" s="179"/>
      <c r="O47" s="180" t="e">
        <f>VLOOKUP(C47,Listado!C11:I321,7,0)</f>
        <v>#N/A</v>
      </c>
      <c r="P47" s="183"/>
      <c r="Q47" s="182"/>
      <c r="R47" s="182"/>
      <c r="S47" s="182"/>
      <c r="T47" s="52"/>
      <c r="U47"/>
    </row>
    <row r="48" spans="1:21" ht="15.75" customHeight="1">
      <c r="A48" s="55"/>
      <c r="B48" s="648"/>
      <c r="C48" s="800"/>
      <c r="D48" s="800"/>
      <c r="E48" s="800"/>
      <c r="F48" s="800"/>
      <c r="G48" s="187" t="e">
        <f t="shared" si="0"/>
        <v>#N/A</v>
      </c>
      <c r="H48" s="178"/>
      <c r="I48" s="178"/>
      <c r="J48" s="178"/>
      <c r="K48" s="178"/>
      <c r="L48" s="178"/>
      <c r="M48" s="178"/>
      <c r="N48" s="179"/>
      <c r="O48" s="180" t="e">
        <f>VLOOKUP(C48,Listado!C11:I321,7,0)</f>
        <v>#N/A</v>
      </c>
      <c r="P48" s="183"/>
      <c r="Q48" s="182"/>
      <c r="R48" s="182"/>
      <c r="S48" s="182"/>
      <c r="T48" s="52"/>
      <c r="U48"/>
    </row>
    <row r="49" spans="1:21" ht="15.75" customHeight="1">
      <c r="A49" s="55"/>
      <c r="B49" s="648"/>
      <c r="C49" s="800"/>
      <c r="D49" s="800"/>
      <c r="E49" s="800"/>
      <c r="F49" s="800"/>
      <c r="G49" s="187" t="e">
        <f t="shared" si="0"/>
        <v>#N/A</v>
      </c>
      <c r="H49" s="178"/>
      <c r="I49" s="178"/>
      <c r="J49" s="178"/>
      <c r="K49" s="178"/>
      <c r="L49" s="178"/>
      <c r="M49" s="178"/>
      <c r="N49" s="179"/>
      <c r="O49" s="180" t="e">
        <f>VLOOKUP(C49,Listado!C11:I321,7,0)</f>
        <v>#N/A</v>
      </c>
      <c r="P49" s="183"/>
      <c r="Q49" s="182"/>
      <c r="R49" s="182"/>
      <c r="S49" s="182"/>
      <c r="T49" s="52"/>
      <c r="U49"/>
    </row>
    <row r="50" spans="1:21" ht="15.75" customHeight="1">
      <c r="A50" s="55"/>
      <c r="B50" s="648"/>
      <c r="C50" s="800"/>
      <c r="D50" s="800"/>
      <c r="E50" s="800"/>
      <c r="F50" s="800"/>
      <c r="G50" s="187" t="e">
        <f t="shared" si="0"/>
        <v>#N/A</v>
      </c>
      <c r="H50" s="178"/>
      <c r="I50" s="178"/>
      <c r="J50" s="178"/>
      <c r="K50" s="178"/>
      <c r="L50" s="178"/>
      <c r="M50" s="178"/>
      <c r="N50" s="179"/>
      <c r="O50" s="180" t="e">
        <f>VLOOKUP(C50,Listado!C11:I321,7,0)</f>
        <v>#N/A</v>
      </c>
      <c r="P50" s="183"/>
      <c r="Q50" s="182"/>
      <c r="R50" s="182"/>
      <c r="S50" s="182"/>
      <c r="T50" s="52"/>
      <c r="U50"/>
    </row>
    <row r="51" spans="1:21" ht="15.75" customHeight="1">
      <c r="A51" s="55"/>
      <c r="B51" s="648"/>
      <c r="C51" s="800"/>
      <c r="D51" s="800"/>
      <c r="E51" s="800"/>
      <c r="F51" s="800"/>
      <c r="G51" s="187" t="e">
        <f t="shared" si="0"/>
        <v>#N/A</v>
      </c>
      <c r="H51" s="178"/>
      <c r="I51" s="178"/>
      <c r="J51" s="178"/>
      <c r="K51" s="178"/>
      <c r="L51" s="178"/>
      <c r="M51" s="178"/>
      <c r="N51" s="179"/>
      <c r="O51" s="180" t="e">
        <f>VLOOKUP(C51,Listado!C11:I321,7,0)</f>
        <v>#N/A</v>
      </c>
      <c r="P51" s="183"/>
      <c r="Q51" s="182"/>
      <c r="R51" s="182"/>
      <c r="S51" s="182"/>
      <c r="T51" s="52"/>
      <c r="U51"/>
    </row>
    <row r="52" spans="1:21" ht="15.75" customHeight="1">
      <c r="A52" s="55"/>
      <c r="B52" s="648"/>
      <c r="C52" s="800"/>
      <c r="D52" s="800"/>
      <c r="E52" s="800"/>
      <c r="F52" s="800"/>
      <c r="G52" s="187" t="e">
        <f t="shared" si="0"/>
        <v>#N/A</v>
      </c>
      <c r="H52" s="178"/>
      <c r="I52" s="178"/>
      <c r="J52" s="178"/>
      <c r="K52" s="178"/>
      <c r="L52" s="178"/>
      <c r="M52" s="178"/>
      <c r="N52" s="179"/>
      <c r="O52" s="180" t="e">
        <f>VLOOKUP(C52,Listado!C11:I321,7,0)</f>
        <v>#N/A</v>
      </c>
      <c r="P52" s="183"/>
      <c r="Q52" s="182"/>
      <c r="R52" s="182"/>
      <c r="S52" s="182"/>
      <c r="T52" s="52"/>
      <c r="U52"/>
    </row>
    <row r="53" spans="1:21" ht="15.75" customHeight="1">
      <c r="A53" s="55"/>
      <c r="B53" s="648"/>
      <c r="C53" s="800"/>
      <c r="D53" s="800"/>
      <c r="E53" s="800"/>
      <c r="F53" s="800"/>
      <c r="G53" s="187" t="e">
        <f t="shared" si="0"/>
        <v>#N/A</v>
      </c>
      <c r="H53" s="178"/>
      <c r="I53" s="178"/>
      <c r="J53" s="178"/>
      <c r="K53" s="178"/>
      <c r="L53" s="178"/>
      <c r="M53" s="178"/>
      <c r="N53" s="179"/>
      <c r="O53" s="180" t="e">
        <f>VLOOKUP(C53,Listado!C11:I321,7,0)</f>
        <v>#N/A</v>
      </c>
      <c r="P53" s="183"/>
      <c r="Q53" s="182"/>
      <c r="R53" s="182"/>
      <c r="S53" s="182"/>
      <c r="T53" s="52"/>
      <c r="U53"/>
    </row>
    <row r="54" spans="1:21" ht="15.75" customHeight="1">
      <c r="A54" s="55"/>
      <c r="B54" s="648"/>
      <c r="C54" s="800"/>
      <c r="D54" s="800"/>
      <c r="E54" s="800"/>
      <c r="F54" s="800"/>
      <c r="G54" s="187" t="e">
        <f t="shared" si="0"/>
        <v>#N/A</v>
      </c>
      <c r="H54" s="178"/>
      <c r="I54" s="178"/>
      <c r="J54" s="178"/>
      <c r="K54" s="178"/>
      <c r="L54" s="178"/>
      <c r="M54" s="178"/>
      <c r="N54" s="179"/>
      <c r="O54" s="180" t="e">
        <f>VLOOKUP(C54,Listado!C11:I321,7,0)</f>
        <v>#N/A</v>
      </c>
      <c r="P54" s="188">
        <v>5000</v>
      </c>
      <c r="Q54" s="188">
        <v>600</v>
      </c>
      <c r="R54" s="182"/>
      <c r="S54" s="182"/>
      <c r="T54" s="269"/>
      <c r="U54" s="269"/>
    </row>
    <row r="55" spans="1:21" ht="15.75" customHeight="1">
      <c r="A55" s="55"/>
      <c r="B55" s="648"/>
      <c r="C55" s="862" t="s">
        <v>102</v>
      </c>
      <c r="D55" s="862"/>
      <c r="E55" s="862"/>
      <c r="F55" s="862"/>
      <c r="G55" s="368"/>
      <c r="H55" s="196"/>
      <c r="I55" s="191">
        <v>3453</v>
      </c>
      <c r="J55" s="196"/>
      <c r="K55" s="196"/>
      <c r="L55" s="198"/>
      <c r="M55" s="202"/>
      <c r="N55" s="179"/>
      <c r="O55" s="180">
        <f>VLOOKUP(C55,Listado!C11:I321,7,0)</f>
        <v>0</v>
      </c>
      <c r="P55" s="194">
        <v>0</v>
      </c>
      <c r="Q55" s="194">
        <v>0</v>
      </c>
      <c r="R55" s="194">
        <f>SUM(M57+M58)</f>
        <v>0</v>
      </c>
      <c r="S55" s="195"/>
      <c r="T55" s="194">
        <v>0</v>
      </c>
      <c r="U55" s="194">
        <v>0</v>
      </c>
    </row>
    <row r="56" spans="1:21" ht="15.75" customHeight="1">
      <c r="A56" s="55"/>
      <c r="B56" s="648"/>
      <c r="C56" s="862" t="s">
        <v>267</v>
      </c>
      <c r="D56" s="862"/>
      <c r="E56" s="862"/>
      <c r="F56" s="862"/>
      <c r="G56" s="368"/>
      <c r="H56" s="196"/>
      <c r="I56" s="197">
        <v>1000</v>
      </c>
      <c r="J56" s="196"/>
      <c r="K56" s="196"/>
      <c r="L56" s="198"/>
      <c r="M56" s="196"/>
      <c r="N56" s="179"/>
      <c r="O56" s="180" t="e">
        <f>VLOOKUP(C56,Listado!C11:I321,7,0)</f>
        <v>#N/A</v>
      </c>
      <c r="P56" s="199">
        <f>SUMIF('HC-Oct'!G15:G54,"OM",'HC-Oct'!H15:H54)+M55</f>
        <v>3453</v>
      </c>
      <c r="Q56" s="199">
        <v>1000</v>
      </c>
      <c r="R56" s="194">
        <v>1300</v>
      </c>
      <c r="S56" s="195"/>
      <c r="T56" s="194">
        <v>320</v>
      </c>
      <c r="U56" s="194">
        <v>1000</v>
      </c>
    </row>
    <row r="57" spans="1:21" ht="15.75" customHeight="1">
      <c r="A57" s="55"/>
      <c r="B57" s="648"/>
      <c r="C57" s="862" t="s">
        <v>127</v>
      </c>
      <c r="D57" s="862"/>
      <c r="E57" s="862"/>
      <c r="F57" s="862"/>
      <c r="G57" s="201" t="str">
        <f>O57</f>
        <v>RFSR</v>
      </c>
      <c r="H57" s="196"/>
      <c r="I57" s="197">
        <v>1300</v>
      </c>
      <c r="J57" s="196"/>
      <c r="K57" s="196"/>
      <c r="L57" s="196"/>
      <c r="M57" s="202">
        <v>0</v>
      </c>
      <c r="N57" s="179"/>
      <c r="O57" s="180" t="str">
        <f>VLOOKUP(C57,Listado!C11:I321,7,0)</f>
        <v>RFSR</v>
      </c>
      <c r="P57" s="194">
        <f>SUM(P54-P56)</f>
        <v>1547</v>
      </c>
      <c r="Q57" s="194">
        <f>Q54-Q56</f>
        <v>-400</v>
      </c>
      <c r="R57" s="182"/>
      <c r="S57" s="182"/>
      <c r="T57" s="52"/>
      <c r="U57" s="269"/>
    </row>
    <row r="58" spans="1:21" ht="15.75" customHeight="1">
      <c r="A58" s="55"/>
      <c r="B58" s="648"/>
      <c r="C58" s="862" t="s">
        <v>382</v>
      </c>
      <c r="D58" s="862"/>
      <c r="E58" s="862"/>
      <c r="F58" s="862"/>
      <c r="G58" s="201" t="e">
        <f>O58</f>
        <v>#N/A</v>
      </c>
      <c r="H58" s="196"/>
      <c r="I58" s="197">
        <v>320</v>
      </c>
      <c r="J58" s="196"/>
      <c r="K58" s="196"/>
      <c r="L58" s="196"/>
      <c r="M58" s="202"/>
      <c r="N58" s="179"/>
      <c r="O58" s="180" t="e">
        <f>VLOOKUP(C58,Listado!C11:I321,7,0)</f>
        <v>#N/A</v>
      </c>
      <c r="P58" s="183"/>
      <c r="Q58" s="182"/>
      <c r="R58" s="182"/>
      <c r="S58" s="182"/>
      <c r="T58" s="52"/>
    </row>
    <row r="59" spans="1:21" ht="15.75" customHeight="1">
      <c r="A59" s="55"/>
      <c r="B59" s="648"/>
      <c r="C59" s="862" t="s">
        <v>166</v>
      </c>
      <c r="D59" s="862"/>
      <c r="E59" s="862"/>
      <c r="F59" s="862"/>
      <c r="G59" s="201" t="str">
        <f>O59</f>
        <v>RFC</v>
      </c>
      <c r="H59" s="196"/>
      <c r="I59" s="197">
        <v>1000</v>
      </c>
      <c r="J59" s="196"/>
      <c r="K59" s="196"/>
      <c r="L59" s="196"/>
      <c r="M59" s="369"/>
      <c r="N59" s="179"/>
      <c r="O59" s="180" t="str">
        <f>VLOOKUP(C59,Listado!C11:I321,7,0)</f>
        <v>RFC</v>
      </c>
      <c r="P59" s="183"/>
      <c r="Q59" s="182"/>
      <c r="R59" s="182"/>
      <c r="S59" s="182"/>
      <c r="T59" s="52"/>
    </row>
    <row r="60" spans="1:21" ht="15.75" customHeight="1">
      <c r="A60" s="55"/>
      <c r="B60" s="648"/>
      <c r="C60" s="862" t="s">
        <v>474</v>
      </c>
      <c r="D60" s="862"/>
      <c r="E60" s="862"/>
      <c r="F60" s="862"/>
      <c r="G60" s="201" t="e">
        <f>O60</f>
        <v>#N/A</v>
      </c>
      <c r="H60" s="196"/>
      <c r="I60" s="370">
        <v>368</v>
      </c>
      <c r="J60" s="196"/>
      <c r="K60" s="196"/>
      <c r="L60" s="196"/>
      <c r="M60" s="196"/>
      <c r="N60" s="179"/>
      <c r="O60" s="180" t="e">
        <f>VLOOKUP(C60,Listado!C11:I321,7,0)</f>
        <v>#N/A</v>
      </c>
      <c r="P60" s="183"/>
      <c r="Q60" s="182"/>
      <c r="R60" s="182"/>
      <c r="S60" s="182"/>
      <c r="T60" s="52"/>
    </row>
    <row r="61" spans="1:21" ht="15.75" customHeight="1">
      <c r="A61" s="55"/>
      <c r="B61" s="648"/>
      <c r="C61" s="862"/>
      <c r="D61" s="862"/>
      <c r="E61" s="862"/>
      <c r="F61" s="862"/>
      <c r="G61" s="201" t="e">
        <f>O61</f>
        <v>#N/A</v>
      </c>
      <c r="H61" s="196"/>
      <c r="I61" s="196"/>
      <c r="J61" s="196"/>
      <c r="K61" s="196"/>
      <c r="L61" s="196"/>
      <c r="M61" s="371"/>
      <c r="N61" s="179"/>
      <c r="O61" s="180" t="e">
        <f>VLOOKUP(C61,Listado!C11:I321,7,0)</f>
        <v>#N/A</v>
      </c>
      <c r="P61" s="183"/>
      <c r="Q61" s="182"/>
      <c r="R61" s="182"/>
      <c r="S61" s="182"/>
      <c r="T61" s="52"/>
    </row>
    <row r="62" spans="1:21" ht="13.5" customHeight="1">
      <c r="A62" s="55"/>
      <c r="B62" s="806" t="s">
        <v>268</v>
      </c>
      <c r="C62" s="806"/>
      <c r="D62" s="806"/>
      <c r="E62" s="806"/>
      <c r="F62" s="806"/>
      <c r="G62" s="806"/>
      <c r="H62" s="805">
        <f>SUM(H15:H54)</f>
        <v>10012.5</v>
      </c>
      <c r="I62" s="805">
        <f>SUM(I15:I60)</f>
        <v>7791</v>
      </c>
      <c r="J62" s="805">
        <f>SUM(J15:J54)</f>
        <v>0</v>
      </c>
      <c r="K62" s="805">
        <f>SUM(K15:K54)</f>
        <v>0</v>
      </c>
      <c r="L62" s="805">
        <f>SUM(L15:L54)</f>
        <v>0</v>
      </c>
      <c r="M62" s="805">
        <f>SUM(M15:M54)</f>
        <v>0</v>
      </c>
      <c r="N62" s="56"/>
      <c r="O62" s="183"/>
      <c r="P62" s="183"/>
      <c r="Q62" s="182"/>
      <c r="R62" s="182"/>
      <c r="S62" s="52"/>
      <c r="T62" s="52"/>
    </row>
    <row r="63" spans="1:21" ht="13.5" customHeight="1">
      <c r="A63" s="55"/>
      <c r="B63" s="806"/>
      <c r="C63" s="806"/>
      <c r="D63" s="806"/>
      <c r="E63" s="806"/>
      <c r="F63" s="806"/>
      <c r="G63" s="806"/>
      <c r="H63" s="805"/>
      <c r="I63" s="805"/>
      <c r="J63" s="805"/>
      <c r="K63" s="805"/>
      <c r="L63" s="805"/>
      <c r="M63" s="805"/>
      <c r="N63" s="56"/>
      <c r="O63" s="183"/>
      <c r="P63" s="183"/>
      <c r="Q63" s="182"/>
      <c r="R63" s="182"/>
      <c r="S63" s="52"/>
      <c r="T63" s="52"/>
    </row>
    <row r="64" spans="1:21">
      <c r="A64" s="55"/>
      <c r="B64" s="206"/>
      <c r="C64" s="207"/>
      <c r="D64" s="207"/>
      <c r="E64" s="207"/>
      <c r="F64" s="207"/>
      <c r="G64" s="206"/>
      <c r="H64" s="206"/>
      <c r="I64" s="206"/>
      <c r="J64" s="206"/>
      <c r="K64" s="206"/>
      <c r="L64" s="206"/>
      <c r="M64" s="206"/>
      <c r="N64" s="56"/>
      <c r="O64" s="183"/>
      <c r="P64" s="183"/>
      <c r="Q64" s="182"/>
      <c r="R64" s="182"/>
      <c r="S64" s="52"/>
      <c r="T64" s="52"/>
    </row>
    <row r="65" spans="1:20" ht="12.75" customHeight="1">
      <c r="A65" s="55"/>
      <c r="B65" s="807" t="s">
        <v>269</v>
      </c>
      <c r="C65" s="807"/>
      <c r="D65" s="208"/>
      <c r="E65" s="208"/>
      <c r="F65" s="208"/>
      <c r="G65" s="206"/>
      <c r="H65" s="206"/>
      <c r="I65" s="206"/>
      <c r="J65" s="206"/>
      <c r="K65" s="206"/>
      <c r="L65" s="808" t="s">
        <v>270</v>
      </c>
      <c r="M65" s="808"/>
      <c r="N65" s="56"/>
      <c r="O65" s="183"/>
      <c r="P65" s="183"/>
      <c r="Q65" s="182"/>
      <c r="R65" s="182"/>
      <c r="S65" s="52"/>
      <c r="T65" s="52"/>
    </row>
    <row r="66" spans="1:20" ht="12.75" customHeight="1">
      <c r="A66" s="55"/>
      <c r="B66" s="208"/>
      <c r="C66" s="208"/>
      <c r="D66" s="208"/>
      <c r="E66" s="208"/>
      <c r="F66" s="208"/>
      <c r="G66" s="206"/>
      <c r="H66" s="206"/>
      <c r="I66" s="206"/>
      <c r="J66" s="206"/>
      <c r="K66" s="206"/>
      <c r="L66" s="209"/>
      <c r="M66" s="209"/>
      <c r="N66" s="56"/>
      <c r="O66" s="183"/>
      <c r="P66" s="183"/>
      <c r="Q66" s="182"/>
      <c r="R66" s="182"/>
      <c r="S66" s="52"/>
      <c r="T66" s="52"/>
    </row>
    <row r="67" spans="1:20" ht="26.25" customHeight="1">
      <c r="A67" s="55"/>
      <c r="B67" s="794" t="s">
        <v>253</v>
      </c>
      <c r="C67" s="794"/>
      <c r="D67" s="794"/>
      <c r="E67" s="794"/>
      <c r="F67" s="794"/>
      <c r="G67" s="794"/>
      <c r="H67" s="794"/>
      <c r="I67" s="794"/>
      <c r="J67" s="794"/>
      <c r="K67" s="794"/>
      <c r="L67" s="794"/>
      <c r="M67" s="794"/>
      <c r="N67" s="56"/>
      <c r="O67" s="183"/>
      <c r="P67" s="183"/>
      <c r="Q67" s="182"/>
      <c r="R67" s="182" t="str">
        <f>IF(C67="Pago Mensual sobre el uso del Salon","G",IF(C67="Redondeo para Comp. la Obra Mundial","RED",IF(C67="Redondeo para Comp. Fondo de Salones del Reino","FSR",IF(C67="","",IF(C67="","",IF(C67="","",IF(C67="","",IF(C67="",""))))))))</f>
        <v/>
      </c>
      <c r="S67" s="52"/>
      <c r="T67" s="52"/>
    </row>
    <row r="68" spans="1:20" ht="15" customHeight="1">
      <c r="A68" s="55"/>
      <c r="B68" s="206"/>
      <c r="C68" s="207"/>
      <c r="D68" s="207"/>
      <c r="E68" s="207"/>
      <c r="F68" s="207"/>
      <c r="G68" s="207"/>
      <c r="H68" s="206"/>
      <c r="I68" s="206"/>
      <c r="J68" s="206"/>
      <c r="K68" s="206"/>
      <c r="L68" s="206"/>
      <c r="M68" s="206"/>
      <c r="N68" s="56"/>
      <c r="O68" s="183"/>
      <c r="P68" s="183"/>
      <c r="Q68" s="182"/>
      <c r="R68" s="182" t="str">
        <f>IF(C68="Pago Mensual sobre el uso del Salon","G",IF(C68="Redondeo para Comp. la Obra Mundial","RED",IF(C68="Redondeo para Comp. Fondo de Salones del Reino","FSR",IF(C68="","",IF(C68="","",IF(C68="","",IF(C68="","",IF(C68="",""))))))))</f>
        <v/>
      </c>
      <c r="S68" s="52"/>
      <c r="T68" s="52"/>
    </row>
    <row r="69" spans="1:20" ht="15" customHeight="1">
      <c r="A69" s="55"/>
      <c r="B69" s="791" t="s">
        <v>259</v>
      </c>
      <c r="C69" s="792" t="s">
        <v>260</v>
      </c>
      <c r="D69" s="792"/>
      <c r="E69" s="792"/>
      <c r="F69" s="792"/>
      <c r="G69" s="792" t="s">
        <v>261</v>
      </c>
      <c r="H69" s="792" t="str">
        <f>H13</f>
        <v>CONGREGACION</v>
      </c>
      <c r="I69" s="792"/>
      <c r="J69" s="792" t="str">
        <f>J13</f>
        <v>AIRE ACONDICIONADO</v>
      </c>
      <c r="K69" s="792"/>
      <c r="L69" s="792" t="str">
        <f>L13</f>
        <v>FONDO CONGREGACION</v>
      </c>
      <c r="M69" s="792"/>
      <c r="N69" s="56"/>
      <c r="O69" s="183"/>
      <c r="P69" s="183"/>
      <c r="Q69" s="182"/>
      <c r="R69" s="182"/>
      <c r="S69" s="52"/>
      <c r="T69" s="52"/>
    </row>
    <row r="70" spans="1:20" ht="15" customHeight="1">
      <c r="A70" s="55"/>
      <c r="B70" s="791"/>
      <c r="C70" s="792"/>
      <c r="D70" s="792"/>
      <c r="E70" s="792"/>
      <c r="F70" s="792"/>
      <c r="G70" s="792"/>
      <c r="H70" s="633" t="s">
        <v>265</v>
      </c>
      <c r="I70" s="633" t="s">
        <v>266</v>
      </c>
      <c r="J70" s="633" t="s">
        <v>265</v>
      </c>
      <c r="K70" s="633" t="s">
        <v>266</v>
      </c>
      <c r="L70" s="633" t="s">
        <v>265</v>
      </c>
      <c r="M70" s="634" t="s">
        <v>266</v>
      </c>
      <c r="N70" s="56"/>
      <c r="O70" s="183"/>
      <c r="P70" s="183"/>
      <c r="Q70" s="182"/>
      <c r="R70" s="182" t="str">
        <f>IF(C70="Pago Mensual sobre el uso del Salon","G",IF(C70="Redondeo para Comp. la Obra Mundial","RED",IF(C70="Redondeo para Comp. Fondo de Salones del Reino","FSR",IF(C70="","",IF(C70="","",IF(C70="","",IF(C70="","",IF(C70="",""))))))))</f>
        <v/>
      </c>
      <c r="S70" s="52"/>
      <c r="T70" s="52"/>
    </row>
    <row r="71" spans="1:20" ht="15" customHeight="1">
      <c r="A71" s="55"/>
      <c r="B71" s="210"/>
      <c r="C71" s="809" t="s">
        <v>271</v>
      </c>
      <c r="D71" s="809"/>
      <c r="E71" s="809"/>
      <c r="F71" s="809"/>
      <c r="G71" s="211"/>
      <c r="H71" s="212">
        <f t="shared" ref="H71:M71" si="1">H62</f>
        <v>10012.5</v>
      </c>
      <c r="I71" s="212">
        <f t="shared" si="1"/>
        <v>7791</v>
      </c>
      <c r="J71" s="212">
        <f t="shared" si="1"/>
        <v>0</v>
      </c>
      <c r="K71" s="212">
        <f t="shared" si="1"/>
        <v>0</v>
      </c>
      <c r="L71" s="212">
        <f t="shared" si="1"/>
        <v>0</v>
      </c>
      <c r="M71" s="212">
        <f t="shared" si="1"/>
        <v>0</v>
      </c>
      <c r="N71" s="56"/>
      <c r="O71" s="183"/>
      <c r="P71" s="183"/>
      <c r="Q71" s="182"/>
      <c r="R71" s="182"/>
      <c r="S71" s="52"/>
      <c r="T71" s="52"/>
    </row>
    <row r="72" spans="1:20" ht="15" customHeight="1">
      <c r="A72" s="55"/>
      <c r="B72" s="176"/>
      <c r="C72" s="800"/>
      <c r="D72" s="800"/>
      <c r="E72" s="800"/>
      <c r="F72" s="800"/>
      <c r="G72" s="213" t="e">
        <f t="shared" ref="G72:G93" si="2">O72</f>
        <v>#N/A</v>
      </c>
      <c r="H72" s="214"/>
      <c r="I72" s="216"/>
      <c r="J72" s="215"/>
      <c r="K72" s="215"/>
      <c r="L72" s="215"/>
      <c r="M72" s="215"/>
      <c r="N72" s="56"/>
      <c r="O72" s="183" t="e">
        <f>VLOOKUP(C72,Listado!C11:I321,7,0)</f>
        <v>#N/A</v>
      </c>
      <c r="P72" s="183"/>
      <c r="Q72" s="182"/>
      <c r="R72" s="182"/>
      <c r="S72" s="182"/>
      <c r="T72" s="52"/>
    </row>
    <row r="73" spans="1:20" ht="15" customHeight="1">
      <c r="A73" s="55"/>
      <c r="B73" s="176"/>
      <c r="C73" s="800"/>
      <c r="D73" s="800"/>
      <c r="E73" s="800"/>
      <c r="F73" s="800"/>
      <c r="G73" s="213" t="e">
        <f t="shared" si="2"/>
        <v>#N/A</v>
      </c>
      <c r="H73" s="214"/>
      <c r="I73" s="216"/>
      <c r="J73" s="215"/>
      <c r="K73" s="215"/>
      <c r="L73" s="215"/>
      <c r="M73" s="215"/>
      <c r="N73" s="56"/>
      <c r="O73" s="183" t="e">
        <f>VLOOKUP(C73,Listado!C11:I321,7,0)</f>
        <v>#N/A</v>
      </c>
      <c r="P73" s="183"/>
      <c r="Q73" s="182"/>
      <c r="R73" s="182"/>
      <c r="S73" s="182"/>
      <c r="T73" s="52"/>
    </row>
    <row r="74" spans="1:20" ht="15" customHeight="1">
      <c r="A74" s="55"/>
      <c r="B74" s="176"/>
      <c r="C74" s="800"/>
      <c r="D74" s="800"/>
      <c r="E74" s="800"/>
      <c r="F74" s="800"/>
      <c r="G74" s="213" t="e">
        <f t="shared" si="2"/>
        <v>#N/A</v>
      </c>
      <c r="H74" s="217"/>
      <c r="I74" s="215"/>
      <c r="J74" s="215"/>
      <c r="K74" s="215"/>
      <c r="L74" s="215"/>
      <c r="M74" s="215"/>
      <c r="N74" s="56"/>
      <c r="O74" s="183" t="e">
        <f>VLOOKUP(C74,Listado!C11:I321,7,0)</f>
        <v>#N/A</v>
      </c>
      <c r="P74" s="183"/>
      <c r="Q74" s="182"/>
      <c r="R74" s="182"/>
      <c r="S74" s="182"/>
      <c r="T74" s="52"/>
    </row>
    <row r="75" spans="1:20" ht="15.75" customHeight="1">
      <c r="A75" s="55"/>
      <c r="B75" s="176"/>
      <c r="C75" s="800"/>
      <c r="D75" s="800"/>
      <c r="E75" s="800"/>
      <c r="F75" s="800"/>
      <c r="G75" s="213" t="e">
        <f t="shared" si="2"/>
        <v>#N/A</v>
      </c>
      <c r="H75" s="217"/>
      <c r="I75" s="215"/>
      <c r="J75" s="215"/>
      <c r="K75" s="215"/>
      <c r="L75" s="215"/>
      <c r="M75" s="215"/>
      <c r="N75" s="56"/>
      <c r="O75" s="183" t="e">
        <f>VLOOKUP(C75,Listado!C11:I321,7,0)</f>
        <v>#N/A</v>
      </c>
      <c r="P75" s="183"/>
      <c r="Q75" s="182"/>
      <c r="R75" s="182"/>
      <c r="S75" s="182"/>
      <c r="T75" s="52"/>
    </row>
    <row r="76" spans="1:20" ht="15.75" customHeight="1">
      <c r="A76" s="55"/>
      <c r="B76" s="176"/>
      <c r="C76" s="800"/>
      <c r="D76" s="800"/>
      <c r="E76" s="800"/>
      <c r="F76" s="800"/>
      <c r="G76" s="213" t="e">
        <f t="shared" si="2"/>
        <v>#N/A</v>
      </c>
      <c r="H76" s="215"/>
      <c r="I76" s="215"/>
      <c r="J76" s="215"/>
      <c r="K76" s="215"/>
      <c r="L76" s="215"/>
      <c r="M76" s="215"/>
      <c r="N76" s="56"/>
      <c r="O76" s="183" t="e">
        <f>VLOOKUP(C76,Listado!C11:I321,7,0)</f>
        <v>#N/A</v>
      </c>
      <c r="P76" s="183"/>
      <c r="Q76" s="182"/>
      <c r="R76" s="182"/>
      <c r="S76" s="182"/>
      <c r="T76" s="52"/>
    </row>
    <row r="77" spans="1:20" ht="15.75" customHeight="1">
      <c r="A77" s="55"/>
      <c r="B77" s="176"/>
      <c r="C77" s="800"/>
      <c r="D77" s="800"/>
      <c r="E77" s="800"/>
      <c r="F77" s="800"/>
      <c r="G77" s="213" t="e">
        <f t="shared" si="2"/>
        <v>#N/A</v>
      </c>
      <c r="H77" s="215"/>
      <c r="I77" s="215"/>
      <c r="J77" s="215"/>
      <c r="K77" s="215"/>
      <c r="L77" s="215"/>
      <c r="M77" s="215"/>
      <c r="N77" s="56"/>
      <c r="O77" s="183" t="e">
        <f>VLOOKUP(C77,Listado!C11:I321,7,0)</f>
        <v>#N/A</v>
      </c>
      <c r="P77" s="183"/>
      <c r="Q77" s="182"/>
      <c r="R77" s="182"/>
      <c r="S77" s="182"/>
      <c r="T77" s="52"/>
    </row>
    <row r="78" spans="1:20" ht="15.75" customHeight="1">
      <c r="A78" s="55"/>
      <c r="B78" s="176"/>
      <c r="C78" s="800"/>
      <c r="D78" s="800"/>
      <c r="E78" s="800"/>
      <c r="F78" s="800"/>
      <c r="G78" s="213" t="e">
        <f t="shared" si="2"/>
        <v>#N/A</v>
      </c>
      <c r="H78" s="215"/>
      <c r="I78" s="215"/>
      <c r="J78" s="215"/>
      <c r="K78" s="215"/>
      <c r="L78" s="215"/>
      <c r="M78" s="215"/>
      <c r="N78" s="56"/>
      <c r="O78" s="183" t="e">
        <f>VLOOKUP(C78,Listado!C11:I321,7,0)</f>
        <v>#N/A</v>
      </c>
      <c r="P78" s="183"/>
      <c r="Q78" s="182"/>
      <c r="R78" s="182"/>
      <c r="S78" s="182"/>
      <c r="T78" s="52"/>
    </row>
    <row r="79" spans="1:20" ht="15.75" customHeight="1">
      <c r="A79" s="55"/>
      <c r="B79" s="176"/>
      <c r="C79" s="800"/>
      <c r="D79" s="800"/>
      <c r="E79" s="800"/>
      <c r="F79" s="800"/>
      <c r="G79" s="213" t="e">
        <f t="shared" si="2"/>
        <v>#N/A</v>
      </c>
      <c r="H79" s="215"/>
      <c r="I79" s="215"/>
      <c r="J79" s="215"/>
      <c r="K79" s="215"/>
      <c r="L79" s="215"/>
      <c r="M79" s="215"/>
      <c r="N79" s="56"/>
      <c r="O79" s="183" t="e">
        <f>VLOOKUP(C79,Listado!C11:I321,7,0)</f>
        <v>#N/A</v>
      </c>
      <c r="P79" s="183"/>
      <c r="Q79" s="182"/>
      <c r="R79" s="182"/>
      <c r="S79" s="182"/>
      <c r="T79" s="52"/>
    </row>
    <row r="80" spans="1:20" ht="15.75" customHeight="1">
      <c r="A80" s="55"/>
      <c r="B80" s="176"/>
      <c r="C80" s="800"/>
      <c r="D80" s="800"/>
      <c r="E80" s="800"/>
      <c r="F80" s="800"/>
      <c r="G80" s="213" t="e">
        <f t="shared" si="2"/>
        <v>#N/A</v>
      </c>
      <c r="H80" s="215"/>
      <c r="I80" s="215"/>
      <c r="J80" s="215"/>
      <c r="K80" s="215"/>
      <c r="L80" s="215"/>
      <c r="M80" s="215"/>
      <c r="N80" s="56"/>
      <c r="O80" s="183" t="e">
        <f>VLOOKUP(C80,Listado!C11:I321,7,0)</f>
        <v>#N/A</v>
      </c>
      <c r="P80" s="183"/>
      <c r="Q80" s="182"/>
      <c r="R80" s="182"/>
      <c r="S80" s="182"/>
      <c r="T80" s="52"/>
    </row>
    <row r="81" spans="1:20" ht="15.75" customHeight="1">
      <c r="A81" s="55"/>
      <c r="B81" s="176"/>
      <c r="C81" s="800"/>
      <c r="D81" s="800"/>
      <c r="E81" s="800"/>
      <c r="F81" s="800"/>
      <c r="G81" s="213" t="e">
        <f t="shared" si="2"/>
        <v>#N/A</v>
      </c>
      <c r="H81" s="215"/>
      <c r="I81" s="215"/>
      <c r="J81" s="215"/>
      <c r="K81" s="215"/>
      <c r="L81" s="215"/>
      <c r="M81" s="215"/>
      <c r="N81" s="56"/>
      <c r="O81" s="183" t="e">
        <f>VLOOKUP(C81,Listado!C11:I321,7,0)</f>
        <v>#N/A</v>
      </c>
      <c r="P81" s="183"/>
      <c r="Q81" s="182"/>
      <c r="R81" s="182"/>
      <c r="S81" s="182"/>
      <c r="T81" s="52"/>
    </row>
    <row r="82" spans="1:20" ht="15.75" customHeight="1">
      <c r="A82" s="55"/>
      <c r="B82" s="176"/>
      <c r="C82" s="800"/>
      <c r="D82" s="800"/>
      <c r="E82" s="800"/>
      <c r="F82" s="800"/>
      <c r="G82" s="213" t="e">
        <f t="shared" si="2"/>
        <v>#N/A</v>
      </c>
      <c r="H82" s="215"/>
      <c r="I82" s="215"/>
      <c r="J82" s="215"/>
      <c r="K82" s="215"/>
      <c r="L82" s="215"/>
      <c r="M82" s="215"/>
      <c r="N82" s="56"/>
      <c r="O82" s="183" t="e">
        <f>VLOOKUP(C82,Listado!C11:I321,7,0)</f>
        <v>#N/A</v>
      </c>
      <c r="P82" s="183"/>
      <c r="Q82" s="182"/>
      <c r="R82" s="182"/>
      <c r="S82" s="182"/>
      <c r="T82" s="52"/>
    </row>
    <row r="83" spans="1:20" ht="15.75" customHeight="1">
      <c r="A83" s="55"/>
      <c r="B83" s="176"/>
      <c r="C83" s="800"/>
      <c r="D83" s="800"/>
      <c r="E83" s="800"/>
      <c r="F83" s="800"/>
      <c r="G83" s="213" t="e">
        <f t="shared" si="2"/>
        <v>#N/A</v>
      </c>
      <c r="H83" s="215"/>
      <c r="I83" s="215"/>
      <c r="J83" s="215"/>
      <c r="K83" s="215"/>
      <c r="L83" s="215"/>
      <c r="M83" s="215"/>
      <c r="N83" s="56"/>
      <c r="O83" s="183" t="e">
        <f>VLOOKUP(C83,Listado!C11:I321,7,0)</f>
        <v>#N/A</v>
      </c>
      <c r="P83" s="183"/>
      <c r="Q83" s="182"/>
      <c r="R83" s="182"/>
      <c r="S83" s="182"/>
      <c r="T83" s="52"/>
    </row>
    <row r="84" spans="1:20" ht="15.75" customHeight="1">
      <c r="A84" s="55"/>
      <c r="B84" s="176"/>
      <c r="C84" s="800"/>
      <c r="D84" s="800"/>
      <c r="E84" s="800"/>
      <c r="F84" s="800"/>
      <c r="G84" s="213" t="e">
        <f t="shared" si="2"/>
        <v>#N/A</v>
      </c>
      <c r="H84" s="215"/>
      <c r="I84" s="215"/>
      <c r="J84" s="215"/>
      <c r="K84" s="215"/>
      <c r="L84" s="215"/>
      <c r="M84" s="215"/>
      <c r="N84" s="56"/>
      <c r="O84" s="183" t="e">
        <f>VLOOKUP(C84,Listado!C11:I321,7,0)</f>
        <v>#N/A</v>
      </c>
      <c r="P84" s="183"/>
      <c r="Q84" s="182"/>
      <c r="R84" s="182"/>
      <c r="S84" s="182"/>
      <c r="T84" s="52"/>
    </row>
    <row r="85" spans="1:20" ht="15.75" customHeight="1">
      <c r="A85" s="55"/>
      <c r="B85" s="176"/>
      <c r="C85" s="800"/>
      <c r="D85" s="800"/>
      <c r="E85" s="800"/>
      <c r="F85" s="800"/>
      <c r="G85" s="213" t="e">
        <f t="shared" si="2"/>
        <v>#N/A</v>
      </c>
      <c r="H85" s="215"/>
      <c r="I85" s="215"/>
      <c r="J85" s="215"/>
      <c r="K85" s="215"/>
      <c r="L85" s="215"/>
      <c r="M85" s="215"/>
      <c r="N85" s="56"/>
      <c r="O85" s="183" t="e">
        <f>VLOOKUP(C85,Listado!C11:I321,7,0)</f>
        <v>#N/A</v>
      </c>
      <c r="P85" s="183"/>
      <c r="Q85" s="182"/>
      <c r="R85" s="182"/>
      <c r="S85" s="182"/>
      <c r="T85" s="52"/>
    </row>
    <row r="86" spans="1:20" ht="15.75" customHeight="1">
      <c r="A86" s="55"/>
      <c r="B86" s="176"/>
      <c r="C86" s="800"/>
      <c r="D86" s="800"/>
      <c r="E86" s="800"/>
      <c r="F86" s="800"/>
      <c r="G86" s="213" t="e">
        <f t="shared" si="2"/>
        <v>#N/A</v>
      </c>
      <c r="H86" s="215"/>
      <c r="I86" s="215"/>
      <c r="J86" s="215"/>
      <c r="K86" s="215"/>
      <c r="L86" s="215"/>
      <c r="M86" s="215"/>
      <c r="N86" s="56"/>
      <c r="O86" s="183" t="e">
        <f>VLOOKUP(C86,Listado!C11:I321,7,0)</f>
        <v>#N/A</v>
      </c>
      <c r="P86" s="183"/>
      <c r="Q86" s="182"/>
      <c r="R86" s="182"/>
      <c r="S86" s="182"/>
      <c r="T86" s="52"/>
    </row>
    <row r="87" spans="1:20" ht="15.75" customHeight="1">
      <c r="A87" s="55"/>
      <c r="B87" s="176"/>
      <c r="C87" s="800"/>
      <c r="D87" s="800"/>
      <c r="E87" s="800"/>
      <c r="F87" s="800"/>
      <c r="G87" s="213" t="e">
        <f t="shared" si="2"/>
        <v>#N/A</v>
      </c>
      <c r="H87" s="215"/>
      <c r="I87" s="215"/>
      <c r="J87" s="215"/>
      <c r="K87" s="215"/>
      <c r="L87" s="215"/>
      <c r="M87" s="215"/>
      <c r="N87" s="56"/>
      <c r="O87" s="183" t="e">
        <f>VLOOKUP(C87,Listado!C11:I321,7,0)</f>
        <v>#N/A</v>
      </c>
      <c r="P87" s="183"/>
      <c r="Q87" s="182"/>
      <c r="R87" s="182"/>
      <c r="S87" s="182"/>
      <c r="T87" s="52"/>
    </row>
    <row r="88" spans="1:20" ht="15.75" customHeight="1">
      <c r="A88" s="55"/>
      <c r="B88" s="176"/>
      <c r="C88" s="800"/>
      <c r="D88" s="800"/>
      <c r="E88" s="800"/>
      <c r="F88" s="800"/>
      <c r="G88" s="213" t="e">
        <f t="shared" si="2"/>
        <v>#N/A</v>
      </c>
      <c r="H88" s="215"/>
      <c r="I88" s="215"/>
      <c r="J88" s="215"/>
      <c r="K88" s="215"/>
      <c r="L88" s="215"/>
      <c r="M88" s="215"/>
      <c r="N88" s="56"/>
      <c r="O88" s="183" t="e">
        <f>VLOOKUP(C88,Listado!C11:I321,7,0)</f>
        <v>#N/A</v>
      </c>
      <c r="P88" s="183"/>
      <c r="Q88" s="182"/>
      <c r="R88" s="182"/>
      <c r="S88" s="182"/>
      <c r="T88" s="52"/>
    </row>
    <row r="89" spans="1:20" ht="15.75" customHeight="1">
      <c r="A89" s="55"/>
      <c r="B89" s="176"/>
      <c r="C89" s="800"/>
      <c r="D89" s="800"/>
      <c r="E89" s="800"/>
      <c r="F89" s="800"/>
      <c r="G89" s="213" t="e">
        <f t="shared" si="2"/>
        <v>#N/A</v>
      </c>
      <c r="H89" s="215"/>
      <c r="I89" s="215"/>
      <c r="J89" s="215"/>
      <c r="K89" s="215"/>
      <c r="L89" s="215"/>
      <c r="M89" s="215"/>
      <c r="N89" s="56"/>
      <c r="O89" s="183" t="e">
        <f>VLOOKUP(C89,Listado!C11:I321,7,0)</f>
        <v>#N/A</v>
      </c>
      <c r="P89" s="183"/>
      <c r="Q89" s="182"/>
      <c r="R89" s="182"/>
      <c r="S89" s="182"/>
      <c r="T89" s="52"/>
    </row>
    <row r="90" spans="1:20" ht="15.75" customHeight="1">
      <c r="A90" s="55"/>
      <c r="B90" s="176"/>
      <c r="C90" s="800"/>
      <c r="D90" s="800"/>
      <c r="E90" s="800"/>
      <c r="F90" s="800"/>
      <c r="G90" s="213" t="e">
        <f t="shared" si="2"/>
        <v>#N/A</v>
      </c>
      <c r="H90" s="215"/>
      <c r="I90" s="215"/>
      <c r="J90" s="215"/>
      <c r="K90" s="215"/>
      <c r="L90" s="215"/>
      <c r="M90" s="215"/>
      <c r="N90" s="56"/>
      <c r="O90" s="183" t="e">
        <f>VLOOKUP(C90,Listado!C11:I321,7,0)</f>
        <v>#N/A</v>
      </c>
      <c r="P90" s="183"/>
      <c r="Q90" s="182"/>
      <c r="R90" s="182"/>
      <c r="S90" s="182"/>
      <c r="T90" s="52"/>
    </row>
    <row r="91" spans="1:20" ht="15.75" customHeight="1">
      <c r="A91" s="55"/>
      <c r="B91" s="176"/>
      <c r="C91" s="800"/>
      <c r="D91" s="800"/>
      <c r="E91" s="800"/>
      <c r="F91" s="800"/>
      <c r="G91" s="213" t="e">
        <f t="shared" si="2"/>
        <v>#N/A</v>
      </c>
      <c r="H91" s="215"/>
      <c r="I91" s="215"/>
      <c r="J91" s="215"/>
      <c r="K91" s="215"/>
      <c r="L91" s="215"/>
      <c r="M91" s="215"/>
      <c r="N91" s="56"/>
      <c r="O91" s="183" t="e">
        <f>VLOOKUP(C91,Listado!C11:I321,7,0)</f>
        <v>#N/A</v>
      </c>
      <c r="P91" s="183"/>
      <c r="Q91" s="182"/>
      <c r="R91" s="182"/>
      <c r="S91" s="182"/>
      <c r="T91" s="52"/>
    </row>
    <row r="92" spans="1:20" ht="15.75" customHeight="1">
      <c r="A92" s="55"/>
      <c r="B92" s="176"/>
      <c r="C92" s="800"/>
      <c r="D92" s="800"/>
      <c r="E92" s="800"/>
      <c r="F92" s="800"/>
      <c r="G92" s="213" t="e">
        <f t="shared" si="2"/>
        <v>#N/A</v>
      </c>
      <c r="H92" s="215"/>
      <c r="I92" s="215"/>
      <c r="J92" s="215"/>
      <c r="K92" s="215"/>
      <c r="L92" s="215"/>
      <c r="M92" s="215"/>
      <c r="N92" s="56"/>
      <c r="O92" s="183" t="e">
        <f>VLOOKUP(C92,Listado!C11:I321,7,0)</f>
        <v>#N/A</v>
      </c>
      <c r="P92" s="183"/>
      <c r="Q92" s="182"/>
      <c r="R92" s="182"/>
      <c r="S92" s="182"/>
      <c r="T92" s="52"/>
    </row>
    <row r="93" spans="1:20" ht="15.75" customHeight="1">
      <c r="A93" s="55"/>
      <c r="B93" s="176"/>
      <c r="C93" s="800"/>
      <c r="D93" s="800"/>
      <c r="E93" s="800"/>
      <c r="F93" s="800"/>
      <c r="G93" s="213" t="e">
        <f t="shared" si="2"/>
        <v>#N/A</v>
      </c>
      <c r="H93" s="215"/>
      <c r="I93" s="215"/>
      <c r="J93" s="215"/>
      <c r="K93" s="215"/>
      <c r="L93" s="215"/>
      <c r="M93" s="215"/>
      <c r="N93" s="56"/>
      <c r="O93" s="183" t="e">
        <f>VLOOKUP(C93,Listado!C11:I321,7,0)</f>
        <v>#N/A</v>
      </c>
      <c r="P93" s="183"/>
      <c r="Q93" s="182"/>
      <c r="R93" s="182"/>
      <c r="S93" s="182"/>
      <c r="T93" s="52"/>
    </row>
    <row r="94" spans="1:20" ht="12.75" customHeight="1">
      <c r="A94" s="55"/>
      <c r="B94" s="810" t="s">
        <v>268</v>
      </c>
      <c r="C94" s="810"/>
      <c r="D94" s="810"/>
      <c r="E94" s="810"/>
      <c r="F94" s="810"/>
      <c r="G94" s="810"/>
      <c r="H94" s="811">
        <f t="shared" ref="H94:M94" si="3">SUM(H71:H93)</f>
        <v>10012.5</v>
      </c>
      <c r="I94" s="811">
        <f t="shared" si="3"/>
        <v>7791</v>
      </c>
      <c r="J94" s="811">
        <f t="shared" si="3"/>
        <v>0</v>
      </c>
      <c r="K94" s="811">
        <f t="shared" si="3"/>
        <v>0</v>
      </c>
      <c r="L94" s="811">
        <f t="shared" si="3"/>
        <v>0</v>
      </c>
      <c r="M94" s="811">
        <f t="shared" si="3"/>
        <v>0</v>
      </c>
      <c r="N94" s="55"/>
      <c r="O94" s="52"/>
      <c r="P94" s="52"/>
      <c r="Q94" s="52"/>
      <c r="R94" s="52"/>
      <c r="S94" s="52"/>
      <c r="T94" s="52"/>
    </row>
    <row r="95" spans="1:20" ht="13.5" customHeight="1">
      <c r="A95" s="55"/>
      <c r="B95" s="810"/>
      <c r="C95" s="810"/>
      <c r="D95" s="810"/>
      <c r="E95" s="810"/>
      <c r="F95" s="810"/>
      <c r="G95" s="810"/>
      <c r="H95" s="811"/>
      <c r="I95" s="811"/>
      <c r="J95" s="811"/>
      <c r="K95" s="811"/>
      <c r="L95" s="811"/>
      <c r="M95" s="811"/>
      <c r="N95" s="55"/>
      <c r="O95" s="52"/>
      <c r="P95" s="52"/>
      <c r="Q95" s="52"/>
      <c r="R95" s="52"/>
      <c r="S95" s="52"/>
      <c r="T95" s="52"/>
    </row>
    <row r="96" spans="1:20">
      <c r="A96" s="55"/>
      <c r="B96" s="130"/>
      <c r="C96" s="55"/>
      <c r="D96" s="55"/>
      <c r="E96" s="55"/>
      <c r="F96" s="55"/>
      <c r="G96" s="55"/>
      <c r="H96" s="130"/>
      <c r="I96" s="130"/>
      <c r="J96" s="130"/>
      <c r="K96" s="130"/>
      <c r="L96" s="130"/>
      <c r="M96" s="130"/>
      <c r="N96" s="55"/>
      <c r="O96" s="52"/>
      <c r="P96" s="52"/>
      <c r="Q96" s="52"/>
      <c r="R96" s="52"/>
      <c r="S96" s="52"/>
      <c r="T96" s="52"/>
    </row>
    <row r="97" spans="1:20" ht="3.75" customHeight="1">
      <c r="A97" s="55"/>
      <c r="B97" s="218"/>
      <c r="C97" s="219"/>
      <c r="D97" s="219"/>
      <c r="E97" s="219"/>
      <c r="F97" s="219"/>
      <c r="G97" s="222"/>
      <c r="H97" s="553"/>
      <c r="I97" s="218"/>
      <c r="J97" s="221"/>
      <c r="K97" s="221"/>
      <c r="L97" s="221"/>
      <c r="M97" s="220"/>
      <c r="N97" s="55"/>
      <c r="O97" s="52"/>
      <c r="P97" s="52"/>
      <c r="Q97" s="52"/>
      <c r="R97" s="52"/>
      <c r="S97" s="52"/>
      <c r="T97" s="52"/>
    </row>
    <row r="98" spans="1:20" ht="15" customHeight="1">
      <c r="A98" s="55"/>
      <c r="B98" s="524" t="s">
        <v>272</v>
      </c>
      <c r="C98" s="533"/>
      <c r="D98" s="533"/>
      <c r="E98" s="533"/>
      <c r="F98" s="533"/>
      <c r="G98" s="528"/>
      <c r="H98" s="519"/>
      <c r="I98" s="815" t="s">
        <v>273</v>
      </c>
      <c r="J98" s="815"/>
      <c r="K98" s="815"/>
      <c r="L98" s="815"/>
      <c r="M98" s="815"/>
      <c r="N98" s="55"/>
      <c r="O98" s="52"/>
      <c r="P98" s="52"/>
      <c r="Q98" s="52"/>
      <c r="R98" s="52"/>
      <c r="S98" s="52"/>
      <c r="T98" s="52"/>
    </row>
    <row r="99" spans="1:20" ht="15" customHeight="1">
      <c r="A99" s="55"/>
      <c r="B99" s="223"/>
      <c r="C99" s="207"/>
      <c r="D99" s="207"/>
      <c r="E99" s="207"/>
      <c r="F99" s="207"/>
      <c r="G99" s="226"/>
      <c r="H99" s="553"/>
      <c r="I99" s="815" t="s">
        <v>274</v>
      </c>
      <c r="J99" s="815"/>
      <c r="K99" s="815"/>
      <c r="L99" s="815"/>
      <c r="M99" s="815"/>
      <c r="N99" s="55"/>
      <c r="O99" s="52"/>
      <c r="P99" s="52"/>
      <c r="Q99" s="52"/>
      <c r="R99" s="52"/>
      <c r="S99" s="52"/>
      <c r="T99" s="52"/>
    </row>
    <row r="100" spans="1:20" ht="13.8">
      <c r="A100" s="55"/>
      <c r="B100" s="225" t="s">
        <v>275</v>
      </c>
      <c r="C100" s="580"/>
      <c r="D100" s="580"/>
      <c r="E100" s="228"/>
      <c r="F100" s="525">
        <v>43404</v>
      </c>
      <c r="G100" s="538"/>
      <c r="H100" s="530"/>
      <c r="I100" s="223"/>
      <c r="J100" s="206"/>
      <c r="K100" s="206"/>
      <c r="L100" s="206"/>
      <c r="M100" s="224"/>
      <c r="N100" s="55"/>
      <c r="O100" s="52"/>
      <c r="P100" s="52"/>
      <c r="Q100" s="52"/>
      <c r="R100" s="52"/>
      <c r="S100" s="52"/>
      <c r="T100" s="52"/>
    </row>
    <row r="101" spans="1:20">
      <c r="A101" s="55"/>
      <c r="B101" s="227"/>
      <c r="C101" s="228"/>
      <c r="D101" s="228"/>
      <c r="E101" s="228"/>
      <c r="F101" s="228"/>
      <c r="G101" s="539"/>
      <c r="H101" s="554"/>
      <c r="I101" s="223"/>
      <c r="J101" s="206"/>
      <c r="K101" s="206"/>
      <c r="L101" s="206"/>
      <c r="M101" s="224"/>
      <c r="N101" s="55"/>
      <c r="O101" s="52"/>
      <c r="P101" s="52"/>
      <c r="Q101" s="52"/>
      <c r="R101" s="52"/>
      <c r="S101" s="52"/>
      <c r="T101" s="52"/>
    </row>
    <row r="102" spans="1:20">
      <c r="A102" s="55"/>
      <c r="B102" s="240" t="s">
        <v>276</v>
      </c>
      <c r="C102" s="241"/>
      <c r="D102" s="228"/>
      <c r="E102" s="228"/>
      <c r="F102" s="228"/>
      <c r="G102" s="539"/>
      <c r="H102" s="554"/>
      <c r="I102" s="223"/>
      <c r="J102" s="206"/>
      <c r="K102" s="206"/>
      <c r="L102" s="206"/>
      <c r="M102" s="224"/>
      <c r="N102" s="55"/>
      <c r="O102" s="52"/>
      <c r="P102" s="52"/>
      <c r="Q102" s="52"/>
      <c r="R102" s="52"/>
      <c r="S102" s="52"/>
      <c r="T102" s="52"/>
    </row>
    <row r="103" spans="1:20">
      <c r="A103" s="55"/>
      <c r="B103" s="232" t="s">
        <v>277</v>
      </c>
      <c r="C103" s="231"/>
      <c r="D103" s="602">
        <f>'HC-Sep'!E110</f>
        <v>1357</v>
      </c>
      <c r="E103" s="231"/>
      <c r="F103" s="228"/>
      <c r="G103" s="539"/>
      <c r="H103" s="554"/>
      <c r="I103" s="820" t="s">
        <v>278</v>
      </c>
      <c r="J103" s="820"/>
      <c r="K103" s="206"/>
      <c r="L103" s="206"/>
      <c r="M103" s="224"/>
      <c r="N103" s="55"/>
      <c r="O103" s="52"/>
      <c r="P103" s="52"/>
      <c r="Q103" s="52"/>
      <c r="R103" s="52"/>
      <c r="S103" s="52"/>
      <c r="T103" s="52"/>
    </row>
    <row r="104" spans="1:20">
      <c r="A104" s="55"/>
      <c r="B104" s="232"/>
      <c r="C104" s="231" t="s">
        <v>279</v>
      </c>
      <c r="D104" s="602">
        <f>H94</f>
        <v>10012.5</v>
      </c>
      <c r="E104" s="231" t="s">
        <v>280</v>
      </c>
      <c r="F104" s="228"/>
      <c r="G104" s="540"/>
      <c r="H104" s="554"/>
      <c r="I104" s="813"/>
      <c r="J104" s="813"/>
      <c r="K104" s="813"/>
      <c r="L104" s="235"/>
      <c r="M104" s="224"/>
      <c r="N104" s="55"/>
      <c r="O104" s="52"/>
      <c r="P104" s="52"/>
      <c r="Q104" s="52"/>
      <c r="R104" s="52"/>
      <c r="S104" s="52"/>
      <c r="T104" s="52"/>
    </row>
    <row r="105" spans="1:20">
      <c r="A105" s="55"/>
      <c r="B105" s="223"/>
      <c r="C105" s="231" t="s">
        <v>282</v>
      </c>
      <c r="D105" s="602">
        <f>I94</f>
        <v>7791</v>
      </c>
      <c r="E105" s="231" t="s">
        <v>283</v>
      </c>
      <c r="F105" s="228"/>
      <c r="G105" s="540"/>
      <c r="H105" s="554"/>
      <c r="I105" s="813"/>
      <c r="J105" s="813"/>
      <c r="K105" s="813"/>
      <c r="L105" s="235"/>
      <c r="M105" s="224"/>
      <c r="N105" s="55"/>
      <c r="O105" s="52"/>
      <c r="P105" s="52"/>
      <c r="Q105" s="52"/>
      <c r="R105" s="52"/>
      <c r="S105" s="52"/>
      <c r="T105" s="52"/>
    </row>
    <row r="106" spans="1:20">
      <c r="A106" s="55"/>
      <c r="B106" s="232"/>
      <c r="C106" s="231" t="s">
        <v>284</v>
      </c>
      <c r="D106" s="228"/>
      <c r="E106" s="228"/>
      <c r="F106" s="602">
        <f>+D103+D104-D105</f>
        <v>3578.5</v>
      </c>
      <c r="G106" s="541"/>
      <c r="H106" s="531"/>
      <c r="I106" s="813"/>
      <c r="J106" s="813"/>
      <c r="K106" s="813"/>
      <c r="L106" s="235"/>
      <c r="M106" s="224"/>
      <c r="N106" s="55"/>
      <c r="O106" s="52"/>
      <c r="P106" s="52"/>
      <c r="Q106" s="52"/>
      <c r="R106" s="52"/>
      <c r="S106" s="52"/>
      <c r="T106" s="52"/>
    </row>
    <row r="107" spans="1:20">
      <c r="A107" s="55"/>
      <c r="B107" s="232" t="s">
        <v>285</v>
      </c>
      <c r="C107" s="231"/>
      <c r="D107" s="231"/>
      <c r="E107" s="231"/>
      <c r="F107" s="231"/>
      <c r="G107" s="522"/>
      <c r="H107" s="520"/>
      <c r="I107" s="813"/>
      <c r="J107" s="813"/>
      <c r="K107" s="813"/>
      <c r="L107" s="235"/>
      <c r="M107" s="224"/>
      <c r="N107" s="55"/>
      <c r="O107" s="52"/>
      <c r="P107" s="52"/>
      <c r="Q107" s="52"/>
      <c r="R107" s="52"/>
      <c r="S107" s="52"/>
      <c r="T107" s="52"/>
    </row>
    <row r="108" spans="1:20">
      <c r="A108" s="55"/>
      <c r="B108" s="527" t="s">
        <v>286</v>
      </c>
      <c r="C108" s="532"/>
      <c r="D108" s="532"/>
      <c r="E108" s="532"/>
      <c r="F108" s="532"/>
      <c r="G108" s="529"/>
      <c r="H108" s="521"/>
      <c r="I108" s="813"/>
      <c r="J108" s="813"/>
      <c r="K108" s="813"/>
      <c r="L108" s="235"/>
      <c r="M108" s="224"/>
      <c r="N108" s="55"/>
      <c r="O108" s="52"/>
      <c r="P108" s="52"/>
      <c r="Q108" s="52"/>
      <c r="R108" s="52"/>
      <c r="S108" s="52"/>
      <c r="T108" s="52"/>
    </row>
    <row r="109" spans="1:20">
      <c r="A109" s="55"/>
      <c r="B109" s="227"/>
      <c r="C109" s="228"/>
      <c r="D109" s="228"/>
      <c r="E109" s="228"/>
      <c r="F109" s="228"/>
      <c r="G109" s="539"/>
      <c r="H109" s="554"/>
      <c r="I109" s="813"/>
      <c r="J109" s="813"/>
      <c r="K109" s="813"/>
      <c r="L109" s="235"/>
      <c r="M109" s="224"/>
      <c r="N109" s="55"/>
      <c r="O109" s="52"/>
      <c r="P109" s="52"/>
      <c r="Q109" s="52"/>
      <c r="R109" s="52"/>
      <c r="S109" s="52"/>
      <c r="T109" s="52"/>
    </row>
    <row r="110" spans="1:20">
      <c r="A110" s="55"/>
      <c r="B110" s="240" t="s">
        <v>287</v>
      </c>
      <c r="C110" s="241"/>
      <c r="D110" s="241"/>
      <c r="E110" s="228"/>
      <c r="F110" s="228"/>
      <c r="G110" s="539"/>
      <c r="H110" s="554"/>
      <c r="I110" s="813"/>
      <c r="J110" s="813"/>
      <c r="K110" s="813"/>
      <c r="L110" s="235"/>
      <c r="M110" s="224"/>
      <c r="N110" s="55"/>
      <c r="O110" s="52"/>
      <c r="P110" s="52"/>
      <c r="Q110" s="52"/>
      <c r="R110" s="52"/>
      <c r="S110" s="52"/>
      <c r="T110" s="52"/>
    </row>
    <row r="111" spans="1:20">
      <c r="A111" s="55"/>
      <c r="B111" s="232" t="s">
        <v>277</v>
      </c>
      <c r="C111" s="231"/>
      <c r="D111" s="602">
        <f>'HC-Sep'!E118</f>
        <v>0</v>
      </c>
      <c r="E111" s="231"/>
      <c r="F111" s="228"/>
      <c r="G111" s="539"/>
      <c r="H111" s="554"/>
      <c r="I111" s="813"/>
      <c r="J111" s="813"/>
      <c r="K111" s="813"/>
      <c r="L111" s="235"/>
      <c r="M111" s="224"/>
      <c r="N111" s="55"/>
      <c r="O111" s="52"/>
      <c r="P111" s="52"/>
      <c r="Q111" s="52"/>
      <c r="R111" s="52"/>
      <c r="S111" s="52"/>
      <c r="T111" s="52"/>
    </row>
    <row r="112" spans="1:20">
      <c r="A112" s="55"/>
      <c r="B112" s="232"/>
      <c r="C112" s="231" t="s">
        <v>279</v>
      </c>
      <c r="D112" s="602">
        <f>J94</f>
        <v>0</v>
      </c>
      <c r="E112" s="231" t="s">
        <v>280</v>
      </c>
      <c r="F112" s="228"/>
      <c r="G112" s="540"/>
      <c r="H112" s="554"/>
      <c r="I112" s="813"/>
      <c r="J112" s="813"/>
      <c r="K112" s="813"/>
      <c r="L112" s="235"/>
      <c r="M112" s="224"/>
      <c r="N112" s="55"/>
      <c r="O112" s="52"/>
      <c r="P112" s="52"/>
      <c r="Q112" s="52"/>
      <c r="R112" s="52"/>
      <c r="S112" s="52"/>
      <c r="T112" s="52"/>
    </row>
    <row r="113" spans="1:20">
      <c r="A113" s="55"/>
      <c r="B113" s="223"/>
      <c r="C113" s="231" t="s">
        <v>282</v>
      </c>
      <c r="D113" s="649">
        <f>K94</f>
        <v>0</v>
      </c>
      <c r="E113" s="231" t="s">
        <v>283</v>
      </c>
      <c r="F113" s="228"/>
      <c r="G113" s="540"/>
      <c r="H113" s="554"/>
      <c r="I113" s="830"/>
      <c r="J113" s="830"/>
      <c r="K113" s="830"/>
      <c r="L113" s="238"/>
      <c r="M113" s="224"/>
      <c r="N113" s="55"/>
      <c r="O113" s="52"/>
      <c r="P113" s="52"/>
      <c r="Q113" s="52"/>
      <c r="R113" s="52"/>
      <c r="S113" s="52"/>
      <c r="T113" s="52"/>
    </row>
    <row r="114" spans="1:20">
      <c r="A114" s="55"/>
      <c r="B114" s="232"/>
      <c r="C114" s="231" t="s">
        <v>284</v>
      </c>
      <c r="D114" s="228"/>
      <c r="E114" s="228"/>
      <c r="F114" s="602">
        <f>+D111+D112-D113</f>
        <v>0</v>
      </c>
      <c r="G114" s="541"/>
      <c r="H114" s="531"/>
      <c r="I114" s="223"/>
      <c r="J114" s="206"/>
      <c r="K114" s="206"/>
      <c r="L114" s="206"/>
      <c r="M114" s="224"/>
      <c r="N114" s="55"/>
      <c r="O114" s="52"/>
      <c r="P114" s="52"/>
      <c r="Q114" s="52"/>
      <c r="R114" s="52"/>
      <c r="S114" s="52"/>
      <c r="T114" s="52"/>
    </row>
    <row r="115" spans="1:20">
      <c r="A115" s="55"/>
      <c r="B115" s="232" t="s">
        <v>288</v>
      </c>
      <c r="C115" s="231"/>
      <c r="D115" s="231"/>
      <c r="E115" s="231"/>
      <c r="F115" s="231"/>
      <c r="G115" s="522"/>
      <c r="H115" s="520"/>
      <c r="I115" s="223"/>
      <c r="J115" s="206"/>
      <c r="K115" s="632"/>
      <c r="L115" s="206"/>
      <c r="M115" s="650"/>
      <c r="N115" s="55"/>
      <c r="O115" s="52"/>
      <c r="P115" s="52"/>
      <c r="Q115" s="52"/>
      <c r="R115" s="52"/>
      <c r="S115" s="52"/>
      <c r="T115" s="52"/>
    </row>
    <row r="116" spans="1:20">
      <c r="A116" s="55"/>
      <c r="B116" s="527" t="s">
        <v>290</v>
      </c>
      <c r="C116" s="532"/>
      <c r="D116" s="532"/>
      <c r="E116" s="532"/>
      <c r="F116" s="532"/>
      <c r="G116" s="529"/>
      <c r="H116" s="521"/>
      <c r="I116" s="223"/>
      <c r="J116" s="206"/>
      <c r="K116" s="206"/>
      <c r="L116" s="206"/>
      <c r="M116" s="224"/>
      <c r="N116" s="55"/>
      <c r="O116" s="52"/>
      <c r="P116" s="52"/>
      <c r="Q116" s="52"/>
      <c r="R116" s="52"/>
      <c r="S116" s="52"/>
      <c r="T116" s="52"/>
    </row>
    <row r="117" spans="1:20">
      <c r="A117" s="55"/>
      <c r="B117" s="527" t="s">
        <v>291</v>
      </c>
      <c r="C117" s="532"/>
      <c r="D117" s="532"/>
      <c r="E117" s="532"/>
      <c r="F117" s="532"/>
      <c r="G117" s="529"/>
      <c r="H117" s="521"/>
      <c r="I117" s="223"/>
      <c r="J117" s="206"/>
      <c r="K117" s="206"/>
      <c r="L117" s="206"/>
      <c r="M117" s="224"/>
      <c r="N117" s="55"/>
      <c r="O117" s="52"/>
      <c r="P117" s="52"/>
      <c r="Q117" s="52"/>
      <c r="R117" s="52"/>
      <c r="S117" s="52"/>
      <c r="T117" s="52"/>
    </row>
    <row r="118" spans="1:20">
      <c r="A118" s="55"/>
      <c r="B118" s="227"/>
      <c r="C118" s="228"/>
      <c r="D118" s="228"/>
      <c r="E118" s="228"/>
      <c r="F118" s="228"/>
      <c r="G118" s="539"/>
      <c r="H118" s="554"/>
      <c r="I118" s="223"/>
      <c r="J118" s="206"/>
      <c r="K118" s="206"/>
      <c r="L118" s="206"/>
      <c r="M118" s="224"/>
      <c r="N118" s="55"/>
      <c r="O118" s="52"/>
      <c r="P118" s="52"/>
      <c r="Q118" s="52"/>
      <c r="R118" s="52"/>
      <c r="S118" s="52"/>
      <c r="T118" s="52"/>
    </row>
    <row r="119" spans="1:20">
      <c r="A119" s="55"/>
      <c r="B119" s="240" t="s">
        <v>292</v>
      </c>
      <c r="C119" s="241"/>
      <c r="D119" s="228"/>
      <c r="E119" s="228"/>
      <c r="F119" s="228"/>
      <c r="G119" s="539"/>
      <c r="H119" s="554"/>
      <c r="I119" s="820" t="s">
        <v>293</v>
      </c>
      <c r="J119" s="820"/>
      <c r="K119" s="820"/>
      <c r="L119" s="206"/>
      <c r="M119" s="224"/>
      <c r="N119" s="55"/>
      <c r="O119" s="52"/>
      <c r="P119" s="52"/>
      <c r="Q119" s="52"/>
      <c r="R119" s="52"/>
      <c r="S119" s="52"/>
      <c r="T119" s="52"/>
    </row>
    <row r="120" spans="1:20">
      <c r="A120" s="55"/>
      <c r="B120" s="232" t="s">
        <v>277</v>
      </c>
      <c r="C120" s="231"/>
      <c r="D120" s="602">
        <f>'HC-Sep'!E127</f>
        <v>15000</v>
      </c>
      <c r="E120" s="231"/>
      <c r="F120" s="228"/>
      <c r="G120" s="539"/>
      <c r="H120" s="554"/>
      <c r="I120" s="223"/>
      <c r="J120" s="206"/>
      <c r="K120" s="206"/>
      <c r="L120" s="206"/>
      <c r="M120" s="224"/>
      <c r="N120" s="55"/>
      <c r="O120" s="52"/>
      <c r="P120" s="52"/>
      <c r="Q120" s="52"/>
      <c r="R120" s="52"/>
      <c r="S120" s="52"/>
      <c r="T120" s="52"/>
    </row>
    <row r="121" spans="1:20">
      <c r="A121" s="55"/>
      <c r="B121" s="232"/>
      <c r="C121" s="231" t="s">
        <v>279</v>
      </c>
      <c r="D121" s="649">
        <f>L94</f>
        <v>0</v>
      </c>
      <c r="E121" s="231" t="s">
        <v>280</v>
      </c>
      <c r="F121" s="228"/>
      <c r="G121" s="540"/>
      <c r="H121" s="554"/>
      <c r="I121" s="813"/>
      <c r="J121" s="813"/>
      <c r="K121" s="813"/>
      <c r="L121" s="235"/>
      <c r="M121" s="224"/>
      <c r="N121" s="55"/>
      <c r="O121" s="52"/>
      <c r="P121" s="52"/>
      <c r="Q121" s="52"/>
      <c r="R121" s="52"/>
      <c r="S121" s="52"/>
      <c r="T121" s="52"/>
    </row>
    <row r="122" spans="1:20">
      <c r="A122" s="55"/>
      <c r="B122" s="223"/>
      <c r="C122" s="231" t="s">
        <v>282</v>
      </c>
      <c r="D122" s="649">
        <f>M94</f>
        <v>0</v>
      </c>
      <c r="E122" s="231" t="s">
        <v>283</v>
      </c>
      <c r="F122" s="228"/>
      <c r="G122" s="540"/>
      <c r="H122" s="554"/>
      <c r="I122" s="813"/>
      <c r="J122" s="813"/>
      <c r="K122" s="813"/>
      <c r="L122" s="235"/>
      <c r="M122" s="224"/>
      <c r="N122" s="55"/>
      <c r="O122" s="52"/>
      <c r="P122" s="52"/>
      <c r="Q122" s="52"/>
      <c r="R122" s="52"/>
      <c r="S122" s="52"/>
      <c r="T122" s="52"/>
    </row>
    <row r="123" spans="1:20">
      <c r="A123" s="55"/>
      <c r="B123" s="232"/>
      <c r="C123" s="231" t="s">
        <v>284</v>
      </c>
      <c r="D123" s="228"/>
      <c r="E123" s="228"/>
      <c r="F123" s="602">
        <f>+D120+D121-D122</f>
        <v>15000</v>
      </c>
      <c r="G123" s="541"/>
      <c r="H123" s="531"/>
      <c r="I123" s="813"/>
      <c r="J123" s="813"/>
      <c r="K123" s="813"/>
      <c r="L123" s="235"/>
      <c r="M123" s="224"/>
      <c r="N123" s="55"/>
      <c r="O123" s="52"/>
      <c r="P123" s="52"/>
      <c r="Q123" s="52"/>
      <c r="R123" s="52"/>
      <c r="S123" s="52"/>
      <c r="T123" s="52"/>
    </row>
    <row r="124" spans="1:20">
      <c r="A124" s="55"/>
      <c r="B124" s="227"/>
      <c r="C124" s="228"/>
      <c r="D124" s="228"/>
      <c r="E124" s="228"/>
      <c r="F124" s="228"/>
      <c r="G124" s="539"/>
      <c r="H124" s="554"/>
      <c r="I124" s="813"/>
      <c r="J124" s="813"/>
      <c r="K124" s="813"/>
      <c r="L124" s="235"/>
      <c r="M124" s="224"/>
      <c r="N124" s="55"/>
      <c r="O124" s="52"/>
      <c r="P124" s="52"/>
      <c r="Q124" s="52"/>
      <c r="R124" s="52"/>
      <c r="S124" s="52"/>
      <c r="T124" s="52"/>
    </row>
    <row r="125" spans="1:20">
      <c r="A125" s="55"/>
      <c r="B125" s="227"/>
      <c r="C125" s="228"/>
      <c r="D125" s="228"/>
      <c r="E125" s="228"/>
      <c r="F125" s="228"/>
      <c r="G125" s="539"/>
      <c r="H125" s="554"/>
      <c r="I125" s="813"/>
      <c r="J125" s="813"/>
      <c r="K125" s="813"/>
      <c r="L125" s="235"/>
      <c r="M125" s="224"/>
      <c r="N125" s="55"/>
      <c r="O125" s="52"/>
      <c r="P125" s="52"/>
      <c r="Q125" s="52"/>
      <c r="R125" s="52"/>
      <c r="S125" s="52"/>
      <c r="T125" s="52"/>
    </row>
    <row r="126" spans="1:20">
      <c r="A126" s="55"/>
      <c r="B126" s="240" t="s">
        <v>294</v>
      </c>
      <c r="C126" s="241"/>
      <c r="D126" s="241"/>
      <c r="E126" s="241"/>
      <c r="F126" s="241"/>
      <c r="G126" s="541">
        <f>F106+F114+F123</f>
        <v>18578.5</v>
      </c>
      <c r="H126" s="531"/>
      <c r="I126" s="813"/>
      <c r="J126" s="813"/>
      <c r="K126" s="813"/>
      <c r="L126" s="235"/>
      <c r="M126" s="224"/>
      <c r="N126" s="55"/>
      <c r="O126" s="52"/>
      <c r="P126" s="52"/>
      <c r="Q126" s="52"/>
      <c r="R126" s="52"/>
      <c r="S126" s="52"/>
      <c r="T126" s="52"/>
    </row>
    <row r="127" spans="1:20">
      <c r="A127" s="55"/>
      <c r="B127" s="227"/>
      <c r="C127" s="228"/>
      <c r="D127" s="228"/>
      <c r="E127" s="228"/>
      <c r="F127" s="228"/>
      <c r="G127" s="539"/>
      <c r="H127" s="554"/>
      <c r="I127" s="813"/>
      <c r="J127" s="813"/>
      <c r="K127" s="813"/>
      <c r="L127" s="235"/>
      <c r="M127" s="224"/>
      <c r="N127" s="55"/>
      <c r="O127" s="52"/>
      <c r="P127" s="52"/>
      <c r="Q127" s="52"/>
      <c r="R127" s="52"/>
      <c r="S127" s="52"/>
      <c r="T127" s="52"/>
    </row>
    <row r="128" spans="1:20">
      <c r="A128" s="55"/>
      <c r="B128" s="232" t="s">
        <v>295</v>
      </c>
      <c r="C128" s="231"/>
      <c r="D128" s="231"/>
      <c r="E128" s="231"/>
      <c r="F128" s="231"/>
      <c r="G128" s="522"/>
      <c r="H128" s="520"/>
      <c r="I128" s="223"/>
      <c r="J128" s="206"/>
      <c r="K128" s="206"/>
      <c r="L128" s="206"/>
      <c r="M128" s="224"/>
      <c r="N128" s="55"/>
      <c r="O128" s="52"/>
      <c r="P128" s="52"/>
      <c r="Q128" s="52"/>
      <c r="R128" s="52"/>
      <c r="S128" s="52"/>
      <c r="T128" s="52"/>
    </row>
    <row r="129" spans="1:20">
      <c r="A129" s="55"/>
      <c r="B129" s="232" t="s">
        <v>296</v>
      </c>
      <c r="C129" s="231"/>
      <c r="D129" s="231"/>
      <c r="E129" s="231"/>
      <c r="F129" s="231"/>
      <c r="G129" s="522"/>
      <c r="H129" s="520"/>
      <c r="I129" s="223"/>
      <c r="J129" s="206"/>
      <c r="K129" s="632"/>
      <c r="L129" s="206"/>
      <c r="M129" s="650"/>
      <c r="N129" s="55"/>
      <c r="O129" s="52"/>
      <c r="P129" s="52"/>
      <c r="Q129" s="52"/>
      <c r="R129" s="52"/>
      <c r="S129" s="52"/>
      <c r="T129" s="52"/>
    </row>
    <row r="130" spans="1:20">
      <c r="A130" s="55"/>
      <c r="B130" s="232" t="s">
        <v>297</v>
      </c>
      <c r="C130" s="231"/>
      <c r="D130" s="231"/>
      <c r="E130" s="231"/>
      <c r="F130" s="231"/>
      <c r="G130" s="522"/>
      <c r="H130" s="520"/>
      <c r="I130" s="223"/>
      <c r="J130" s="206"/>
      <c r="K130" s="206"/>
      <c r="L130" s="206"/>
      <c r="M130" s="224"/>
      <c r="N130" s="55"/>
      <c r="O130" s="52"/>
      <c r="P130" s="52"/>
      <c r="Q130" s="52"/>
      <c r="R130" s="52"/>
      <c r="S130" s="52"/>
      <c r="T130" s="52"/>
    </row>
    <row r="131" spans="1:20" ht="6" customHeight="1">
      <c r="A131" s="55"/>
      <c r="B131" s="242"/>
      <c r="C131" s="243"/>
      <c r="D131" s="243"/>
      <c r="E131" s="243"/>
      <c r="F131" s="243"/>
      <c r="G131" s="555"/>
      <c r="H131" s="554"/>
      <c r="I131" s="245"/>
      <c r="J131" s="246"/>
      <c r="K131" s="246"/>
      <c r="L131" s="246"/>
      <c r="M131" s="505"/>
      <c r="N131" s="55"/>
      <c r="O131" s="52"/>
      <c r="P131" s="52"/>
      <c r="Q131" s="52"/>
      <c r="R131" s="52"/>
      <c r="S131" s="52"/>
      <c r="T131" s="52"/>
    </row>
    <row r="132" spans="1:20">
      <c r="A132" s="55"/>
      <c r="B132" s="206"/>
      <c r="C132" s="207"/>
      <c r="D132" s="207"/>
      <c r="E132" s="207"/>
      <c r="F132" s="207"/>
      <c r="G132" s="207"/>
      <c r="H132" s="206"/>
      <c r="I132" s="206"/>
      <c r="J132" s="206"/>
      <c r="K132" s="206"/>
      <c r="L132" s="206"/>
      <c r="M132" s="206"/>
      <c r="N132" s="55"/>
      <c r="O132" s="52"/>
      <c r="P132" s="52"/>
      <c r="Q132" s="52"/>
      <c r="R132" s="52"/>
      <c r="S132" s="52"/>
      <c r="T132" s="52"/>
    </row>
    <row r="133" spans="1:20">
      <c r="A133" s="55"/>
      <c r="B133" s="248"/>
      <c r="C133" s="249"/>
      <c r="D133" s="249"/>
      <c r="E133" s="249"/>
      <c r="F133" s="249"/>
      <c r="G133" s="250"/>
      <c r="H133" s="251"/>
      <c r="I133" s="248"/>
      <c r="J133" s="248"/>
      <c r="K133" s="248"/>
      <c r="L133" s="248"/>
      <c r="M133" s="248"/>
      <c r="N133" s="252"/>
      <c r="O133" s="183"/>
      <c r="P133" s="183"/>
      <c r="Q133" s="182"/>
      <c r="R133" s="182"/>
      <c r="S133" s="52"/>
      <c r="T133" s="52"/>
    </row>
    <row r="134" spans="1:20">
      <c r="A134" s="55"/>
      <c r="B134" s="248"/>
      <c r="C134" s="249"/>
      <c r="D134" s="249"/>
      <c r="E134" s="249"/>
      <c r="F134" s="249"/>
      <c r="G134" s="250"/>
      <c r="H134" s="251"/>
      <c r="I134" s="248"/>
      <c r="J134" s="248"/>
      <c r="K134" s="248"/>
      <c r="L134" s="248"/>
      <c r="M134" s="248"/>
      <c r="N134" s="252"/>
      <c r="O134" s="183"/>
      <c r="P134" s="183"/>
      <c r="Q134" s="182"/>
      <c r="R134" s="182"/>
      <c r="S134" s="52"/>
      <c r="T134" s="52"/>
    </row>
    <row r="135" spans="1:20">
      <c r="A135" s="55"/>
      <c r="B135" s="130"/>
      <c r="C135" s="55"/>
      <c r="D135" s="55"/>
      <c r="E135" s="55"/>
      <c r="F135" s="55"/>
      <c r="G135" s="55"/>
      <c r="H135" s="130"/>
      <c r="I135" s="130"/>
      <c r="J135" s="130"/>
      <c r="K135" s="130"/>
      <c r="L135" s="130"/>
      <c r="M135" s="130"/>
      <c r="N135" s="55"/>
      <c r="O135" s="52"/>
      <c r="P135" s="52"/>
      <c r="Q135" s="52"/>
      <c r="R135" s="52"/>
      <c r="S135" s="52"/>
      <c r="T135" s="52"/>
    </row>
    <row r="136" spans="1:20">
      <c r="A136" s="55"/>
      <c r="B136" s="206"/>
      <c r="C136" s="207"/>
      <c r="D136" s="207"/>
      <c r="E136" s="207"/>
      <c r="F136" s="207"/>
      <c r="G136" s="206"/>
      <c r="H136" s="206"/>
      <c r="I136" s="206"/>
      <c r="J136" s="206"/>
      <c r="K136" s="206"/>
      <c r="L136" s="206"/>
      <c r="M136" s="206"/>
      <c r="N136" s="55"/>
      <c r="O136" s="52"/>
      <c r="P136" s="52"/>
      <c r="Q136" s="52"/>
      <c r="R136" s="52"/>
      <c r="S136" s="52"/>
      <c r="T136" s="52"/>
    </row>
    <row r="137" spans="1:20">
      <c r="B137" s="831" t="e">
        <f>#REF!</f>
        <v>#REF!</v>
      </c>
      <c r="C137" s="831"/>
      <c r="D137" s="52"/>
      <c r="E137" s="254"/>
      <c r="F137" s="254"/>
      <c r="G137" s="254"/>
      <c r="H137" s="254"/>
      <c r="I137" s="254"/>
      <c r="J137" s="254"/>
      <c r="K137" s="254"/>
      <c r="L137" s="254"/>
      <c r="M137" s="254"/>
      <c r="O137" s="52"/>
      <c r="P137" s="52"/>
      <c r="Q137" s="52"/>
      <c r="R137" s="52"/>
      <c r="S137" s="52"/>
      <c r="T137" s="52"/>
    </row>
    <row r="138" spans="1:20">
      <c r="B138" s="831" t="e">
        <f t="shared" ref="B138:B167" si="4">B137+1</f>
        <v>#REF!</v>
      </c>
      <c r="C138" s="831"/>
      <c r="D138" s="52"/>
      <c r="E138" s="254"/>
      <c r="F138" s="254"/>
      <c r="G138" s="254"/>
      <c r="H138" s="254"/>
      <c r="I138" s="254"/>
      <c r="J138" s="254"/>
      <c r="K138" s="254"/>
      <c r="L138" s="254"/>
      <c r="M138" s="254"/>
      <c r="O138" s="52"/>
      <c r="P138" s="52"/>
      <c r="Q138" s="52"/>
      <c r="R138" s="52"/>
      <c r="S138" s="52"/>
      <c r="T138" s="52"/>
    </row>
    <row r="139" spans="1:20">
      <c r="B139" s="831" t="e">
        <f t="shared" si="4"/>
        <v>#REF!</v>
      </c>
      <c r="C139" s="831"/>
      <c r="D139" s="256"/>
      <c r="E139" s="254"/>
      <c r="F139" s="254"/>
      <c r="G139" s="254"/>
      <c r="H139" s="254"/>
      <c r="I139" s="254"/>
      <c r="J139" s="254"/>
      <c r="K139" s="254"/>
      <c r="L139" s="254"/>
      <c r="M139" s="254"/>
      <c r="O139" s="52"/>
      <c r="P139" s="52"/>
      <c r="Q139" s="52"/>
      <c r="R139" s="52"/>
      <c r="S139" s="52"/>
      <c r="T139" s="52"/>
    </row>
    <row r="140" spans="1:20">
      <c r="B140" s="831" t="e">
        <f t="shared" si="4"/>
        <v>#REF!</v>
      </c>
      <c r="C140" s="831"/>
      <c r="D140" s="256"/>
      <c r="E140" s="254"/>
      <c r="F140" s="254"/>
      <c r="G140" s="254"/>
      <c r="H140" s="254"/>
      <c r="I140" s="254"/>
      <c r="J140" s="254"/>
      <c r="K140" s="254"/>
      <c r="L140" s="254"/>
      <c r="M140" s="254"/>
      <c r="O140" s="183"/>
      <c r="P140" s="183"/>
      <c r="Q140" s="182"/>
      <c r="R140" s="182"/>
      <c r="S140" s="52"/>
      <c r="T140" s="52"/>
    </row>
    <row r="141" spans="1:20">
      <c r="B141" s="831" t="e">
        <f t="shared" si="4"/>
        <v>#REF!</v>
      </c>
      <c r="C141" s="831"/>
      <c r="D141" s="256"/>
      <c r="E141" s="254"/>
      <c r="F141" s="82"/>
      <c r="G141" s="82"/>
      <c r="K141" s="255"/>
      <c r="O141" s="183"/>
      <c r="P141" s="183"/>
      <c r="Q141" s="182"/>
      <c r="R141" s="182"/>
      <c r="S141" s="52"/>
      <c r="T141" s="52"/>
    </row>
    <row r="142" spans="1:20">
      <c r="B142" s="831" t="e">
        <f t="shared" si="4"/>
        <v>#REF!</v>
      </c>
      <c r="C142" s="831"/>
      <c r="D142" s="256"/>
      <c r="E142" s="254"/>
      <c r="F142" s="82"/>
      <c r="G142" s="82"/>
      <c r="K142" s="255"/>
      <c r="O142" s="183"/>
      <c r="P142" s="183"/>
      <c r="Q142" s="182"/>
      <c r="R142" s="182"/>
      <c r="S142" s="52"/>
      <c r="T142" s="52"/>
    </row>
    <row r="143" spans="1:20">
      <c r="B143" s="831" t="e">
        <f t="shared" si="4"/>
        <v>#REF!</v>
      </c>
      <c r="C143" s="831"/>
      <c r="D143" s="256"/>
      <c r="E143" s="254"/>
      <c r="F143" s="82"/>
      <c r="G143" s="82"/>
      <c r="K143" s="255"/>
      <c r="O143" s="183"/>
      <c r="P143" s="183"/>
      <c r="Q143" s="182"/>
      <c r="R143" s="182"/>
      <c r="S143" s="52"/>
      <c r="T143" s="52"/>
    </row>
    <row r="144" spans="1:20">
      <c r="B144" s="831" t="e">
        <f t="shared" si="4"/>
        <v>#REF!</v>
      </c>
      <c r="C144" s="831"/>
      <c r="D144" s="256"/>
      <c r="E144" s="254"/>
      <c r="F144" s="82"/>
      <c r="G144" s="82"/>
      <c r="K144" s="255"/>
      <c r="O144" s="183"/>
      <c r="P144" s="183"/>
      <c r="Q144" s="182"/>
      <c r="R144" s="182"/>
      <c r="S144" s="52"/>
      <c r="T144" s="52"/>
    </row>
    <row r="145" spans="2:20">
      <c r="B145" s="831" t="e">
        <f t="shared" si="4"/>
        <v>#REF!</v>
      </c>
      <c r="C145" s="831"/>
      <c r="D145" s="256"/>
      <c r="E145" s="254"/>
      <c r="F145" s="82"/>
      <c r="G145" s="82"/>
      <c r="K145" s="255"/>
      <c r="O145" s="183"/>
      <c r="P145" s="183"/>
      <c r="Q145" s="182"/>
      <c r="R145" s="182"/>
      <c r="S145" s="52"/>
      <c r="T145" s="52"/>
    </row>
    <row r="146" spans="2:20">
      <c r="B146" s="831" t="e">
        <f t="shared" si="4"/>
        <v>#REF!</v>
      </c>
      <c r="C146" s="831"/>
      <c r="D146" s="256"/>
      <c r="E146" s="254"/>
      <c r="F146" s="82"/>
      <c r="G146" s="82"/>
      <c r="K146" s="255"/>
      <c r="O146" s="183"/>
      <c r="P146" s="183"/>
      <c r="Q146" s="182"/>
      <c r="R146" s="182"/>
      <c r="S146" s="52"/>
      <c r="T146" s="52"/>
    </row>
    <row r="147" spans="2:20">
      <c r="B147" s="831" t="e">
        <f t="shared" si="4"/>
        <v>#REF!</v>
      </c>
      <c r="C147" s="831"/>
      <c r="D147" s="256"/>
      <c r="E147" s="254"/>
      <c r="F147" s="82"/>
      <c r="G147" s="82"/>
      <c r="K147" s="255"/>
      <c r="O147" s="183"/>
      <c r="P147" s="183"/>
      <c r="Q147" s="182"/>
      <c r="R147" s="182"/>
      <c r="S147" s="52"/>
      <c r="T147" s="52"/>
    </row>
    <row r="148" spans="2:20">
      <c r="B148" s="831" t="e">
        <f t="shared" si="4"/>
        <v>#REF!</v>
      </c>
      <c r="C148" s="831"/>
      <c r="D148" s="256"/>
      <c r="E148" s="254"/>
      <c r="F148" s="82"/>
      <c r="G148" s="82"/>
      <c r="K148" s="255"/>
      <c r="O148" s="183"/>
      <c r="P148" s="183"/>
      <c r="Q148" s="182"/>
      <c r="R148" s="182"/>
      <c r="S148" s="52"/>
      <c r="T148" s="52"/>
    </row>
    <row r="149" spans="2:20">
      <c r="B149" s="831" t="e">
        <f t="shared" si="4"/>
        <v>#REF!</v>
      </c>
      <c r="C149" s="831"/>
      <c r="D149" s="256"/>
      <c r="E149" s="254"/>
      <c r="F149" s="82"/>
      <c r="G149" s="82"/>
      <c r="K149" s="255"/>
      <c r="O149" s="183"/>
      <c r="P149" s="183"/>
      <c r="Q149" s="182"/>
      <c r="R149" s="182"/>
      <c r="S149" s="52"/>
      <c r="T149" s="52"/>
    </row>
    <row r="150" spans="2:20">
      <c r="B150" s="831" t="e">
        <f t="shared" si="4"/>
        <v>#REF!</v>
      </c>
      <c r="C150" s="831"/>
      <c r="D150" s="256"/>
      <c r="E150" s="254"/>
      <c r="F150" s="82"/>
      <c r="G150" s="82"/>
      <c r="K150" s="255"/>
      <c r="O150" s="183"/>
      <c r="P150" s="183"/>
      <c r="Q150" s="182"/>
      <c r="R150" s="182"/>
      <c r="S150" s="52"/>
      <c r="T150" s="52"/>
    </row>
    <row r="151" spans="2:20">
      <c r="B151" s="831" t="e">
        <f t="shared" si="4"/>
        <v>#REF!</v>
      </c>
      <c r="C151" s="831"/>
      <c r="D151" s="256"/>
      <c r="E151" s="254"/>
      <c r="F151" s="82"/>
      <c r="G151" s="82"/>
      <c r="K151" s="255"/>
      <c r="O151" s="183"/>
      <c r="P151" s="183"/>
      <c r="Q151" s="182"/>
      <c r="R151" s="182"/>
      <c r="S151" s="52"/>
      <c r="T151" s="52"/>
    </row>
    <row r="152" spans="2:20">
      <c r="B152" s="831" t="e">
        <f t="shared" si="4"/>
        <v>#REF!</v>
      </c>
      <c r="C152" s="831"/>
      <c r="D152" s="256"/>
      <c r="E152" s="254"/>
      <c r="F152" s="82"/>
      <c r="G152" s="82"/>
      <c r="K152" s="255"/>
      <c r="O152" s="183"/>
      <c r="P152" s="183"/>
      <c r="Q152" s="182"/>
      <c r="R152" s="182"/>
      <c r="S152" s="52"/>
      <c r="T152" s="52"/>
    </row>
    <row r="153" spans="2:20">
      <c r="B153" s="831" t="e">
        <f t="shared" si="4"/>
        <v>#REF!</v>
      </c>
      <c r="C153" s="831"/>
      <c r="D153" s="256"/>
      <c r="E153" s="254"/>
      <c r="F153" s="82"/>
      <c r="G153" s="82"/>
      <c r="K153" s="255"/>
      <c r="O153" s="183"/>
      <c r="P153" s="183"/>
      <c r="Q153" s="182"/>
      <c r="R153" s="182"/>
      <c r="S153" s="52"/>
      <c r="T153" s="52"/>
    </row>
    <row r="154" spans="2:20">
      <c r="B154" s="831" t="e">
        <f t="shared" si="4"/>
        <v>#REF!</v>
      </c>
      <c r="C154" s="831"/>
      <c r="D154" s="256"/>
      <c r="E154" s="254"/>
      <c r="F154" s="82"/>
      <c r="G154" s="82"/>
      <c r="K154" s="255"/>
      <c r="O154" s="183"/>
      <c r="P154" s="183"/>
      <c r="Q154" s="182"/>
      <c r="R154" s="182"/>
      <c r="S154" s="52"/>
      <c r="T154" s="52"/>
    </row>
    <row r="155" spans="2:20">
      <c r="B155" s="831" t="e">
        <f t="shared" si="4"/>
        <v>#REF!</v>
      </c>
      <c r="C155" s="831"/>
      <c r="D155" s="256"/>
      <c r="E155" s="254"/>
      <c r="F155" s="82"/>
      <c r="G155" s="82"/>
      <c r="K155" s="255"/>
      <c r="O155" s="183"/>
      <c r="P155" s="183"/>
      <c r="Q155" s="182"/>
      <c r="R155" s="182"/>
      <c r="S155" s="52"/>
      <c r="T155" s="52"/>
    </row>
    <row r="156" spans="2:20">
      <c r="B156" s="831" t="e">
        <f t="shared" si="4"/>
        <v>#REF!</v>
      </c>
      <c r="C156" s="831"/>
      <c r="D156" s="256"/>
      <c r="E156" s="254"/>
      <c r="F156" s="82"/>
      <c r="G156" s="82"/>
      <c r="K156" s="255"/>
      <c r="O156" s="183"/>
      <c r="P156" s="183"/>
      <c r="Q156" s="182"/>
      <c r="R156" s="182"/>
      <c r="S156" s="52"/>
      <c r="T156" s="52"/>
    </row>
    <row r="157" spans="2:20">
      <c r="B157" s="831" t="e">
        <f t="shared" si="4"/>
        <v>#REF!</v>
      </c>
      <c r="C157" s="831"/>
      <c r="D157" s="256"/>
      <c r="E157" s="254"/>
      <c r="F157" s="82"/>
      <c r="G157" s="82"/>
      <c r="K157" s="255"/>
      <c r="O157" s="183"/>
      <c r="P157" s="183"/>
      <c r="Q157" s="182"/>
      <c r="R157" s="182"/>
      <c r="S157" s="52"/>
      <c r="T157" s="52"/>
    </row>
    <row r="158" spans="2:20">
      <c r="B158" s="831" t="e">
        <f t="shared" si="4"/>
        <v>#REF!</v>
      </c>
      <c r="C158" s="831"/>
      <c r="D158" s="256"/>
      <c r="E158" s="254"/>
      <c r="F158" s="82"/>
      <c r="G158" s="82"/>
      <c r="K158" s="255"/>
      <c r="O158" s="183"/>
      <c r="P158" s="183"/>
      <c r="Q158" s="182"/>
      <c r="R158" s="182"/>
      <c r="S158" s="52"/>
      <c r="T158" s="52"/>
    </row>
    <row r="159" spans="2:20">
      <c r="B159" s="831" t="e">
        <f t="shared" si="4"/>
        <v>#REF!</v>
      </c>
      <c r="C159" s="831"/>
      <c r="D159" s="256"/>
      <c r="E159" s="254"/>
      <c r="F159" s="82"/>
      <c r="G159" s="82"/>
      <c r="K159" s="255"/>
      <c r="O159" s="183"/>
      <c r="P159" s="183"/>
      <c r="Q159" s="182"/>
      <c r="R159" s="182"/>
      <c r="S159" s="52"/>
      <c r="T159" s="52"/>
    </row>
    <row r="160" spans="2:20">
      <c r="B160" s="831" t="e">
        <f t="shared" si="4"/>
        <v>#REF!</v>
      </c>
      <c r="C160" s="831"/>
      <c r="D160" s="256"/>
      <c r="E160" s="254"/>
      <c r="F160" s="82"/>
      <c r="G160" s="82"/>
      <c r="K160" s="255"/>
      <c r="O160" s="183"/>
      <c r="P160" s="183"/>
      <c r="Q160" s="182"/>
      <c r="R160" s="182"/>
      <c r="S160" s="52"/>
      <c r="T160" s="52"/>
    </row>
    <row r="161" spans="2:20">
      <c r="B161" s="831" t="e">
        <f t="shared" si="4"/>
        <v>#REF!</v>
      </c>
      <c r="C161" s="831"/>
      <c r="D161" s="256"/>
      <c r="E161" s="258"/>
      <c r="F161" s="82"/>
      <c r="G161" s="82"/>
      <c r="K161" s="255"/>
      <c r="O161" s="183"/>
      <c r="P161" s="183"/>
      <c r="Q161" s="182"/>
      <c r="R161" s="182"/>
      <c r="S161" s="52"/>
      <c r="T161" s="52"/>
    </row>
    <row r="162" spans="2:20">
      <c r="B162" s="831" t="e">
        <f t="shared" si="4"/>
        <v>#REF!</v>
      </c>
      <c r="C162" s="831"/>
      <c r="D162" s="256"/>
      <c r="E162" s="258"/>
      <c r="F162" s="82"/>
      <c r="G162" s="82"/>
      <c r="K162" s="255"/>
      <c r="O162" s="183"/>
      <c r="P162" s="183"/>
      <c r="Q162" s="182"/>
      <c r="R162" s="182"/>
      <c r="S162" s="52"/>
      <c r="T162" s="52"/>
    </row>
    <row r="163" spans="2:20">
      <c r="B163" s="831" t="e">
        <f t="shared" si="4"/>
        <v>#REF!</v>
      </c>
      <c r="C163" s="831"/>
      <c r="D163" s="52"/>
      <c r="E163" s="131"/>
      <c r="K163" s="255"/>
      <c r="O163" s="183"/>
      <c r="P163" s="183"/>
      <c r="Q163" s="182"/>
      <c r="R163" s="182"/>
      <c r="S163" s="52"/>
      <c r="T163" s="52"/>
    </row>
    <row r="164" spans="2:20">
      <c r="B164" s="831" t="e">
        <f t="shared" si="4"/>
        <v>#REF!</v>
      </c>
      <c r="C164" s="831"/>
      <c r="D164" s="52"/>
      <c r="E164" s="131"/>
      <c r="K164" s="255"/>
      <c r="O164" s="183"/>
      <c r="P164" s="183"/>
      <c r="Q164" s="182"/>
      <c r="R164" s="182"/>
      <c r="S164" s="52"/>
      <c r="T164" s="52"/>
    </row>
    <row r="165" spans="2:20">
      <c r="B165" s="831" t="e">
        <f t="shared" si="4"/>
        <v>#REF!</v>
      </c>
      <c r="C165" s="831"/>
      <c r="D165" s="52"/>
      <c r="E165" s="131"/>
      <c r="O165" s="183"/>
      <c r="P165" s="183"/>
      <c r="Q165" s="182"/>
      <c r="R165" s="182"/>
      <c r="S165" s="52"/>
      <c r="T165" s="52"/>
    </row>
    <row r="166" spans="2:20">
      <c r="B166" s="831" t="e">
        <f t="shared" si="4"/>
        <v>#REF!</v>
      </c>
      <c r="C166" s="831"/>
      <c r="D166" s="52"/>
      <c r="E166" s="131"/>
      <c r="O166" s="183"/>
      <c r="P166" s="183"/>
      <c r="Q166" s="182"/>
      <c r="R166" s="182"/>
      <c r="S166" s="52"/>
      <c r="T166" s="52"/>
    </row>
    <row r="167" spans="2:20">
      <c r="B167" s="831" t="e">
        <f t="shared" si="4"/>
        <v>#REF!</v>
      </c>
      <c r="C167" s="831"/>
      <c r="D167" s="131"/>
      <c r="E167" s="131"/>
      <c r="O167" s="183"/>
      <c r="P167" s="183"/>
      <c r="Q167" s="182"/>
      <c r="R167" s="182"/>
      <c r="S167" s="52"/>
      <c r="T167" s="52"/>
    </row>
  </sheetData>
  <mergeCells count="160">
    <mergeCell ref="B167:C16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I127:K127"/>
    <mergeCell ref="B137:C137"/>
    <mergeCell ref="B138:C138"/>
    <mergeCell ref="B139:C139"/>
    <mergeCell ref="I122:K122"/>
    <mergeCell ref="I123:K123"/>
    <mergeCell ref="I124:K124"/>
    <mergeCell ref="I125:K125"/>
    <mergeCell ref="I126:K126"/>
    <mergeCell ref="I119:K119"/>
    <mergeCell ref="I121:K121"/>
    <mergeCell ref="I112:K112"/>
    <mergeCell ref="I113:K113"/>
    <mergeCell ref="I107:K107"/>
    <mergeCell ref="I108:K108"/>
    <mergeCell ref="I109:K109"/>
    <mergeCell ref="I110:K110"/>
    <mergeCell ref="I111:K111"/>
    <mergeCell ref="I104:K104"/>
    <mergeCell ref="I105:K105"/>
    <mergeCell ref="I106:K106"/>
    <mergeCell ref="I98:M98"/>
    <mergeCell ref="I99:M99"/>
    <mergeCell ref="I103:J103"/>
    <mergeCell ref="J94:J95"/>
    <mergeCell ref="K94:K95"/>
    <mergeCell ref="L94:L95"/>
    <mergeCell ref="M94:M95"/>
    <mergeCell ref="C89:F89"/>
    <mergeCell ref="C90:F90"/>
    <mergeCell ref="C91:F91"/>
    <mergeCell ref="C92:F92"/>
    <mergeCell ref="C93:F93"/>
    <mergeCell ref="B94:G95"/>
    <mergeCell ref="H94:H95"/>
    <mergeCell ref="I94:I95"/>
    <mergeCell ref="C80:F80"/>
    <mergeCell ref="C81:F81"/>
    <mergeCell ref="C82:F82"/>
    <mergeCell ref="C83:F83"/>
    <mergeCell ref="C84:F84"/>
    <mergeCell ref="C85:F85"/>
    <mergeCell ref="C86:F86"/>
    <mergeCell ref="C87:F87"/>
    <mergeCell ref="C88:F88"/>
    <mergeCell ref="C71:F71"/>
    <mergeCell ref="C72:F72"/>
    <mergeCell ref="C73:F73"/>
    <mergeCell ref="C74:F74"/>
    <mergeCell ref="C75:F75"/>
    <mergeCell ref="C76:F76"/>
    <mergeCell ref="C77:F77"/>
    <mergeCell ref="C78:F78"/>
    <mergeCell ref="C79:F79"/>
    <mergeCell ref="B65:C65"/>
    <mergeCell ref="L65:M65"/>
    <mergeCell ref="B67:M67"/>
    <mergeCell ref="B69:B70"/>
    <mergeCell ref="C69:F70"/>
    <mergeCell ref="G69:G70"/>
    <mergeCell ref="H69:I69"/>
    <mergeCell ref="J69:K69"/>
    <mergeCell ref="L69:M69"/>
    <mergeCell ref="J62:J63"/>
    <mergeCell ref="K62:K63"/>
    <mergeCell ref="L62:L63"/>
    <mergeCell ref="M62:M63"/>
    <mergeCell ref="C57:F57"/>
    <mergeCell ref="C58:F58"/>
    <mergeCell ref="C59:F59"/>
    <mergeCell ref="C60:F60"/>
    <mergeCell ref="C61:F61"/>
    <mergeCell ref="B62:G63"/>
    <mergeCell ref="H62:H63"/>
    <mergeCell ref="I62:I63"/>
    <mergeCell ref="C48:F48"/>
    <mergeCell ref="C49:F49"/>
    <mergeCell ref="C50:F50"/>
    <mergeCell ref="C51:F51"/>
    <mergeCell ref="C52:F52"/>
    <mergeCell ref="C53:F53"/>
    <mergeCell ref="C54:F54"/>
    <mergeCell ref="C55:F55"/>
    <mergeCell ref="C56:F56"/>
    <mergeCell ref="C33:F33"/>
    <mergeCell ref="C34:F34"/>
    <mergeCell ref="C35:F35"/>
    <mergeCell ref="C38:F38"/>
    <mergeCell ref="C39:F39"/>
    <mergeCell ref="C44:F44"/>
    <mergeCell ref="C45:F45"/>
    <mergeCell ref="C46:F46"/>
    <mergeCell ref="C47:F47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H13:I13"/>
    <mergeCell ref="J13:K13"/>
    <mergeCell ref="L13:M13"/>
    <mergeCell ref="B8:M8"/>
    <mergeCell ref="B10:E10"/>
    <mergeCell ref="F10:H10"/>
    <mergeCell ref="I10:J10"/>
    <mergeCell ref="K10:L10"/>
    <mergeCell ref="B11:E11"/>
    <mergeCell ref="F11:H11"/>
    <mergeCell ref="I11:J11"/>
    <mergeCell ref="K11:L11"/>
    <mergeCell ref="B4:C4"/>
    <mergeCell ref="E4:F4"/>
    <mergeCell ref="B5:C5"/>
    <mergeCell ref="B2:C2"/>
    <mergeCell ref="E2:F2"/>
    <mergeCell ref="B3:C3"/>
    <mergeCell ref="B13:B14"/>
    <mergeCell ref="C13:F14"/>
    <mergeCell ref="G13:G14"/>
  </mergeCells>
  <phoneticPr fontId="63" type="noConversion"/>
  <conditionalFormatting sqref="G15:G16">
    <cfRule type="cellIs" dxfId="22" priority="16" operator="equal">
      <formula>0</formula>
    </cfRule>
  </conditionalFormatting>
  <conditionalFormatting sqref="G32">
    <cfRule type="cellIs" dxfId="21" priority="9" operator="equal">
      <formula>0</formula>
    </cfRule>
  </conditionalFormatting>
  <conditionalFormatting sqref="G27:G31">
    <cfRule type="cellIs" dxfId="20" priority="6" operator="equal">
      <formula>0</formula>
    </cfRule>
  </conditionalFormatting>
  <conditionalFormatting sqref="G17:G18">
    <cfRule type="cellIs" dxfId="19" priority="5" operator="equal">
      <formula>0</formula>
    </cfRule>
  </conditionalFormatting>
  <conditionalFormatting sqref="G19:G20">
    <cfRule type="cellIs" dxfId="18" priority="4" operator="equal">
      <formula>0</formula>
    </cfRule>
  </conditionalFormatting>
  <conditionalFormatting sqref="G21:G22">
    <cfRule type="cellIs" dxfId="17" priority="3" operator="equal">
      <formula>0</formula>
    </cfRule>
  </conditionalFormatting>
  <conditionalFormatting sqref="G23:G24">
    <cfRule type="cellIs" dxfId="16" priority="2" operator="equal">
      <formula>0</formula>
    </cfRule>
  </conditionalFormatting>
  <conditionalFormatting sqref="G25:G26">
    <cfRule type="cellIs" dxfId="15" priority="1" operator="equal">
      <formula>0</formula>
    </cfRule>
  </conditionalFormatting>
  <dataValidations count="7">
    <dataValidation type="list" allowBlank="1" showInputMessage="1" showErrorMessage="1" sqref="B72:B93">
      <formula1>$B$137:$B$167</formula1>
      <formula2>0</formula2>
    </dataValidation>
    <dataValidation type="list" allowBlank="1" showInputMessage="1" showErrorMessage="1" sqref="Q13">
      <formula1>$S$8:$S$9</formula1>
      <formula2>0</formula2>
    </dataValidation>
    <dataValidation type="list" allowBlank="1" showInputMessage="1" showErrorMessage="1" sqref="I59">
      <formula1>$U$55:$U$56</formula1>
      <formula2>0</formula2>
    </dataValidation>
    <dataValidation type="list" allowBlank="1" showInputMessage="1" showErrorMessage="1" sqref="I58">
      <formula1>$T$55:$T$56</formula1>
      <formula2>0</formula2>
    </dataValidation>
    <dataValidation type="list" allowBlank="1" showInputMessage="1" showErrorMessage="1" sqref="I57">
      <formula1>$R$55:$R$56</formula1>
      <formula2>0</formula2>
    </dataValidation>
    <dataValidation type="list" allowBlank="1" showInputMessage="1" showErrorMessage="1" sqref="I56">
      <formula1>$Q$55:$Q$56</formula1>
      <formula2>0</formula2>
    </dataValidation>
    <dataValidation type="list" allowBlank="1" showInputMessage="1" showErrorMessage="1" sqref="I55">
      <formula1>$P$55:$P$56</formula1>
      <formula2>0</formula2>
    </dataValidation>
  </dataValidations>
  <hyperlinks>
    <hyperlink ref="B2" location="I!F.B2" display="Informe Financiero"/>
    <hyperlink ref="H2" location="'HC-Sep'!Q3" display="HC - Sep"/>
    <hyperlink ref="J2" location="'HC-Nov'!U3" display="HC - Nov"/>
    <hyperlink ref="K2" location="'HC-Dic'!W3" display="HC - Dic"/>
    <hyperlink ref="L2" location="'HC-Ene'!M2" display="HC - Ene"/>
    <hyperlink ref="M2" location="'HC-Feb'!O2" display="HC - Feb"/>
    <hyperlink ref="B3" location="Listado!B3" display="Listado"/>
    <hyperlink ref="H3" location="'HC-Mar'!Q2" display="HC - Mar"/>
    <hyperlink ref="I3" location="'HC-Abr'!S2" display="HC - Abr"/>
    <hyperlink ref="J3" location="'HC-May'!U2" display="HC - May"/>
    <hyperlink ref="K3" location="'HC-Jun'!W2" display="HC - Jun"/>
    <hyperlink ref="L3" location="'HC-Jul'!M3" display="HC - Jul"/>
    <hyperlink ref="M3" location="'HC-Ago'!O3" display="HC - Ago"/>
    <hyperlink ref="B4" location="C!M.B4" display="C.M"/>
    <hyperlink ref="H4" location="'IM-Sep'!F5" display="IM - Sep"/>
    <hyperlink ref="I4" location="'IM-Oct'!H5" display="IM - Oct"/>
    <hyperlink ref="J4" location="'IM-Nov'!J5" display="IM - Nov"/>
    <hyperlink ref="K4" location="'IM-Dic'!L5" display="IM - Dic"/>
    <hyperlink ref="L4" location="'IM-Ene'!D4" display="IM - Ene"/>
    <hyperlink ref="M4" location="'IM-Feb'!E4" display="IM - Feb"/>
    <hyperlink ref="B5" location="Menu!K13" display="Menu"/>
    <hyperlink ref="H5" location="'IM-Mar'!F4" display="IM - Mar"/>
    <hyperlink ref="I5" location="'IM-Abr'!H4" display="IM - Abr"/>
    <hyperlink ref="J5" location="'IM-May'!J4" display="IM - May"/>
    <hyperlink ref="K5" location="'IM-Jun'!L4" display="IM - Jun"/>
    <hyperlink ref="L5" location="'IM-Jul'!D5" display="IM - Jul"/>
    <hyperlink ref="M5" location="'IM-Ago'!E5" display="IM - Ago"/>
  </hyperlinks>
  <pageMargins left="0.118055555555556" right="0.118055555555556" top="7.8472222222222193E-2" bottom="0.196527777777778" header="0.51180555555555496" footer="0.51180555555555496"/>
  <pageSetup scale="84" firstPageNumber="0" fitToHeight="0" orientation="portrait" r:id="rId1"/>
  <rowBreaks count="2" manualBreakCount="2">
    <brk id="66" max="16383" man="1"/>
    <brk id="13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43</vt:i4>
      </vt:variant>
      <vt:variant>
        <vt:lpstr>Rangos con nombre</vt:lpstr>
      </vt:variant>
      <vt:variant>
        <vt:i4>42</vt:i4>
      </vt:variant>
    </vt:vector>
  </HeadingPairs>
  <TitlesOfParts>
    <vt:vector size="85" baseType="lpstr">
      <vt:lpstr>Menu</vt:lpstr>
      <vt:lpstr>I.F</vt:lpstr>
      <vt:lpstr>Listado</vt:lpstr>
      <vt:lpstr>C.M</vt:lpstr>
      <vt:lpstr>Auxiliar</vt:lpstr>
      <vt:lpstr>HC-Sep</vt:lpstr>
      <vt:lpstr>IM-Sep</vt:lpstr>
      <vt:lpstr>DEP. Sep</vt:lpstr>
      <vt:lpstr>HC-Oct</vt:lpstr>
      <vt:lpstr>IM-Oct</vt:lpstr>
      <vt:lpstr>DEP. Oct</vt:lpstr>
      <vt:lpstr>HC-Nov</vt:lpstr>
      <vt:lpstr>IM-Nov</vt:lpstr>
      <vt:lpstr>DEP. Nov</vt:lpstr>
      <vt:lpstr>HC-Dic</vt:lpstr>
      <vt:lpstr>IM-Dic</vt:lpstr>
      <vt:lpstr>DEP. Dic</vt:lpstr>
      <vt:lpstr>HC-Ene</vt:lpstr>
      <vt:lpstr>IM-Ene</vt:lpstr>
      <vt:lpstr>DEP. Ene</vt:lpstr>
      <vt:lpstr>HC-Feb</vt:lpstr>
      <vt:lpstr>IM-Feb</vt:lpstr>
      <vt:lpstr>DEP. Feb</vt:lpstr>
      <vt:lpstr>HC-Mar</vt:lpstr>
      <vt:lpstr>IM-Mar</vt:lpstr>
      <vt:lpstr>DEP. Mar</vt:lpstr>
      <vt:lpstr>HC-Abr</vt:lpstr>
      <vt:lpstr>IM-Abr</vt:lpstr>
      <vt:lpstr>DEP. Abr</vt:lpstr>
      <vt:lpstr>HC-May</vt:lpstr>
      <vt:lpstr>IM-May</vt:lpstr>
      <vt:lpstr>DEP. May</vt:lpstr>
      <vt:lpstr>HC-Jun</vt:lpstr>
      <vt:lpstr>IM-Jun</vt:lpstr>
      <vt:lpstr>DEP. Jun</vt:lpstr>
      <vt:lpstr>HC-Jul</vt:lpstr>
      <vt:lpstr>IM-Jul</vt:lpstr>
      <vt:lpstr>DEP. Jul</vt:lpstr>
      <vt:lpstr>HC-Ago</vt:lpstr>
      <vt:lpstr>IM-Ago</vt:lpstr>
      <vt:lpstr>DEP. Ago</vt:lpstr>
      <vt:lpstr>Hoja1</vt:lpstr>
      <vt:lpstr>Hoja1 (2)</vt:lpstr>
      <vt:lpstr>'HC-Sep'!_FilterDatabase</vt:lpstr>
      <vt:lpstr>C.M!Área_de_impresión</vt:lpstr>
      <vt:lpstr>'DEP. Abr'!Área_de_impresión</vt:lpstr>
      <vt:lpstr>'DEP. Ago'!Área_de_impresión</vt:lpstr>
      <vt:lpstr>'DEP. Dic'!Área_de_impresión</vt:lpstr>
      <vt:lpstr>'DEP. Ene'!Área_de_impresión</vt:lpstr>
      <vt:lpstr>'DEP. Feb'!Área_de_impresión</vt:lpstr>
      <vt:lpstr>'DEP. Jul'!Área_de_impresión</vt:lpstr>
      <vt:lpstr>'DEP. Jun'!Área_de_impresión</vt:lpstr>
      <vt:lpstr>'DEP. Mar'!Área_de_impresión</vt:lpstr>
      <vt:lpstr>'DEP. May'!Área_de_impresión</vt:lpstr>
      <vt:lpstr>'DEP. Nov'!Área_de_impresión</vt:lpstr>
      <vt:lpstr>'DEP. Oct'!Área_de_impresión</vt:lpstr>
      <vt:lpstr>'DEP. Sep'!Área_de_impresión</vt:lpstr>
      <vt:lpstr>'HC-Abr'!Área_de_impresión</vt:lpstr>
      <vt:lpstr>'HC-Ago'!Área_de_impresión</vt:lpstr>
      <vt:lpstr>'HC-Dic'!Área_de_impresión</vt:lpstr>
      <vt:lpstr>'HC-Ene'!Área_de_impresión</vt:lpstr>
      <vt:lpstr>'HC-Feb'!Área_de_impresión</vt:lpstr>
      <vt:lpstr>'HC-Jul'!Área_de_impresión</vt:lpstr>
      <vt:lpstr>'HC-Jun'!Área_de_impresión</vt:lpstr>
      <vt:lpstr>'HC-Mar'!Área_de_impresión</vt:lpstr>
      <vt:lpstr>'HC-May'!Área_de_impresión</vt:lpstr>
      <vt:lpstr>'HC-Nov'!Área_de_impresión</vt:lpstr>
      <vt:lpstr>'HC-Oct'!Área_de_impresión</vt:lpstr>
      <vt:lpstr>'HC-Sep'!Área_de_impresión</vt:lpstr>
      <vt:lpstr>Hoja1!Área_de_impresión</vt:lpstr>
      <vt:lpstr>'Hoja1 (2)'!Área_de_impresión</vt:lpstr>
      <vt:lpstr>I.F!Área_de_impresión</vt:lpstr>
      <vt:lpstr>'IM-Abr'!Área_de_impresión</vt:lpstr>
      <vt:lpstr>'IM-Ago'!Área_de_impresión</vt:lpstr>
      <vt:lpstr>'IM-Dic'!Área_de_impresión</vt:lpstr>
      <vt:lpstr>'IM-Ene'!Área_de_impresión</vt:lpstr>
      <vt:lpstr>'IM-Feb'!Área_de_impresión</vt:lpstr>
      <vt:lpstr>'IM-Jul'!Área_de_impresión</vt:lpstr>
      <vt:lpstr>'IM-Jun'!Área_de_impresión</vt:lpstr>
      <vt:lpstr>'IM-Mar'!Área_de_impresión</vt:lpstr>
      <vt:lpstr>'IM-May'!Área_de_impresión</vt:lpstr>
      <vt:lpstr>'IM-Nov'!Área_de_impresión</vt:lpstr>
      <vt:lpstr>'IM-Oct'!Área_de_impresión</vt:lpstr>
      <vt:lpstr>'IM-Sep'!Área_de_impresión</vt:lpstr>
      <vt:lpstr>Listado!Área_de_impresión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Giovanni Garcia</cp:lastModifiedBy>
  <cp:revision>5</cp:revision>
  <cp:lastPrinted>2019-01-14T04:09:42Z</cp:lastPrinted>
  <dcterms:created xsi:type="dcterms:W3CDTF">2010-01-30T21:45:52Z</dcterms:created>
  <dcterms:modified xsi:type="dcterms:W3CDTF">2019-02-26T03:12:24Z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44cff30b-83bd-4da2-ba49-c44361bae24b</vt:lpwstr>
  </property>
</Properties>
</file>