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O:\33.Compart\Panelis\medicamentos01\"/>
    </mc:Choice>
  </mc:AlternateContent>
  <xr:revisionPtr revIDLastSave="0" documentId="13_ncr:1_{D078F0CF-9992-4EF8-98E9-96B9C5CC8EAC}" xr6:coauthVersionLast="47" xr6:coauthVersionMax="47" xr10:uidLastSave="{00000000-0000-0000-0000-000000000000}"/>
  <bookViews>
    <workbookView xWindow="-120" yWindow="-120" windowWidth="29040" windowHeight="15720" firstSheet="6" activeTab="6" xr2:uid="{BD068EF9-DEDB-4341-9FB3-D27B5651D282}"/>
  </bookViews>
  <sheets>
    <sheet name="Janeiro2025" sheetId="2" state="veryHidden" r:id="rId1"/>
    <sheet name="Planilha1" sheetId="9" state="veryHidden" r:id="rId2"/>
    <sheet name="Fevereiro2025" sheetId="5" state="hidden" r:id="rId3"/>
    <sheet name="Março2025" sheetId="6" state="hidden" r:id="rId4"/>
    <sheet name="Abril2025" sheetId="7" state="hidden" r:id="rId5"/>
    <sheet name="Estoque" sheetId="8" state="hidden" r:id="rId6"/>
    <sheet name="Qtd" sheetId="4" r:id="rId7"/>
    <sheet name="Vencidos" sheetId="25" r:id="rId8"/>
    <sheet name="Colaboradores" sheetId="29" r:id="rId9"/>
    <sheet name="Planilha3" sheetId="22" state="hidden" r:id="rId10"/>
    <sheet name="GráficoMedicamentosUsados" sheetId="3" state="hidden" r:id="rId11"/>
    <sheet name="PerdaMedicamentos" sheetId="19" r:id="rId12"/>
    <sheet name="Controle_Pedidos" sheetId="26" r:id="rId13"/>
    <sheet name="Planilha2" sheetId="20" state="hidden" r:id="rId14"/>
    <sheet name="maio2025" sheetId="16" state="hidden" r:id="rId15"/>
    <sheet name="Junho2025" sheetId="21" state="hidden" r:id="rId16"/>
    <sheet name="Registros" sheetId="24" r:id="rId17"/>
    <sheet name="Qtd2" sheetId="27" r:id="rId18"/>
    <sheet name="Config" sheetId="28" state="veryHidden" r:id="rId19"/>
  </sheets>
  <functionGroups builtInGroupCount="19"/>
  <externalReferences>
    <externalReference r:id="rId20"/>
  </externalReferences>
  <definedNames>
    <definedName name="_xlnm._FilterDatabase" localSheetId="14" hidden="1">maio2025!$J$1:$J$148</definedName>
    <definedName name="_xleta.AND" hidden="1" xlm="1">#NAME?</definedName>
    <definedName name="DadosExternos_1" localSheetId="2" hidden="1">Fevereiro2025!$A$1:$D$133</definedName>
    <definedName name="DadosExternos_1" localSheetId="0" hidden="1">Janeiro2025!$A$1:$D$164</definedName>
    <definedName name="DadosExternos_1" localSheetId="3" hidden="1">Março2025!$A$1:$D$177</definedName>
    <definedName name="DadosExternos_1" localSheetId="11" hidden="1">PerdaMedicamentos!$A$13:$F$48</definedName>
    <definedName name="pesquisa">'[1]Controle de Medicamentos'!#REF!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4" i="4" l="1"/>
  <c r="E24" i="4"/>
  <c r="E5" i="4"/>
  <c r="E20" i="4"/>
  <c r="E55" i="4"/>
  <c r="E56" i="4"/>
  <c r="E69" i="4"/>
  <c r="E22" i="4"/>
  <c r="E105" i="4"/>
  <c r="E59" i="4"/>
  <c r="E21" i="4"/>
  <c r="E73" i="4"/>
  <c r="E85" i="4"/>
  <c r="M66" i="16"/>
  <c r="O81" i="6"/>
  <c r="B15" i="3"/>
  <c r="B14" i="3"/>
  <c r="E7" i="16"/>
  <c r="E4" i="16"/>
  <c r="E3" i="16"/>
  <c r="E2" i="16"/>
  <c r="B12" i="3"/>
  <c r="E66" i="7"/>
  <c r="E64" i="7"/>
  <c r="E62" i="7"/>
  <c r="E57" i="7"/>
  <c r="E45" i="7"/>
  <c r="E43" i="7"/>
  <c r="E31" i="7"/>
  <c r="E27" i="7"/>
  <c r="E21" i="7"/>
  <c r="E17" i="7"/>
  <c r="E16" i="7"/>
  <c r="E15" i="7"/>
  <c r="E14" i="7"/>
  <c r="E11" i="7"/>
  <c r="E6" i="7"/>
  <c r="E4" i="7"/>
  <c r="E167" i="6"/>
  <c r="E159" i="6"/>
  <c r="E157" i="6"/>
  <c r="E150" i="6"/>
  <c r="E149" i="6"/>
  <c r="E145" i="6"/>
  <c r="E139" i="6"/>
  <c r="E138" i="6"/>
  <c r="E135" i="6"/>
  <c r="E134" i="6"/>
  <c r="E132" i="6"/>
  <c r="E127" i="6"/>
  <c r="E126" i="6"/>
  <c r="E112" i="6"/>
  <c r="E111" i="6"/>
  <c r="E108" i="6"/>
  <c r="E102" i="6"/>
  <c r="E98" i="6"/>
  <c r="E95" i="6"/>
  <c r="E92" i="6"/>
  <c r="E90" i="6"/>
  <c r="E82" i="6"/>
  <c r="E74" i="6"/>
  <c r="E73" i="6"/>
  <c r="E72" i="6"/>
  <c r="E71" i="6"/>
  <c r="E70" i="6"/>
  <c r="E61" i="6"/>
  <c r="E46" i="6"/>
  <c r="E43" i="6"/>
  <c r="E39" i="6"/>
  <c r="E37" i="6"/>
  <c r="E28" i="6"/>
  <c r="E27" i="6"/>
  <c r="E26" i="6"/>
  <c r="E10" i="6"/>
  <c r="E2" i="6"/>
  <c r="E8" i="6"/>
  <c r="E7" i="6"/>
  <c r="E6" i="6"/>
  <c r="E133" i="5"/>
  <c r="E131" i="5"/>
  <c r="E124" i="5"/>
  <c r="E121" i="5"/>
  <c r="E113" i="5"/>
  <c r="E112" i="5"/>
  <c r="E111" i="5"/>
  <c r="E108" i="5"/>
  <c r="E92" i="5"/>
  <c r="E78" i="5"/>
  <c r="E58" i="5"/>
  <c r="E55" i="5"/>
  <c r="E48" i="5"/>
  <c r="E39" i="5"/>
  <c r="E37" i="5"/>
  <c r="E32" i="5"/>
  <c r="E28" i="5"/>
  <c r="E25" i="5"/>
  <c r="E16" i="5"/>
  <c r="E15" i="5"/>
  <c r="E14" i="5"/>
  <c r="E160" i="2"/>
  <c r="E155" i="2"/>
  <c r="E152" i="2"/>
  <c r="E150" i="2"/>
  <c r="E142" i="2"/>
  <c r="E33" i="2"/>
  <c r="E117" i="2"/>
  <c r="E113" i="2"/>
  <c r="E105" i="2"/>
  <c r="E103" i="2"/>
  <c r="E100" i="2"/>
  <c r="E92" i="2"/>
  <c r="E85" i="2"/>
  <c r="E78" i="2"/>
  <c r="E66" i="2"/>
  <c r="E64" i="2"/>
  <c r="E61" i="2"/>
  <c r="E58" i="2"/>
  <c r="E49" i="2"/>
  <c r="E46" i="2"/>
  <c r="E27" i="2"/>
  <c r="H1" i="2" l="1"/>
  <c r="B9" i="3" s="1"/>
  <c r="H1" i="5"/>
  <c r="B10" i="3" s="1"/>
  <c r="B13" i="3"/>
  <c r="H1" i="6"/>
  <c r="B1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42A955-4EE7-4A7A-8EE5-53E9CA66ADAF}" keepAlive="1" name="Consulta - 1" description="Conexão com a consulta '1' na pasta de trabalho." type="5" refreshedVersion="8" background="1" saveData="1">
    <dbPr connection="Provider=Microsoft.Mashup.OleDb.1;Data Source=$Workbook$;Location=1;Extended Properties=&quot;&quot;" command="SELECT * FROM [1]"/>
  </connection>
  <connection id="2" xr16:uid="{81F158F8-C789-478B-83D6-C455E568B427}" keepAlive="1" name="Consulta - 2" description="Conexão com a consulta '2' na pasta de trabalho." type="5" refreshedVersion="0" background="1">
    <dbPr connection="Provider=Microsoft.Mashup.OleDb.1;Data Source=$Workbook$;Location=2;Extended Properties=&quot;&quot;" command="SELECT * FROM [2]"/>
  </connection>
  <connection id="3" xr16:uid="{408926ED-2E6E-4922-AE3D-38122425CCB4}" keepAlive="1" name="Consulta - dados 2" description="Conexão com a consulta 'dados 2' na pasta de trabalho." type="5" refreshedVersion="0" background="1">
    <dbPr connection="Provider=Microsoft.Mashup.OleDb.1;Data Source=$Workbook$;Location=&quot;dados 2&quot;;Extended Properties=&quot;&quot;" command="SELECT * FROM [dados 2]"/>
  </connection>
  <connection id="4" xr16:uid="{4655854F-21EA-4DFD-84A3-B74A44BA1CB4}" keepAlive="1" name="Consulta - dados dogandcat" description="Conexão com a consulta 'dados dogandcat' na pasta de trabalho." type="5" refreshedVersion="8" background="1" saveData="1">
    <dbPr connection="Provider=Microsoft.Mashup.OleDb.1;Data Source=$Workbook$;Location=&quot;dados dogandcat&quot;;Extended Properties=&quot;&quot;" command="SELECT * FROM [dados dogandcat]"/>
  </connection>
  <connection id="5" xr16:uid="{6AFD6E83-BFC9-4AE2-875C-C92546C23AF3}" keepAlive="1" name="Consulta - dados dogandcat (2)" description="Conexão com a consulta 'dados dogandcat (2)' na pasta de trabalho." type="5" refreshedVersion="8" background="1" saveData="1">
    <dbPr connection="Provider=Microsoft.Mashup.OleDb.1;Data Source=$Workbook$;Location=&quot;dados dogandcat (2)&quot;;Extended Properties=&quot;&quot;" command="SELECT * FROM [dados dogandcat (2)]"/>
  </connection>
  <connection id="6" xr16:uid="{54F9BBA2-373D-4CFE-B032-BC62F09A0867}" keepAlive="1" name="Consulta - dados dogandcat (3)" description="Conexão com a consulta 'dados dogandcat (3)' na pasta de trabalho." type="5" refreshedVersion="8" background="1" saveData="1">
    <dbPr connection="Provider=Microsoft.Mashup.OleDb.1;Data Source=$Workbook$;Location=&quot;dados dogandcat (3)&quot;;Extended Properties=&quot;&quot;" command="SELECT * FROM [dados dogandcat (3)]"/>
  </connection>
  <connection id="7" xr16:uid="{62E1430A-F77F-4602-A776-E29F596CBB5D}" keepAlive="1" name="Consulta - dados dogandcat (4)" description="Conexão com a consulta 'dados dogandcat (4)' na pasta de trabalho." type="5" refreshedVersion="8" background="1" saveData="1">
    <dbPr connection="Provider=Microsoft.Mashup.OleDb.1;Data Source=$Workbook$;Location=&quot;dados dogandcat (4)&quot;;Extended Properties=&quot;&quot;" command="SELECT * FROM [dados dogandcat (4)]"/>
  </connection>
  <connection id="8" xr16:uid="{867A650E-1FD6-424B-98C2-21841E385358}" keepAlive="1" name="Consulta - export_All-Bd-retirada-medicamentos_2025-01-14_13-52-03" description="Conexão com a consulta 'export_All-Bd-retirada-medicamentos_2025-01-14_13-52-03' na pasta de trabalho." type="5" refreshedVersion="0" background="1" saveData="1">
    <dbPr connection="Provider=Microsoft.Mashup.OleDb.1;Data Source=$Workbook$;Location=export_All-Bd-retirada-medicamentos_2025-01-14_13-52-03;Extended Properties=&quot;&quot;" command="SELECT * FROM [export_All-Bd-retirada-medicamentos_2025-01-14_13-52-03]"/>
  </connection>
  <connection id="9" xr16:uid="{CC56983C-3345-4B0E-8913-6D76901C8CC8}" keepAlive="1" name="Consulta - Relatório (2)" description="Conexão com a consulta 'Relatório (2)' na pasta de trabalho." type="5" refreshedVersion="8" background="1" saveData="1">
    <dbPr connection="Provider=Microsoft.Mashup.OleDb.1;Data Source=$Workbook$;Location=&quot;Relatório (2)&quot;;Extended Properties=&quot;&quot;" command="SELECT * FROM [Relatório (2)]"/>
  </connection>
</connections>
</file>

<file path=xl/sharedStrings.xml><?xml version="1.0" encoding="utf-8"?>
<sst xmlns="http://schemas.openxmlformats.org/spreadsheetml/2006/main" count="7397" uniqueCount="939">
  <si>
    <t>PREDIDERM 5mg</t>
  </si>
  <si>
    <t>John</t>
  </si>
  <si>
    <t>OPTIVE</t>
  </si>
  <si>
    <t>Maicon</t>
  </si>
  <si>
    <t>SIMPARIC 80mg</t>
  </si>
  <si>
    <t>CONDROTON 1000mg</t>
  </si>
  <si>
    <t>Ana Clara</t>
  </si>
  <si>
    <t>CAPSTAR 57mg</t>
  </si>
  <si>
    <t>Vitória</t>
  </si>
  <si>
    <t>DERMOTRAT SPRAY</t>
  </si>
  <si>
    <t>SORO FISIOLÓGICO</t>
  </si>
  <si>
    <t>Rogério</t>
  </si>
  <si>
    <t>GAZE</t>
  </si>
  <si>
    <t>GABAPENTINA 25mg</t>
  </si>
  <si>
    <t>Ana Beatriz</t>
  </si>
  <si>
    <t>CISTIMICIN VET 15g</t>
  </si>
  <si>
    <t>AGEMOXI CL 50mg</t>
  </si>
  <si>
    <t>CARVEROL 250mg</t>
  </si>
  <si>
    <t>Leonardo</t>
  </si>
  <si>
    <t>AGEMOXI CL 250mg</t>
  </si>
  <si>
    <t>MIRTZ 2mg</t>
  </si>
  <si>
    <t>SEPT CLEAN</t>
  </si>
  <si>
    <t>TYROX 1000mg</t>
  </si>
  <si>
    <t>HYABAK</t>
  </si>
  <si>
    <t>GARDENAL GOTAS 40mg</t>
  </si>
  <si>
    <t>AMITRIPTILINA 75mg</t>
  </si>
  <si>
    <t>GABAPENTINA 40mg</t>
  </si>
  <si>
    <t>Rayane</t>
  </si>
  <si>
    <t>ONCILON</t>
  </si>
  <si>
    <t>Maria Eduarda</t>
  </si>
  <si>
    <t>PREDIDERM 20mg</t>
  </si>
  <si>
    <t>TOBRAMICINA</t>
  </si>
  <si>
    <t>CONDROPLEX 500mg</t>
  </si>
  <si>
    <t>TRISSULFIN 400mg</t>
  </si>
  <si>
    <t>MAXINOM</t>
  </si>
  <si>
    <t xml:space="preserve">LIMP HIDRAT </t>
  </si>
  <si>
    <t xml:space="preserve">URÉIA 10% </t>
  </si>
  <si>
    <t xml:space="preserve">HYABAK </t>
  </si>
  <si>
    <t>LEONARDO</t>
  </si>
  <si>
    <t>DUDA</t>
  </si>
  <si>
    <t>MAICON</t>
  </si>
  <si>
    <t>ROGÉRIO</t>
  </si>
  <si>
    <t>RAYANE</t>
  </si>
  <si>
    <t>VITÓRIA</t>
  </si>
  <si>
    <t>ACICLOVIR 30mg</t>
  </si>
  <si>
    <t>AGEMOXI CL 50 mg</t>
  </si>
  <si>
    <t>ALERMYL GLYCO</t>
  </si>
  <si>
    <t>AMITRIPILINA  75mg</t>
  </si>
  <si>
    <t>AMITRIPTILINA 25mg</t>
  </si>
  <si>
    <t xml:space="preserve">AMOXILINA + CLAVULATO DE POTÁSSIO </t>
  </si>
  <si>
    <t>AURITOP</t>
  </si>
  <si>
    <t>AZICOX - 2 50 mg</t>
  </si>
  <si>
    <t>AZICOX - 2 200 mg</t>
  </si>
  <si>
    <t>BANNI CAT 3</t>
  </si>
  <si>
    <t>CARPROFLAN 75mg</t>
  </si>
  <si>
    <t>CARVEROL 250 mg</t>
  </si>
  <si>
    <t>CELESPORIN 600mg</t>
  </si>
  <si>
    <t>CICLOSPORINA</t>
  </si>
  <si>
    <t>CLAVASEPTIN P 500mg</t>
  </si>
  <si>
    <t>CLORESTEN</t>
  </si>
  <si>
    <t>COBAVITAL</t>
  </si>
  <si>
    <t>CODEIN 3mg / ml</t>
  </si>
  <si>
    <t>COLACT LACTULOSE 667mg/ml</t>
  </si>
  <si>
    <t>CONDROPLEX 500</t>
  </si>
  <si>
    <t>CONDROTON 1000 mg</t>
  </si>
  <si>
    <t>CRONIDOR 12 mg</t>
  </si>
  <si>
    <t>CRONIDOR 40 mg</t>
  </si>
  <si>
    <t>CYCLAVANCE 100MG</t>
  </si>
  <si>
    <t>CYST-AID</t>
  </si>
  <si>
    <t xml:space="preserve">DERMACERIUM </t>
  </si>
  <si>
    <t xml:space="preserve">DERMOTRAT CREME </t>
  </si>
  <si>
    <t>DIPIRONA 500 mg</t>
  </si>
  <si>
    <t>DIPIRONA EM GOTAS</t>
  </si>
  <si>
    <t xml:space="preserve">DOXIFIN 50 mg </t>
  </si>
  <si>
    <t>DRUSOLOL</t>
  </si>
  <si>
    <t>ENROTRAT 200 mg</t>
  </si>
  <si>
    <t>ENTEROFF</t>
  </si>
  <si>
    <t>FLAMAVET 0,2mg</t>
  </si>
  <si>
    <t>FLAMAVET 0,5 mg  / MELOXICAN 0,5mg</t>
  </si>
  <si>
    <t>FLAMAVET 2,0 mg</t>
  </si>
  <si>
    <t>FLIXOTIDE SPRAY 50mcg</t>
  </si>
  <si>
    <t>GABAPENTINA 30mg</t>
  </si>
  <si>
    <t>GABAPENTINA 40 mg</t>
  </si>
  <si>
    <t>GABAPENTINA 54 mg</t>
  </si>
  <si>
    <t>GABAPENTINA 60 mg</t>
  </si>
  <si>
    <t>GARDENAL GOTAS 40 mg</t>
  </si>
  <si>
    <t>GATIFLOXACINO 0,5%</t>
  </si>
  <si>
    <t>GIARDCID 500mg</t>
  </si>
  <si>
    <t>GIARDICID SUSPENSÃO</t>
  </si>
  <si>
    <t>HELFINE PLUS CÃES</t>
  </si>
  <si>
    <t>HIPOGLÓS</t>
  </si>
  <si>
    <t>HIRUDOID</t>
  </si>
  <si>
    <t>LIMP &amp; HIDRAT</t>
  </si>
  <si>
    <t>LUFTAL 40 mg</t>
  </si>
  <si>
    <t>LUFTAL GOTAS</t>
  </si>
  <si>
    <t>LUVA DE PROCEDIMENTO TAMANHO G</t>
  </si>
  <si>
    <t>LUVA DE PROCEDIMENTO TAMANHO M</t>
  </si>
  <si>
    <t>MAXIFLOX</t>
  </si>
  <si>
    <t>MAXITROL COLÍRIO</t>
  </si>
  <si>
    <t>MEFLAGIN / METRONIDAZOL</t>
  </si>
  <si>
    <t>MELAGRIÃO XAROPE</t>
  </si>
  <si>
    <t>METRONIDAZOL 400mg</t>
  </si>
  <si>
    <t>NEBACETIN POMADA</t>
  </si>
  <si>
    <t>NEVANAC COLÍRIO</t>
  </si>
  <si>
    <t>NISTATINA</t>
  </si>
  <si>
    <t>ÔMEGA 3+6+D</t>
  </si>
  <si>
    <t>OTOCALM</t>
  </si>
  <si>
    <t>PARACETAMOL + FOSFATO DE CODEINA 500 mg + 30 mg</t>
  </si>
  <si>
    <t>PREDIDERM 20 mg</t>
  </si>
  <si>
    <t>PREDIDERM 5 mg</t>
  </si>
  <si>
    <t>PROTETOR SOLAR</t>
  </si>
  <si>
    <t>REVIPEL</t>
  </si>
  <si>
    <t>REVOLUTION 6% Cães e gatos de até 2,5kg</t>
  </si>
  <si>
    <t>SEBOLYTIC</t>
  </si>
  <si>
    <t>SERETIDE</t>
  </si>
  <si>
    <t>SILIMARINA 100 mg</t>
  </si>
  <si>
    <t>SIMETICONA 75 mg</t>
  </si>
  <si>
    <t>SIMPARIC  80mg</t>
  </si>
  <si>
    <t>SKINCARE VETNIL</t>
  </si>
  <si>
    <t>SUCRAFILM 1g</t>
  </si>
  <si>
    <t>TOBRACIN</t>
  </si>
  <si>
    <t>TOBRACORT</t>
  </si>
  <si>
    <t>TOP GARD PLUS 600 mg</t>
  </si>
  <si>
    <t>TRISSULFIN 1600 mg</t>
  </si>
  <si>
    <t>TRISSULFIN 400 mg</t>
  </si>
  <si>
    <t>TYROX 800 mg</t>
  </si>
  <si>
    <t>UNGUENTO</t>
  </si>
  <si>
    <t>URÉIA 10%</t>
  </si>
  <si>
    <t>URSACOL 50mg</t>
  </si>
  <si>
    <t>VECTRA CÃES  1,5 kg  a 4 kg</t>
  </si>
  <si>
    <t>VECTRA CÃES  10 kg  a  25 kg</t>
  </si>
  <si>
    <t>VECTRA CÃES  25 kg  a  40 kg</t>
  </si>
  <si>
    <t>VECTRA CÃES  4 kg  a 10 kg</t>
  </si>
  <si>
    <t>VECTRA CÃES  40 kg  a  67 kg</t>
  </si>
  <si>
    <t>VECTRA GATOS 1ml</t>
  </si>
  <si>
    <t>ZELOTRIL 150 mg</t>
  </si>
  <si>
    <t>NOME DO MEDICAMENTO</t>
  </si>
  <si>
    <t>Pomada</t>
  </si>
  <si>
    <t>Frasco</t>
  </si>
  <si>
    <t>Qtd</t>
  </si>
  <si>
    <t>VALOR</t>
  </si>
  <si>
    <t>TIPO</t>
  </si>
  <si>
    <t>10</t>
  </si>
  <si>
    <t>1</t>
  </si>
  <si>
    <t>30</t>
  </si>
  <si>
    <t>21</t>
  </si>
  <si>
    <t>20</t>
  </si>
  <si>
    <t>12</t>
  </si>
  <si>
    <t>Qtd Unidade</t>
  </si>
  <si>
    <t>Total</t>
  </si>
  <si>
    <t>DATA</t>
  </si>
  <si>
    <t>RETIRADA</t>
  </si>
  <si>
    <t>TOBRADEX 5ml</t>
  </si>
  <si>
    <t>ZYPRED 6ml</t>
  </si>
  <si>
    <t>ZYMAR XD 3ml</t>
  </si>
  <si>
    <t>ABERALGINA 500mg</t>
  </si>
  <si>
    <t>ITRACONAZOL 10mg</t>
  </si>
  <si>
    <t>ITRACONAZOL 15mg</t>
  </si>
  <si>
    <t xml:space="preserve">PROMUN CAT </t>
  </si>
  <si>
    <t>Aplicador</t>
  </si>
  <si>
    <t>ÔMEGA 3 DOG 1000mg</t>
  </si>
  <si>
    <t>FERNANDA</t>
  </si>
  <si>
    <t>NEBACETIN</t>
  </si>
  <si>
    <t>REVOLUTION</t>
  </si>
  <si>
    <t>ANA BEATRIZ</t>
  </si>
  <si>
    <t>TYROX 800mg</t>
  </si>
  <si>
    <t>Qtd R</t>
  </si>
  <si>
    <t>ANA CLARA</t>
  </si>
  <si>
    <t>EMEDRON 5mg</t>
  </si>
  <si>
    <t>DOXY SUSPENSÃO</t>
  </si>
  <si>
    <t>GIARDCID</t>
  </si>
  <si>
    <t>ANAN CLARA</t>
  </si>
  <si>
    <t>D</t>
  </si>
  <si>
    <t>FLUXO</t>
  </si>
  <si>
    <t>R</t>
  </si>
  <si>
    <t>COLACT 120ml</t>
  </si>
  <si>
    <t>DERMACERIUM</t>
  </si>
  <si>
    <t>DERMOTRAT</t>
  </si>
  <si>
    <t>KOLLAGENASE</t>
  </si>
  <si>
    <t>JANEIRO 2025</t>
  </si>
  <si>
    <t xml:space="preserve">URSACOL </t>
  </si>
  <si>
    <t>GABAPENTINA 54mg</t>
  </si>
  <si>
    <t>2601/2025</t>
  </si>
  <si>
    <t>CAIXA DE LUVAS</t>
  </si>
  <si>
    <t>GABAPENTINA 60mg</t>
  </si>
  <si>
    <t>CYCLAVANCE</t>
  </si>
  <si>
    <t>MAXITROL</t>
  </si>
  <si>
    <t>CYCLAVANCE 100mg</t>
  </si>
  <si>
    <t xml:space="preserve">OTOCALM </t>
  </si>
  <si>
    <t>DERMOTRAT CREME</t>
  </si>
  <si>
    <t>ITL 25mg</t>
  </si>
  <si>
    <t xml:space="preserve">GIARDCID </t>
  </si>
  <si>
    <t>DOXY  SUSPENSÃO</t>
  </si>
  <si>
    <t>VIGADEXA</t>
  </si>
  <si>
    <t>CX LUVA TAM. M</t>
  </si>
  <si>
    <t>LIMP&amp;HIDRAT</t>
  </si>
  <si>
    <t>SILIMARINA 300mg</t>
  </si>
  <si>
    <t>12/02/20251</t>
  </si>
  <si>
    <t>GARDENAL 40mg</t>
  </si>
  <si>
    <t>1+1/2</t>
  </si>
  <si>
    <t>TRISSULFIN 1600mg</t>
  </si>
  <si>
    <t>DIPIRONA 500mg</t>
  </si>
  <si>
    <t>CX LUVA TAM. G</t>
  </si>
  <si>
    <t>DARA</t>
  </si>
  <si>
    <t xml:space="preserve">URÉIA </t>
  </si>
  <si>
    <t>27/022025</t>
  </si>
  <si>
    <t>CRONIDOR 12mg</t>
  </si>
  <si>
    <t>ENROTRAT 100mg</t>
  </si>
  <si>
    <t>MAXICAN 0,5mg</t>
  </si>
  <si>
    <t>ENROTRAT 25mg</t>
  </si>
  <si>
    <t>FEVEREIRO 2025</t>
  </si>
  <si>
    <t>MARÇO 2025</t>
  </si>
  <si>
    <t xml:space="preserve">ÔMEGA 3 </t>
  </si>
  <si>
    <t>05/03/025</t>
  </si>
  <si>
    <t>DIPIRONA 500ml</t>
  </si>
  <si>
    <t>CARVEROL</t>
  </si>
  <si>
    <t>AZICOX</t>
  </si>
  <si>
    <t>AZICOX 50mg</t>
  </si>
  <si>
    <t>8.5</t>
  </si>
  <si>
    <t>VECTRA GATO</t>
  </si>
  <si>
    <t>VECTRA CÃO 4-10Kg</t>
  </si>
  <si>
    <t>VECTRA CÃO 10-25Kg</t>
  </si>
  <si>
    <t>VECTRA CÃO 1,5-4Kg</t>
  </si>
  <si>
    <t>VECTRA CÃO 25-40Kg</t>
  </si>
  <si>
    <t>VECTRA CÃO 40-67Kg</t>
  </si>
  <si>
    <t>ITL 50mg</t>
  </si>
  <si>
    <t>ABERALGINA</t>
  </si>
  <si>
    <t>VIGAMOX</t>
  </si>
  <si>
    <t>08/03/20251</t>
  </si>
  <si>
    <t>AMITRPTILINA 75mg</t>
  </si>
  <si>
    <t>GARDENAL 40ml</t>
  </si>
  <si>
    <t>ÁCIDO URSODESOXICOLICO 40mg</t>
  </si>
  <si>
    <t>13/03/025</t>
  </si>
  <si>
    <t>ZELOTRIL</t>
  </si>
  <si>
    <t>AGEMOXI 50mg</t>
  </si>
  <si>
    <t>GIARDCID SUSPENSÃO</t>
  </si>
  <si>
    <t>SEBOTRATO XAMPU</t>
  </si>
  <si>
    <t>REGEPIL</t>
  </si>
  <si>
    <t>REGEPIL 50mg</t>
  </si>
  <si>
    <t>PRELONE 11mg/ml</t>
  </si>
  <si>
    <t>SILIMARINA 100mg</t>
  </si>
  <si>
    <t>HYABACK</t>
  </si>
  <si>
    <t>25/03/20251</t>
  </si>
  <si>
    <t>CRONIDOR 40mg</t>
  </si>
  <si>
    <t>SIMETICONA 75mg</t>
  </si>
  <si>
    <t>GIARDICID 500mg</t>
  </si>
  <si>
    <t>GIARDICID 50mg</t>
  </si>
  <si>
    <t xml:space="preserve">GIARDCID 50mg </t>
  </si>
  <si>
    <t>ANA</t>
  </si>
  <si>
    <t>FLAMAVET 2mg</t>
  </si>
  <si>
    <t>ÔMEGA  3 1000mg</t>
  </si>
  <si>
    <t>ABRIL 2025</t>
  </si>
  <si>
    <t>COLABORADOR</t>
  </si>
  <si>
    <t>OGRAX ARTRO</t>
  </si>
  <si>
    <t>LUVA TAM. G</t>
  </si>
  <si>
    <t>GARDENAL</t>
  </si>
  <si>
    <t>GIARDCID 50mg</t>
  </si>
  <si>
    <t>CLENIL A 400mcg/ml</t>
  </si>
  <si>
    <t>TOBRAMICINA 3mg/ml</t>
  </si>
  <si>
    <t>LUVAS DE PROCEDIMENTO TAM. M</t>
  </si>
  <si>
    <t>07/04/205</t>
  </si>
  <si>
    <t>AMITIPTILINA 75mg</t>
  </si>
  <si>
    <t>CLAVASEPTIN P500mg</t>
  </si>
  <si>
    <t>Colaborador</t>
  </si>
  <si>
    <t>MARIA VITÓRIA</t>
  </si>
  <si>
    <t>MARIA EDUARDA</t>
  </si>
  <si>
    <t>8</t>
  </si>
  <si>
    <t>26</t>
  </si>
  <si>
    <t>69</t>
  </si>
  <si>
    <t>70</t>
  </si>
  <si>
    <t>83</t>
  </si>
  <si>
    <t>96</t>
  </si>
  <si>
    <t>135</t>
  </si>
  <si>
    <t>qtd fixa</t>
  </si>
  <si>
    <t>Retirou</t>
  </si>
  <si>
    <t>Devolveu</t>
  </si>
  <si>
    <t>MOVIMENTAÇÃO</t>
  </si>
  <si>
    <t>MEDLEY</t>
  </si>
  <si>
    <t>Comprimido</t>
  </si>
  <si>
    <t>AGENER UNIÃO</t>
  </si>
  <si>
    <t>AVERT</t>
  </si>
  <si>
    <t>UNIÃO QUÍMICA</t>
  </si>
  <si>
    <t>ORGANNACT</t>
  </si>
  <si>
    <t>VIRBAC</t>
  </si>
  <si>
    <t>SEBOLYTIC SHAMPOO (2º Lote)</t>
  </si>
  <si>
    <t>CEPAV</t>
  </si>
  <si>
    <t xml:space="preserve">AGENER UNIÃO </t>
  </si>
  <si>
    <t xml:space="preserve">SEPT CLEAN </t>
  </si>
  <si>
    <t>MIRTZ 2mg (2º Lote)</t>
  </si>
  <si>
    <t>VETNIL</t>
  </si>
  <si>
    <t>Caixa</t>
  </si>
  <si>
    <t>OUROFINO</t>
  </si>
  <si>
    <t>REGEPIL 50ml</t>
  </si>
  <si>
    <t>BELLA PHARMA</t>
  </si>
  <si>
    <t>GABAPENTINA 20mg</t>
  </si>
  <si>
    <t>ACHÉ</t>
  </si>
  <si>
    <t>ZELOTRIL OTO</t>
  </si>
  <si>
    <t>NATURALIS</t>
  </si>
  <si>
    <t>ÁCIDO URSODESOXICÓLICO 40mg</t>
  </si>
  <si>
    <t>GABAPENTINA 54mg (2º lote)</t>
  </si>
  <si>
    <t>SILIMARINA 300mg (2ºlote)</t>
  </si>
  <si>
    <t>gsk</t>
  </si>
  <si>
    <t>SERETIDE 25mcg + 125mcg/dose</t>
  </si>
  <si>
    <t>ALCON</t>
  </si>
  <si>
    <t>VANSIL</t>
  </si>
  <si>
    <t>TOPGARD PLUS 600mg</t>
  </si>
  <si>
    <t>OREGANNACT</t>
  </si>
  <si>
    <t>PROMUN CAT (3º lote)</t>
  </si>
  <si>
    <t>PROMUN CAT</t>
  </si>
  <si>
    <t>ALERMYL GLYCO  (2º lote)</t>
  </si>
  <si>
    <t>ZOETIS</t>
  </si>
  <si>
    <t>DERMOTRAT CREME (2º lote)</t>
  </si>
  <si>
    <t>COSMED</t>
  </si>
  <si>
    <t>EMS</t>
  </si>
  <si>
    <t>AIRELA</t>
  </si>
  <si>
    <t>ABERALGINA 500mg (2º lote)</t>
  </si>
  <si>
    <t>VIGADEXA 5ML</t>
  </si>
  <si>
    <t>GENOM</t>
  </si>
  <si>
    <t>MAXINOM (2º lote)</t>
  </si>
  <si>
    <t>ALLERGAN</t>
  </si>
  <si>
    <t>LATINOFARMA</t>
  </si>
  <si>
    <t>MAXIFLOX 5ml</t>
  </si>
  <si>
    <t>NOVARTIS</t>
  </si>
  <si>
    <t>PHARLAB</t>
  </si>
  <si>
    <t>STER 5ml</t>
  </si>
  <si>
    <t>BIOLAB</t>
  </si>
  <si>
    <t>PARACETAMOL+FOSFATO DE CODEINA</t>
  </si>
  <si>
    <t>MAXICAN 0,5mg (Segundo lote)</t>
  </si>
  <si>
    <t>AMOXILINA+CLAVULATO DE POTÁSSIO</t>
  </si>
  <si>
    <t>ITRACONAZOL 100mg</t>
  </si>
  <si>
    <t>TEUTO</t>
  </si>
  <si>
    <t>VETOQUINOL</t>
  </si>
  <si>
    <t>CLAVASEPTIN P500</t>
  </si>
  <si>
    <t>AZICOX-2 50mg</t>
  </si>
  <si>
    <t>NEO QUÍMICA</t>
  </si>
  <si>
    <t>LORATADINA 10MG</t>
  </si>
  <si>
    <t>CYCLAVANCE 100mg/ml</t>
  </si>
  <si>
    <t>TYROX 1000 mcg</t>
  </si>
  <si>
    <t>TYROX 800 mcg</t>
  </si>
  <si>
    <t>LIMP&amp;HIDRAT 100ml</t>
  </si>
  <si>
    <t>GERMED</t>
  </si>
  <si>
    <t>OPTIVE 15ml</t>
  </si>
  <si>
    <t>SANOFI</t>
  </si>
  <si>
    <t>GARDENAL (Fenobarbital) 40mg</t>
  </si>
  <si>
    <t xml:space="preserve">DOXY SUSPENSÃO </t>
  </si>
  <si>
    <t>THÉA</t>
  </si>
  <si>
    <t>HYABAK 10ml</t>
  </si>
  <si>
    <t>PREDIDERM 5mg (2ºlote)</t>
  </si>
  <si>
    <t>AURITOP GEL</t>
  </si>
  <si>
    <t>CRISTÁLIA</t>
  </si>
  <si>
    <t>CODEIN 3mg/ml</t>
  </si>
  <si>
    <t>ELANCO</t>
  </si>
  <si>
    <t>Oncilon 1mg (2ºLote)</t>
  </si>
  <si>
    <t>ZELOTRIL 150mg</t>
  </si>
  <si>
    <t>GRUPO CEVA</t>
  </si>
  <si>
    <t>Unidade</t>
  </si>
  <si>
    <t>VECTRA CÃES 40kg a 67kg</t>
  </si>
  <si>
    <t>VECTRA CÃES 25kg a 40kg</t>
  </si>
  <si>
    <t>VECTRA CÃES 10kg a 25kg</t>
  </si>
  <si>
    <t>VECTRA CÃES 4kg a 10kg</t>
  </si>
  <si>
    <t>VECTRA CÃES 1,5kg a 4kg</t>
  </si>
  <si>
    <t>ZAMBOM</t>
  </si>
  <si>
    <t>UNGUENTO 50g</t>
  </si>
  <si>
    <t>TOP GARD 10kg</t>
  </si>
  <si>
    <t>DISTRIMED</t>
  </si>
  <si>
    <t>CIMED</t>
  </si>
  <si>
    <t>SIMETICONA 40mg</t>
  </si>
  <si>
    <t>REVOLUTION 6% CÃES E GATOS DE ATÉ 2,5KG</t>
  </si>
  <si>
    <t>EQUILIBRIO</t>
  </si>
  <si>
    <t>PARACETAMOL + FOSFATO DE CODEINA 500mg + 30mg</t>
  </si>
  <si>
    <t>ORGANACT</t>
  </si>
  <si>
    <t>CATARINENSE PHARMA</t>
  </si>
  <si>
    <t>MULTILAB</t>
  </si>
  <si>
    <t>RB SALUTE MÉXICO</t>
  </si>
  <si>
    <t>LUFTAL 40mg</t>
  </si>
  <si>
    <t xml:space="preserve">GRUPO CEPAV </t>
  </si>
  <si>
    <t>ITRACONAZOL ITL 50mg</t>
  </si>
  <si>
    <t>GRUPO CEPAV</t>
  </si>
  <si>
    <t>ITRACONAZOL ITL 25mg</t>
  </si>
  <si>
    <t>DAICHI SANKYO</t>
  </si>
  <si>
    <t>JOHNSON&amp;JOHNSON</t>
  </si>
  <si>
    <t>AMED</t>
  </si>
  <si>
    <t>Pacote</t>
  </si>
  <si>
    <t xml:space="preserve">GAVIZ 20mg </t>
  </si>
  <si>
    <t>GAVIZ 10mg</t>
  </si>
  <si>
    <t>ZIMAR XD</t>
  </si>
  <si>
    <t>FENZOL PLUS 500mg</t>
  </si>
  <si>
    <t>ESTER COLÍRIO</t>
  </si>
  <si>
    <t>NUTRISANA MUNDO ANIMAL</t>
  </si>
  <si>
    <t>ENROTRAT 200mg</t>
  </si>
  <si>
    <t>EMEDRON 20mg</t>
  </si>
  <si>
    <t>DOXIFIN 50mg</t>
  </si>
  <si>
    <t>PRATTI DONADUZA</t>
  </si>
  <si>
    <t>UNIÃO QUIMICA</t>
  </si>
  <si>
    <t>ABBOT</t>
  </si>
  <si>
    <t>DROGAVET + VISÃO</t>
  </si>
  <si>
    <t>AZICOX-2 200mg</t>
  </si>
  <si>
    <t>RANBAXY</t>
  </si>
  <si>
    <t>FABRICANTE</t>
  </si>
  <si>
    <t>CODIGO</t>
  </si>
  <si>
    <t>QTD-ESTOQUE</t>
  </si>
  <si>
    <t>Qtd estoque</t>
  </si>
  <si>
    <t>Código</t>
  </si>
  <si>
    <t>Fabricante</t>
  </si>
  <si>
    <t>23/04/2025</t>
  </si>
  <si>
    <t>MOMENTA</t>
  </si>
  <si>
    <t>DAICHI-SANKIO</t>
  </si>
  <si>
    <t>THEA</t>
  </si>
  <si>
    <t>ARBORETO</t>
  </si>
  <si>
    <t>Validade</t>
  </si>
  <si>
    <t>Qtd unitaria</t>
  </si>
  <si>
    <t>24/04/2025</t>
  </si>
  <si>
    <t>28/04/2025</t>
  </si>
  <si>
    <t>AGEMOXI CL 250 mg</t>
  </si>
  <si>
    <t>29/04/2025</t>
  </si>
  <si>
    <t>ATAK CLAV 875mg + 125mg</t>
  </si>
  <si>
    <t>FRASCO</t>
  </si>
  <si>
    <t>PRELONE 11MG/ML</t>
  </si>
  <si>
    <t>CAIXA</t>
  </si>
  <si>
    <t>30/04/2025</t>
  </si>
  <si>
    <t>Coluna1</t>
  </si>
  <si>
    <t>TOTAL</t>
  </si>
  <si>
    <t>R$ 36,39</t>
  </si>
  <si>
    <t>CLENIL A 400MCG/ML</t>
  </si>
  <si>
    <t>FLACONETE</t>
  </si>
  <si>
    <t>CHIESI</t>
  </si>
  <si>
    <t>EASOTIC</t>
  </si>
  <si>
    <t>Quantidade</t>
  </si>
  <si>
    <t>Nome do Medicamento</t>
  </si>
  <si>
    <t>Data</t>
  </si>
  <si>
    <t>Valor Total</t>
  </si>
  <si>
    <t>Movimentação</t>
  </si>
  <si>
    <t>MAIO 2025</t>
  </si>
  <si>
    <t>CLENIL A 400MG/ML</t>
  </si>
  <si>
    <t>ENROTRAT 200MG</t>
  </si>
  <si>
    <t>FLAMAVET 2,0MG</t>
  </si>
  <si>
    <t>POMADA</t>
  </si>
  <si>
    <t>METACELL PET</t>
  </si>
  <si>
    <t>DOXIFIN 50 mg</t>
  </si>
  <si>
    <t>GABAPENTINA 54 MG</t>
  </si>
  <si>
    <t>13/05/2025</t>
  </si>
  <si>
    <t>COMPRIMIDO</t>
  </si>
  <si>
    <t>APLICADOR</t>
  </si>
  <si>
    <t>14/05/2025</t>
  </si>
  <si>
    <t>CLAVASEPTIN 62,5 MG</t>
  </si>
  <si>
    <t>0101</t>
  </si>
  <si>
    <t>CELESPORIN 600MG</t>
  </si>
  <si>
    <t>CRONIDOR 80MG</t>
  </si>
  <si>
    <t>16/05/2025</t>
  </si>
  <si>
    <t>19/05/2025</t>
  </si>
  <si>
    <t>MAXICAM 0,5 mg</t>
  </si>
  <si>
    <t>TRISSULFIN 1600MG</t>
  </si>
  <si>
    <t>Tipo</t>
  </si>
  <si>
    <t>Valor unitário</t>
  </si>
  <si>
    <t>Perdat Total</t>
  </si>
  <si>
    <t>20/05/2025</t>
  </si>
  <si>
    <t>21/05/2025</t>
  </si>
  <si>
    <t>23/05/2025</t>
  </si>
  <si>
    <t>EMEDRON 20MG</t>
  </si>
  <si>
    <t>EMEDRON 5MG</t>
  </si>
  <si>
    <t>EMEDRON 10MG</t>
  </si>
  <si>
    <t>26/05/2025</t>
  </si>
  <si>
    <t>ANA REIS</t>
  </si>
  <si>
    <t>27/05/2025</t>
  </si>
  <si>
    <t>28/05/2025</t>
  </si>
  <si>
    <t>29/05/2025</t>
  </si>
  <si>
    <t>30/05/2025</t>
  </si>
  <si>
    <t>CRONIDOR 12MG</t>
  </si>
  <si>
    <t>R$ 112,00</t>
  </si>
  <si>
    <t>R$ 75,00</t>
  </si>
  <si>
    <t>R$ 0,00</t>
  </si>
  <si>
    <t>R$ 3,00</t>
  </si>
  <si>
    <t>R$ 20,00</t>
  </si>
  <si>
    <t>Junho/2025</t>
  </si>
  <si>
    <t>Junho 2025</t>
  </si>
  <si>
    <t>METILVET 5MG</t>
  </si>
  <si>
    <t>METILVET 10MG</t>
  </si>
  <si>
    <t>GERIPET</t>
  </si>
  <si>
    <t>CAPSULA</t>
  </si>
  <si>
    <t>GABAPENTINA 30MG</t>
  </si>
  <si>
    <t>BANNI CÃES 20,1 A 40KG</t>
  </si>
  <si>
    <t>BANNI CÃES 10,1 A 20KG</t>
  </si>
  <si>
    <t>BANNI CÃES 5,1 A 10KG</t>
  </si>
  <si>
    <t>BANNI CÃES 40,1 A 60KG</t>
  </si>
  <si>
    <t>BANNI CÃES ATÉ 5KG</t>
  </si>
  <si>
    <t>BANNI 3 GATOS 2,6 A 7,5KG</t>
  </si>
  <si>
    <t>VETNIDAZOL 300MG</t>
  </si>
  <si>
    <t>GABAPENTINA 40MG</t>
  </si>
  <si>
    <t>GABAPENTINA 60MG</t>
  </si>
  <si>
    <t>13/06/2025</t>
  </si>
  <si>
    <t>14/06/2025</t>
  </si>
  <si>
    <t>R$ 1,00</t>
  </si>
  <si>
    <t>R$ 30,00</t>
  </si>
  <si>
    <t>16/06/2025</t>
  </si>
  <si>
    <t>DERMOTRAT AEROSOL</t>
  </si>
  <si>
    <t>SPRAY</t>
  </si>
  <si>
    <t>17/06/2025</t>
  </si>
  <si>
    <t>18/06/2025</t>
  </si>
  <si>
    <t>TRIANCINOLONA</t>
  </si>
  <si>
    <t>Mês2</t>
  </si>
  <si>
    <t>20/06/2025</t>
  </si>
  <si>
    <t>GSK</t>
  </si>
  <si>
    <t>CARVEROL 250 MG</t>
  </si>
  <si>
    <t>23/06/2025</t>
  </si>
  <si>
    <t>24/06/2025</t>
  </si>
  <si>
    <t>25/06/2025</t>
  </si>
  <si>
    <t>26/06/2025</t>
  </si>
  <si>
    <t>EDUARDA</t>
  </si>
  <si>
    <t>27/06/2025</t>
  </si>
  <si>
    <t>28/06/2025</t>
  </si>
  <si>
    <t>30/06/2025</t>
  </si>
  <si>
    <t>TYROX 1000MG</t>
  </si>
  <si>
    <t>Julho 2025</t>
  </si>
  <si>
    <t>R$ 11,00</t>
  </si>
  <si>
    <t>R$ 77,00</t>
  </si>
  <si>
    <t>R$ 44,00</t>
  </si>
  <si>
    <t>R$ 27,00</t>
  </si>
  <si>
    <t>R$ 200,00</t>
  </si>
  <si>
    <t>Julho/2025</t>
  </si>
  <si>
    <t>R$ 348,00</t>
  </si>
  <si>
    <t>GABAPENTINA 54MG</t>
  </si>
  <si>
    <t>7140</t>
  </si>
  <si>
    <t>MIRTZ 2MG</t>
  </si>
  <si>
    <t xml:space="preserve">Nome </t>
  </si>
  <si>
    <t>Valor</t>
  </si>
  <si>
    <t xml:space="preserve">TOP GARD </t>
  </si>
  <si>
    <t>Fernanda</t>
  </si>
  <si>
    <t>Rótulos de Linha</t>
  </si>
  <si>
    <t>Total Geral</t>
  </si>
  <si>
    <t>Soma de VALOR</t>
  </si>
  <si>
    <t>Soma de Qtd</t>
  </si>
  <si>
    <t>Soma de COLABORADOR</t>
  </si>
  <si>
    <t>total</t>
  </si>
  <si>
    <t>Soma de Quantidade</t>
  </si>
  <si>
    <t>Soma de Valor Total</t>
  </si>
  <si>
    <t>S</t>
  </si>
  <si>
    <t>Mês</t>
  </si>
  <si>
    <t>R$ 237,00</t>
  </si>
  <si>
    <t>RIFOTRAT SPRAY</t>
  </si>
  <si>
    <t>NATULAB</t>
  </si>
  <si>
    <t>RIOHEX 2% DEGERMANTE</t>
  </si>
  <si>
    <t>ÔMEGA 3 DOG 1000MG</t>
  </si>
  <si>
    <t>GANADOL</t>
  </si>
  <si>
    <t>ULTRAPROCT LDO</t>
  </si>
  <si>
    <t>LEO PHARMA</t>
  </si>
  <si>
    <t>SUCRAFILM 10ML</t>
  </si>
  <si>
    <t>RB SALUTE</t>
  </si>
  <si>
    <t>CETROLAC 5MG/ML</t>
  </si>
  <si>
    <t>BACTRIM 200MG / 40MG 100ML</t>
  </si>
  <si>
    <t>FQM</t>
  </si>
  <si>
    <t>METRONIDAZOL 400MG</t>
  </si>
  <si>
    <t>DIPIRONA MONOIDRATADA 1G</t>
  </si>
  <si>
    <t>BAYCUTEN - N</t>
  </si>
  <si>
    <t>BAYER</t>
  </si>
  <si>
    <t>ÓLEO MINERAL</t>
  </si>
  <si>
    <t>UNIPHAR</t>
  </si>
  <si>
    <t>PRO CART FLEX</t>
  </si>
  <si>
    <t>CÁPSULA</t>
  </si>
  <si>
    <t>SIMETICONA 40MG</t>
  </si>
  <si>
    <t>ÓLEO CICATRIZANTE CURATIVO</t>
  </si>
  <si>
    <t>REGENCEL</t>
  </si>
  <si>
    <t>BUSCOPAN GOTAS</t>
  </si>
  <si>
    <t>VIBRAL</t>
  </si>
  <si>
    <t>0001</t>
  </si>
  <si>
    <t>ABOOT</t>
  </si>
  <si>
    <t>PREDIDERM 5MG</t>
  </si>
  <si>
    <t>OGRAX ARTRO 20</t>
  </si>
  <si>
    <t>BIANCA</t>
  </si>
  <si>
    <t>JHONATAS</t>
  </si>
  <si>
    <t>SANDOZ</t>
  </si>
  <si>
    <t>TYROX 600MG</t>
  </si>
  <si>
    <t>ÓLEO DE GIRASSOL</t>
  </si>
  <si>
    <t>FARMAX</t>
  </si>
  <si>
    <t>BROMOPRIDA</t>
  </si>
  <si>
    <t>0744</t>
  </si>
  <si>
    <t>NOVA QUÍMICA</t>
  </si>
  <si>
    <t>7898019861339</t>
  </si>
  <si>
    <t>7898019861308</t>
  </si>
  <si>
    <t>7896269955204</t>
  </si>
  <si>
    <t>7897316806388</t>
  </si>
  <si>
    <t>3662042000058</t>
  </si>
  <si>
    <t>7898146300374</t>
  </si>
  <si>
    <t>7898195862755</t>
  </si>
  <si>
    <t>7896006219804</t>
  </si>
  <si>
    <t>7896112402398</t>
  </si>
  <si>
    <t>7896006215271</t>
  </si>
  <si>
    <t>7899470806259</t>
  </si>
  <si>
    <t>7898053581347</t>
  </si>
  <si>
    <t>7898053598314</t>
  </si>
  <si>
    <t>7896902210998</t>
  </si>
  <si>
    <t>7896006220909</t>
  </si>
  <si>
    <t>7896016844915</t>
  </si>
  <si>
    <t>7896004769196</t>
  </si>
  <si>
    <t>7896422522823</t>
  </si>
  <si>
    <t>7894916500746</t>
  </si>
  <si>
    <t>7896006298601</t>
  </si>
  <si>
    <t>STOMORGYL 2</t>
  </si>
  <si>
    <t>7896006219958</t>
  </si>
  <si>
    <t>7896006219965</t>
  </si>
  <si>
    <t>7896006219972</t>
  </si>
  <si>
    <t>7896672202681</t>
  </si>
  <si>
    <t>RIMADYL 100MG</t>
  </si>
  <si>
    <t>7898049718061</t>
  </si>
  <si>
    <t>7898040328610</t>
  </si>
  <si>
    <t>GENTASIL INJETAVEL</t>
  </si>
  <si>
    <t>7898232038938</t>
  </si>
  <si>
    <t>7891317014155</t>
  </si>
  <si>
    <t>7896112102663</t>
  </si>
  <si>
    <t>7896006202752</t>
  </si>
  <si>
    <t>7896006290070</t>
  </si>
  <si>
    <t>7896006290520</t>
  </si>
  <si>
    <t>7896676432886</t>
  </si>
  <si>
    <t>7897515655435</t>
  </si>
  <si>
    <t>7898019860080</t>
  </si>
  <si>
    <t>7898049718948</t>
  </si>
  <si>
    <t>7897411601543</t>
  </si>
  <si>
    <t>7898953165296</t>
  </si>
  <si>
    <t>7896676438093</t>
  </si>
  <si>
    <t>7896006200659</t>
  </si>
  <si>
    <t>7898146300121</t>
  </si>
  <si>
    <t>7898146300169</t>
  </si>
  <si>
    <t>7898146300176</t>
  </si>
  <si>
    <t>7898031312697</t>
  </si>
  <si>
    <t>7896023719899</t>
  </si>
  <si>
    <t>7896112402176</t>
  </si>
  <si>
    <t>7896006213130</t>
  </si>
  <si>
    <t>7898195864445</t>
  </si>
  <si>
    <t>LUVA DE VINIL TAM. G</t>
  </si>
  <si>
    <t>MAXALGINA GOTAS</t>
  </si>
  <si>
    <t>7898133131011</t>
  </si>
  <si>
    <t>BENZOILMETRONIDAZOL 40MG</t>
  </si>
  <si>
    <t>SUSPENSÃO</t>
  </si>
  <si>
    <t>7898019864309</t>
  </si>
  <si>
    <t>7897515657576</t>
  </si>
  <si>
    <t>CREME</t>
  </si>
  <si>
    <t>7891010244361</t>
  </si>
  <si>
    <t>7898232030895</t>
  </si>
  <si>
    <t>PROTETOR NIVEA SUN</t>
  </si>
  <si>
    <t>LIMPA ORELHAS</t>
  </si>
  <si>
    <t>COLLIE VEGAN</t>
  </si>
  <si>
    <t>7891106000956</t>
  </si>
  <si>
    <t>VIBRAMICINA DOXICLINA 100MG</t>
  </si>
  <si>
    <t>7891268113013</t>
  </si>
  <si>
    <t>PFIZER</t>
  </si>
  <si>
    <t>7896138770072</t>
  </si>
  <si>
    <t>ASSILO DOS CÃES</t>
  </si>
  <si>
    <t>localidade</t>
  </si>
  <si>
    <t>BAPANTOL DERMA</t>
  </si>
  <si>
    <t>CONDROTON 1000MG</t>
  </si>
  <si>
    <t>TYROX 800MCG</t>
  </si>
  <si>
    <t>7898146300367</t>
  </si>
  <si>
    <t>BROMOPRIDA 10MG</t>
  </si>
  <si>
    <t>7896422507158</t>
  </si>
  <si>
    <t>DESCARPACK</t>
  </si>
  <si>
    <t>BEPANTOL DERMA 400ML</t>
  </si>
  <si>
    <t>7891106916462</t>
  </si>
  <si>
    <t>CEFA SID 660MG</t>
  </si>
  <si>
    <t>7898232038792</t>
  </si>
  <si>
    <t>CLORIDRATO DE ONDANSETRONA</t>
  </si>
  <si>
    <t>7896112400387</t>
  </si>
  <si>
    <t>ENAVO GOTAS 8MG</t>
  </si>
  <si>
    <t>7896004793917</t>
  </si>
  <si>
    <t>TESTE 2</t>
  </si>
  <si>
    <t>PLASIVET GOTAS</t>
  </si>
  <si>
    <t>7898201802874</t>
  </si>
  <si>
    <t>BIOVET</t>
  </si>
  <si>
    <t>DEFEND PRO GATO</t>
  </si>
  <si>
    <t>PIPETA</t>
  </si>
  <si>
    <t>7898201803581</t>
  </si>
  <si>
    <t>UNGUENTO VANSIL 50G</t>
  </si>
  <si>
    <t>REVIPEL 70G</t>
  </si>
  <si>
    <t>SEC LAC 5 0,5MG</t>
  </si>
  <si>
    <t>7896006206156</t>
  </si>
  <si>
    <t>TRIANCINOLONA ACETONIDA 1MG</t>
  </si>
  <si>
    <t>NISTATINA 1000 UI/ML</t>
  </si>
  <si>
    <t>7896004702032</t>
  </si>
  <si>
    <t>DEFEND PRÓ - CÃES ATÉ 10KG</t>
  </si>
  <si>
    <t>7898201803659</t>
  </si>
  <si>
    <t>DEFEND PRÓ - CÃES 10KG A 20KG</t>
  </si>
  <si>
    <t>7898201803673</t>
  </si>
  <si>
    <t>DEFEND PRÓ - CÃES 20KG A 40KG</t>
  </si>
  <si>
    <t>7898201803697</t>
  </si>
  <si>
    <t>7898201803710</t>
  </si>
  <si>
    <t>DEFEND PRÓ - CÃES 40kg</t>
  </si>
  <si>
    <t>VERMIVET PLUS 2.0 MG</t>
  </si>
  <si>
    <t>7898201802348</t>
  </si>
  <si>
    <t>VELOCE 0.5% MELOXICAM</t>
  </si>
  <si>
    <t>VERMIVET FILHOTE</t>
  </si>
  <si>
    <t>7898201802287</t>
  </si>
  <si>
    <t>TOTALIS MEDIUM</t>
  </si>
  <si>
    <t>7898201803086</t>
  </si>
  <si>
    <t>DIPIRONA GOTAS 20ML</t>
  </si>
  <si>
    <t>7898201802904</t>
  </si>
  <si>
    <t>TOTALIS MINI</t>
  </si>
  <si>
    <t>7898201803048</t>
  </si>
  <si>
    <t>GABAPENTINA 40 MG</t>
  </si>
  <si>
    <t>STIMO TON PRO</t>
  </si>
  <si>
    <t>VERMIVET PLUS 660MG</t>
  </si>
  <si>
    <t>7898201802225</t>
  </si>
  <si>
    <t>TOTALIS MAXI</t>
  </si>
  <si>
    <t>7898201803246</t>
  </si>
  <si>
    <t>VERMIVET GATOS COMPOSTO</t>
  </si>
  <si>
    <t>7898201802843</t>
  </si>
  <si>
    <t>MELOXITABS 2MG</t>
  </si>
  <si>
    <t>7898201805165</t>
  </si>
  <si>
    <t>MELOXITABS 0,5MG</t>
  </si>
  <si>
    <t>7898201805141</t>
  </si>
  <si>
    <t>PREDITABS 5MG</t>
  </si>
  <si>
    <t>PREDITABS 20MG</t>
  </si>
  <si>
    <t>7898201806353</t>
  </si>
  <si>
    <t>7896094930001</t>
  </si>
  <si>
    <t>BRAINFARMA</t>
  </si>
  <si>
    <t>GASTROBLACK 10MG</t>
  </si>
  <si>
    <t>7898201801686</t>
  </si>
  <si>
    <t>INVERVET CÃES 6MG</t>
  </si>
  <si>
    <t>7898201804038</t>
  </si>
  <si>
    <t>INVERVET CÃES 3MG</t>
  </si>
  <si>
    <t>7898201803987</t>
  </si>
  <si>
    <t>INVERVET CÃES 12MG</t>
  </si>
  <si>
    <t>7898201804076</t>
  </si>
  <si>
    <t>7896138700072</t>
  </si>
  <si>
    <t>LUFTAL MAX GOTAS</t>
  </si>
  <si>
    <t>7896004709567</t>
  </si>
  <si>
    <t>RETIROU</t>
  </si>
  <si>
    <t>DEVOLVEU</t>
  </si>
  <si>
    <t>HÁLITO DINE SPRAY</t>
  </si>
  <si>
    <t xml:space="preserve">7898232038945 </t>
  </si>
  <si>
    <t>GABAPENTINA 100MG</t>
  </si>
  <si>
    <t xml:space="preserve">AD-TIL </t>
  </si>
  <si>
    <t>7896094925144</t>
  </si>
  <si>
    <t>TARGIFOR 20ML</t>
  </si>
  <si>
    <t>7891058001643</t>
  </si>
  <si>
    <t>COMPLEXO B 30ML</t>
  </si>
  <si>
    <t>7898277713272</t>
  </si>
  <si>
    <t>ARTE NATIVA</t>
  </si>
  <si>
    <t>DIPIRONA 500 MG</t>
  </si>
  <si>
    <t>BISSULFATO DE CLOPIDOGREL</t>
  </si>
  <si>
    <t>AD-TIL</t>
  </si>
  <si>
    <t>ENERGY PET</t>
  </si>
  <si>
    <t>MARCELO</t>
  </si>
  <si>
    <t>ÔMEGA 3 DOG 500MG</t>
  </si>
  <si>
    <t>7898195862748</t>
  </si>
  <si>
    <t>CLORESTEN XAMPU</t>
  </si>
  <si>
    <t>IDPedido</t>
  </si>
  <si>
    <t>Mensagem</t>
  </si>
  <si>
    <t>Local</t>
  </si>
  <si>
    <t>EmailDestino</t>
  </si>
  <si>
    <t>Status</t>
  </si>
  <si>
    <t>DataEnvio</t>
  </si>
  <si>
    <t>DataResposta</t>
  </si>
  <si>
    <t>ANTIPULGAS E C. REVOLUTION 6%</t>
  </si>
  <si>
    <t>7898049717958</t>
  </si>
  <si>
    <t>TOBRACIN 3MG/ML</t>
  </si>
  <si>
    <t>7896676433395</t>
  </si>
  <si>
    <t>BENZOILMETRONIDAZOL 40MG/ML</t>
  </si>
  <si>
    <t>SULFAMETOXAZOL+TRIMETOPRIMA 400MG+80MG</t>
  </si>
  <si>
    <t>REDOXON 200MG/ML</t>
  </si>
  <si>
    <t>7891106006286</t>
  </si>
  <si>
    <t>PIMOBENDAN 2,6MG</t>
  </si>
  <si>
    <t>CHEMITRIL 150MG</t>
  </si>
  <si>
    <t>7898096855139</t>
  </si>
  <si>
    <t>CHEMITEC</t>
  </si>
  <si>
    <t>BROMOPRIDA 4MG/ML 20ML</t>
  </si>
  <si>
    <t>7895296210744</t>
  </si>
  <si>
    <t>NOVA QUIMICA</t>
  </si>
  <si>
    <t>PREDITABS 10MG</t>
  </si>
  <si>
    <t>7898201806346</t>
  </si>
  <si>
    <t>RIOHEX 0,5%</t>
  </si>
  <si>
    <t>SULFAMETOXAZOL + TRIMETOPRIMA 400MG + 80MG</t>
  </si>
  <si>
    <t>7896112145776</t>
  </si>
  <si>
    <t>CLORIDRATO DE AMITRIPTILINA 75MG</t>
  </si>
  <si>
    <t>BISSULFATO DE CLOPIDOGREL 75MG</t>
  </si>
  <si>
    <t>7897595605924</t>
  </si>
  <si>
    <t>7897940707181</t>
  </si>
  <si>
    <t>MArcelo</t>
  </si>
  <si>
    <t>363555</t>
  </si>
  <si>
    <t>363554</t>
  </si>
  <si>
    <t>RayANE</t>
  </si>
  <si>
    <t>LUVA DE VINIL DESCARTÁVEL</t>
  </si>
  <si>
    <t>7898232038945</t>
  </si>
  <si>
    <t>LUVA DE VINIL SEM PÓ</t>
  </si>
  <si>
    <t>NUXCELL FEL</t>
  </si>
  <si>
    <t>Danieli</t>
  </si>
  <si>
    <t>Livia</t>
  </si>
  <si>
    <t>ITRACONAZOL 11,85MG</t>
  </si>
  <si>
    <t>ITRACONAZOL 5MG</t>
  </si>
  <si>
    <t>ITRACONAZOL 10,5MG</t>
  </si>
  <si>
    <t>ITRACONAZOL 5,5MG</t>
  </si>
  <si>
    <t>ITRACONAZOL 11,7MG</t>
  </si>
  <si>
    <t>ITRACONAZOL 7,9MG</t>
  </si>
  <si>
    <t>ITRACONAZOL 7,6MG</t>
  </si>
  <si>
    <t>ITRACONAZOL 9,3MG</t>
  </si>
  <si>
    <t>ITRACONAZOL 8,75MG</t>
  </si>
  <si>
    <t>ITRACONAZOL 6,75MG</t>
  </si>
  <si>
    <t>ITRACONAZOL 7,85MG</t>
  </si>
  <si>
    <t>ITRACONAZOL 5,85MG</t>
  </si>
  <si>
    <t>GARDENAL 40MG</t>
  </si>
  <si>
    <t>7898216368051</t>
  </si>
  <si>
    <t>FERNERGAN 25MG</t>
  </si>
  <si>
    <t>7896070600447</t>
  </si>
  <si>
    <t>QUARENTENA DOS GATOS</t>
  </si>
  <si>
    <t>LIVIA</t>
  </si>
  <si>
    <t>DANIELI</t>
  </si>
  <si>
    <t>ITL 50 mg</t>
  </si>
  <si>
    <t>rayane</t>
  </si>
  <si>
    <t>ITL 50MG</t>
  </si>
  <si>
    <t>371168</t>
  </si>
  <si>
    <t>LUVA DE VINIL</t>
  </si>
  <si>
    <t>7898283814413</t>
  </si>
  <si>
    <t>1,960,00</t>
  </si>
  <si>
    <t>EPITHELIZE COLÍRIO</t>
  </si>
  <si>
    <t>7896676438765</t>
  </si>
  <si>
    <t xml:space="preserve">PROTETOR SOLAR NIVEA FPS 70 </t>
  </si>
  <si>
    <t>BUSCOPAN COMPOSTO GOTAS</t>
  </si>
  <si>
    <t xml:space="preserve">TOBRACIN </t>
  </si>
  <si>
    <t xml:space="preserve">TRIANCINOLONA ACETONIDA </t>
  </si>
  <si>
    <t>AMOXILINA 500MG + CLAVULANATO DE POTÁSSIO 125MG</t>
  </si>
  <si>
    <t>7897595624642</t>
  </si>
  <si>
    <t>vitoria</t>
  </si>
  <si>
    <t>CONDROPLEX 500MG</t>
  </si>
  <si>
    <t>7896112401100</t>
  </si>
  <si>
    <t>livia</t>
  </si>
  <si>
    <t>maicon</t>
  </si>
  <si>
    <t>7896004712048</t>
  </si>
  <si>
    <t>TRIANCINOLONA ACETONIDA</t>
  </si>
  <si>
    <t>vi</t>
  </si>
  <si>
    <t>bianca</t>
  </si>
  <si>
    <t>Dani</t>
  </si>
  <si>
    <t>ray</t>
  </si>
  <si>
    <t xml:space="preserve">AGEMOXI CL 250 MG </t>
  </si>
  <si>
    <t>ana</t>
  </si>
  <si>
    <t>a</t>
  </si>
  <si>
    <t>jhow</t>
  </si>
  <si>
    <t>0606529229870</t>
  </si>
  <si>
    <t>BIOSYN</t>
  </si>
  <si>
    <t>NUXCELL NEO</t>
  </si>
  <si>
    <t>Bianca</t>
  </si>
  <si>
    <t>BRAVECTO  2 A 4,5KG</t>
  </si>
  <si>
    <t>8713184136893</t>
  </si>
  <si>
    <t>MSD SAÚDE ANIMAL</t>
  </si>
  <si>
    <t>biancA</t>
  </si>
  <si>
    <t>7898019868277</t>
  </si>
  <si>
    <t>VI</t>
  </si>
  <si>
    <t>7898053770208</t>
  </si>
  <si>
    <t>BOEHRINGER INGELHEIM</t>
  </si>
  <si>
    <t>ana reis</t>
  </si>
  <si>
    <t>BIANCa</t>
  </si>
  <si>
    <t>ONCILON-A ORABASE</t>
  </si>
  <si>
    <t>7895858015824</t>
  </si>
  <si>
    <t>ASPEN</t>
  </si>
  <si>
    <t>DANI</t>
  </si>
  <si>
    <t>7898053580401</t>
  </si>
  <si>
    <t>TACROLIMUS 0,03%</t>
  </si>
  <si>
    <t>Data de Entrada</t>
  </si>
  <si>
    <t>PAPEL</t>
  </si>
  <si>
    <t>FOLHA</t>
  </si>
  <si>
    <t>2214</t>
  </si>
  <si>
    <t>PATRILE</t>
  </si>
  <si>
    <t>CÁPSULAS</t>
  </si>
  <si>
    <t>374793</t>
  </si>
  <si>
    <t>374795</t>
  </si>
  <si>
    <t>374794</t>
  </si>
  <si>
    <t>374792</t>
  </si>
  <si>
    <t>374791</t>
  </si>
  <si>
    <t>7896006219996</t>
  </si>
  <si>
    <t>BACTRIM 400MG/80MG</t>
  </si>
  <si>
    <t>7898040328597</t>
  </si>
  <si>
    <t>202607</t>
  </si>
  <si>
    <t>7896004702049</t>
  </si>
  <si>
    <t>BENEFLORA GATOS</t>
  </si>
  <si>
    <t>SUPLEMENTO</t>
  </si>
  <si>
    <t>7896112409496</t>
  </si>
  <si>
    <t>DOXICICLINA 33,5MG</t>
  </si>
  <si>
    <t>376152</t>
  </si>
  <si>
    <t>RAY</t>
  </si>
  <si>
    <t>MARCIA</t>
  </si>
  <si>
    <t>CLORIDRATO DE AMITRIPTILINA</t>
  </si>
  <si>
    <t>7896422524643</t>
  </si>
  <si>
    <t xml:space="preserve">OGRAX ARTRO 10 </t>
  </si>
  <si>
    <t>7896112402794</t>
  </si>
  <si>
    <t>DRONTAL GATOS - 4KG</t>
  </si>
  <si>
    <t>5420036915263</t>
  </si>
  <si>
    <t>574477</t>
  </si>
  <si>
    <t>jhonatas</t>
  </si>
  <si>
    <t>JHOW</t>
  </si>
  <si>
    <t>MUCOMUCIL</t>
  </si>
  <si>
    <t>7898053583273</t>
  </si>
  <si>
    <t>Colaboradores</t>
  </si>
  <si>
    <t>JOHN</t>
  </si>
  <si>
    <t>DANIELE</t>
  </si>
  <si>
    <t>CANIL 1</t>
  </si>
  <si>
    <t>CANIL 2</t>
  </si>
  <si>
    <t>GATIL 1</t>
  </si>
  <si>
    <t>GATIL 2</t>
  </si>
  <si>
    <t>GATIL 3</t>
  </si>
  <si>
    <t>ASILO DOS CÃES</t>
  </si>
  <si>
    <t>ASILO DOS GATOS</t>
  </si>
  <si>
    <t>QUARENTENA DOS CÃES</t>
  </si>
  <si>
    <t>JHOw</t>
  </si>
  <si>
    <t>TIROX 600MCG</t>
  </si>
  <si>
    <t>7898146300350</t>
  </si>
  <si>
    <t>URSACOL 50MG</t>
  </si>
  <si>
    <t>7898074614857</t>
  </si>
  <si>
    <t>ZAMBON</t>
  </si>
  <si>
    <t>7898700413007</t>
  </si>
  <si>
    <t>VITAMEDIC</t>
  </si>
  <si>
    <t>7896016804915</t>
  </si>
  <si>
    <t>PROTETOR SOLAR NIVEA FPS 70</t>
  </si>
  <si>
    <t>ITRACONAZOL 100MG</t>
  </si>
  <si>
    <t>380688</t>
  </si>
  <si>
    <t>OGRAX ARTRO 10</t>
  </si>
  <si>
    <t>PREDNISOLONA 20MG</t>
  </si>
  <si>
    <t>7891317004323</t>
  </si>
  <si>
    <t>EUROFARMA</t>
  </si>
  <si>
    <t>LUFTAL GEL CAPS</t>
  </si>
  <si>
    <t>7896016804939</t>
  </si>
  <si>
    <t>CATALENT BRASIL</t>
  </si>
  <si>
    <t>381510</t>
  </si>
  <si>
    <t>BUSCOPAN 10MG</t>
  </si>
  <si>
    <t>DRÁGEAS</t>
  </si>
  <si>
    <t>7896094921429</t>
  </si>
  <si>
    <t>7898146300275</t>
  </si>
  <si>
    <t>AGEMOXI CL 250 MG</t>
  </si>
  <si>
    <t>7898201805905</t>
  </si>
  <si>
    <t>382718</t>
  </si>
  <si>
    <t>382717</t>
  </si>
  <si>
    <t>CORTICORTEN 5MG</t>
  </si>
  <si>
    <t>7896714200705</t>
  </si>
  <si>
    <t>GALLIPRANT 20MG</t>
  </si>
  <si>
    <t xml:space="preserve">COMPRIMIDO </t>
  </si>
  <si>
    <t>5420036943648</t>
  </si>
  <si>
    <t>ÔMEGA 3+6+D CAT</t>
  </si>
  <si>
    <t>7898195864544</t>
  </si>
  <si>
    <t>LUFTAL 40MG</t>
  </si>
  <si>
    <t>7896016801501</t>
  </si>
  <si>
    <t xml:space="preserve">COSMED </t>
  </si>
  <si>
    <t>TESTE</t>
  </si>
  <si>
    <t>0000</t>
  </si>
  <si>
    <t>R$ 49.752,47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</si>
</sst>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R$&quot;* #,##0.00_);_(&quot;R$&quot;* \(#,##0.00\);_(&quot;R$&quot;* &quot;-&quot;??_);_(@_)"/>
    <numFmt numFmtId="165" formatCode="&quot;R$&quot;\ #,##0.00"/>
    <numFmt numFmtId="166" formatCode="m/d/yyyy"/>
    <numFmt numFmtId="167" formatCode="_-[$R$-416]\ * #,##0.00_-;\-[$R$-416]\ * #,##0.00_-;_-[$R$-416]\ * &quot;-&quot;??_-;_-@_-"/>
    <numFmt numFmtId="168" formatCode="\R&quot;R$&quot;\ #,##0.00"/>
    <numFmt numFmtId="169" formatCode="dd/mm/yy;@"/>
    <numFmt numFmtId="170" formatCode="dd/mm/yyyy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2"/>
      <color theme="1"/>
      <name val="Aptos Display"/>
      <family val="2"/>
      <scheme val="major"/>
    </font>
    <font>
      <b/>
      <sz val="22"/>
      <color theme="0"/>
      <name val="72 Condensed"/>
      <family val="2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36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11"/>
      <color theme="1"/>
      <name val="Arial"/>
      <family val="2"/>
    </font>
    <font>
      <b/>
      <sz val="18"/>
      <color theme="1"/>
      <name val="Segoe UI"/>
      <family val="2"/>
    </font>
    <font>
      <sz val="2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2"/>
      <color theme="0"/>
      <name val="Aptos Narrow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-0.49998474074526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2" tint="-0.499984740745262"/>
        <bgColor theme="4" tint="0.59999389629810485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left"/>
    </xf>
    <xf numFmtId="164" fontId="0" fillId="0" borderId="0" xfId="1" applyFont="1"/>
    <xf numFmtId="14" fontId="0" fillId="0" borderId="0" xfId="0" applyNumberFormat="1" applyAlignment="1">
      <alignment horizontal="left"/>
    </xf>
    <xf numFmtId="164" fontId="2" fillId="2" borderId="1" xfId="1" applyFont="1" applyFill="1" applyBorder="1"/>
    <xf numFmtId="17" fontId="3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1" applyNumberFormat="1" applyFont="1" applyBorder="1" applyAlignment="1">
      <alignment horizontal="left" vertical="center"/>
    </xf>
    <xf numFmtId="49" fontId="0" fillId="0" borderId="0" xfId="0" applyNumberFormat="1"/>
    <xf numFmtId="164" fontId="0" fillId="0" borderId="0" xfId="1" applyFont="1" applyAlignment="1">
      <alignment horizontal="left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5" fontId="0" fillId="0" borderId="0" xfId="1" applyNumberFormat="1" applyFont="1" applyAlignment="1">
      <alignment horizontal="left"/>
    </xf>
    <xf numFmtId="0" fontId="2" fillId="6" borderId="0" xfId="0" applyFont="1" applyFill="1" applyAlignment="1">
      <alignment horizontal="center"/>
    </xf>
    <xf numFmtId="0" fontId="6" fillId="0" borderId="0" xfId="0" applyFont="1"/>
    <xf numFmtId="49" fontId="0" fillId="0" borderId="0" xfId="0" applyNumberFormat="1" applyAlignment="1">
      <alignment horizontal="left"/>
    </xf>
    <xf numFmtId="165" fontId="0" fillId="0" borderId="0" xfId="1" applyNumberFormat="1" applyFont="1"/>
    <xf numFmtId="1" fontId="0" fillId="0" borderId="0" xfId="0" applyNumberFormat="1" applyAlignment="1">
      <alignment horizontal="left"/>
    </xf>
    <xf numFmtId="1" fontId="6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165" fontId="6" fillId="0" borderId="0" xfId="1" applyNumberFormat="1" applyFont="1" applyAlignment="1">
      <alignment vertical="center"/>
    </xf>
    <xf numFmtId="1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5" fontId="0" fillId="0" borderId="0" xfId="1" applyNumberFormat="1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2" fillId="6" borderId="0" xfId="0" applyNumberFormat="1" applyFont="1" applyFill="1" applyAlignment="1">
      <alignment horizontal="center" vertical="center"/>
    </xf>
    <xf numFmtId="165" fontId="6" fillId="0" borderId="0" xfId="1" applyNumberFormat="1" applyFont="1" applyAlignment="1">
      <alignment horizontal="left" vertical="center"/>
    </xf>
    <xf numFmtId="165" fontId="0" fillId="0" borderId="0" xfId="1" applyNumberFormat="1" applyFont="1" applyAlignment="1">
      <alignment horizontal="left" vertical="center"/>
    </xf>
    <xf numFmtId="1" fontId="0" fillId="0" borderId="0" xfId="0" quotePrefix="1" applyNumberFormat="1" applyAlignment="1">
      <alignment horizontal="left" vertical="center"/>
    </xf>
    <xf numFmtId="0" fontId="5" fillId="4" borderId="0" xfId="0" applyFont="1" applyFill="1" applyAlignment="1">
      <alignment vertical="center"/>
    </xf>
    <xf numFmtId="165" fontId="5" fillId="4" borderId="0" xfId="0" applyNumberFormat="1" applyFont="1" applyFill="1" applyAlignment="1">
      <alignment horizont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0" fillId="0" borderId="0" xfId="1" applyNumberFormat="1" applyFont="1" applyBorder="1" applyAlignment="1">
      <alignment horizontal="left"/>
    </xf>
    <xf numFmtId="164" fontId="0" fillId="0" borderId="0" xfId="1" applyFont="1" applyAlignment="1">
      <alignment horizontal="left"/>
    </xf>
    <xf numFmtId="49" fontId="0" fillId="0" borderId="0" xfId="1" applyNumberFormat="1" applyFont="1" applyBorder="1" applyAlignment="1">
      <alignment horizontal="center" vertical="center" wrapText="1"/>
    </xf>
    <xf numFmtId="0" fontId="0" fillId="7" borderId="0" xfId="0" applyFill="1"/>
    <xf numFmtId="49" fontId="0" fillId="0" borderId="0" xfId="1" applyNumberFormat="1" applyFont="1" applyAlignment="1">
      <alignment horizontal="left" vertical="center"/>
    </xf>
    <xf numFmtId="1" fontId="11" fillId="10" borderId="0" xfId="0" applyNumberFormat="1" applyFont="1" applyFill="1" applyAlignment="1">
      <alignment horizontal="left" vertical="center"/>
    </xf>
    <xf numFmtId="49" fontId="11" fillId="10" borderId="3" xfId="0" applyNumberFormat="1" applyFont="1" applyFill="1" applyBorder="1" applyAlignment="1">
      <alignment horizontal="left" vertical="center"/>
    </xf>
    <xf numFmtId="14" fontId="11" fillId="10" borderId="3" xfId="0" applyNumberFormat="1" applyFont="1" applyFill="1" applyBorder="1" applyAlignment="1">
      <alignment horizontal="left" vertical="center"/>
    </xf>
    <xf numFmtId="165" fontId="11" fillId="10" borderId="3" xfId="1" applyNumberFormat="1" applyFont="1" applyFill="1" applyBorder="1" applyAlignment="1">
      <alignment horizontal="left" vertical="center"/>
    </xf>
    <xf numFmtId="49" fontId="11" fillId="10" borderId="3" xfId="0" applyNumberFormat="1" applyFont="1" applyFill="1" applyBorder="1" applyAlignment="1">
      <alignment horizontal="center" vertical="center"/>
    </xf>
    <xf numFmtId="1" fontId="0" fillId="8" borderId="4" xfId="0" applyNumberFormat="1" applyFill="1" applyBorder="1" applyAlignment="1">
      <alignment horizontal="left" vertical="center"/>
    </xf>
    <xf numFmtId="49" fontId="0" fillId="8" borderId="5" xfId="0" applyNumberFormat="1" applyFill="1" applyBorder="1" applyAlignment="1">
      <alignment horizontal="left" vertical="center"/>
    </xf>
    <xf numFmtId="14" fontId="0" fillId="8" borderId="5" xfId="0" applyNumberFormat="1" applyFill="1" applyBorder="1" applyAlignment="1">
      <alignment horizontal="left" vertical="center"/>
    </xf>
    <xf numFmtId="165" fontId="0" fillId="8" borderId="5" xfId="1" applyNumberFormat="1" applyFont="1" applyFill="1" applyBorder="1" applyAlignment="1">
      <alignment horizontal="left" vertical="center"/>
    </xf>
    <xf numFmtId="49" fontId="0" fillId="8" borderId="5" xfId="0" applyNumberFormat="1" applyFill="1" applyBorder="1" applyAlignment="1">
      <alignment horizontal="center" vertical="center"/>
    </xf>
    <xf numFmtId="1" fontId="0" fillId="9" borderId="6" xfId="0" applyNumberFormat="1" applyFill="1" applyBorder="1" applyAlignment="1">
      <alignment horizontal="left" vertical="center"/>
    </xf>
    <xf numFmtId="49" fontId="0" fillId="9" borderId="2" xfId="0" applyNumberFormat="1" applyFill="1" applyBorder="1" applyAlignment="1">
      <alignment horizontal="left" vertical="center"/>
    </xf>
    <xf numFmtId="14" fontId="0" fillId="9" borderId="2" xfId="0" applyNumberFormat="1" applyFill="1" applyBorder="1" applyAlignment="1">
      <alignment horizontal="left" vertical="center"/>
    </xf>
    <xf numFmtId="165" fontId="0" fillId="9" borderId="2" xfId="1" applyNumberFormat="1" applyFont="1" applyFill="1" applyBorder="1" applyAlignment="1">
      <alignment horizontal="left" vertical="center"/>
    </xf>
    <xf numFmtId="49" fontId="0" fillId="9" borderId="2" xfId="0" applyNumberFormat="1" applyFill="1" applyBorder="1" applyAlignment="1">
      <alignment horizontal="center" vertical="center"/>
    </xf>
    <xf numFmtId="1" fontId="0" fillId="8" borderId="6" xfId="0" applyNumberFormat="1" applyFill="1" applyBorder="1" applyAlignment="1">
      <alignment horizontal="left" vertical="center"/>
    </xf>
    <xf numFmtId="49" fontId="0" fillId="8" borderId="2" xfId="0" applyNumberFormat="1" applyFill="1" applyBorder="1" applyAlignment="1">
      <alignment horizontal="left" vertical="center"/>
    </xf>
    <xf numFmtId="14" fontId="0" fillId="8" borderId="2" xfId="0" applyNumberFormat="1" applyFill="1" applyBorder="1" applyAlignment="1">
      <alignment horizontal="left" vertical="center"/>
    </xf>
    <xf numFmtId="165" fontId="0" fillId="8" borderId="2" xfId="1" applyNumberFormat="1" applyFont="1" applyFill="1" applyBorder="1" applyAlignment="1">
      <alignment horizontal="left" vertical="center"/>
    </xf>
    <xf numFmtId="49" fontId="0" fillId="8" borderId="2" xfId="0" applyNumberFormat="1" applyFill="1" applyBorder="1" applyAlignment="1">
      <alignment horizontal="center" vertical="center"/>
    </xf>
    <xf numFmtId="49" fontId="2" fillId="6" borderId="2" xfId="0" applyNumberFormat="1" applyFon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left" vertical="center"/>
    </xf>
    <xf numFmtId="166" fontId="0" fillId="8" borderId="2" xfId="0" applyNumberFormat="1" applyFill="1" applyBorder="1" applyAlignment="1">
      <alignment horizontal="left" vertical="center"/>
    </xf>
    <xf numFmtId="49" fontId="0" fillId="11" borderId="2" xfId="0" applyNumberFormat="1" applyFill="1" applyBorder="1" applyAlignment="1">
      <alignment horizontal="center" vertical="center"/>
    </xf>
    <xf numFmtId="49" fontId="0" fillId="12" borderId="2" xfId="0" applyNumberFormat="1" applyFill="1" applyBorder="1" applyAlignment="1">
      <alignment horizontal="center" vertical="center"/>
    </xf>
    <xf numFmtId="49" fontId="0" fillId="12" borderId="3" xfId="0" applyNumberFormat="1" applyFill="1" applyBorder="1" applyAlignment="1">
      <alignment horizontal="center" vertical="center"/>
    </xf>
    <xf numFmtId="49" fontId="0" fillId="15" borderId="0" xfId="0" applyNumberFormat="1" applyFill="1" applyAlignment="1">
      <alignment horizontal="center"/>
    </xf>
    <xf numFmtId="1" fontId="0" fillId="8" borderId="7" xfId="0" applyNumberFormat="1" applyFill="1" applyBorder="1" applyAlignment="1">
      <alignment horizontal="left"/>
    </xf>
    <xf numFmtId="49" fontId="0" fillId="8" borderId="8" xfId="0" applyNumberFormat="1" applyFill="1" applyBorder="1" applyAlignment="1">
      <alignment horizontal="left"/>
    </xf>
    <xf numFmtId="49" fontId="0" fillId="8" borderId="8" xfId="0" applyNumberFormat="1" applyFill="1" applyBorder="1"/>
    <xf numFmtId="165" fontId="0" fillId="8" borderId="8" xfId="0" applyNumberFormat="1" applyFill="1" applyBorder="1" applyAlignment="1">
      <alignment horizontal="left"/>
    </xf>
    <xf numFmtId="49" fontId="0" fillId="8" borderId="8" xfId="0" applyNumberFormat="1" applyFill="1" applyBorder="1" applyAlignment="1">
      <alignment horizontal="center"/>
    </xf>
    <xf numFmtId="1" fontId="0" fillId="15" borderId="0" xfId="0" applyNumberFormat="1" applyFill="1" applyAlignment="1">
      <alignment horizontal="left"/>
    </xf>
    <xf numFmtId="49" fontId="0" fillId="15" borderId="0" xfId="0" applyNumberFormat="1" applyFill="1" applyAlignment="1">
      <alignment horizontal="left"/>
    </xf>
    <xf numFmtId="14" fontId="0" fillId="15" borderId="0" xfId="0" applyNumberFormat="1" applyFill="1" applyAlignment="1">
      <alignment horizontal="left"/>
    </xf>
    <xf numFmtId="49" fontId="0" fillId="15" borderId="0" xfId="0" applyNumberFormat="1" applyFill="1"/>
    <xf numFmtId="165" fontId="0" fillId="15" borderId="0" xfId="1" applyNumberFormat="1" applyFont="1" applyFill="1" applyAlignment="1">
      <alignment horizontal="left"/>
    </xf>
    <xf numFmtId="14" fontId="0" fillId="0" borderId="0" xfId="0" applyNumberFormat="1"/>
    <xf numFmtId="165" fontId="15" fillId="16" borderId="0" xfId="1" applyNumberFormat="1" applyFon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167" fontId="0" fillId="0" borderId="0" xfId="1" applyNumberFormat="1" applyFont="1" applyAlignment="1">
      <alignment vertical="center"/>
    </xf>
    <xf numFmtId="167" fontId="0" fillId="0" borderId="0" xfId="1" applyNumberFormat="1" applyFont="1"/>
    <xf numFmtId="166" fontId="0" fillId="0" borderId="0" xfId="0" applyNumberFormat="1"/>
    <xf numFmtId="49" fontId="0" fillId="9" borderId="0" xfId="0" applyNumberFormat="1" applyFill="1" applyAlignment="1">
      <alignment horizontal="left"/>
    </xf>
    <xf numFmtId="164" fontId="0" fillId="9" borderId="0" xfId="1" applyFont="1" applyFill="1" applyBorder="1" applyAlignment="1">
      <alignment horizontal="left"/>
    </xf>
    <xf numFmtId="164" fontId="2" fillId="10" borderId="9" xfId="1" applyFont="1" applyFill="1" applyBorder="1" applyAlignment="1">
      <alignment horizontal="left" vertical="center"/>
    </xf>
    <xf numFmtId="164" fontId="6" fillId="0" borderId="0" xfId="1" applyFont="1" applyAlignment="1">
      <alignment horizontal="left"/>
    </xf>
    <xf numFmtId="168" fontId="6" fillId="0" borderId="0" xfId="1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1" fontId="2" fillId="10" borderId="9" xfId="1" applyNumberFormat="1" applyFont="1" applyFill="1" applyBorder="1" applyAlignment="1">
      <alignment horizontal="left" vertical="center"/>
    </xf>
    <xf numFmtId="1" fontId="6" fillId="0" borderId="0" xfId="1" applyNumberFormat="1" applyFont="1" applyAlignment="1">
      <alignment horizontal="left"/>
    </xf>
    <xf numFmtId="1" fontId="0" fillId="0" borderId="0" xfId="1" applyNumberFormat="1" applyFont="1" applyAlignment="1">
      <alignment horizontal="left"/>
    </xf>
    <xf numFmtId="165" fontId="2" fillId="10" borderId="9" xfId="1" applyNumberFormat="1" applyFont="1" applyFill="1" applyBorder="1" applyAlignment="1">
      <alignment horizontal="left" vertical="center"/>
    </xf>
    <xf numFmtId="165" fontId="6" fillId="0" borderId="0" xfId="1" applyNumberFormat="1" applyFont="1" applyAlignment="1">
      <alignment horizontal="left"/>
    </xf>
    <xf numFmtId="169" fontId="2" fillId="10" borderId="9" xfId="1" applyNumberFormat="1" applyFont="1" applyFill="1" applyBorder="1" applyAlignment="1">
      <alignment horizontal="left" vertical="center"/>
    </xf>
    <xf numFmtId="169" fontId="0" fillId="0" borderId="0" xfId="0" applyNumberFormat="1" applyAlignment="1">
      <alignment horizontal="left"/>
    </xf>
    <xf numFmtId="164" fontId="2" fillId="10" borderId="10" xfId="1" applyFont="1" applyFill="1" applyBorder="1" applyAlignment="1">
      <alignment horizontal="left" vertical="center"/>
    </xf>
    <xf numFmtId="166" fontId="0" fillId="0" borderId="0" xfId="0" applyNumberFormat="1" applyAlignment="1">
      <alignment horizontal="left"/>
    </xf>
    <xf numFmtId="167" fontId="0" fillId="0" borderId="0" xfId="1" applyNumberFormat="1" applyFont="1" applyAlignment="1">
      <alignment horizontal="left"/>
    </xf>
    <xf numFmtId="164" fontId="2" fillId="2" borderId="1" xfId="1" applyFont="1" applyFill="1" applyBorder="1" applyAlignment="1">
      <alignment wrapText="1"/>
    </xf>
    <xf numFmtId="0" fontId="6" fillId="0" borderId="0" xfId="0" applyFont="1" applyAlignment="1">
      <alignment horizontal="left"/>
    </xf>
    <xf numFmtId="0" fontId="2" fillId="10" borderId="10" xfId="0" applyFont="1" applyFill="1" applyBorder="1" applyAlignment="1">
      <alignment horizontal="left" vertical="center"/>
    </xf>
    <xf numFmtId="0" fontId="3" fillId="19" borderId="0" xfId="0" applyFont="1" applyFill="1" applyAlignment="1">
      <alignment horizontal="center"/>
    </xf>
    <xf numFmtId="165" fontId="0" fillId="0" borderId="0" xfId="1" applyNumberFormat="1" applyFont="1" applyAlignment="1">
      <alignment horizontal="center" vertical="center"/>
    </xf>
    <xf numFmtId="165" fontId="16" fillId="18" borderId="0" xfId="1" applyNumberFormat="1" applyFont="1" applyFill="1" applyAlignment="1">
      <alignment horizontal="center" vertical="center"/>
    </xf>
    <xf numFmtId="167" fontId="0" fillId="0" borderId="0" xfId="0" applyNumberFormat="1"/>
    <xf numFmtId="0" fontId="3" fillId="9" borderId="10" xfId="0" applyFont="1" applyFill="1" applyBorder="1"/>
    <xf numFmtId="164" fontId="3" fillId="9" borderId="10" xfId="1" applyFont="1" applyFill="1" applyBorder="1"/>
    <xf numFmtId="165" fontId="0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left" vertic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49" fontId="0" fillId="21" borderId="0" xfId="0" applyNumberFormat="1" applyFill="1" applyAlignment="1">
      <alignment horizontal="left" vertical="center"/>
    </xf>
    <xf numFmtId="0" fontId="0" fillId="21" borderId="0" xfId="0" applyFill="1" applyAlignment="1">
      <alignment horizontal="left" vertical="center"/>
    </xf>
    <xf numFmtId="164" fontId="0" fillId="21" borderId="0" xfId="1" applyFont="1" applyFill="1" applyAlignment="1">
      <alignment horizontal="left" vertical="center"/>
    </xf>
    <xf numFmtId="14" fontId="0" fillId="21" borderId="0" xfId="0" applyNumberFormat="1" applyFill="1" applyAlignment="1">
      <alignment horizontal="left" vertical="center"/>
    </xf>
    <xf numFmtId="0" fontId="0" fillId="21" borderId="0" xfId="0" applyFill="1" applyAlignment="1">
      <alignment horizontal="left"/>
    </xf>
    <xf numFmtId="164" fontId="0" fillId="0" borderId="0" xfId="1" applyFont="1" applyBorder="1" applyAlignment="1">
      <alignment horizontal="left" vertical="center"/>
    </xf>
    <xf numFmtId="164" fontId="0" fillId="0" borderId="0" xfId="1" applyFont="1" applyBorder="1" applyAlignment="1">
      <alignment horizontal="left"/>
    </xf>
    <xf numFmtId="166" fontId="0" fillId="0" borderId="0" xfId="0" applyNumberFormat="1" applyAlignment="1">
      <alignment horizontal="left" vertical="center"/>
    </xf>
    <xf numFmtId="0" fontId="3" fillId="22" borderId="0" xfId="0" applyFont="1" applyFill="1" applyAlignment="1">
      <alignment horizontal="left" vertical="center"/>
    </xf>
    <xf numFmtId="0" fontId="0" fillId="23" borderId="0" xfId="0" applyFill="1"/>
    <xf numFmtId="0" fontId="0" fillId="22" borderId="0" xfId="0" applyFill="1"/>
    <xf numFmtId="165" fontId="4" fillId="3" borderId="0" xfId="0" applyNumberFormat="1" applyFont="1" applyFill="1" applyAlignment="1">
      <alignment horizontal="center" vertical="center"/>
    </xf>
    <xf numFmtId="164" fontId="4" fillId="3" borderId="0" xfId="0" applyNumberFormat="1" applyFont="1" applyFill="1" applyAlignment="1">
      <alignment horizontal="center" vertical="center"/>
    </xf>
    <xf numFmtId="49" fontId="10" fillId="5" borderId="0" xfId="0" applyNumberFormat="1" applyFont="1" applyFill="1" applyAlignment="1">
      <alignment horizontal="center" vertical="center"/>
    </xf>
    <xf numFmtId="49" fontId="12" fillId="13" borderId="0" xfId="0" applyNumberFormat="1" applyFont="1" applyFill="1" applyAlignment="1">
      <alignment horizontal="center" vertical="center"/>
    </xf>
    <xf numFmtId="164" fontId="10" fillId="14" borderId="3" xfId="1" applyFont="1" applyFill="1" applyBorder="1" applyAlignment="1">
      <alignment horizontal="center" vertical="center"/>
    </xf>
    <xf numFmtId="0" fontId="13" fillId="17" borderId="0" xfId="0" applyFont="1" applyFill="1" applyAlignment="1">
      <alignment horizontal="center" vertical="center"/>
    </xf>
    <xf numFmtId="49" fontId="14" fillId="3" borderId="0" xfId="0" applyNumberFormat="1" applyFont="1" applyFill="1" applyAlignment="1">
      <alignment horizontal="center" vertical="center"/>
    </xf>
    <xf numFmtId="49" fontId="17" fillId="20" borderId="0" xfId="0" applyNumberFormat="1" applyFont="1" applyFill="1" applyAlignment="1">
      <alignment horizontal="center" vertical="center"/>
    </xf>
    <xf numFmtId="49" fontId="0" fillId="0" borderId="0" xfId="0" applyNumberFormat="1" applyFont="1" applyAlignment="1">
      <alignment horizontal="left"/>
    </xf>
    <xf numFmtId="170" fontId="0" fillId="0" borderId="0" xfId="0" applyNumberFormat="1" applyAlignment="1">
      <alignment horizontal="left" vertical="center"/>
    </xf>
    <xf numFmtId="49" fontId="0" fillId="0" borderId="0" xfId="0" applyNumberFormat="1" applyFont="1" applyAlignment="1">
      <alignment horizontal="left" vertical="center"/>
    </xf>
  </cellXfs>
  <cellStyles count="2">
    <cellStyle name="Moeda" xfId="1" builtinId="4"/>
    <cellStyle name="Normal" xfId="0" builtinId="0"/>
  </cellStyles>
  <dxfs count="95">
    <dxf>
      <numFmt numFmtId="166" formatCode="m/d/yyyy"/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numFmt numFmtId="166" formatCode="m/d/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textRotation="0" wrapText="0" indent="0" justifyLastLine="0" shrinkToFit="0" readingOrder="0"/>
    </dxf>
    <dxf>
      <numFmt numFmtId="30" formatCode="@"/>
      <alignment horizontal="left" textRotation="0" wrapText="0" indent="0" justifyLastLine="0" shrinkToFit="0" readingOrder="0"/>
    </dxf>
    <dxf>
      <border outline="0">
        <left style="thin">
          <color rgb="FF000000"/>
        </left>
        <top style="thin">
          <color rgb="FF000000"/>
        </top>
      </border>
    </dxf>
    <dxf>
      <alignment horizontal="left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65" formatCode="&quot;R$&quot;\ #,##0.00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66" formatCode="m/d/yyyy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_-[$R$-416]\ * #,##0.00_-;\-[$R$-416]\ * #,##0.00_-;_-[$R$-416]\ * &quot;-&quot;??_-;_-@_-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6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7" formatCode="_-[$R$-416]\ * #,##0.00_-;\-[$R$-416]\ * #,##0.00_-;_-[$R$-416]\ * &quot;-&quot;??_-;_-@_-"/>
    </dxf>
    <dxf>
      <numFmt numFmtId="30" formatCode="@"/>
    </dxf>
    <dxf>
      <numFmt numFmtId="166" formatCode="m/d/yyyy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8" formatCode="\R&quot;R$&quot;\ 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&quot;R$&quot;\ #,##0.00"/>
      <alignment horizontal="left" vertical="bottom" textRotation="0" wrapText="0" indent="0" justifyLastLine="0" shrinkToFit="0" readingOrder="0"/>
    </dxf>
    <dxf>
      <numFmt numFmtId="169" formatCode="dd/mm/yy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&quot;R$&quot;\ #,##0.00"/>
      <alignment horizontal="left" vertical="bottom" textRotation="0" wrapText="0" indent="0" justifyLastLine="0" shrinkToFit="0" readingOrder="0"/>
    </dxf>
    <dxf>
      <numFmt numFmtId="30" formatCode="@"/>
    </dxf>
    <dxf>
      <numFmt numFmtId="166" formatCode="m/d/yyyy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65" formatCode="&quot;R$&quot;\ #,##0.00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166" formatCode="m/d/yyyy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65" formatCode="&quot;R$&quot;\ #,##0.00"/>
      <alignment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166" formatCode="m/d/yyyy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R$&quot;\ #,##0.00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6" formatCode="m/d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numFmt numFmtId="166" formatCode="m/d/yyyy"/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numFmt numFmtId="166" formatCode="m/d/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textRotation="0" wrapText="0" indent="0" justifyLastLine="0" shrinkToFit="0" readingOrder="0"/>
    </dxf>
    <dxf>
      <numFmt numFmtId="30" formatCode="@"/>
      <alignment horizontal="left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alignment horizontal="left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</a:rPr>
              <a:t>Comparativo</a:t>
            </a:r>
            <a:r>
              <a:rPr lang="pt-BR" b="1" baseline="0">
                <a:solidFill>
                  <a:sysClr val="windowText" lastClr="000000"/>
                </a:solidFill>
              </a:rPr>
              <a:t> dos meses - Medicamentos usados</a:t>
            </a:r>
            <a:endParaRPr lang="pt-BR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8207276889451611E-2"/>
          <c:y val="0.18560185185185185"/>
          <c:w val="0.96918768526400501"/>
          <c:h val="0.721258019830854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AA-47F3-9924-7214CB5B56E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AA-47F3-9924-7214CB5B56E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AA-47F3-9924-7214CB5B56EC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fld id="{E9F5A314-E19F-4E41-AE8F-E9B8B5F55F3D}" type="VALUE">
                      <a:rPr lang="en-US" sz="1050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8CAA-47F3-9924-7214CB5B56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GráficoMedicamentosUsados!$A$3:$A$15</c:f>
              <c:numCache>
                <c:formatCode>mmm\-yy</c:formatCode>
                <c:ptCount val="13"/>
                <c:pt idx="0">
                  <c:v>45474</c:v>
                </c:pt>
                <c:pt idx="1">
                  <c:v>45505</c:v>
                </c:pt>
                <c:pt idx="2">
                  <c:v>45536</c:v>
                </c:pt>
                <c:pt idx="3">
                  <c:v>45566</c:v>
                </c:pt>
                <c:pt idx="4">
                  <c:v>45597</c:v>
                </c:pt>
                <c:pt idx="5">
                  <c:v>45627</c:v>
                </c:pt>
                <c:pt idx="6">
                  <c:v>45658</c:v>
                </c:pt>
                <c:pt idx="7">
                  <c:v>45689</c:v>
                </c:pt>
                <c:pt idx="8">
                  <c:v>45717</c:v>
                </c:pt>
                <c:pt idx="9">
                  <c:v>45748</c:v>
                </c:pt>
                <c:pt idx="10">
                  <c:v>45778</c:v>
                </c:pt>
                <c:pt idx="11">
                  <c:v>45809</c:v>
                </c:pt>
                <c:pt idx="12">
                  <c:v>45839</c:v>
                </c:pt>
              </c:numCache>
            </c:numRef>
          </c:cat>
          <c:val>
            <c:numRef>
              <c:f>GráficoMedicamentosUsados!$B$3:$B$15</c:f>
              <c:numCache>
                <c:formatCode>_("$"* #.##000_);_("$"* \(#.##000\);_("$"* "-"??_);_(@_)</c:formatCode>
                <c:ptCount val="13"/>
                <c:pt idx="0">
                  <c:v>6128.1340000000009</c:v>
                </c:pt>
                <c:pt idx="1">
                  <c:v>8186.6753333333336</c:v>
                </c:pt>
                <c:pt idx="2">
                  <c:v>6081.7329999999993</c:v>
                </c:pt>
                <c:pt idx="3">
                  <c:v>7752.1894761904741</c:v>
                </c:pt>
                <c:pt idx="4">
                  <c:v>5849.6983333333337</c:v>
                </c:pt>
                <c:pt idx="5">
                  <c:v>7859.9951428571412</c:v>
                </c:pt>
                <c:pt idx="6">
                  <c:v>6798.0199999999995</c:v>
                </c:pt>
                <c:pt idx="7">
                  <c:v>6416.2309999999989</c:v>
                </c:pt>
                <c:pt idx="8">
                  <c:v>7832.329999999999</c:v>
                </c:pt>
                <c:pt idx="9">
                  <c:v>7709.96</c:v>
                </c:pt>
                <c:pt idx="10">
                  <c:v>8416.89</c:v>
                </c:pt>
                <c:pt idx="11">
                  <c:v>13686.110000000004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AA-47F3-9924-7214CB5B56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896968"/>
        <c:axId val="194902008"/>
      </c:barChart>
      <c:dateAx>
        <c:axId val="1948969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902008"/>
        <c:crosses val="autoZero"/>
        <c:auto val="1"/>
        <c:lblOffset val="100"/>
        <c:baseTimeUnit val="months"/>
      </c:dateAx>
      <c:valAx>
        <c:axId val="1949020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.##000_);_(&quot;$&quot;* \(#.##000\);_(&quot;$&quot;* &quot;-&quot;??_);_(@_)" sourceLinked="1"/>
        <c:majorTickMark val="none"/>
        <c:minorTickMark val="none"/>
        <c:tickLblPos val="nextTo"/>
        <c:crossAx val="19489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460110</xdr:colOff>
      <xdr:row>2</xdr:row>
      <xdr:rowOff>59791</xdr:rowOff>
    </xdr:from>
    <xdr:ext cx="8223790" cy="2802690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46C0083-26A8-F1F7-C964-E987B6A21FBD}"/>
            </a:ext>
          </a:extLst>
        </xdr:cNvPr>
        <xdr:cNvSpPr/>
      </xdr:nvSpPr>
      <xdr:spPr>
        <a:xfrm>
          <a:off x="2288910" y="440791"/>
          <a:ext cx="8223790" cy="280269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Feche o arquivo e abra</a:t>
          </a:r>
        </a:p>
        <a:p>
          <a:pPr algn="ctr"/>
          <a:r>
            <a:rPr lang="pt-BR" sz="5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novamente</a:t>
          </a:r>
          <a:r>
            <a:rPr lang="pt-BR" sz="5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para acessar</a:t>
          </a:r>
        </a:p>
        <a:p>
          <a:pPr algn="ctr"/>
          <a:r>
            <a:rPr lang="pt-BR" sz="5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o menu</a:t>
          </a:r>
          <a:endParaRPr lang="pt-BR" sz="5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428621</xdr:colOff>
      <xdr:row>1</xdr:row>
      <xdr:rowOff>185737</xdr:rowOff>
    </xdr:from>
    <xdr:to>
      <xdr:col>18</xdr:col>
      <xdr:colOff>47624</xdr:colOff>
      <xdr:row>18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4DA526-7B28-41DC-911D-CF388465B8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493001</xdr:colOff>
      <xdr:row>11</xdr:row>
      <xdr:rowOff>74503</xdr:rowOff>
    </xdr:from>
    <xdr:ext cx="233205" cy="184731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6FD3F7E-17F8-4518-959F-736B81577767}"/>
            </a:ext>
          </a:extLst>
        </xdr:cNvPr>
        <xdr:cNvSpPr/>
      </xdr:nvSpPr>
      <xdr:spPr>
        <a:xfrm rot="16200000">
          <a:off x="6613238" y="2145766"/>
          <a:ext cx="184731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pt-BR" sz="9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15</xdr:col>
      <xdr:colOff>545698</xdr:colOff>
      <xdr:row>8</xdr:row>
      <xdr:rowOff>182794</xdr:rowOff>
    </xdr:from>
    <xdr:ext cx="280205" cy="929549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352DA43-C378-1F52-D9AC-077473CFFD10}"/>
            </a:ext>
          </a:extLst>
        </xdr:cNvPr>
        <xdr:cNvSpPr/>
      </xdr:nvSpPr>
      <xdr:spPr>
        <a:xfrm rot="16200000">
          <a:off x="9279301" y="2031466"/>
          <a:ext cx="929549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Usou</a:t>
          </a:r>
          <a:r>
            <a:rPr lang="pt-BR" sz="1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Banni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10</xdr:col>
      <xdr:colOff>143510</xdr:colOff>
      <xdr:row>12</xdr:row>
      <xdr:rowOff>28575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66A080D-E027-0C90-DAD3-0CC865365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90500"/>
          <a:ext cx="5020310" cy="2124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O:\19.Panelis\Operacional\John\Controle_de_medicamentos.xlsx" TargetMode="External"/><Relationship Id="rId1" Type="http://schemas.openxmlformats.org/officeDocument/2006/relationships/externalLinkPath" Target="https://symriseag-my.sharepoint.com/19.Panelis/Operacional/John/Controle_de_medicamen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dos"/>
      <sheetName val=" Retirada "/>
      <sheetName val="Controle de Medicamentos"/>
      <sheetName val="Planilha1"/>
      <sheetName val="Grafico PerdaMedicamentos"/>
      <sheetName val="Julho2024"/>
      <sheetName val="Agosto2024"/>
      <sheetName val="Setembro2024"/>
      <sheetName val="Outubro2024"/>
      <sheetName val="Novembro2024"/>
      <sheetName val="Retirada Julho"/>
      <sheetName val="Dezembro2024"/>
      <sheetName val="Janeiro2025"/>
      <sheetName val="Relação de medicament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246DD82F-B6B7-4ADD-8F09-0F6060744022}" autoFormatId="16" applyNumberFormats="0" applyBorderFormats="0" applyFontFormats="0" applyPatternFormats="0" applyAlignmentFormats="0" applyWidthHeightFormats="0">
  <queryTableRefresh nextId="14" unboundColumnsRight="2">
    <queryTableFields count="6">
      <queryTableField id="4" name="quantidade-medicamento" tableColumnId="4"/>
      <queryTableField id="3" name="nome-do-medicamento" tableColumnId="3"/>
      <queryTableField id="2" name="data" tableColumnId="2"/>
      <queryTableField id="5" name="usuario-retirada" tableColumnId="5"/>
      <queryTableField id="8" dataBound="0" tableColumnId="6"/>
      <queryTableField id="13" dataBound="0" tableColumnId="7"/>
    </queryTableFields>
    <queryTableDeletedFields count="3">
      <deletedField name="Creation Date"/>
      <deletedField name="Modified Date"/>
      <deletedField name="codigo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FD1018D8-F671-482B-B7DB-DF4AB623FB8E}" autoFormatId="16" applyNumberFormats="0" applyBorderFormats="0" applyFontFormats="0" applyPatternFormats="0" applyAlignmentFormats="0" applyWidthHeightFormats="0">
  <queryTableRefresh nextId="13" unboundColumnsRight="2">
    <queryTableFields count="6">
      <queryTableField id="4" name="quantidade-medicamento" tableColumnId="4"/>
      <queryTableField id="3" name="nome-do-medicamento" tableColumnId="3"/>
      <queryTableField id="2" name="data" tableColumnId="2"/>
      <queryTableField id="5" name="usuario-retirada" tableColumnId="5"/>
      <queryTableField id="8" dataBound="0" tableColumnId="6"/>
      <queryTableField id="12" dataBound="0" tableColumnId="1"/>
    </queryTableFields>
    <queryTableDeletedFields count="3">
      <deletedField name="Creation Date"/>
      <deletedField name="Modified Date"/>
      <deletedField name="codigo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1FEE3A3-6E2F-4963-AA0B-890025964B73}" autoFormatId="16" applyNumberFormats="0" applyBorderFormats="0" applyFontFormats="0" applyPatternFormats="0" applyAlignmentFormats="0" applyWidthHeightFormats="0">
  <queryTableRefresh nextId="13" unboundColumnsRight="2">
    <queryTableFields count="6">
      <queryTableField id="4" name="quantidade-medicamento" tableColumnId="4"/>
      <queryTableField id="3" name="nome-do-medicamento" tableColumnId="3"/>
      <queryTableField id="2" name="data" tableColumnId="2"/>
      <queryTableField id="5" name="usuario-retirada" tableColumnId="5"/>
      <queryTableField id="8" dataBound="0" tableColumnId="6"/>
      <queryTableField id="12" dataBound="0" tableColumnId="1"/>
    </queryTableFields>
    <queryTableDeletedFields count="3">
      <deletedField name="Creation Date"/>
      <deletedField name="Modified Date"/>
      <deletedField name="codigo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6E1F77-6DA6-43D2-8D22-E9ECD83081BB}" name="dados_dogandcat" displayName="dados_dogandcat" ref="A1:F164" tableType="queryTable" totalsRowShown="0" headerRowDxfId="78">
  <tableColumns count="6">
    <tableColumn id="4" xr3:uid="{DC1F4A11-9282-407D-844A-B846762964E8}" uniqueName="4" name="Qtd R" queryTableFieldId="4" dataDxfId="77"/>
    <tableColumn id="3" xr3:uid="{D5D78A22-E366-42D4-8191-759EED13BEA0}" uniqueName="3" name="NOME DO MEDICAMENTO" queryTableFieldId="3" dataDxfId="76"/>
    <tableColumn id="2" xr3:uid="{CC0B9446-FE9C-4D27-8653-E4735C42AF36}" uniqueName="2" name="DATA" queryTableFieldId="2" dataDxfId="75"/>
    <tableColumn id="5" xr3:uid="{C1C93CD0-86C6-4A6F-B948-1CC118002411}" uniqueName="5" name="RETIRADA" queryTableFieldId="5" dataDxfId="74"/>
    <tableColumn id="6" xr3:uid="{5CB4311D-1301-43FB-81C3-28123F9388AE}" uniqueName="6" name="COLABORADOR" queryTableFieldId="8" dataDxfId="73"/>
    <tableColumn id="7" xr3:uid="{9D0AAAF8-03D9-4263-BC00-CA75DF2050E5}" uniqueName="7" name="FLUXO" queryTableFieldId="13" dataDxfId="7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841EE5-07D5-4FFF-B673-B13841765134}" name="dados_dogandcat4" displayName="dados_dogandcat4" ref="A1:F133" tableType="queryTable" totalsRowShown="0" headerRowDxfId="71" dataDxfId="70">
  <tableColumns count="6">
    <tableColumn id="4" xr3:uid="{52AC38FF-80EF-4A12-AD93-0EE60CCFE9E0}" uniqueName="4" name="Qtd" queryTableFieldId="4" dataDxfId="69"/>
    <tableColumn id="3" xr3:uid="{ED22CBBC-AB91-438B-9D96-EE1D6DD23DD3}" uniqueName="3" name="NOME DO MEDICAMENTO" queryTableFieldId="3" dataDxfId="68"/>
    <tableColumn id="2" xr3:uid="{A630348B-18E5-4EB4-A0C1-74BEBD0733DE}" uniqueName="2" name="DATA" queryTableFieldId="2" dataDxfId="67"/>
    <tableColumn id="5" xr3:uid="{0C5666D8-A3FC-488D-BE94-7498CAE288BE}" uniqueName="5" name="COLABORADOR" queryTableFieldId="5" dataDxfId="66"/>
    <tableColumn id="6" xr3:uid="{CF06C0B3-D910-4763-A7CE-D627F75AE40C}" uniqueName="6" name="VALOR" queryTableFieldId="8" dataDxfId="65"/>
    <tableColumn id="1" xr3:uid="{03A61584-E1F0-42C2-841D-EE3B6C1F808E}" uniqueName="1" name="FLUXO" queryTableFieldId="12" dataDxfId="6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2A90CE-427F-47DF-BB45-73D3A225426C}" name="dados_dogandcat45" displayName="dados_dogandcat45" ref="A1:F177" tableType="queryTable" totalsRowShown="0" headerRowDxfId="63" dataDxfId="62">
  <tableColumns count="6">
    <tableColumn id="4" xr3:uid="{875067AF-5FD2-40BD-9ABB-AC212CF0ED6A}" uniqueName="4" name="Qtd" queryTableFieldId="4" dataDxfId="61"/>
    <tableColumn id="3" xr3:uid="{AFC75A0E-065E-4C17-BDFB-0A88AFC5545D}" uniqueName="3" name="NOME DO MEDICAMENTO" queryTableFieldId="3" dataDxfId="60"/>
    <tableColumn id="2" xr3:uid="{2695D8D7-4B3F-4635-BB02-4C4932EB2C79}" uniqueName="2" name="DATA" queryTableFieldId="2" dataDxfId="59"/>
    <tableColumn id="5" xr3:uid="{4C268C30-F198-49B4-9BF7-2270548754D5}" uniqueName="5" name="RETIRADA" queryTableFieldId="5" dataDxfId="58"/>
    <tableColumn id="6" xr3:uid="{457DA388-F3B5-40D8-9F24-8C36827E5599}" uniqueName="6" name="COLABORADOR" queryTableFieldId="8" dataDxfId="57"/>
    <tableColumn id="1" xr3:uid="{C42E061E-9F39-4126-98AD-BDA03DBB32EE}" uniqueName="1" name="FLUXO" queryTableFieldId="12" dataDxfId="5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C13AF1-4838-475D-AE17-4CCBE861522C}" name="Tabela5" displayName="Tabela5" ref="A128:G146" totalsRowShown="0">
  <tableColumns count="7">
    <tableColumn id="1" xr3:uid="{7169AC93-CE48-48C2-9C0E-136AADEB5987}" name="1" dataDxfId="55"/>
    <tableColumn id="2" xr3:uid="{03E5D70E-5B71-4CCA-9660-F0B2C790155B}" name="TOBRACORT" dataDxfId="54"/>
    <tableColumn id="3" xr3:uid="{5AF292E7-6BA3-43CA-A702-007383A0CE76}" name="30/04/2025" dataDxfId="53"/>
    <tableColumn id="4" xr3:uid="{5CBAAAB0-7F1A-420A-8F59-344A7DC9624C}" name="MARIA VITÓRIA" dataDxfId="52"/>
    <tableColumn id="5" xr3:uid="{4678B254-A7E0-45C4-ACE0-5619F261590D}" name="R$ 36,39" dataDxfId="51"/>
    <tableColumn id="6" xr3:uid="{8B1D91A3-EB0B-4BDA-9BA5-BAF38F146276}" name="Retirou" dataDxfId="50"/>
    <tableColumn id="7" xr3:uid="{C8CEB291-2C9D-4F15-B4B9-5E16F2A695BC}" name="Coluna1" dataDxfId="4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EC9DCA-483B-4E5F-845C-A54FA18C9A3B}" name="Tabela6" displayName="Tabela6" ref="A1:E154" totalsRowShown="0" headerRowDxfId="48">
  <tableColumns count="5">
    <tableColumn id="1" xr3:uid="{A4ED859E-4C76-468E-984F-FC6C2BE58943}" name="CODIGO"/>
    <tableColumn id="2" xr3:uid="{FAE628A2-8C0D-4DCC-BBBC-5E1A6CE2B4C4}" name="FABRICANTE"/>
    <tableColumn id="3" xr3:uid="{7E50719A-7EC3-4606-8E05-24365E01301B}" name="NOME DO MEDICAMENTO"/>
    <tableColumn id="4" xr3:uid="{4517B2F2-11BF-4698-BFB2-D9651C03C57C}" name="QTD-ESTOQUE"/>
    <tableColumn id="5" xr3:uid="{B13E5657-D9C4-4283-BCC2-416643690D73}" name="TIP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F20497-CA8E-485B-B5DA-A8A19E5BF273}" name="Tabela2" displayName="Tabela2" ref="A1:M177" totalsRowShown="0" headerRowDxfId="94" dataDxfId="93" tableBorderDxfId="92">
  <sortState xmlns:xlrd2="http://schemas.microsoft.com/office/spreadsheetml/2017/richdata2" ref="A2:L122">
    <sortCondition ref="A2:A122"/>
  </sortState>
  <tableColumns count="13">
    <tableColumn id="1" xr3:uid="{2CB7D2A4-D377-4D9F-9EF5-BEC620AA34EE}" name="NOME DO MEDICAMENTO" dataDxfId="91"/>
    <tableColumn id="2" xr3:uid="{78C089C3-5829-45BE-9016-1333AABE20D5}" name="VALOR" dataDxfId="90" dataCellStyle="Moeda"/>
    <tableColumn id="4" xr3:uid="{A2C7ACDC-36BE-4648-A258-C2446FC66F45}" name="Qtd unitaria" dataDxfId="89"/>
    <tableColumn id="3" xr3:uid="{AE303EFB-6ACD-436D-8D36-9F94E0BCE5D1}" name="TIPO" dataDxfId="88"/>
    <tableColumn id="5" xr3:uid="{7B23BA21-2320-4BCE-BC71-CCDFFC0251DF}" name="Qtd Unidade" dataDxfId="87" dataCellStyle="Moeda"/>
    <tableColumn id="6" xr3:uid="{6DD70F55-D5B0-4F01-B31A-376FB3058C91}" name="Colaborador" dataDxfId="86"/>
    <tableColumn id="7" xr3:uid="{36DAEDAE-E723-4005-BDD9-174A685668A1}" name="qtd fixa" dataDxfId="85"/>
    <tableColumn id="11" xr3:uid="{57B00387-9DE1-4F53-874A-97F70829E748}" name="Código" dataDxfId="84"/>
    <tableColumn id="12" xr3:uid="{1AADC7B6-3588-4066-AAE3-193FF4C75327}" name="Fabricante" dataDxfId="83"/>
    <tableColumn id="13" xr3:uid="{6F1F7A88-2F66-40EB-8FC8-BE99E77DD9B4}" name="Qtd estoque" dataDxfId="82"/>
    <tableColumn id="8" xr3:uid="{3785EB2B-6796-4214-9909-7B4FD25958CE}" name="Validade" dataDxfId="81"/>
    <tableColumn id="9" xr3:uid="{D7CA1165-F997-495F-A35F-392E3B4C998A}" name="localidade" dataDxfId="80"/>
    <tableColumn id="10" xr3:uid="{7586A034-1735-4E94-942C-F535C522EB82}" name="Data de Entrada" dataDxfId="7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533DBA6-6E70-4D82-A7E7-CFF47484CA4F}" name="Tabela7" displayName="Tabela7" ref="A1:I12" totalsRowShown="0" headerRowDxfId="47" dataDxfId="45" headerRowBorderDxfId="46">
  <tableColumns count="9">
    <tableColumn id="1" xr3:uid="{F63729C2-1E1E-4652-8C69-A6AA71BF2985}" name="Nome do Medicamento" dataDxfId="44"/>
    <tableColumn id="2" xr3:uid="{CD253EB8-FA1D-4672-948D-F7D93CC9A62E}" name="Tipo" dataDxfId="43"/>
    <tableColumn id="3" xr3:uid="{53548CB2-FB33-4A30-A630-56B2961FE148}" name="Validade" dataDxfId="42"/>
    <tableColumn id="4" xr3:uid="{DFBBB7D7-5325-4070-B2DC-4BFB8737190D}" name="Valor unitário" dataDxfId="41"/>
    <tableColumn id="5" xr3:uid="{0584BEA5-0C1D-49F3-97A6-92284B66590F}" name="Qtd" dataDxfId="40"/>
    <tableColumn id="6" xr3:uid="{26EA6420-6C08-4F11-B552-107D87FC271F}" name="Perdat Total" dataDxfId="39"/>
    <tableColumn id="7" xr3:uid="{39452D6B-F51E-4B39-8497-07CF18A7787B}" name="Mês2" dataDxfId="38" dataCellStyle="Moeda"/>
    <tableColumn id="8" xr3:uid="{9926D622-9C81-4988-9434-B14DC3BD44C1}" name="Mês" dataDxfId="37"/>
    <tableColumn id="9" xr3:uid="{45D2062F-31F2-42FD-A1B9-C66121D98352}" name="Total" dataDxfId="3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A08983-E1E1-40A9-8D59-A65E14B5328C}" name="Tabela8" displayName="Tabela8" ref="A1:F148" totalsRowShown="0" headerRowDxfId="35">
  <tableColumns count="6">
    <tableColumn id="1" xr3:uid="{FE8C8488-6E5E-470F-AC94-7F1CBC3FFF3A}" name="Qtd"/>
    <tableColumn id="2" xr3:uid="{5683479F-C2E7-4D9C-8AD3-178B664B0F44}" name="Nome do Medicamento"/>
    <tableColumn id="3" xr3:uid="{1E73B0C7-8014-44CF-848E-453F8F0215CB}" name="Data" dataDxfId="34"/>
    <tableColumn id="4" xr3:uid="{E81B506E-075B-4964-8D01-90B961209E21}" name="Colaborador" dataDxfId="33"/>
    <tableColumn id="5" xr3:uid="{64E05346-7AD7-4F36-8D48-588ABAC04E2C}" name="Valor Total" dataDxfId="32"/>
    <tableColumn id="6" xr3:uid="{4BFAE4DF-52C7-4EDE-A709-2055AB881C29}" name="Movimentação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783B5AF-123E-4B58-9163-76A8AE2D6EDD}" name="Tabela810" displayName="Tabela810" ref="A1:F149" totalsRowShown="0" headerRowDxfId="31" dataDxfId="30">
  <tableColumns count="6">
    <tableColumn id="1" xr3:uid="{E9043576-ABA4-4AAE-9271-DB4888A5C12E}" name="Quantidade" dataDxfId="29"/>
    <tableColumn id="2" xr3:uid="{5A03FC3A-5CE5-4940-828E-FBD933D070E3}" name="Nome do Medicamento" dataDxfId="28"/>
    <tableColumn id="3" xr3:uid="{0AFA3A52-934A-49AA-85DF-11BEA928F21F}" name="Data" dataDxfId="27"/>
    <tableColumn id="4" xr3:uid="{56E3DBBA-C607-42F3-ABB3-4389C7A1CF91}" name="Colaborador" dataDxfId="26"/>
    <tableColumn id="5" xr3:uid="{38F006A7-8CE5-4876-A32E-DC3060EE0E46}" name="Valor Total" dataDxfId="25"/>
    <tableColumn id="6" xr3:uid="{4A6AD6B1-108B-4C8D-BC8F-0C21ED17B0DC}" name="Movimentação" dataDxfId="2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2BE98A4-B226-445A-929E-32BC53805490}" name="Tabela10" displayName="Tabela10" ref="A1:G818" totalsRowShown="0" headerRowDxfId="23">
  <tableColumns count="7">
    <tableColumn id="1" xr3:uid="{B03F3C54-E365-4901-B9F5-91AC371F21F3}" name="Quantidade" dataDxfId="22"/>
    <tableColumn id="2" xr3:uid="{45E2C377-34ED-44F4-B2C9-FF6C5B6E3D99}" name="Nome do Medicamento" dataDxfId="21"/>
    <tableColumn id="3" xr3:uid="{ABF074D5-D059-4E64-9D92-6DB5D43B516C}" name="Data" dataDxfId="20"/>
    <tableColumn id="4" xr3:uid="{62A14980-A354-469F-9856-A12D43BEE142}" name="Colaborador" dataDxfId="19"/>
    <tableColumn id="5" xr3:uid="{AC47166D-6DB4-4B05-A306-873C508CF051}" name="Valor Total" dataDxfId="18" dataCellStyle="Moeda"/>
    <tableColumn id="6" xr3:uid="{65A6BB3C-4815-47F6-AE5D-4275FFEBAE19}" name="Movimentação" dataDxfId="17"/>
    <tableColumn id="7" xr3:uid="{CFDB4DB9-9EF6-4A5C-AB5F-B9805DCBFA1B}" name="R$ 49.752,47" dataDxfId="16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116E854-8EE1-4201-B1E4-06E93298D4E1}" name="Tabela212" displayName="Tabela212" ref="A1:M68" totalsRowShown="0" headerRowDxfId="15" dataDxfId="14" tableBorderDxfId="13">
  <tableColumns count="13">
    <tableColumn id="1" xr3:uid="{1FFEAF97-5FB6-43DD-AB7B-634FBFAB7653}" name="NOME DO MEDICAMENTO" dataDxfId="12"/>
    <tableColumn id="2" xr3:uid="{7063E7D7-A8B8-4819-843B-AC1F47031603}" name="VALOR" dataDxfId="11" dataCellStyle="Moeda"/>
    <tableColumn id="4" xr3:uid="{C1A07897-1758-4851-801A-A8D16D89B5AF}" name="Qtd unitaria" dataDxfId="10"/>
    <tableColumn id="3" xr3:uid="{C4804094-90D7-4560-91D4-9449D433C299}" name="TIPO" dataDxfId="9"/>
    <tableColumn id="5" xr3:uid="{64779E7E-F21A-4861-ADFE-F8A36A2C6ACB}" name="Qtd Unidade" dataDxfId="8" dataCellStyle="Moeda"/>
    <tableColumn id="6" xr3:uid="{AE89CF64-366C-4503-B484-5DBDE430CF21}" name="Colaborador" dataDxfId="7"/>
    <tableColumn id="7" xr3:uid="{0753045E-40E1-4330-8F39-6834AA133B2C}" name="qtd fixa" dataDxfId="6"/>
    <tableColumn id="11" xr3:uid="{C012DC87-0888-4F59-BFD2-DB79453DA9F4}" name="Código" dataDxfId="5"/>
    <tableColumn id="12" xr3:uid="{EED1423D-93EA-49ED-8E66-E9CE807B2A2D}" name="Fabricante" dataDxfId="4"/>
    <tableColumn id="13" xr3:uid="{2CB97EB0-50AC-4059-B82A-EDF3BF79D8A9}" name="Qtd estoque" dataDxfId="3"/>
    <tableColumn id="8" xr3:uid="{AD4BC508-6E3B-4E8D-8E33-840B1AAFC183}" name="Validade" dataDxfId="2"/>
    <tableColumn id="9" xr3:uid="{5ACFCBB7-CA0F-44E0-8EBE-7465C24341B9}" name="localidade" dataDxfId="1"/>
    <tableColumn id="10" xr3:uid="{CABC283C-9C31-4926-872E-687AEF00212A}" name="Data de Entrad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F1F76-D480-4C53-91B8-D0DF2D87C171}">
  <sheetPr codeName="Planilha1"/>
  <dimension ref="A1:K303"/>
  <sheetViews>
    <sheetView showGridLines="0" topLeftCell="A23" workbookViewId="0">
      <selection activeCell="H10" sqref="H10"/>
    </sheetView>
  </sheetViews>
  <sheetFormatPr defaultColWidth="8.85546875" defaultRowHeight="15" x14ac:dyDescent="0.25"/>
  <cols>
    <col min="1" max="1" width="5.28515625" style="1" customWidth="1"/>
    <col min="2" max="2" width="30.85546875" style="1" bestFit="1" customWidth="1"/>
    <col min="3" max="3" width="10.28515625" style="3" bestFit="1" customWidth="1"/>
    <col min="4" max="4" width="14.140625" bestFit="1" customWidth="1"/>
    <col min="5" max="5" width="16.140625" style="15" bestFit="1" customWidth="1"/>
    <col min="6" max="6" width="7.140625" style="12" customWidth="1"/>
    <col min="7" max="7" width="6.28515625" style="12" customWidth="1"/>
    <col min="8" max="8" width="26.28515625" style="2" customWidth="1"/>
    <col min="9" max="9" width="7.140625" customWidth="1"/>
    <col min="10" max="10" width="26.85546875" customWidth="1"/>
  </cols>
  <sheetData>
    <row r="1" spans="1:11" ht="33.75" customHeight="1" x14ac:dyDescent="0.35">
      <c r="A1" s="38" t="s">
        <v>166</v>
      </c>
      <c r="B1" s="38" t="s">
        <v>136</v>
      </c>
      <c r="C1" s="23" t="s">
        <v>150</v>
      </c>
      <c r="D1" s="38" t="s">
        <v>151</v>
      </c>
      <c r="E1" s="33" t="s">
        <v>252</v>
      </c>
      <c r="F1" s="38" t="s">
        <v>173</v>
      </c>
      <c r="G1" s="11"/>
      <c r="H1" s="37">
        <f>SUM(E:E)</f>
        <v>6798.0199999999995</v>
      </c>
      <c r="I1" s="133" t="s">
        <v>179</v>
      </c>
      <c r="J1" s="133"/>
      <c r="K1" s="133"/>
    </row>
    <row r="2" spans="1:11" ht="15" customHeight="1" x14ac:dyDescent="0.25">
      <c r="A2" s="1">
        <v>10</v>
      </c>
      <c r="B2" s="1" t="s">
        <v>0</v>
      </c>
      <c r="C2" s="3">
        <v>45658</v>
      </c>
      <c r="D2" s="1" t="s">
        <v>38</v>
      </c>
      <c r="E2" s="15">
        <v>18.899999999999999</v>
      </c>
      <c r="F2" s="12" t="s">
        <v>174</v>
      </c>
      <c r="H2" s="36"/>
      <c r="I2" s="133"/>
      <c r="J2" s="133"/>
      <c r="K2" s="133"/>
    </row>
    <row r="3" spans="1:11" ht="15" customHeight="1" x14ac:dyDescent="0.25">
      <c r="A3" s="1">
        <v>20</v>
      </c>
      <c r="B3" s="1" t="s">
        <v>33</v>
      </c>
      <c r="C3" s="3">
        <v>45658</v>
      </c>
      <c r="D3" s="1" t="s">
        <v>39</v>
      </c>
      <c r="E3" s="15">
        <v>121.8</v>
      </c>
      <c r="F3" s="12" t="s">
        <v>174</v>
      </c>
      <c r="H3" s="131" t="s">
        <v>149</v>
      </c>
      <c r="I3" s="133"/>
      <c r="J3" s="133"/>
      <c r="K3" s="133"/>
    </row>
    <row r="4" spans="1:11" ht="15" customHeight="1" x14ac:dyDescent="0.25">
      <c r="A4" s="1">
        <v>1</v>
      </c>
      <c r="B4" s="1" t="s">
        <v>4</v>
      </c>
      <c r="C4" s="3">
        <v>45658</v>
      </c>
      <c r="D4" s="1" t="s">
        <v>40</v>
      </c>
      <c r="E4" s="15">
        <v>90</v>
      </c>
      <c r="F4" s="12" t="s">
        <v>174</v>
      </c>
      <c r="H4" s="132"/>
      <c r="I4" s="133"/>
      <c r="J4" s="133"/>
      <c r="K4" s="133"/>
    </row>
    <row r="5" spans="1:11" ht="15" customHeight="1" x14ac:dyDescent="0.25">
      <c r="A5" s="1">
        <v>1</v>
      </c>
      <c r="B5" s="1" t="s">
        <v>10</v>
      </c>
      <c r="C5" s="3">
        <v>45658</v>
      </c>
      <c r="D5" s="1" t="s">
        <v>40</v>
      </c>
      <c r="E5" s="15">
        <v>6.75</v>
      </c>
      <c r="F5" s="12" t="s">
        <v>174</v>
      </c>
      <c r="H5" s="132"/>
      <c r="I5" s="133"/>
      <c r="J5" s="133"/>
      <c r="K5" s="133"/>
    </row>
    <row r="6" spans="1:11" x14ac:dyDescent="0.25">
      <c r="A6" s="1">
        <v>10</v>
      </c>
      <c r="B6" s="1" t="s">
        <v>30</v>
      </c>
      <c r="C6" s="3">
        <v>45658</v>
      </c>
      <c r="D6" s="1" t="s">
        <v>40</v>
      </c>
      <c r="E6" s="15">
        <v>58.91</v>
      </c>
      <c r="F6" s="12" t="s">
        <v>174</v>
      </c>
      <c r="H6"/>
    </row>
    <row r="7" spans="1:11" x14ac:dyDescent="0.25">
      <c r="A7" s="1">
        <v>10</v>
      </c>
      <c r="B7" s="1" t="s">
        <v>0</v>
      </c>
      <c r="C7" s="3">
        <v>45659</v>
      </c>
      <c r="D7" s="1" t="s">
        <v>39</v>
      </c>
      <c r="E7" s="15">
        <v>18.899999999999999</v>
      </c>
      <c r="F7" s="12" t="s">
        <v>174</v>
      </c>
      <c r="H7" s="12"/>
    </row>
    <row r="8" spans="1:11" x14ac:dyDescent="0.25">
      <c r="A8" s="1">
        <v>1</v>
      </c>
      <c r="B8" s="1" t="s">
        <v>26</v>
      </c>
      <c r="C8" s="3">
        <v>45659</v>
      </c>
      <c r="D8" s="1" t="s">
        <v>39</v>
      </c>
      <c r="E8" s="15">
        <v>40</v>
      </c>
      <c r="F8" s="12" t="s">
        <v>174</v>
      </c>
      <c r="H8"/>
    </row>
    <row r="9" spans="1:11" x14ac:dyDescent="0.25">
      <c r="A9" s="1">
        <v>19</v>
      </c>
      <c r="B9" s="1" t="s">
        <v>12</v>
      </c>
      <c r="C9" s="3">
        <v>45659</v>
      </c>
      <c r="D9" s="1" t="s">
        <v>40</v>
      </c>
      <c r="E9" s="15">
        <v>33.25</v>
      </c>
      <c r="F9" s="12" t="s">
        <v>174</v>
      </c>
      <c r="H9"/>
    </row>
    <row r="10" spans="1:11" x14ac:dyDescent="0.25">
      <c r="A10" s="1">
        <v>1</v>
      </c>
      <c r="B10" s="1" t="s">
        <v>10</v>
      </c>
      <c r="C10" s="3">
        <v>45660</v>
      </c>
      <c r="D10" s="1" t="s">
        <v>41</v>
      </c>
      <c r="E10" s="15">
        <v>6.75</v>
      </c>
      <c r="F10" s="12" t="s">
        <v>174</v>
      </c>
      <c r="H10"/>
    </row>
    <row r="11" spans="1:11" x14ac:dyDescent="0.25">
      <c r="A11" s="1">
        <v>20</v>
      </c>
      <c r="B11" s="1" t="s">
        <v>0</v>
      </c>
      <c r="C11" s="3">
        <v>45662</v>
      </c>
      <c r="D11" s="1" t="s">
        <v>42</v>
      </c>
      <c r="E11" s="15">
        <v>37.799999999999997</v>
      </c>
      <c r="F11" s="12" t="s">
        <v>174</v>
      </c>
      <c r="H11"/>
    </row>
    <row r="12" spans="1:11" x14ac:dyDescent="0.25">
      <c r="A12" s="1">
        <v>1</v>
      </c>
      <c r="B12" s="1" t="s">
        <v>35</v>
      </c>
      <c r="C12" s="3">
        <v>45662</v>
      </c>
      <c r="D12" s="1" t="s">
        <v>42</v>
      </c>
      <c r="E12" s="15">
        <v>63</v>
      </c>
      <c r="F12" s="12" t="s">
        <v>174</v>
      </c>
      <c r="H12"/>
    </row>
    <row r="13" spans="1:11" x14ac:dyDescent="0.25">
      <c r="A13" s="1">
        <v>10</v>
      </c>
      <c r="B13" s="1" t="s">
        <v>12</v>
      </c>
      <c r="C13" s="3">
        <v>45662</v>
      </c>
      <c r="D13" s="1" t="s">
        <v>43</v>
      </c>
      <c r="E13" s="15">
        <v>17.5</v>
      </c>
      <c r="F13" s="12" t="s">
        <v>174</v>
      </c>
      <c r="H13"/>
    </row>
    <row r="14" spans="1:11" x14ac:dyDescent="0.25">
      <c r="A14" s="1">
        <v>10</v>
      </c>
      <c r="B14" s="1" t="s">
        <v>0</v>
      </c>
      <c r="C14" s="3">
        <v>45662</v>
      </c>
      <c r="D14" s="1" t="s">
        <v>43</v>
      </c>
      <c r="E14" s="15">
        <v>18.899999999999999</v>
      </c>
      <c r="F14" s="12" t="s">
        <v>174</v>
      </c>
      <c r="H14"/>
    </row>
    <row r="15" spans="1:11" x14ac:dyDescent="0.25">
      <c r="A15" s="1">
        <v>1</v>
      </c>
      <c r="B15" s="1" t="s">
        <v>10</v>
      </c>
      <c r="C15" s="3">
        <v>45662</v>
      </c>
      <c r="D15" s="1" t="s">
        <v>43</v>
      </c>
      <c r="E15" s="15">
        <v>6.75</v>
      </c>
      <c r="F15" s="12" t="s">
        <v>174</v>
      </c>
      <c r="H15"/>
    </row>
    <row r="16" spans="1:11" x14ac:dyDescent="0.25">
      <c r="A16" s="1">
        <v>1</v>
      </c>
      <c r="B16" s="1" t="s">
        <v>10</v>
      </c>
      <c r="C16" s="3">
        <v>45662</v>
      </c>
      <c r="D16" s="1" t="s">
        <v>41</v>
      </c>
      <c r="E16" s="15">
        <v>6.75</v>
      </c>
      <c r="F16" s="12" t="s">
        <v>174</v>
      </c>
      <c r="H16"/>
    </row>
    <row r="17" spans="1:8" x14ac:dyDescent="0.25">
      <c r="A17" s="1">
        <v>1</v>
      </c>
      <c r="B17" s="1" t="s">
        <v>36</v>
      </c>
      <c r="C17" s="3">
        <v>45662</v>
      </c>
      <c r="D17" s="1" t="s">
        <v>41</v>
      </c>
      <c r="E17" s="15">
        <v>70</v>
      </c>
      <c r="F17" s="12" t="s">
        <v>174</v>
      </c>
      <c r="H17"/>
    </row>
    <row r="18" spans="1:8" x14ac:dyDescent="0.25">
      <c r="A18" s="1">
        <v>1</v>
      </c>
      <c r="B18" s="1" t="s">
        <v>37</v>
      </c>
      <c r="C18" s="3">
        <v>45662</v>
      </c>
      <c r="D18" s="1" t="s">
        <v>41</v>
      </c>
      <c r="E18" s="15">
        <v>82.93</v>
      </c>
      <c r="F18" s="12" t="s">
        <v>174</v>
      </c>
      <c r="H18"/>
    </row>
    <row r="19" spans="1:8" x14ac:dyDescent="0.25">
      <c r="A19" s="1">
        <v>1</v>
      </c>
      <c r="B19" s="1" t="s">
        <v>2</v>
      </c>
      <c r="C19" s="3">
        <v>45662</v>
      </c>
      <c r="D19" s="1" t="s">
        <v>41</v>
      </c>
      <c r="E19" s="15">
        <v>52.49</v>
      </c>
      <c r="F19" s="12" t="s">
        <v>174</v>
      </c>
      <c r="H19"/>
    </row>
    <row r="20" spans="1:8" x14ac:dyDescent="0.25">
      <c r="A20" s="1">
        <v>1</v>
      </c>
      <c r="B20" s="1" t="s">
        <v>35</v>
      </c>
      <c r="C20" s="3">
        <v>45662</v>
      </c>
      <c r="D20" s="1" t="s">
        <v>41</v>
      </c>
      <c r="E20" s="15">
        <v>63</v>
      </c>
      <c r="F20" s="12" t="s">
        <v>174</v>
      </c>
      <c r="H20"/>
    </row>
    <row r="21" spans="1:8" x14ac:dyDescent="0.25">
      <c r="A21" s="1">
        <v>1</v>
      </c>
      <c r="B21" s="1" t="s">
        <v>126</v>
      </c>
      <c r="C21" s="3">
        <v>45664</v>
      </c>
      <c r="D21" s="1" t="s">
        <v>40</v>
      </c>
      <c r="E21" s="15">
        <v>-88</v>
      </c>
      <c r="F21" s="16" t="s">
        <v>172</v>
      </c>
      <c r="G21" s="13"/>
      <c r="H21"/>
    </row>
    <row r="22" spans="1:8" x14ac:dyDescent="0.25">
      <c r="A22" s="1">
        <v>12</v>
      </c>
      <c r="B22" s="1" t="s">
        <v>20</v>
      </c>
      <c r="C22" s="3">
        <v>45662</v>
      </c>
      <c r="D22" s="1" t="s">
        <v>43</v>
      </c>
      <c r="E22" s="15">
        <v>68.3</v>
      </c>
      <c r="F22" s="14" t="s">
        <v>174</v>
      </c>
      <c r="G22" s="14"/>
      <c r="H22"/>
    </row>
    <row r="23" spans="1:8" x14ac:dyDescent="0.25">
      <c r="A23" s="1">
        <v>1</v>
      </c>
      <c r="B23" s="1" t="s">
        <v>175</v>
      </c>
      <c r="C23" s="3">
        <v>45665</v>
      </c>
      <c r="D23" s="1" t="s">
        <v>42</v>
      </c>
      <c r="E23" s="15">
        <v>-42.93</v>
      </c>
      <c r="F23" s="16" t="s">
        <v>172</v>
      </c>
      <c r="G23" s="14"/>
      <c r="H23"/>
    </row>
    <row r="24" spans="1:8" x14ac:dyDescent="0.25">
      <c r="A24" s="1">
        <v>11</v>
      </c>
      <c r="B24" s="1" t="s">
        <v>15</v>
      </c>
      <c r="C24" s="3">
        <v>45665</v>
      </c>
      <c r="D24" s="1" t="s">
        <v>42</v>
      </c>
      <c r="E24" s="15">
        <v>-36.630000000000003</v>
      </c>
      <c r="F24" s="16" t="s">
        <v>172</v>
      </c>
      <c r="G24" s="14"/>
      <c r="H24"/>
    </row>
    <row r="25" spans="1:8" x14ac:dyDescent="0.25">
      <c r="A25" s="1">
        <v>26</v>
      </c>
      <c r="B25" s="1" t="s">
        <v>25</v>
      </c>
      <c r="C25" s="3">
        <v>45665</v>
      </c>
      <c r="D25" s="1" t="s">
        <v>42</v>
      </c>
      <c r="E25" s="15">
        <v>-58.5</v>
      </c>
      <c r="F25" s="16" t="s">
        <v>172</v>
      </c>
      <c r="G25" s="14"/>
      <c r="H25"/>
    </row>
    <row r="26" spans="1:8" x14ac:dyDescent="0.25">
      <c r="A26" s="1">
        <v>1</v>
      </c>
      <c r="B26" s="1" t="s">
        <v>176</v>
      </c>
      <c r="C26" s="3">
        <v>45665</v>
      </c>
      <c r="D26" s="1" t="s">
        <v>41</v>
      </c>
      <c r="E26" s="15">
        <v>-96.95</v>
      </c>
      <c r="F26" s="16" t="s">
        <v>172</v>
      </c>
      <c r="G26" s="14"/>
      <c r="H26"/>
    </row>
    <row r="27" spans="1:8" x14ac:dyDescent="0.25">
      <c r="A27" s="1">
        <v>40</v>
      </c>
      <c r="B27" s="1" t="s">
        <v>0</v>
      </c>
      <c r="C27" s="3">
        <v>45665.667361111111</v>
      </c>
      <c r="D27" s="1" t="s">
        <v>1</v>
      </c>
      <c r="E27" s="15">
        <f>dados_dogandcat[[#This Row],[Qtd R]]/10*18.9</f>
        <v>75.599999999999994</v>
      </c>
      <c r="F27" s="12" t="s">
        <v>174</v>
      </c>
      <c r="H27"/>
    </row>
    <row r="28" spans="1:8" x14ac:dyDescent="0.25">
      <c r="A28" s="1">
        <v>1</v>
      </c>
      <c r="B28" s="1" t="s">
        <v>177</v>
      </c>
      <c r="C28" s="3">
        <v>45666</v>
      </c>
      <c r="D28" s="1" t="s">
        <v>41</v>
      </c>
      <c r="E28" s="15">
        <v>-78.599999999999994</v>
      </c>
      <c r="F28" s="16" t="s">
        <v>172</v>
      </c>
      <c r="H28"/>
    </row>
    <row r="29" spans="1:8" x14ac:dyDescent="0.25">
      <c r="A29" s="1">
        <v>1</v>
      </c>
      <c r="B29" s="1" t="s">
        <v>2</v>
      </c>
      <c r="C29" s="3">
        <v>45667.529166666667</v>
      </c>
      <c r="D29" s="1" t="s">
        <v>3</v>
      </c>
      <c r="E29" s="15">
        <v>113</v>
      </c>
      <c r="F29" s="12" t="s">
        <v>174</v>
      </c>
      <c r="H29"/>
    </row>
    <row r="30" spans="1:8" x14ac:dyDescent="0.25">
      <c r="A30" s="1">
        <v>1</v>
      </c>
      <c r="B30" s="1" t="s">
        <v>21</v>
      </c>
      <c r="C30" s="3">
        <v>45668</v>
      </c>
      <c r="D30" s="1" t="s">
        <v>14</v>
      </c>
      <c r="E30" s="15">
        <v>-74</v>
      </c>
      <c r="F30" s="16" t="s">
        <v>172</v>
      </c>
      <c r="H30"/>
    </row>
    <row r="31" spans="1:8" x14ac:dyDescent="0.25">
      <c r="A31" s="1">
        <v>1</v>
      </c>
      <c r="B31" s="1" t="s">
        <v>178</v>
      </c>
      <c r="C31" s="3">
        <v>45668</v>
      </c>
      <c r="D31" s="1" t="s">
        <v>14</v>
      </c>
      <c r="E31" s="15">
        <v>-73.510000000000005</v>
      </c>
      <c r="F31" s="16" t="s">
        <v>172</v>
      </c>
      <c r="H31"/>
    </row>
    <row r="32" spans="1:8" x14ac:dyDescent="0.25">
      <c r="A32" s="1">
        <v>2</v>
      </c>
      <c r="B32" s="1" t="s">
        <v>4</v>
      </c>
      <c r="C32" s="3">
        <v>45670.650694444441</v>
      </c>
      <c r="D32" s="1" t="s">
        <v>1</v>
      </c>
      <c r="E32" s="15">
        <v>250</v>
      </c>
      <c r="F32" s="12" t="s">
        <v>174</v>
      </c>
      <c r="H32"/>
    </row>
    <row r="33" spans="1:8" x14ac:dyDescent="0.25">
      <c r="A33" s="1">
        <v>8</v>
      </c>
      <c r="B33" s="1" t="s">
        <v>33</v>
      </c>
      <c r="C33" s="3">
        <v>45670</v>
      </c>
      <c r="D33" s="1"/>
      <c r="E33" s="15">
        <f>6.09*8</f>
        <v>48.72</v>
      </c>
      <c r="F33" s="16" t="s">
        <v>172</v>
      </c>
      <c r="H33"/>
    </row>
    <row r="34" spans="1:8" x14ac:dyDescent="0.25">
      <c r="A34" s="1">
        <v>1</v>
      </c>
      <c r="B34" s="1" t="s">
        <v>5</v>
      </c>
      <c r="C34" s="3">
        <v>45671.359027777777</v>
      </c>
      <c r="D34" s="1" t="s">
        <v>6</v>
      </c>
      <c r="E34" s="15">
        <v>313.52</v>
      </c>
      <c r="F34" s="12" t="s">
        <v>174</v>
      </c>
      <c r="H34"/>
    </row>
    <row r="35" spans="1:8" x14ac:dyDescent="0.25">
      <c r="A35" s="1">
        <v>1</v>
      </c>
      <c r="B35" s="1" t="s">
        <v>7</v>
      </c>
      <c r="C35" s="3">
        <v>45671.388194444444</v>
      </c>
      <c r="D35" s="1" t="s">
        <v>3</v>
      </c>
      <c r="E35" s="15">
        <v>106</v>
      </c>
      <c r="F35" s="12" t="s">
        <v>174</v>
      </c>
      <c r="H35"/>
    </row>
    <row r="36" spans="1:8" x14ac:dyDescent="0.25">
      <c r="A36" s="1">
        <v>10</v>
      </c>
      <c r="B36" s="1" t="s">
        <v>0</v>
      </c>
      <c r="C36" s="3">
        <v>45671.390277777777</v>
      </c>
      <c r="D36" s="1" t="s">
        <v>8</v>
      </c>
      <c r="E36" s="15">
        <v>18.899999999999999</v>
      </c>
      <c r="F36" s="12" t="s">
        <v>174</v>
      </c>
      <c r="H36"/>
    </row>
    <row r="37" spans="1:8" x14ac:dyDescent="0.25">
      <c r="A37" s="1">
        <v>1</v>
      </c>
      <c r="B37" s="1" t="s">
        <v>9</v>
      </c>
      <c r="C37" s="3">
        <v>45671.390972222223</v>
      </c>
      <c r="D37" s="1" t="s">
        <v>6</v>
      </c>
      <c r="E37" s="15">
        <v>70</v>
      </c>
      <c r="F37" s="12" t="s">
        <v>174</v>
      </c>
      <c r="H37"/>
    </row>
    <row r="38" spans="1:8" x14ac:dyDescent="0.25">
      <c r="A38" s="1">
        <v>1</v>
      </c>
      <c r="B38" s="1" t="s">
        <v>10</v>
      </c>
      <c r="C38" s="3">
        <v>45671.39166666667</v>
      </c>
      <c r="D38" s="1" t="s">
        <v>11</v>
      </c>
      <c r="E38" s="15">
        <v>6.75</v>
      </c>
      <c r="F38" s="12" t="s">
        <v>174</v>
      </c>
      <c r="H38"/>
    </row>
    <row r="39" spans="1:8" x14ac:dyDescent="0.25">
      <c r="A39" s="1">
        <v>12</v>
      </c>
      <c r="B39" s="1" t="s">
        <v>12</v>
      </c>
      <c r="C39" s="3">
        <v>45671.413194444445</v>
      </c>
      <c r="D39" s="1" t="s">
        <v>3</v>
      </c>
      <c r="E39" s="15">
        <v>21</v>
      </c>
      <c r="F39" s="12" t="s">
        <v>174</v>
      </c>
      <c r="H39"/>
    </row>
    <row r="40" spans="1:8" x14ac:dyDescent="0.25">
      <c r="A40" s="1">
        <v>1</v>
      </c>
      <c r="B40" s="1" t="s">
        <v>13</v>
      </c>
      <c r="C40" s="3">
        <v>45671.419444444444</v>
      </c>
      <c r="D40" s="1" t="s">
        <v>14</v>
      </c>
      <c r="E40" s="15">
        <v>40</v>
      </c>
      <c r="F40" s="12" t="s">
        <v>174</v>
      </c>
      <c r="H40"/>
    </row>
    <row r="41" spans="1:8" x14ac:dyDescent="0.25">
      <c r="A41" s="1">
        <v>11</v>
      </c>
      <c r="B41" s="1" t="s">
        <v>15</v>
      </c>
      <c r="C41" s="3">
        <v>45671.42083333333</v>
      </c>
      <c r="D41" s="1" t="s">
        <v>14</v>
      </c>
      <c r="E41" s="15">
        <v>99.9</v>
      </c>
      <c r="F41" s="12" t="s">
        <v>174</v>
      </c>
      <c r="H41"/>
    </row>
    <row r="42" spans="1:8" x14ac:dyDescent="0.25">
      <c r="A42" s="1">
        <v>6</v>
      </c>
      <c r="B42" s="1" t="s">
        <v>16</v>
      </c>
      <c r="C42" s="3">
        <v>45671.421527777777</v>
      </c>
      <c r="D42" s="1" t="s">
        <v>14</v>
      </c>
      <c r="E42" s="15">
        <v>37.200000000000003</v>
      </c>
      <c r="F42" s="12" t="s">
        <v>174</v>
      </c>
      <c r="H42"/>
    </row>
    <row r="43" spans="1:8" x14ac:dyDescent="0.25">
      <c r="A43" s="1">
        <v>9</v>
      </c>
      <c r="B43" s="1" t="s">
        <v>16</v>
      </c>
      <c r="C43" s="3">
        <v>45671.422222222223</v>
      </c>
      <c r="D43" s="1" t="s">
        <v>14</v>
      </c>
      <c r="E43" s="15">
        <v>55.8</v>
      </c>
      <c r="F43" s="12" t="s">
        <v>174</v>
      </c>
      <c r="H43"/>
    </row>
    <row r="44" spans="1:8" x14ac:dyDescent="0.25">
      <c r="A44" s="1">
        <v>6</v>
      </c>
      <c r="B44" s="1" t="s">
        <v>17</v>
      </c>
      <c r="C44" s="3">
        <v>45671.42291666667</v>
      </c>
      <c r="D44" s="1" t="s">
        <v>18</v>
      </c>
      <c r="E44" s="15">
        <v>10.5</v>
      </c>
      <c r="F44" s="12" t="s">
        <v>174</v>
      </c>
      <c r="H44"/>
    </row>
    <row r="45" spans="1:8" x14ac:dyDescent="0.25">
      <c r="A45" s="1">
        <v>3</v>
      </c>
      <c r="B45" s="1" t="s">
        <v>19</v>
      </c>
      <c r="C45" s="3">
        <v>45671.424305555556</v>
      </c>
      <c r="D45" s="1" t="s">
        <v>3</v>
      </c>
      <c r="E45" s="15">
        <v>35.369999999999997</v>
      </c>
      <c r="F45" s="12" t="s">
        <v>174</v>
      </c>
      <c r="H45"/>
    </row>
    <row r="46" spans="1:8" x14ac:dyDescent="0.25">
      <c r="A46" s="1">
        <v>5</v>
      </c>
      <c r="B46" s="1" t="s">
        <v>15</v>
      </c>
      <c r="C46" s="3">
        <v>45671.425694444442</v>
      </c>
      <c r="D46" s="1" t="s">
        <v>8</v>
      </c>
      <c r="E46" s="15">
        <f>3.33*5</f>
        <v>16.649999999999999</v>
      </c>
      <c r="F46" s="12" t="s">
        <v>174</v>
      </c>
      <c r="H46"/>
    </row>
    <row r="47" spans="1:8" x14ac:dyDescent="0.25">
      <c r="A47" s="1">
        <v>12</v>
      </c>
      <c r="B47" s="1" t="s">
        <v>20</v>
      </c>
      <c r="C47" s="3">
        <v>45671.426388888889</v>
      </c>
      <c r="D47" s="1" t="s">
        <v>14</v>
      </c>
      <c r="E47" s="15">
        <v>61.29</v>
      </c>
      <c r="F47" s="12" t="s">
        <v>174</v>
      </c>
      <c r="H47"/>
    </row>
    <row r="48" spans="1:8" x14ac:dyDescent="0.25">
      <c r="A48" s="1">
        <v>1</v>
      </c>
      <c r="B48" s="1" t="s">
        <v>21</v>
      </c>
      <c r="C48" s="3">
        <v>45671.427083333336</v>
      </c>
      <c r="D48" s="1" t="s">
        <v>3</v>
      </c>
      <c r="E48" s="15">
        <v>74</v>
      </c>
      <c r="F48" s="12" t="s">
        <v>174</v>
      </c>
      <c r="H48"/>
    </row>
    <row r="49" spans="1:8" x14ac:dyDescent="0.25">
      <c r="A49" s="1">
        <v>6</v>
      </c>
      <c r="B49" s="1" t="s">
        <v>12</v>
      </c>
      <c r="C49" s="3">
        <v>45671.428472222222</v>
      </c>
      <c r="D49" s="1" t="s">
        <v>11</v>
      </c>
      <c r="E49" s="15">
        <f>1.75*6</f>
        <v>10.5</v>
      </c>
      <c r="F49" s="12" t="s">
        <v>174</v>
      </c>
      <c r="H49"/>
    </row>
    <row r="50" spans="1:8" x14ac:dyDescent="0.25">
      <c r="A50" s="1">
        <v>1</v>
      </c>
      <c r="B50" s="1" t="s">
        <v>10</v>
      </c>
      <c r="C50" s="3">
        <v>45671.458333333336</v>
      </c>
      <c r="D50" s="1" t="s">
        <v>11</v>
      </c>
      <c r="E50" s="15">
        <v>6.75</v>
      </c>
      <c r="F50" s="12" t="s">
        <v>174</v>
      </c>
      <c r="H50"/>
    </row>
    <row r="51" spans="1:8" x14ac:dyDescent="0.25">
      <c r="A51" s="1">
        <v>1</v>
      </c>
      <c r="B51" s="1" t="s">
        <v>22</v>
      </c>
      <c r="C51" s="3">
        <v>45671.460416666669</v>
      </c>
      <c r="D51" s="1" t="s">
        <v>11</v>
      </c>
      <c r="E51" s="15">
        <v>296</v>
      </c>
      <c r="F51" s="12" t="s">
        <v>174</v>
      </c>
      <c r="H51"/>
    </row>
    <row r="52" spans="1:8" x14ac:dyDescent="0.25">
      <c r="A52" s="1">
        <v>1</v>
      </c>
      <c r="B52" s="1" t="s">
        <v>23</v>
      </c>
      <c r="C52" s="3">
        <v>45671.462500000001</v>
      </c>
      <c r="D52" s="1" t="s">
        <v>6</v>
      </c>
      <c r="E52" s="15">
        <v>82.93</v>
      </c>
      <c r="F52" s="12" t="s">
        <v>174</v>
      </c>
      <c r="H52"/>
    </row>
    <row r="53" spans="1:8" x14ac:dyDescent="0.25">
      <c r="A53" s="1">
        <v>1</v>
      </c>
      <c r="B53" s="1" t="s">
        <v>24</v>
      </c>
      <c r="C53" s="3">
        <v>45671.463194444441</v>
      </c>
      <c r="D53" s="1" t="s">
        <v>6</v>
      </c>
      <c r="E53" s="15">
        <v>13.23</v>
      </c>
      <c r="F53" s="12" t="s">
        <v>174</v>
      </c>
      <c r="H53"/>
    </row>
    <row r="54" spans="1:8" x14ac:dyDescent="0.25">
      <c r="A54" s="1">
        <v>10</v>
      </c>
      <c r="B54" s="1" t="s">
        <v>0</v>
      </c>
      <c r="C54" s="3">
        <v>45671.473611111112</v>
      </c>
      <c r="D54" s="1" t="s">
        <v>18</v>
      </c>
      <c r="E54" s="15">
        <v>17</v>
      </c>
      <c r="F54" s="12" t="s">
        <v>174</v>
      </c>
      <c r="H54"/>
    </row>
    <row r="55" spans="1:8" x14ac:dyDescent="0.25">
      <c r="A55" s="1">
        <v>30</v>
      </c>
      <c r="B55" s="1" t="s">
        <v>25</v>
      </c>
      <c r="C55" s="3">
        <v>45671.489583333336</v>
      </c>
      <c r="D55" s="1" t="s">
        <v>6</v>
      </c>
      <c r="E55" s="15">
        <v>67.569999999999993</v>
      </c>
      <c r="F55" s="12" t="s">
        <v>174</v>
      </c>
      <c r="H55"/>
    </row>
    <row r="56" spans="1:8" x14ac:dyDescent="0.25">
      <c r="A56" s="1">
        <v>1</v>
      </c>
      <c r="B56" s="1" t="s">
        <v>26</v>
      </c>
      <c r="C56" s="3">
        <v>45671.490972222222</v>
      </c>
      <c r="D56" s="1" t="s">
        <v>14</v>
      </c>
      <c r="E56" s="15">
        <v>40</v>
      </c>
      <c r="F56" s="12" t="s">
        <v>174</v>
      </c>
      <c r="H56"/>
    </row>
    <row r="57" spans="1:8" x14ac:dyDescent="0.25">
      <c r="A57" s="1">
        <v>10</v>
      </c>
      <c r="B57" s="1" t="s">
        <v>0</v>
      </c>
      <c r="C57" s="3">
        <v>45671.491666666669</v>
      </c>
      <c r="D57" s="1" t="s">
        <v>14</v>
      </c>
      <c r="E57" s="15">
        <v>17</v>
      </c>
      <c r="F57" s="12" t="s">
        <v>174</v>
      </c>
      <c r="H57"/>
    </row>
    <row r="58" spans="1:8" x14ac:dyDescent="0.25">
      <c r="A58" s="1">
        <v>7</v>
      </c>
      <c r="B58" s="1" t="s">
        <v>12</v>
      </c>
      <c r="C58" s="3">
        <v>45671.492361111108</v>
      </c>
      <c r="D58" s="1" t="s">
        <v>27</v>
      </c>
      <c r="E58" s="15">
        <f>1.75*7</f>
        <v>12.25</v>
      </c>
      <c r="F58" s="12" t="s">
        <v>174</v>
      </c>
      <c r="H58"/>
    </row>
    <row r="59" spans="1:8" x14ac:dyDescent="0.25">
      <c r="A59" s="1">
        <v>1</v>
      </c>
      <c r="B59" s="1" t="s">
        <v>28</v>
      </c>
      <c r="C59" s="3">
        <v>45671.494444444441</v>
      </c>
      <c r="D59" s="1" t="s">
        <v>18</v>
      </c>
      <c r="E59" s="15">
        <v>15.86</v>
      </c>
      <c r="F59" s="12" t="s">
        <v>174</v>
      </c>
      <c r="H59"/>
    </row>
    <row r="60" spans="1:8" x14ac:dyDescent="0.25">
      <c r="A60" s="1">
        <v>1</v>
      </c>
      <c r="B60" s="1" t="s">
        <v>28</v>
      </c>
      <c r="C60" s="3">
        <v>45671.51458333333</v>
      </c>
      <c r="D60" s="1" t="s">
        <v>29</v>
      </c>
      <c r="E60" s="15">
        <v>15.86</v>
      </c>
      <c r="F60" s="12" t="s">
        <v>174</v>
      </c>
      <c r="H60"/>
    </row>
    <row r="61" spans="1:8" x14ac:dyDescent="0.25">
      <c r="A61" s="1">
        <v>12</v>
      </c>
      <c r="B61" s="1" t="s">
        <v>12</v>
      </c>
      <c r="C61" s="3">
        <v>45671.620138888888</v>
      </c>
      <c r="D61" s="1" t="s">
        <v>14</v>
      </c>
      <c r="E61" s="15">
        <f>1.75*12</f>
        <v>21</v>
      </c>
      <c r="F61" s="12" t="s">
        <v>174</v>
      </c>
      <c r="H61"/>
    </row>
    <row r="62" spans="1:8" x14ac:dyDescent="0.25">
      <c r="A62" s="1">
        <v>10</v>
      </c>
      <c r="B62" s="1" t="s">
        <v>19</v>
      </c>
      <c r="C62" s="3">
        <v>45671.621527777781</v>
      </c>
      <c r="D62" s="1" t="s">
        <v>18</v>
      </c>
      <c r="E62" s="15">
        <v>117.9</v>
      </c>
      <c r="F62" s="12" t="s">
        <v>174</v>
      </c>
      <c r="H62"/>
    </row>
    <row r="63" spans="1:8" x14ac:dyDescent="0.25">
      <c r="A63" s="1">
        <v>1</v>
      </c>
      <c r="B63" s="1" t="s">
        <v>4</v>
      </c>
      <c r="C63" s="3">
        <v>45671.624305555553</v>
      </c>
      <c r="D63" s="1" t="s">
        <v>3</v>
      </c>
      <c r="E63" s="15">
        <v>125</v>
      </c>
      <c r="F63" s="12" t="s">
        <v>174</v>
      </c>
      <c r="H63"/>
    </row>
    <row r="64" spans="1:8" x14ac:dyDescent="0.25">
      <c r="A64" s="1">
        <v>4</v>
      </c>
      <c r="B64" s="1" t="s">
        <v>12</v>
      </c>
      <c r="C64" s="3">
        <v>45671.65347222222</v>
      </c>
      <c r="D64" s="1" t="s">
        <v>14</v>
      </c>
      <c r="E64" s="15">
        <f>1.75*4</f>
        <v>7</v>
      </c>
      <c r="F64" s="12" t="s">
        <v>174</v>
      </c>
      <c r="H64"/>
    </row>
    <row r="65" spans="1:8" x14ac:dyDescent="0.25">
      <c r="A65" s="1">
        <v>1</v>
      </c>
      <c r="B65" s="1" t="s">
        <v>10</v>
      </c>
      <c r="C65" s="3">
        <v>45671.657638888886</v>
      </c>
      <c r="D65" s="1" t="s">
        <v>18</v>
      </c>
      <c r="E65" s="15">
        <v>6.75</v>
      </c>
      <c r="F65" s="12" t="s">
        <v>174</v>
      </c>
      <c r="H65"/>
    </row>
    <row r="66" spans="1:8" x14ac:dyDescent="0.25">
      <c r="A66" s="1">
        <v>10</v>
      </c>
      <c r="B66" s="1" t="s">
        <v>12</v>
      </c>
      <c r="C66" s="3">
        <v>45671.65902777778</v>
      </c>
      <c r="D66" s="1" t="s">
        <v>3</v>
      </c>
      <c r="E66" s="15">
        <f>1.75*10</f>
        <v>17.5</v>
      </c>
      <c r="F66" s="12" t="s">
        <v>174</v>
      </c>
      <c r="H66"/>
    </row>
    <row r="67" spans="1:8" x14ac:dyDescent="0.25">
      <c r="A67" s="1">
        <v>1</v>
      </c>
      <c r="B67" s="1" t="s">
        <v>10</v>
      </c>
      <c r="C67" s="3">
        <v>45671.659722222219</v>
      </c>
      <c r="D67" s="1" t="s">
        <v>3</v>
      </c>
      <c r="E67" s="15">
        <v>6.75</v>
      </c>
      <c r="F67" s="12" t="s">
        <v>174</v>
      </c>
      <c r="H67"/>
    </row>
    <row r="68" spans="1:8" x14ac:dyDescent="0.25">
      <c r="A68" s="1">
        <v>10</v>
      </c>
      <c r="B68" s="1" t="s">
        <v>30</v>
      </c>
      <c r="C68" s="3">
        <v>45671.661111111112</v>
      </c>
      <c r="D68" s="1" t="s">
        <v>3</v>
      </c>
      <c r="E68" s="15">
        <v>63.5</v>
      </c>
      <c r="F68" s="12" t="s">
        <v>174</v>
      </c>
      <c r="H68"/>
    </row>
    <row r="69" spans="1:8" x14ac:dyDescent="0.25">
      <c r="A69" s="1">
        <v>12</v>
      </c>
      <c r="B69" s="1" t="s">
        <v>20</v>
      </c>
      <c r="C69" s="3">
        <v>45671.662499999999</v>
      </c>
      <c r="D69" s="1" t="s">
        <v>27</v>
      </c>
      <c r="E69" s="15">
        <v>61.29</v>
      </c>
      <c r="F69" s="12" t="s">
        <v>174</v>
      </c>
      <c r="H69"/>
    </row>
    <row r="70" spans="1:8" x14ac:dyDescent="0.25">
      <c r="A70" s="1">
        <v>1</v>
      </c>
      <c r="B70" s="1" t="s">
        <v>31</v>
      </c>
      <c r="C70" s="3">
        <v>45671.663194444445</v>
      </c>
      <c r="D70" s="1" t="s">
        <v>14</v>
      </c>
      <c r="E70" s="15">
        <v>23.65</v>
      </c>
      <c r="F70" s="12" t="s">
        <v>174</v>
      </c>
      <c r="H70"/>
    </row>
    <row r="71" spans="1:8" x14ac:dyDescent="0.25">
      <c r="A71" s="1">
        <v>1</v>
      </c>
      <c r="B71" s="1" t="s">
        <v>10</v>
      </c>
      <c r="C71" s="3">
        <v>45671.663888888892</v>
      </c>
      <c r="D71" s="1" t="s">
        <v>14</v>
      </c>
      <c r="E71" s="15">
        <v>6.75</v>
      </c>
      <c r="F71" s="12" t="s">
        <v>174</v>
      </c>
      <c r="H71"/>
    </row>
    <row r="72" spans="1:8" x14ac:dyDescent="0.25">
      <c r="A72" s="1">
        <v>10</v>
      </c>
      <c r="B72" s="1" t="s">
        <v>16</v>
      </c>
      <c r="C72" s="3">
        <v>45671.665972222225</v>
      </c>
      <c r="D72" s="1" t="s">
        <v>14</v>
      </c>
      <c r="E72" s="15">
        <v>62</v>
      </c>
      <c r="F72" s="12" t="s">
        <v>174</v>
      </c>
      <c r="H72"/>
    </row>
    <row r="73" spans="1:8" x14ac:dyDescent="0.25">
      <c r="A73" s="1">
        <v>60</v>
      </c>
      <c r="B73" s="1" t="s">
        <v>32</v>
      </c>
      <c r="C73" s="3">
        <v>45671.693055555559</v>
      </c>
      <c r="D73" s="1" t="s">
        <v>14</v>
      </c>
      <c r="E73" s="15">
        <v>80.91</v>
      </c>
      <c r="F73" s="12" t="s">
        <v>174</v>
      </c>
      <c r="H73"/>
    </row>
    <row r="74" spans="1:8" x14ac:dyDescent="0.25">
      <c r="A74" s="1">
        <v>10</v>
      </c>
      <c r="B74" s="1" t="s">
        <v>0</v>
      </c>
      <c r="C74" s="3">
        <v>45671.698611111111</v>
      </c>
      <c r="D74" s="1" t="s">
        <v>14</v>
      </c>
      <c r="E74" s="15">
        <v>17</v>
      </c>
      <c r="F74" s="12" t="s">
        <v>174</v>
      </c>
      <c r="H74"/>
    </row>
    <row r="75" spans="1:8" x14ac:dyDescent="0.25">
      <c r="A75" s="1">
        <v>1</v>
      </c>
      <c r="B75" s="1" t="s">
        <v>4</v>
      </c>
      <c r="C75" s="3">
        <v>45671</v>
      </c>
      <c r="D75" s="1" t="s">
        <v>3</v>
      </c>
      <c r="E75" s="15">
        <v>125</v>
      </c>
      <c r="F75" s="12" t="s">
        <v>174</v>
      </c>
      <c r="H75"/>
    </row>
    <row r="76" spans="1:8" x14ac:dyDescent="0.25">
      <c r="A76" s="1">
        <v>2</v>
      </c>
      <c r="B76" s="1" t="s">
        <v>4</v>
      </c>
      <c r="C76" s="3">
        <v>45672.51458333333</v>
      </c>
      <c r="D76" s="1" t="s">
        <v>11</v>
      </c>
      <c r="E76" s="15">
        <v>250</v>
      </c>
      <c r="F76" s="12" t="s">
        <v>174</v>
      </c>
      <c r="H76"/>
    </row>
    <row r="77" spans="1:8" x14ac:dyDescent="0.25">
      <c r="A77" s="1">
        <v>1</v>
      </c>
      <c r="B77" s="1" t="s">
        <v>10</v>
      </c>
      <c r="C77" s="3">
        <v>45672.51458333333</v>
      </c>
      <c r="D77" s="1" t="s">
        <v>11</v>
      </c>
      <c r="E77" s="15">
        <v>6.75</v>
      </c>
      <c r="F77" s="12" t="s">
        <v>174</v>
      </c>
      <c r="H77"/>
    </row>
    <row r="78" spans="1:8" x14ac:dyDescent="0.25">
      <c r="A78" s="1">
        <v>3</v>
      </c>
      <c r="B78" s="1" t="s">
        <v>31</v>
      </c>
      <c r="C78" s="3">
        <v>45671</v>
      </c>
      <c r="D78" s="1" t="s">
        <v>161</v>
      </c>
      <c r="E78" s="15">
        <f>23.65*3</f>
        <v>70.949999999999989</v>
      </c>
      <c r="F78" s="12" t="s">
        <v>174</v>
      </c>
      <c r="H78"/>
    </row>
    <row r="79" spans="1:8" x14ac:dyDescent="0.25">
      <c r="A79" s="1">
        <v>1</v>
      </c>
      <c r="B79" s="1" t="s">
        <v>162</v>
      </c>
      <c r="C79" s="3">
        <v>45671</v>
      </c>
      <c r="D79" s="1" t="s">
        <v>43</v>
      </c>
      <c r="E79" s="15">
        <v>20.98</v>
      </c>
      <c r="F79" s="12" t="s">
        <v>174</v>
      </c>
      <c r="H79"/>
    </row>
    <row r="80" spans="1:8" x14ac:dyDescent="0.25">
      <c r="A80" s="1">
        <v>4</v>
      </c>
      <c r="B80" s="1" t="s">
        <v>163</v>
      </c>
      <c r="C80" s="3">
        <v>45671</v>
      </c>
      <c r="D80" s="1" t="s">
        <v>161</v>
      </c>
      <c r="E80" s="15">
        <v>266.67</v>
      </c>
      <c r="F80" s="12" t="s">
        <v>174</v>
      </c>
      <c r="H80"/>
    </row>
    <row r="81" spans="1:8" x14ac:dyDescent="0.25">
      <c r="A81" s="1">
        <v>1</v>
      </c>
      <c r="B81" s="1" t="s">
        <v>23</v>
      </c>
      <c r="C81" s="3">
        <v>45671</v>
      </c>
      <c r="D81" s="1" t="s">
        <v>41</v>
      </c>
      <c r="E81" s="15">
        <v>82.93</v>
      </c>
      <c r="F81" s="12" t="s">
        <v>174</v>
      </c>
      <c r="H81"/>
    </row>
    <row r="82" spans="1:8" x14ac:dyDescent="0.25">
      <c r="A82" s="1">
        <v>1</v>
      </c>
      <c r="B82" s="1" t="s">
        <v>81</v>
      </c>
      <c r="C82" s="3">
        <v>45671</v>
      </c>
      <c r="D82" s="1" t="s">
        <v>164</v>
      </c>
      <c r="E82" s="15">
        <v>40</v>
      </c>
      <c r="F82" s="12" t="s">
        <v>174</v>
      </c>
      <c r="H82"/>
    </row>
    <row r="83" spans="1:8" x14ac:dyDescent="0.25">
      <c r="A83" s="1">
        <v>1</v>
      </c>
      <c r="B83" s="1" t="s">
        <v>26</v>
      </c>
      <c r="C83" s="3">
        <v>45671</v>
      </c>
      <c r="D83" s="1" t="s">
        <v>164</v>
      </c>
      <c r="E83" s="15">
        <v>40</v>
      </c>
      <c r="F83" s="12" t="s">
        <v>174</v>
      </c>
      <c r="H83"/>
    </row>
    <row r="84" spans="1:8" x14ac:dyDescent="0.25">
      <c r="A84" s="1">
        <v>10</v>
      </c>
      <c r="B84" s="1" t="s">
        <v>19</v>
      </c>
      <c r="C84" s="3">
        <v>45671</v>
      </c>
      <c r="D84" s="1" t="s">
        <v>40</v>
      </c>
      <c r="E84" s="15">
        <v>117.9</v>
      </c>
      <c r="F84" s="12" t="s">
        <v>174</v>
      </c>
      <c r="H84"/>
    </row>
    <row r="85" spans="1:8" x14ac:dyDescent="0.25">
      <c r="A85" s="1">
        <v>12</v>
      </c>
      <c r="B85" s="1" t="s">
        <v>12</v>
      </c>
      <c r="C85" s="3">
        <v>45673</v>
      </c>
      <c r="D85" s="1" t="s">
        <v>41</v>
      </c>
      <c r="E85" s="15">
        <f>1.75*12</f>
        <v>21</v>
      </c>
      <c r="F85" s="12" t="s">
        <v>174</v>
      </c>
      <c r="H85"/>
    </row>
    <row r="86" spans="1:8" x14ac:dyDescent="0.25">
      <c r="A86" s="1">
        <v>1</v>
      </c>
      <c r="B86" s="1" t="s">
        <v>10</v>
      </c>
      <c r="C86" s="3">
        <v>45673</v>
      </c>
      <c r="D86" s="1" t="s">
        <v>41</v>
      </c>
      <c r="E86" s="15">
        <v>6.75</v>
      </c>
      <c r="F86" s="12" t="s">
        <v>174</v>
      </c>
      <c r="H86"/>
    </row>
    <row r="87" spans="1:8" x14ac:dyDescent="0.25">
      <c r="A87" s="1">
        <v>1</v>
      </c>
      <c r="B87" s="1" t="s">
        <v>21</v>
      </c>
      <c r="C87" s="3">
        <v>45673</v>
      </c>
      <c r="D87" s="1" t="s">
        <v>41</v>
      </c>
      <c r="E87" s="15">
        <v>74</v>
      </c>
      <c r="F87" s="12" t="s">
        <v>174</v>
      </c>
      <c r="H87"/>
    </row>
    <row r="88" spans="1:8" x14ac:dyDescent="0.25">
      <c r="A88" s="1">
        <v>5</v>
      </c>
      <c r="B88" s="1" t="s">
        <v>16</v>
      </c>
      <c r="C88" s="3">
        <v>45673</v>
      </c>
      <c r="D88" s="1" t="s">
        <v>8</v>
      </c>
      <c r="E88" s="15">
        <v>-31</v>
      </c>
      <c r="F88" s="16" t="s">
        <v>172</v>
      </c>
      <c r="H88"/>
    </row>
    <row r="89" spans="1:8" x14ac:dyDescent="0.25">
      <c r="A89" s="1">
        <v>6</v>
      </c>
      <c r="B89" s="1" t="s">
        <v>19</v>
      </c>
      <c r="C89" s="3">
        <v>45674</v>
      </c>
      <c r="D89" s="1" t="s">
        <v>40</v>
      </c>
      <c r="E89" s="15">
        <v>-70.94</v>
      </c>
      <c r="F89" s="16" t="s">
        <v>172</v>
      </c>
      <c r="H89"/>
    </row>
    <row r="90" spans="1:8" x14ac:dyDescent="0.25">
      <c r="A90" s="1">
        <v>1</v>
      </c>
      <c r="B90" s="1" t="s">
        <v>165</v>
      </c>
      <c r="C90" s="3">
        <v>45674</v>
      </c>
      <c r="D90" s="1" t="s">
        <v>38</v>
      </c>
      <c r="E90" s="15">
        <v>296</v>
      </c>
      <c r="F90" s="12" t="s">
        <v>174</v>
      </c>
      <c r="H90"/>
    </row>
    <row r="91" spans="1:8" x14ac:dyDescent="0.25">
      <c r="A91" s="1">
        <v>12</v>
      </c>
      <c r="B91" s="1" t="s">
        <v>20</v>
      </c>
      <c r="C91" s="3">
        <v>45674</v>
      </c>
      <c r="D91" s="1" t="s">
        <v>39</v>
      </c>
      <c r="E91" s="15">
        <v>61.29</v>
      </c>
      <c r="F91" s="12" t="s">
        <v>174</v>
      </c>
      <c r="H91"/>
    </row>
    <row r="92" spans="1:8" x14ac:dyDescent="0.25">
      <c r="A92" s="1">
        <v>2</v>
      </c>
      <c r="B92" s="1" t="s">
        <v>17</v>
      </c>
      <c r="C92" s="3">
        <v>45674</v>
      </c>
      <c r="D92" s="1" t="s">
        <v>167</v>
      </c>
      <c r="E92" s="15">
        <f>1.75*2</f>
        <v>3.5</v>
      </c>
      <c r="F92" s="12" t="s">
        <v>174</v>
      </c>
      <c r="H92"/>
    </row>
    <row r="93" spans="1:8" x14ac:dyDescent="0.25">
      <c r="A93" s="1">
        <v>4</v>
      </c>
      <c r="B93" s="1" t="s">
        <v>35</v>
      </c>
      <c r="C93" s="3">
        <v>45674</v>
      </c>
      <c r="D93" s="1" t="s">
        <v>43</v>
      </c>
      <c r="E93" s="15">
        <v>240</v>
      </c>
      <c r="F93" s="12" t="s">
        <v>174</v>
      </c>
      <c r="H93"/>
    </row>
    <row r="94" spans="1:8" x14ac:dyDescent="0.25">
      <c r="A94" s="1">
        <v>1</v>
      </c>
      <c r="B94" s="1" t="s">
        <v>23</v>
      </c>
      <c r="C94" s="3">
        <v>45674</v>
      </c>
      <c r="D94" s="1" t="s">
        <v>8</v>
      </c>
      <c r="E94" s="15">
        <v>82.93</v>
      </c>
      <c r="F94" s="12" t="s">
        <v>174</v>
      </c>
      <c r="H94"/>
    </row>
    <row r="95" spans="1:8" x14ac:dyDescent="0.25">
      <c r="A95" s="1">
        <v>1</v>
      </c>
      <c r="B95" s="1" t="s">
        <v>28</v>
      </c>
      <c r="C95" s="3">
        <v>45674</v>
      </c>
      <c r="D95" s="1" t="s">
        <v>8</v>
      </c>
      <c r="E95" s="15">
        <v>15.86</v>
      </c>
      <c r="F95" s="12" t="s">
        <v>174</v>
      </c>
      <c r="H95"/>
    </row>
    <row r="96" spans="1:8" x14ac:dyDescent="0.25">
      <c r="A96" s="1">
        <v>1</v>
      </c>
      <c r="B96" s="1" t="s">
        <v>21</v>
      </c>
      <c r="C96" s="3">
        <v>45674</v>
      </c>
      <c r="D96" s="1" t="s">
        <v>8</v>
      </c>
      <c r="E96" s="15">
        <v>74</v>
      </c>
      <c r="F96" s="12" t="s">
        <v>174</v>
      </c>
      <c r="H96"/>
    </row>
    <row r="97" spans="1:8" x14ac:dyDescent="0.25">
      <c r="A97" s="1">
        <v>1</v>
      </c>
      <c r="B97" s="1" t="s">
        <v>110</v>
      </c>
      <c r="C97" s="3">
        <v>45674</v>
      </c>
      <c r="D97" s="1" t="s">
        <v>8</v>
      </c>
      <c r="E97" s="15">
        <v>70</v>
      </c>
      <c r="F97" s="12" t="s">
        <v>174</v>
      </c>
      <c r="H97"/>
    </row>
    <row r="98" spans="1:8" x14ac:dyDescent="0.25">
      <c r="A98" s="1">
        <v>1</v>
      </c>
      <c r="B98" s="1" t="s">
        <v>106</v>
      </c>
      <c r="C98" s="3">
        <v>45674</v>
      </c>
      <c r="D98" s="1" t="s">
        <v>8</v>
      </c>
      <c r="E98" s="15">
        <v>84.5</v>
      </c>
      <c r="F98" s="12" t="s">
        <v>174</v>
      </c>
      <c r="H98"/>
    </row>
    <row r="99" spans="1:8" x14ac:dyDescent="0.25">
      <c r="A99" s="1">
        <v>1</v>
      </c>
      <c r="B99" s="1" t="s">
        <v>24</v>
      </c>
      <c r="C99" s="3">
        <v>45674</v>
      </c>
      <c r="D99" s="1" t="s">
        <v>167</v>
      </c>
      <c r="E99" s="15">
        <v>13.23</v>
      </c>
      <c r="F99" s="12" t="s">
        <v>174</v>
      </c>
      <c r="H99"/>
    </row>
    <row r="100" spans="1:8" x14ac:dyDescent="0.25">
      <c r="A100" s="1">
        <v>4</v>
      </c>
      <c r="B100" s="1" t="s">
        <v>12</v>
      </c>
      <c r="C100" s="3">
        <v>45674</v>
      </c>
      <c r="D100" s="1" t="s">
        <v>164</v>
      </c>
      <c r="E100" s="15">
        <f>1.75*4</f>
        <v>7</v>
      </c>
      <c r="F100" s="12" t="s">
        <v>174</v>
      </c>
      <c r="H100"/>
    </row>
    <row r="101" spans="1:8" x14ac:dyDescent="0.25">
      <c r="A101" s="1">
        <v>1</v>
      </c>
      <c r="B101" s="1" t="s">
        <v>106</v>
      </c>
      <c r="C101" s="3">
        <v>45674</v>
      </c>
      <c r="D101" s="1" t="s">
        <v>43</v>
      </c>
      <c r="E101" s="15">
        <v>84.5</v>
      </c>
      <c r="F101" s="12" t="s">
        <v>174</v>
      </c>
      <c r="H101"/>
    </row>
    <row r="102" spans="1:8" x14ac:dyDescent="0.25">
      <c r="A102" s="1">
        <v>12</v>
      </c>
      <c r="B102" s="1" t="s">
        <v>20</v>
      </c>
      <c r="C102" s="3">
        <v>45674</v>
      </c>
      <c r="D102" s="1" t="s">
        <v>164</v>
      </c>
      <c r="E102" s="15">
        <v>61.29</v>
      </c>
      <c r="F102" s="12" t="s">
        <v>174</v>
      </c>
      <c r="H102"/>
    </row>
    <row r="103" spans="1:8" x14ac:dyDescent="0.25">
      <c r="A103" s="1">
        <v>13</v>
      </c>
      <c r="B103" s="1" t="s">
        <v>0</v>
      </c>
      <c r="C103" s="3">
        <v>45674</v>
      </c>
      <c r="D103" s="1" t="s">
        <v>164</v>
      </c>
      <c r="E103" s="15">
        <f>1.7*13</f>
        <v>22.099999999999998</v>
      </c>
      <c r="F103" s="12" t="s">
        <v>174</v>
      </c>
      <c r="H103"/>
    </row>
    <row r="104" spans="1:8" x14ac:dyDescent="0.25">
      <c r="A104" s="1">
        <v>1</v>
      </c>
      <c r="B104" s="1" t="s">
        <v>10</v>
      </c>
      <c r="C104" s="3">
        <v>45675</v>
      </c>
      <c r="D104" s="1" t="s">
        <v>38</v>
      </c>
      <c r="E104" s="15">
        <v>6.75</v>
      </c>
      <c r="F104" s="12" t="s">
        <v>174</v>
      </c>
      <c r="H104"/>
    </row>
    <row r="105" spans="1:8" x14ac:dyDescent="0.25">
      <c r="A105" s="1">
        <v>2</v>
      </c>
      <c r="B105" s="1" t="s">
        <v>168</v>
      </c>
      <c r="C105" s="3">
        <v>45676</v>
      </c>
      <c r="D105" s="1" t="s">
        <v>38</v>
      </c>
      <c r="E105" s="15">
        <f>4.59*2</f>
        <v>9.18</v>
      </c>
      <c r="F105" s="12" t="s">
        <v>174</v>
      </c>
      <c r="H105"/>
    </row>
    <row r="106" spans="1:8" x14ac:dyDescent="0.25">
      <c r="A106" s="1">
        <v>1</v>
      </c>
      <c r="B106" s="1" t="s">
        <v>36</v>
      </c>
      <c r="C106" s="3">
        <v>45676</v>
      </c>
      <c r="D106" s="1" t="s">
        <v>38</v>
      </c>
      <c r="E106" s="15">
        <v>70</v>
      </c>
      <c r="F106" s="12" t="s">
        <v>174</v>
      </c>
      <c r="H106"/>
    </row>
    <row r="107" spans="1:8" x14ac:dyDescent="0.25">
      <c r="A107" s="1">
        <v>1</v>
      </c>
      <c r="B107" s="1" t="s">
        <v>28</v>
      </c>
      <c r="C107" s="3">
        <v>45678</v>
      </c>
      <c r="D107" s="1" t="s">
        <v>39</v>
      </c>
      <c r="E107" s="15">
        <v>15.86</v>
      </c>
      <c r="F107" s="12" t="s">
        <v>174</v>
      </c>
    </row>
    <row r="108" spans="1:8" x14ac:dyDescent="0.25">
      <c r="A108" s="1">
        <v>1</v>
      </c>
      <c r="B108" s="1" t="s">
        <v>26</v>
      </c>
      <c r="C108" s="3">
        <v>45678</v>
      </c>
      <c r="D108" s="1" t="s">
        <v>164</v>
      </c>
      <c r="E108" s="15">
        <v>40</v>
      </c>
      <c r="F108" s="12" t="s">
        <v>174</v>
      </c>
    </row>
    <row r="109" spans="1:8" x14ac:dyDescent="0.25">
      <c r="A109" s="1">
        <v>10</v>
      </c>
      <c r="B109" s="1" t="s">
        <v>30</v>
      </c>
      <c r="C109" s="3">
        <v>45678</v>
      </c>
      <c r="D109" s="1" t="s">
        <v>41</v>
      </c>
      <c r="E109" s="15">
        <v>58.91</v>
      </c>
      <c r="F109" s="12" t="s">
        <v>174</v>
      </c>
    </row>
    <row r="110" spans="1:8" x14ac:dyDescent="0.25">
      <c r="A110" s="1">
        <v>1</v>
      </c>
      <c r="B110" s="1" t="s">
        <v>23</v>
      </c>
      <c r="C110" s="3">
        <v>45678</v>
      </c>
      <c r="D110" s="1" t="s">
        <v>41</v>
      </c>
      <c r="E110" s="15">
        <v>82.93</v>
      </c>
      <c r="F110" s="12" t="s">
        <v>174</v>
      </c>
    </row>
    <row r="111" spans="1:8" x14ac:dyDescent="0.25">
      <c r="A111" s="1">
        <v>1</v>
      </c>
      <c r="B111" s="1" t="s">
        <v>36</v>
      </c>
      <c r="C111" s="3">
        <v>45678</v>
      </c>
      <c r="D111" s="1" t="s">
        <v>41</v>
      </c>
      <c r="E111" s="15">
        <v>70</v>
      </c>
      <c r="F111" s="12" t="s">
        <v>174</v>
      </c>
    </row>
    <row r="112" spans="1:8" x14ac:dyDescent="0.25">
      <c r="A112" s="1">
        <v>12</v>
      </c>
      <c r="B112" s="1" t="s">
        <v>20</v>
      </c>
      <c r="C112" s="3">
        <v>45678</v>
      </c>
      <c r="D112" s="1" t="s">
        <v>164</v>
      </c>
      <c r="E112" s="15">
        <v>68.3</v>
      </c>
      <c r="F112" s="12" t="s">
        <v>174</v>
      </c>
    </row>
    <row r="113" spans="1:6" x14ac:dyDescent="0.25">
      <c r="A113" s="1">
        <v>6</v>
      </c>
      <c r="B113" s="1" t="s">
        <v>12</v>
      </c>
      <c r="C113" s="3">
        <v>45678</v>
      </c>
      <c r="D113" s="1" t="s">
        <v>164</v>
      </c>
      <c r="E113" s="15">
        <f>1.75*6</f>
        <v>10.5</v>
      </c>
      <c r="F113" s="12" t="s">
        <v>174</v>
      </c>
    </row>
    <row r="114" spans="1:6" x14ac:dyDescent="0.25">
      <c r="A114" s="1">
        <v>10</v>
      </c>
      <c r="B114" s="1" t="s">
        <v>0</v>
      </c>
      <c r="C114" s="3">
        <v>45678</v>
      </c>
      <c r="D114" s="1" t="s">
        <v>164</v>
      </c>
      <c r="E114" s="15">
        <v>18.899999999999999</v>
      </c>
      <c r="F114" s="12" t="s">
        <v>174</v>
      </c>
    </row>
    <row r="115" spans="1:6" x14ac:dyDescent="0.25">
      <c r="A115" s="1">
        <v>2</v>
      </c>
      <c r="B115" s="1" t="s">
        <v>169</v>
      </c>
      <c r="C115" s="3">
        <v>45678</v>
      </c>
      <c r="D115" s="1" t="s">
        <v>161</v>
      </c>
      <c r="E115" s="15">
        <v>226</v>
      </c>
      <c r="F115" s="12" t="s">
        <v>174</v>
      </c>
    </row>
    <row r="116" spans="1:6" x14ac:dyDescent="0.25">
      <c r="A116" s="1">
        <v>1</v>
      </c>
      <c r="B116" s="1" t="s">
        <v>31</v>
      </c>
      <c r="C116" s="3">
        <v>45679</v>
      </c>
      <c r="D116" s="1" t="s">
        <v>167</v>
      </c>
      <c r="E116" s="15">
        <v>-23.65</v>
      </c>
      <c r="F116" s="16" t="s">
        <v>172</v>
      </c>
    </row>
    <row r="117" spans="1:6" x14ac:dyDescent="0.25">
      <c r="A117" s="1">
        <v>6</v>
      </c>
      <c r="B117" s="1" t="s">
        <v>17</v>
      </c>
      <c r="C117" s="3">
        <v>45679</v>
      </c>
      <c r="D117" s="1" t="s">
        <v>38</v>
      </c>
      <c r="E117" s="15">
        <f>1.75*6</f>
        <v>10.5</v>
      </c>
      <c r="F117" s="12" t="s">
        <v>174</v>
      </c>
    </row>
    <row r="118" spans="1:6" x14ac:dyDescent="0.25">
      <c r="A118" s="1">
        <v>1</v>
      </c>
      <c r="B118" s="1" t="s">
        <v>2</v>
      </c>
      <c r="C118" s="3">
        <v>45680</v>
      </c>
      <c r="D118" s="1" t="s">
        <v>40</v>
      </c>
      <c r="E118" s="15">
        <v>113</v>
      </c>
      <c r="F118" s="12" t="s">
        <v>174</v>
      </c>
    </row>
    <row r="119" spans="1:6" x14ac:dyDescent="0.25">
      <c r="A119" s="1">
        <v>1</v>
      </c>
      <c r="B119" s="1" t="s">
        <v>10</v>
      </c>
      <c r="C119" s="3">
        <v>45680</v>
      </c>
      <c r="D119" s="1" t="s">
        <v>40</v>
      </c>
      <c r="E119" s="15">
        <v>6.75</v>
      </c>
      <c r="F119" s="12" t="s">
        <v>174</v>
      </c>
    </row>
    <row r="120" spans="1:6" x14ac:dyDescent="0.25">
      <c r="A120" s="1">
        <v>1</v>
      </c>
      <c r="B120" s="1" t="s">
        <v>9</v>
      </c>
      <c r="C120" s="3">
        <v>45681</v>
      </c>
      <c r="D120" s="1" t="s">
        <v>164</v>
      </c>
      <c r="E120" s="15">
        <v>-70</v>
      </c>
      <c r="F120" s="16" t="s">
        <v>172</v>
      </c>
    </row>
    <row r="121" spans="1:6" x14ac:dyDescent="0.25">
      <c r="A121" s="1">
        <v>1</v>
      </c>
      <c r="B121" s="1" t="s">
        <v>28</v>
      </c>
      <c r="C121" s="3">
        <v>45681</v>
      </c>
      <c r="D121" s="1" t="s">
        <v>164</v>
      </c>
      <c r="E121" s="15">
        <v>-15.86</v>
      </c>
      <c r="F121" s="16" t="s">
        <v>172</v>
      </c>
    </row>
    <row r="122" spans="1:6" x14ac:dyDescent="0.25">
      <c r="A122" s="1">
        <v>1</v>
      </c>
      <c r="B122" s="1" t="s">
        <v>170</v>
      </c>
      <c r="C122" s="3">
        <v>45681</v>
      </c>
      <c r="D122" s="3" t="s">
        <v>167</v>
      </c>
      <c r="E122" s="15">
        <v>-88.91</v>
      </c>
      <c r="F122" s="16" t="s">
        <v>172</v>
      </c>
    </row>
    <row r="123" spans="1:6" x14ac:dyDescent="0.25">
      <c r="A123" s="1">
        <v>10</v>
      </c>
      <c r="B123" s="1" t="s">
        <v>12</v>
      </c>
      <c r="C123" s="3">
        <v>45681</v>
      </c>
      <c r="D123" s="1" t="s">
        <v>41</v>
      </c>
      <c r="E123" s="15">
        <v>17.5</v>
      </c>
      <c r="F123" s="12" t="s">
        <v>174</v>
      </c>
    </row>
    <row r="124" spans="1:6" x14ac:dyDescent="0.25">
      <c r="A124" s="1">
        <v>1</v>
      </c>
      <c r="B124" s="1" t="s">
        <v>110</v>
      </c>
      <c r="C124" s="3">
        <v>45681</v>
      </c>
      <c r="D124" s="1" t="s">
        <v>41</v>
      </c>
      <c r="E124" s="15">
        <v>70</v>
      </c>
      <c r="F124" s="12" t="s">
        <v>174</v>
      </c>
    </row>
    <row r="125" spans="1:6" x14ac:dyDescent="0.25">
      <c r="A125" s="1">
        <v>1</v>
      </c>
      <c r="B125" s="1" t="s">
        <v>57</v>
      </c>
      <c r="C125" s="3">
        <v>45681</v>
      </c>
      <c r="D125" s="1" t="s">
        <v>41</v>
      </c>
      <c r="E125" s="15">
        <v>80</v>
      </c>
      <c r="F125" s="12" t="s">
        <v>174</v>
      </c>
    </row>
    <row r="126" spans="1:6" x14ac:dyDescent="0.25">
      <c r="A126" s="1">
        <v>1</v>
      </c>
      <c r="B126" s="1" t="s">
        <v>170</v>
      </c>
      <c r="C126" s="3">
        <v>45681</v>
      </c>
      <c r="D126" s="1" t="s">
        <v>171</v>
      </c>
      <c r="E126" s="15">
        <v>88.91</v>
      </c>
      <c r="F126" s="12" t="s">
        <v>174</v>
      </c>
    </row>
    <row r="127" spans="1:6" x14ac:dyDescent="0.25">
      <c r="A127" s="1">
        <v>1</v>
      </c>
      <c r="B127" s="1" t="s">
        <v>10</v>
      </c>
      <c r="C127" s="3">
        <v>45682</v>
      </c>
      <c r="D127" s="1" t="s">
        <v>42</v>
      </c>
      <c r="E127" s="15">
        <v>6.75</v>
      </c>
      <c r="F127" s="12" t="s">
        <v>174</v>
      </c>
    </row>
    <row r="128" spans="1:6" x14ac:dyDescent="0.25">
      <c r="A128" s="1">
        <v>1</v>
      </c>
      <c r="B128" s="1" t="s">
        <v>121</v>
      </c>
      <c r="C128" s="3">
        <v>45683</v>
      </c>
      <c r="D128" s="1" t="s">
        <v>8</v>
      </c>
      <c r="E128" s="15">
        <v>-36.39</v>
      </c>
      <c r="F128" s="16" t="s">
        <v>172</v>
      </c>
    </row>
    <row r="129" spans="1:6" x14ac:dyDescent="0.25">
      <c r="A129" s="1">
        <v>7</v>
      </c>
      <c r="B129" s="1" t="s">
        <v>180</v>
      </c>
      <c r="C129" s="3">
        <v>45683</v>
      </c>
      <c r="D129" s="1" t="s">
        <v>8</v>
      </c>
      <c r="E129" s="15">
        <v>-15.26</v>
      </c>
      <c r="F129" s="16" t="s">
        <v>172</v>
      </c>
    </row>
    <row r="130" spans="1:6" x14ac:dyDescent="0.25">
      <c r="A130" s="1">
        <v>10</v>
      </c>
      <c r="B130" s="1" t="s">
        <v>0</v>
      </c>
      <c r="C130" s="3">
        <v>45683</v>
      </c>
      <c r="D130" s="1" t="s">
        <v>8</v>
      </c>
      <c r="E130" s="15">
        <v>18.899999999999999</v>
      </c>
      <c r="F130" s="12" t="s">
        <v>174</v>
      </c>
    </row>
    <row r="131" spans="1:6" x14ac:dyDescent="0.25">
      <c r="A131" s="1">
        <v>1</v>
      </c>
      <c r="B131" s="1" t="s">
        <v>181</v>
      </c>
      <c r="C131" s="3">
        <v>45683</v>
      </c>
      <c r="D131" s="1" t="s">
        <v>8</v>
      </c>
      <c r="E131" s="15">
        <v>40</v>
      </c>
      <c r="F131" s="12" t="s">
        <v>174</v>
      </c>
    </row>
    <row r="132" spans="1:6" x14ac:dyDescent="0.25">
      <c r="A132" s="1">
        <v>1</v>
      </c>
      <c r="B132" s="1" t="s">
        <v>26</v>
      </c>
      <c r="C132" s="3" t="s">
        <v>182</v>
      </c>
      <c r="D132" s="1" t="s">
        <v>8</v>
      </c>
      <c r="E132" s="15">
        <v>40</v>
      </c>
      <c r="F132" s="12" t="s">
        <v>174</v>
      </c>
    </row>
    <row r="133" spans="1:6" x14ac:dyDescent="0.25">
      <c r="A133" s="1">
        <v>1</v>
      </c>
      <c r="B133" s="1" t="s">
        <v>110</v>
      </c>
      <c r="C133" s="3">
        <v>45683</v>
      </c>
      <c r="D133" s="1" t="s">
        <v>27</v>
      </c>
      <c r="E133" s="15">
        <v>70</v>
      </c>
      <c r="F133" s="12" t="s">
        <v>174</v>
      </c>
    </row>
    <row r="134" spans="1:6" x14ac:dyDescent="0.25">
      <c r="A134" s="1">
        <v>1</v>
      </c>
      <c r="B134" s="1" t="s">
        <v>5</v>
      </c>
      <c r="C134" s="3">
        <v>45683</v>
      </c>
      <c r="D134" s="1" t="s">
        <v>27</v>
      </c>
      <c r="E134" s="15">
        <v>313.52</v>
      </c>
      <c r="F134" s="12" t="s">
        <v>174</v>
      </c>
    </row>
    <row r="135" spans="1:6" x14ac:dyDescent="0.25">
      <c r="A135" s="1">
        <v>1</v>
      </c>
      <c r="B135" s="1" t="s">
        <v>31</v>
      </c>
      <c r="C135" s="3">
        <v>45683</v>
      </c>
      <c r="D135" s="1" t="s">
        <v>167</v>
      </c>
      <c r="E135" s="15">
        <v>-23.65</v>
      </c>
      <c r="F135" s="16" t="s">
        <v>172</v>
      </c>
    </row>
    <row r="136" spans="1:6" x14ac:dyDescent="0.25">
      <c r="A136" s="1">
        <v>12</v>
      </c>
      <c r="B136" s="1" t="s">
        <v>20</v>
      </c>
      <c r="C136" s="3">
        <v>45684</v>
      </c>
      <c r="D136" s="1" t="s">
        <v>164</v>
      </c>
      <c r="E136" s="15">
        <v>68.3</v>
      </c>
      <c r="F136" s="12" t="s">
        <v>174</v>
      </c>
    </row>
    <row r="137" spans="1:6" x14ac:dyDescent="0.25">
      <c r="A137" s="1">
        <v>10</v>
      </c>
      <c r="B137" s="1" t="s">
        <v>0</v>
      </c>
      <c r="C137" s="3">
        <v>45684</v>
      </c>
      <c r="D137" s="1" t="s">
        <v>167</v>
      </c>
      <c r="E137" s="15">
        <v>18.899999999999999</v>
      </c>
      <c r="F137" s="12" t="s">
        <v>174</v>
      </c>
    </row>
    <row r="138" spans="1:6" x14ac:dyDescent="0.25">
      <c r="A138" s="1">
        <v>10</v>
      </c>
      <c r="B138" s="1" t="s">
        <v>12</v>
      </c>
      <c r="C138" s="3">
        <v>45684</v>
      </c>
      <c r="D138" s="1" t="s">
        <v>42</v>
      </c>
      <c r="E138" s="15">
        <v>17.5</v>
      </c>
      <c r="F138" s="12" t="s">
        <v>174</v>
      </c>
    </row>
    <row r="139" spans="1:6" x14ac:dyDescent="0.25">
      <c r="A139" s="1">
        <v>1</v>
      </c>
      <c r="B139" s="1" t="s">
        <v>183</v>
      </c>
      <c r="C139" s="3">
        <v>45684</v>
      </c>
      <c r="D139" s="1" t="s">
        <v>42</v>
      </c>
      <c r="E139" s="15">
        <v>30</v>
      </c>
      <c r="F139" s="12" t="s">
        <v>174</v>
      </c>
    </row>
    <row r="140" spans="1:6" x14ac:dyDescent="0.25">
      <c r="A140" s="1">
        <v>1</v>
      </c>
      <c r="B140" s="1" t="s">
        <v>10</v>
      </c>
      <c r="C140" s="3">
        <v>45684</v>
      </c>
      <c r="D140" s="1" t="s">
        <v>27</v>
      </c>
      <c r="E140" s="15">
        <v>6.75</v>
      </c>
      <c r="F140" s="12" t="s">
        <v>174</v>
      </c>
    </row>
    <row r="141" spans="1:6" x14ac:dyDescent="0.25">
      <c r="A141" s="1">
        <v>1</v>
      </c>
      <c r="B141" s="1" t="s">
        <v>35</v>
      </c>
      <c r="C141" s="3">
        <v>45685</v>
      </c>
      <c r="D141" s="1" t="s">
        <v>3</v>
      </c>
      <c r="E141" s="15">
        <v>63</v>
      </c>
      <c r="F141" s="12" t="s">
        <v>174</v>
      </c>
    </row>
    <row r="142" spans="1:6" x14ac:dyDescent="0.25">
      <c r="A142" s="1">
        <v>6</v>
      </c>
      <c r="B142" s="1" t="s">
        <v>12</v>
      </c>
      <c r="C142" s="3">
        <v>45685</v>
      </c>
      <c r="D142" s="1" t="s">
        <v>3</v>
      </c>
      <c r="E142" s="15">
        <f>1.75*6</f>
        <v>10.5</v>
      </c>
      <c r="F142" s="12" t="s">
        <v>174</v>
      </c>
    </row>
    <row r="143" spans="1:6" x14ac:dyDescent="0.25">
      <c r="A143" s="1">
        <v>1</v>
      </c>
      <c r="B143" s="1" t="s">
        <v>114</v>
      </c>
      <c r="C143" s="3">
        <v>45685</v>
      </c>
      <c r="D143" s="1" t="s">
        <v>3</v>
      </c>
      <c r="E143" s="15">
        <v>189.12</v>
      </c>
      <c r="F143" s="12" t="s">
        <v>174</v>
      </c>
    </row>
    <row r="144" spans="1:6" x14ac:dyDescent="0.25">
      <c r="A144" s="1">
        <v>12</v>
      </c>
      <c r="B144" s="1" t="s">
        <v>20</v>
      </c>
      <c r="C144" s="3">
        <v>45685</v>
      </c>
      <c r="D144" s="1" t="s">
        <v>167</v>
      </c>
      <c r="E144" s="15">
        <v>68.3</v>
      </c>
      <c r="F144" s="12" t="s">
        <v>174</v>
      </c>
    </row>
    <row r="145" spans="1:6" x14ac:dyDescent="0.25">
      <c r="A145" s="1">
        <v>1</v>
      </c>
      <c r="B145" s="1" t="s">
        <v>24</v>
      </c>
      <c r="C145" s="3">
        <v>45685</v>
      </c>
      <c r="D145" s="1" t="s">
        <v>167</v>
      </c>
      <c r="E145" s="15">
        <v>13.23</v>
      </c>
      <c r="F145" s="12" t="s">
        <v>174</v>
      </c>
    </row>
    <row r="146" spans="1:6" x14ac:dyDescent="0.25">
      <c r="A146" s="1">
        <v>1</v>
      </c>
      <c r="B146" s="1" t="s">
        <v>28</v>
      </c>
      <c r="C146" s="3">
        <v>45685</v>
      </c>
      <c r="D146" s="1" t="s">
        <v>167</v>
      </c>
      <c r="E146" s="15">
        <v>15.86</v>
      </c>
      <c r="F146" s="12" t="s">
        <v>174</v>
      </c>
    </row>
    <row r="147" spans="1:6" x14ac:dyDescent="0.25">
      <c r="A147" s="1">
        <v>10</v>
      </c>
      <c r="B147" s="1" t="s">
        <v>0</v>
      </c>
      <c r="C147" s="3">
        <v>45685</v>
      </c>
      <c r="D147" s="1" t="s">
        <v>42</v>
      </c>
      <c r="E147" s="15">
        <v>18.899999999999999</v>
      </c>
      <c r="F147" s="12" t="s">
        <v>174</v>
      </c>
    </row>
    <row r="148" spans="1:6" x14ac:dyDescent="0.25">
      <c r="A148" s="1">
        <v>1</v>
      </c>
      <c r="B148" s="1" t="s">
        <v>81</v>
      </c>
      <c r="C148" s="3">
        <v>45685</v>
      </c>
      <c r="D148" s="1" t="s">
        <v>42</v>
      </c>
      <c r="E148" s="15">
        <v>40</v>
      </c>
      <c r="F148" s="12" t="s">
        <v>174</v>
      </c>
    </row>
    <row r="149" spans="1:6" x14ac:dyDescent="0.25">
      <c r="A149" s="1">
        <v>1</v>
      </c>
      <c r="B149" s="1" t="s">
        <v>184</v>
      </c>
      <c r="C149" s="3">
        <v>45685</v>
      </c>
      <c r="D149" s="1" t="s">
        <v>42</v>
      </c>
      <c r="E149" s="15">
        <v>40</v>
      </c>
      <c r="F149" s="12" t="s">
        <v>174</v>
      </c>
    </row>
    <row r="150" spans="1:6" x14ac:dyDescent="0.25">
      <c r="A150" s="1">
        <v>5</v>
      </c>
      <c r="B150" s="1" t="s">
        <v>12</v>
      </c>
      <c r="C150" s="3">
        <v>45685</v>
      </c>
      <c r="D150" s="1" t="s">
        <v>164</v>
      </c>
      <c r="E150" s="15">
        <f>1.75*5</f>
        <v>8.75</v>
      </c>
      <c r="F150" s="12" t="s">
        <v>174</v>
      </c>
    </row>
    <row r="151" spans="1:6" x14ac:dyDescent="0.25">
      <c r="A151" s="1">
        <v>1</v>
      </c>
      <c r="B151" s="1" t="s">
        <v>36</v>
      </c>
      <c r="C151" s="3">
        <v>45685</v>
      </c>
      <c r="D151" s="1" t="s">
        <v>40</v>
      </c>
      <c r="E151" s="15">
        <v>70</v>
      </c>
      <c r="F151" s="12" t="s">
        <v>174</v>
      </c>
    </row>
    <row r="152" spans="1:6" x14ac:dyDescent="0.25">
      <c r="A152" s="1">
        <v>5</v>
      </c>
      <c r="B152" s="1" t="s">
        <v>19</v>
      </c>
      <c r="C152" s="3">
        <v>45686</v>
      </c>
      <c r="D152" s="1" t="s">
        <v>161</v>
      </c>
      <c r="E152" s="15">
        <f>11.79*5</f>
        <v>58.949999999999996</v>
      </c>
      <c r="F152" s="12" t="s">
        <v>174</v>
      </c>
    </row>
    <row r="153" spans="1:6" x14ac:dyDescent="0.25">
      <c r="A153" s="1">
        <v>1</v>
      </c>
      <c r="B153" s="1" t="s">
        <v>168</v>
      </c>
      <c r="C153" s="3">
        <v>45687</v>
      </c>
      <c r="D153" s="1" t="s">
        <v>40</v>
      </c>
      <c r="E153" s="15">
        <v>4.59</v>
      </c>
      <c r="F153" s="12" t="s">
        <v>174</v>
      </c>
    </row>
    <row r="154" spans="1:6" x14ac:dyDescent="0.25">
      <c r="A154" s="1">
        <v>1</v>
      </c>
      <c r="B154" s="1" t="s">
        <v>10</v>
      </c>
      <c r="C154" s="3">
        <v>45687</v>
      </c>
      <c r="D154" s="1" t="s">
        <v>40</v>
      </c>
      <c r="E154" s="15">
        <v>6.75</v>
      </c>
      <c r="F154" s="12" t="s">
        <v>174</v>
      </c>
    </row>
    <row r="155" spans="1:6" x14ac:dyDescent="0.25">
      <c r="A155" s="1">
        <v>10</v>
      </c>
      <c r="B155" s="1" t="s">
        <v>19</v>
      </c>
      <c r="C155" s="3">
        <v>45687</v>
      </c>
      <c r="D155" s="1" t="s">
        <v>40</v>
      </c>
      <c r="E155" s="15">
        <f>11.79*10</f>
        <v>117.89999999999999</v>
      </c>
      <c r="F155" s="12" t="s">
        <v>174</v>
      </c>
    </row>
    <row r="156" spans="1:6" x14ac:dyDescent="0.25">
      <c r="A156" s="1">
        <v>1</v>
      </c>
      <c r="B156" s="1" t="s">
        <v>162</v>
      </c>
      <c r="C156" s="3">
        <v>45688</v>
      </c>
      <c r="D156" s="1" t="s">
        <v>42</v>
      </c>
      <c r="E156" s="15">
        <v>-20.98</v>
      </c>
      <c r="F156" s="16" t="s">
        <v>172</v>
      </c>
    </row>
    <row r="157" spans="1:6" x14ac:dyDescent="0.25">
      <c r="A157" s="1">
        <v>1</v>
      </c>
      <c r="B157" s="1" t="s">
        <v>185</v>
      </c>
      <c r="C157" s="3">
        <v>45688</v>
      </c>
      <c r="D157" s="1" t="s">
        <v>42</v>
      </c>
      <c r="E157" s="15">
        <v>-740</v>
      </c>
      <c r="F157" s="16" t="s">
        <v>172</v>
      </c>
    </row>
    <row r="158" spans="1:6" x14ac:dyDescent="0.25">
      <c r="A158" s="1">
        <v>1</v>
      </c>
      <c r="B158" s="1" t="s">
        <v>186</v>
      </c>
      <c r="C158" s="3">
        <v>45688</v>
      </c>
      <c r="D158" s="1" t="s">
        <v>39</v>
      </c>
      <c r="E158" s="15">
        <v>23.72</v>
      </c>
      <c r="F158" s="12" t="s">
        <v>174</v>
      </c>
    </row>
    <row r="159" spans="1:6" x14ac:dyDescent="0.25">
      <c r="A159" s="1">
        <v>1</v>
      </c>
      <c r="B159" s="1" t="s">
        <v>10</v>
      </c>
      <c r="C159" s="3">
        <v>45688</v>
      </c>
      <c r="D159" s="1" t="s">
        <v>41</v>
      </c>
      <c r="E159" s="15">
        <v>6.75</v>
      </c>
      <c r="F159" s="12" t="s">
        <v>174</v>
      </c>
    </row>
    <row r="160" spans="1:6" x14ac:dyDescent="0.25">
      <c r="A160" s="1">
        <v>20</v>
      </c>
      <c r="B160" s="1" t="s">
        <v>0</v>
      </c>
      <c r="C160" s="3">
        <v>45688</v>
      </c>
      <c r="D160" s="1" t="s">
        <v>42</v>
      </c>
      <c r="E160" s="15">
        <f>18.9*2</f>
        <v>37.799999999999997</v>
      </c>
      <c r="F160" s="12" t="s">
        <v>174</v>
      </c>
    </row>
    <row r="161" spans="1:6" x14ac:dyDescent="0.25">
      <c r="A161" s="1">
        <v>1</v>
      </c>
      <c r="B161" s="1" t="s">
        <v>26</v>
      </c>
      <c r="C161" s="3">
        <v>45688</v>
      </c>
      <c r="D161" s="1" t="s">
        <v>42</v>
      </c>
      <c r="E161" s="15">
        <v>40</v>
      </c>
      <c r="F161" s="12" t="s">
        <v>174</v>
      </c>
    </row>
    <row r="162" spans="1:6" x14ac:dyDescent="0.25">
      <c r="A162" s="1">
        <v>12</v>
      </c>
      <c r="B162" s="1" t="s">
        <v>20</v>
      </c>
      <c r="C162" s="3">
        <v>45688</v>
      </c>
      <c r="D162" s="1" t="s">
        <v>42</v>
      </c>
      <c r="E162" s="15">
        <v>68.3</v>
      </c>
      <c r="F162" s="12" t="s">
        <v>174</v>
      </c>
    </row>
    <row r="163" spans="1:6" x14ac:dyDescent="0.25">
      <c r="A163" s="1">
        <v>1</v>
      </c>
      <c r="B163" s="1" t="s">
        <v>23</v>
      </c>
      <c r="C163" s="3">
        <v>45688</v>
      </c>
      <c r="D163" s="1" t="s">
        <v>42</v>
      </c>
      <c r="E163" s="15">
        <v>82.93</v>
      </c>
      <c r="F163" s="12" t="s">
        <v>174</v>
      </c>
    </row>
    <row r="164" spans="1:6" x14ac:dyDescent="0.25">
      <c r="A164" s="1">
        <v>1</v>
      </c>
      <c r="B164" s="1" t="s">
        <v>28</v>
      </c>
      <c r="C164" s="3">
        <v>45688</v>
      </c>
      <c r="D164" s="1" t="s">
        <v>39</v>
      </c>
      <c r="E164" s="15">
        <v>15.86</v>
      </c>
      <c r="F164" s="12" t="s">
        <v>174</v>
      </c>
    </row>
    <row r="165" spans="1:6" x14ac:dyDescent="0.25">
      <c r="D165" s="1"/>
    </row>
    <row r="166" spans="1:6" x14ac:dyDescent="0.25">
      <c r="D166" s="1"/>
    </row>
    <row r="167" spans="1:6" x14ac:dyDescent="0.25">
      <c r="D167" s="1"/>
    </row>
    <row r="168" spans="1:6" x14ac:dyDescent="0.25">
      <c r="D168" s="1"/>
    </row>
    <row r="169" spans="1:6" x14ac:dyDescent="0.25">
      <c r="D169" s="1"/>
    </row>
    <row r="170" spans="1:6" x14ac:dyDescent="0.25">
      <c r="D170" s="1"/>
    </row>
    <row r="171" spans="1:6" x14ac:dyDescent="0.25">
      <c r="D171" s="1"/>
    </row>
    <row r="172" spans="1:6" x14ac:dyDescent="0.25">
      <c r="D172" s="1"/>
    </row>
    <row r="173" spans="1:6" x14ac:dyDescent="0.25">
      <c r="D173" s="1"/>
    </row>
    <row r="174" spans="1:6" x14ac:dyDescent="0.25">
      <c r="D174" s="1"/>
    </row>
    <row r="175" spans="1:6" x14ac:dyDescent="0.25">
      <c r="D175" s="1"/>
    </row>
    <row r="176" spans="1:6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  <row r="195" spans="4:4" x14ac:dyDescent="0.25">
      <c r="D195" s="1"/>
    </row>
    <row r="196" spans="4:4" x14ac:dyDescent="0.25">
      <c r="D196" s="1"/>
    </row>
    <row r="197" spans="4:4" x14ac:dyDescent="0.25">
      <c r="D197" s="1"/>
    </row>
    <row r="198" spans="4:4" x14ac:dyDescent="0.25">
      <c r="D198" s="1"/>
    </row>
    <row r="199" spans="4:4" x14ac:dyDescent="0.25">
      <c r="D199" s="1"/>
    </row>
    <row r="200" spans="4:4" x14ac:dyDescent="0.25">
      <c r="D200" s="1"/>
    </row>
    <row r="201" spans="4:4" x14ac:dyDescent="0.25">
      <c r="D201" s="1"/>
    </row>
    <row r="202" spans="4:4" x14ac:dyDescent="0.25">
      <c r="D202" s="1"/>
    </row>
    <row r="203" spans="4:4" x14ac:dyDescent="0.25">
      <c r="D203" s="1"/>
    </row>
    <row r="204" spans="4:4" x14ac:dyDescent="0.25">
      <c r="D204" s="1"/>
    </row>
    <row r="205" spans="4:4" x14ac:dyDescent="0.25">
      <c r="D205" s="1"/>
    </row>
    <row r="206" spans="4:4" x14ac:dyDescent="0.25">
      <c r="D206" s="1"/>
    </row>
    <row r="207" spans="4:4" x14ac:dyDescent="0.25">
      <c r="D207" s="1"/>
    </row>
    <row r="208" spans="4:4" x14ac:dyDescent="0.25">
      <c r="D208" s="1"/>
    </row>
    <row r="209" spans="4:4" x14ac:dyDescent="0.25">
      <c r="D209" s="1"/>
    </row>
    <row r="210" spans="4:4" x14ac:dyDescent="0.25">
      <c r="D210" s="1"/>
    </row>
    <row r="211" spans="4:4" x14ac:dyDescent="0.25">
      <c r="D211" s="1"/>
    </row>
    <row r="212" spans="4:4" x14ac:dyDescent="0.25">
      <c r="D212" s="1"/>
    </row>
    <row r="213" spans="4:4" x14ac:dyDescent="0.25">
      <c r="D213" s="1"/>
    </row>
    <row r="214" spans="4:4" x14ac:dyDescent="0.25">
      <c r="D214" s="1"/>
    </row>
    <row r="215" spans="4:4" x14ac:dyDescent="0.25">
      <c r="D215" s="1"/>
    </row>
    <row r="216" spans="4:4" x14ac:dyDescent="0.25">
      <c r="D216" s="1"/>
    </row>
    <row r="217" spans="4:4" x14ac:dyDescent="0.25">
      <c r="D217" s="1"/>
    </row>
    <row r="218" spans="4:4" x14ac:dyDescent="0.25">
      <c r="D218" s="1"/>
    </row>
    <row r="219" spans="4:4" x14ac:dyDescent="0.25">
      <c r="D219" s="1"/>
    </row>
    <row r="220" spans="4:4" x14ac:dyDescent="0.25">
      <c r="D220" s="1"/>
    </row>
    <row r="221" spans="4:4" x14ac:dyDescent="0.25">
      <c r="D221" s="1"/>
    </row>
    <row r="222" spans="4:4" x14ac:dyDescent="0.25">
      <c r="D222" s="1"/>
    </row>
    <row r="223" spans="4:4" x14ac:dyDescent="0.25">
      <c r="D223" s="1"/>
    </row>
    <row r="224" spans="4:4" x14ac:dyDescent="0.25">
      <c r="D224" s="1"/>
    </row>
    <row r="225" spans="4:4" x14ac:dyDescent="0.25">
      <c r="D225" s="1"/>
    </row>
    <row r="226" spans="4:4" x14ac:dyDescent="0.25">
      <c r="D226" s="1"/>
    </row>
    <row r="227" spans="4:4" x14ac:dyDescent="0.25">
      <c r="D227" s="1"/>
    </row>
    <row r="228" spans="4:4" x14ac:dyDescent="0.25">
      <c r="D228" s="1"/>
    </row>
    <row r="229" spans="4:4" x14ac:dyDescent="0.25">
      <c r="D229" s="1"/>
    </row>
    <row r="230" spans="4:4" x14ac:dyDescent="0.25">
      <c r="D230" s="1"/>
    </row>
    <row r="231" spans="4:4" x14ac:dyDescent="0.25">
      <c r="D231" s="1"/>
    </row>
    <row r="232" spans="4:4" x14ac:dyDescent="0.25">
      <c r="D232" s="1"/>
    </row>
    <row r="233" spans="4:4" x14ac:dyDescent="0.25">
      <c r="D233" s="1"/>
    </row>
    <row r="234" spans="4:4" x14ac:dyDescent="0.25">
      <c r="D234" s="1"/>
    </row>
    <row r="235" spans="4:4" x14ac:dyDescent="0.25">
      <c r="D235" s="1"/>
    </row>
    <row r="236" spans="4:4" x14ac:dyDescent="0.25">
      <c r="D236" s="1"/>
    </row>
    <row r="237" spans="4:4" x14ac:dyDescent="0.25">
      <c r="D237" s="1"/>
    </row>
    <row r="238" spans="4:4" x14ac:dyDescent="0.25">
      <c r="D238" s="1"/>
    </row>
    <row r="239" spans="4:4" x14ac:dyDescent="0.25">
      <c r="D239" s="1"/>
    </row>
    <row r="240" spans="4:4" x14ac:dyDescent="0.25">
      <c r="D240" s="1"/>
    </row>
    <row r="241" spans="4:4" x14ac:dyDescent="0.25">
      <c r="D241" s="1"/>
    </row>
    <row r="242" spans="4:4" x14ac:dyDescent="0.25">
      <c r="D242" s="1"/>
    </row>
    <row r="243" spans="4:4" x14ac:dyDescent="0.25">
      <c r="D243" s="1"/>
    </row>
    <row r="244" spans="4:4" x14ac:dyDescent="0.25">
      <c r="D244" s="1"/>
    </row>
    <row r="245" spans="4:4" x14ac:dyDescent="0.25">
      <c r="D245" s="1"/>
    </row>
    <row r="246" spans="4:4" x14ac:dyDescent="0.25">
      <c r="D246" s="1"/>
    </row>
    <row r="247" spans="4:4" x14ac:dyDescent="0.25">
      <c r="D247" s="1"/>
    </row>
    <row r="248" spans="4:4" x14ac:dyDescent="0.25">
      <c r="D248" s="1"/>
    </row>
    <row r="249" spans="4:4" x14ac:dyDescent="0.25">
      <c r="D249" s="1"/>
    </row>
    <row r="250" spans="4:4" x14ac:dyDescent="0.25">
      <c r="D250" s="1"/>
    </row>
    <row r="251" spans="4:4" x14ac:dyDescent="0.25">
      <c r="D251" s="1"/>
    </row>
    <row r="252" spans="4:4" x14ac:dyDescent="0.25">
      <c r="D252" s="1"/>
    </row>
    <row r="253" spans="4:4" x14ac:dyDescent="0.25">
      <c r="D253" s="1"/>
    </row>
    <row r="254" spans="4:4" x14ac:dyDescent="0.25">
      <c r="D254" s="1"/>
    </row>
    <row r="255" spans="4:4" x14ac:dyDescent="0.25">
      <c r="D255" s="1"/>
    </row>
    <row r="256" spans="4:4" x14ac:dyDescent="0.25">
      <c r="D256" s="1"/>
    </row>
    <row r="257" spans="4:4" x14ac:dyDescent="0.25">
      <c r="D257" s="1"/>
    </row>
    <row r="258" spans="4:4" x14ac:dyDescent="0.25">
      <c r="D258" s="1"/>
    </row>
    <row r="259" spans="4:4" x14ac:dyDescent="0.25">
      <c r="D259" s="1"/>
    </row>
    <row r="260" spans="4:4" x14ac:dyDescent="0.25">
      <c r="D260" s="1"/>
    </row>
    <row r="261" spans="4:4" x14ac:dyDescent="0.25">
      <c r="D261" s="1"/>
    </row>
    <row r="262" spans="4:4" x14ac:dyDescent="0.25">
      <c r="D262" s="1"/>
    </row>
    <row r="263" spans="4:4" x14ac:dyDescent="0.25">
      <c r="D263" s="1"/>
    </row>
    <row r="264" spans="4:4" x14ac:dyDescent="0.25">
      <c r="D264" s="1"/>
    </row>
    <row r="265" spans="4:4" x14ac:dyDescent="0.25">
      <c r="D265" s="1"/>
    </row>
    <row r="266" spans="4:4" x14ac:dyDescent="0.25">
      <c r="D266" s="1"/>
    </row>
    <row r="267" spans="4:4" x14ac:dyDescent="0.25">
      <c r="D267" s="1"/>
    </row>
    <row r="268" spans="4:4" x14ac:dyDescent="0.25">
      <c r="D268" s="1"/>
    </row>
    <row r="269" spans="4:4" x14ac:dyDescent="0.25">
      <c r="D269" s="1"/>
    </row>
    <row r="270" spans="4:4" x14ac:dyDescent="0.25">
      <c r="D270" s="1"/>
    </row>
    <row r="271" spans="4:4" x14ac:dyDescent="0.25">
      <c r="D271" s="1"/>
    </row>
    <row r="272" spans="4:4" x14ac:dyDescent="0.25">
      <c r="D272" s="1"/>
    </row>
    <row r="273" spans="4:4" x14ac:dyDescent="0.25">
      <c r="D273" s="1"/>
    </row>
    <row r="274" spans="4:4" x14ac:dyDescent="0.25">
      <c r="D274" s="1"/>
    </row>
    <row r="275" spans="4:4" x14ac:dyDescent="0.25">
      <c r="D275" s="1"/>
    </row>
    <row r="276" spans="4:4" x14ac:dyDescent="0.25">
      <c r="D276" s="1"/>
    </row>
    <row r="277" spans="4:4" x14ac:dyDescent="0.25">
      <c r="D277" s="1"/>
    </row>
    <row r="278" spans="4:4" x14ac:dyDescent="0.25">
      <c r="D278" s="1"/>
    </row>
    <row r="279" spans="4:4" x14ac:dyDescent="0.25">
      <c r="D279" s="1"/>
    </row>
    <row r="280" spans="4:4" x14ac:dyDescent="0.25">
      <c r="D280" s="1"/>
    </row>
    <row r="281" spans="4:4" x14ac:dyDescent="0.25">
      <c r="D281" s="1"/>
    </row>
    <row r="282" spans="4:4" x14ac:dyDescent="0.25">
      <c r="D282" s="1"/>
    </row>
    <row r="283" spans="4:4" x14ac:dyDescent="0.25">
      <c r="D283" s="1"/>
    </row>
    <row r="284" spans="4:4" x14ac:dyDescent="0.25">
      <c r="D284" s="1"/>
    </row>
    <row r="285" spans="4:4" x14ac:dyDescent="0.25">
      <c r="D285" s="1"/>
    </row>
    <row r="286" spans="4:4" x14ac:dyDescent="0.25">
      <c r="D286" s="1"/>
    </row>
    <row r="287" spans="4:4" x14ac:dyDescent="0.25">
      <c r="D287" s="1"/>
    </row>
    <row r="288" spans="4:4" x14ac:dyDescent="0.25">
      <c r="D288" s="1"/>
    </row>
    <row r="289" spans="4:4" x14ac:dyDescent="0.25">
      <c r="D289" s="1"/>
    </row>
    <row r="290" spans="4:4" x14ac:dyDescent="0.25">
      <c r="D290" s="1"/>
    </row>
    <row r="291" spans="4:4" x14ac:dyDescent="0.25">
      <c r="D291" s="1"/>
    </row>
    <row r="292" spans="4:4" x14ac:dyDescent="0.25">
      <c r="D292" s="1"/>
    </row>
    <row r="293" spans="4:4" x14ac:dyDescent="0.25">
      <c r="D293" s="1"/>
    </row>
    <row r="294" spans="4:4" x14ac:dyDescent="0.25">
      <c r="D294" s="1"/>
    </row>
    <row r="295" spans="4:4" x14ac:dyDescent="0.25">
      <c r="D295" s="1"/>
    </row>
    <row r="296" spans="4:4" x14ac:dyDescent="0.25">
      <c r="D296" s="1"/>
    </row>
    <row r="297" spans="4:4" x14ac:dyDescent="0.25">
      <c r="D297" s="1"/>
    </row>
    <row r="298" spans="4:4" x14ac:dyDescent="0.25">
      <c r="D298" s="1"/>
    </row>
    <row r="299" spans="4:4" x14ac:dyDescent="0.25">
      <c r="D299" s="1"/>
    </row>
    <row r="300" spans="4:4" x14ac:dyDescent="0.25">
      <c r="D300" s="1"/>
    </row>
    <row r="301" spans="4:4" x14ac:dyDescent="0.25">
      <c r="D301" s="1"/>
    </row>
    <row r="302" spans="4:4" x14ac:dyDescent="0.25">
      <c r="D302" s="1"/>
    </row>
    <row r="303" spans="4:4" x14ac:dyDescent="0.25">
      <c r="D303" s="1"/>
    </row>
  </sheetData>
  <mergeCells count="2">
    <mergeCell ref="H3:H5"/>
    <mergeCell ref="I1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Header>&amp;R&amp;"Calibri"&amp;10&amp;K000000 Internal&amp;1#_x000D_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BDCD-3B8B-4D5E-8097-25335E810339}">
  <sheetPr codeName="Planilha8"/>
  <dimension ref="A1"/>
  <sheetViews>
    <sheetView showGridLines="0" workbookViewId="0">
      <selection activeCell="T8" sqref="T8"/>
    </sheetView>
  </sheetViews>
  <sheetFormatPr defaultColWidth="9.140625" defaultRowHeight="15" x14ac:dyDescent="0.25"/>
  <cols>
    <col min="1" max="16384" width="9.140625" style="45"/>
  </cols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0EF61-4812-41AA-A591-0DF6205E1CB8}">
  <sheetPr codeName="Planilha2"/>
  <dimension ref="A1:R133"/>
  <sheetViews>
    <sheetView showGridLines="0" topLeftCell="K1" workbookViewId="0">
      <selection activeCell="R9" sqref="R9"/>
    </sheetView>
  </sheetViews>
  <sheetFormatPr defaultColWidth="8.85546875" defaultRowHeight="15" x14ac:dyDescent="0.25"/>
  <cols>
    <col min="1" max="1" width="5.28515625" style="20" customWidth="1"/>
    <col min="2" max="2" width="30.85546875" style="18" bestFit="1" customWidth="1"/>
    <col min="3" max="3" width="12.140625" style="3" customWidth="1"/>
    <col min="4" max="4" width="16.140625" style="9" bestFit="1" customWidth="1"/>
    <col min="5" max="5" width="10.28515625" style="19" bestFit="1" customWidth="1"/>
    <col min="6" max="6" width="7.28515625" style="31" customWidth="1"/>
    <col min="7" max="7" width="8" style="1" customWidth="1"/>
    <col min="8" max="8" width="23.28515625" style="2" customWidth="1"/>
    <col min="9" max="9" width="7.140625" customWidth="1"/>
    <col min="10" max="10" width="26.85546875" customWidth="1"/>
    <col min="11" max="11" width="18.140625" customWidth="1"/>
    <col min="13" max="13" width="20.28515625" bestFit="1" customWidth="1"/>
    <col min="14" max="14" width="12.28515625" bestFit="1" customWidth="1"/>
    <col min="15" max="15" width="15.28515625" style="2" bestFit="1" customWidth="1"/>
    <col min="16" max="17" width="8.28515625" bestFit="1" customWidth="1"/>
    <col min="18" max="18" width="10.85546875" bestFit="1" customWidth="1"/>
    <col min="19" max="20" width="9.28515625" bestFit="1" customWidth="1"/>
    <col min="21" max="24" width="8.28515625" bestFit="1" customWidth="1"/>
    <col min="25" max="25" width="9.28515625" bestFit="1" customWidth="1"/>
    <col min="26" max="27" width="8.28515625" bestFit="1" customWidth="1"/>
    <col min="28" max="28" width="10.85546875" bestFit="1" customWidth="1"/>
  </cols>
  <sheetData>
    <row r="1" spans="1:18" ht="34.5" customHeight="1" x14ac:dyDescent="0.35">
      <c r="A1" s="21" t="s">
        <v>139</v>
      </c>
      <c r="B1" s="22" t="s">
        <v>136</v>
      </c>
      <c r="C1" s="23" t="s">
        <v>150</v>
      </c>
      <c r="D1" s="22" t="s">
        <v>252</v>
      </c>
      <c r="E1" s="24" t="s">
        <v>140</v>
      </c>
      <c r="F1" s="29" t="s">
        <v>173</v>
      </c>
      <c r="G1" s="17"/>
      <c r="H1" s="37">
        <f>SUM(E:E)</f>
        <v>6416.2309999999989</v>
      </c>
      <c r="I1" s="133" t="s">
        <v>210</v>
      </c>
      <c r="J1" s="133"/>
      <c r="K1" s="133"/>
    </row>
    <row r="2" spans="1:18" ht="16.5" customHeight="1" x14ac:dyDescent="0.25">
      <c r="A2" s="25">
        <v>10</v>
      </c>
      <c r="B2" s="26" t="s">
        <v>19</v>
      </c>
      <c r="C2" s="27">
        <v>45690</v>
      </c>
      <c r="D2" s="26" t="s">
        <v>41</v>
      </c>
      <c r="E2" s="28">
        <v>117.9</v>
      </c>
      <c r="F2" s="30" t="s">
        <v>174</v>
      </c>
      <c r="G2"/>
      <c r="H2" s="131" t="s">
        <v>149</v>
      </c>
      <c r="I2" s="133"/>
      <c r="J2" s="133"/>
      <c r="K2" s="133"/>
      <c r="M2" s="114" t="s">
        <v>527</v>
      </c>
      <c r="N2" s="114" t="s">
        <v>530</v>
      </c>
      <c r="O2" s="115" t="s">
        <v>529</v>
      </c>
    </row>
    <row r="3" spans="1:18" ht="15" customHeight="1" x14ac:dyDescent="0.25">
      <c r="A3" s="25">
        <v>10</v>
      </c>
      <c r="B3" s="26" t="s">
        <v>12</v>
      </c>
      <c r="C3" s="27">
        <v>45690</v>
      </c>
      <c r="D3" s="26" t="s">
        <v>41</v>
      </c>
      <c r="E3" s="28">
        <v>17.899999999999999</v>
      </c>
      <c r="F3" s="30" t="s">
        <v>174</v>
      </c>
      <c r="G3"/>
      <c r="H3" s="131"/>
      <c r="I3" s="133"/>
      <c r="J3" s="133"/>
      <c r="K3" s="133"/>
      <c r="M3" t="s">
        <v>187</v>
      </c>
      <c r="N3">
        <v>1</v>
      </c>
      <c r="O3" s="2">
        <v>740</v>
      </c>
    </row>
    <row r="4" spans="1:18" ht="15" customHeight="1" x14ac:dyDescent="0.25">
      <c r="A4" s="25">
        <v>10</v>
      </c>
      <c r="B4" s="26" t="s">
        <v>30</v>
      </c>
      <c r="C4" s="27">
        <v>45690</v>
      </c>
      <c r="D4" s="26" t="s">
        <v>41</v>
      </c>
      <c r="E4" s="28">
        <v>63.5</v>
      </c>
      <c r="F4" s="30" t="s">
        <v>174</v>
      </c>
      <c r="G4"/>
      <c r="H4" s="131"/>
      <c r="I4" s="133"/>
      <c r="J4" s="133"/>
      <c r="K4" s="133"/>
      <c r="M4" t="s">
        <v>68</v>
      </c>
      <c r="N4">
        <v>4</v>
      </c>
      <c r="O4" s="2">
        <v>499.6</v>
      </c>
    </row>
    <row r="5" spans="1:18" ht="15" customHeight="1" x14ac:dyDescent="0.25">
      <c r="A5" s="25">
        <v>1</v>
      </c>
      <c r="B5" s="26" t="s">
        <v>10</v>
      </c>
      <c r="C5" s="27">
        <v>45690</v>
      </c>
      <c r="D5" s="26" t="s">
        <v>41</v>
      </c>
      <c r="E5" s="28">
        <v>6.75</v>
      </c>
      <c r="F5" s="30" t="s">
        <v>174</v>
      </c>
      <c r="G5"/>
      <c r="H5" s="131"/>
      <c r="I5" s="133"/>
      <c r="J5" s="133"/>
      <c r="K5" s="133"/>
      <c r="M5" t="s">
        <v>20</v>
      </c>
      <c r="N5">
        <v>73</v>
      </c>
      <c r="O5" s="2">
        <v>436.04</v>
      </c>
    </row>
    <row r="6" spans="1:18" x14ac:dyDescent="0.25">
      <c r="A6" s="25">
        <v>1</v>
      </c>
      <c r="B6" s="26" t="s">
        <v>187</v>
      </c>
      <c r="C6" s="27">
        <v>45690</v>
      </c>
      <c r="D6" s="26" t="s">
        <v>41</v>
      </c>
      <c r="E6" s="28">
        <v>740</v>
      </c>
      <c r="F6" s="30" t="s">
        <v>174</v>
      </c>
      <c r="G6"/>
      <c r="H6"/>
      <c r="M6" t="s">
        <v>114</v>
      </c>
      <c r="N6">
        <v>2</v>
      </c>
      <c r="O6" s="2">
        <v>378.24</v>
      </c>
    </row>
    <row r="7" spans="1:18" x14ac:dyDescent="0.25">
      <c r="A7" s="25">
        <v>1</v>
      </c>
      <c r="B7" s="26" t="s">
        <v>10</v>
      </c>
      <c r="C7" s="27">
        <v>45690</v>
      </c>
      <c r="D7" s="26" t="s">
        <v>43</v>
      </c>
      <c r="E7" s="28">
        <v>6.75</v>
      </c>
      <c r="F7" s="30" t="s">
        <v>174</v>
      </c>
      <c r="G7"/>
      <c r="H7"/>
      <c r="M7" t="s">
        <v>4</v>
      </c>
      <c r="N7">
        <v>3</v>
      </c>
      <c r="O7" s="2">
        <v>375</v>
      </c>
    </row>
    <row r="8" spans="1:18" x14ac:dyDescent="0.25">
      <c r="A8" s="25">
        <v>12</v>
      </c>
      <c r="B8" s="26" t="s">
        <v>20</v>
      </c>
      <c r="C8" s="27">
        <v>45690</v>
      </c>
      <c r="D8" s="26" t="s">
        <v>43</v>
      </c>
      <c r="E8" s="28">
        <v>68.3</v>
      </c>
      <c r="F8" s="30" t="s">
        <v>174</v>
      </c>
      <c r="G8"/>
      <c r="H8"/>
      <c r="M8" t="s">
        <v>2</v>
      </c>
      <c r="N8">
        <v>3</v>
      </c>
      <c r="O8" s="2">
        <v>339</v>
      </c>
    </row>
    <row r="9" spans="1:18" x14ac:dyDescent="0.25">
      <c r="A9" s="25">
        <v>1</v>
      </c>
      <c r="B9" s="26" t="s">
        <v>188</v>
      </c>
      <c r="C9" s="27">
        <v>45690</v>
      </c>
      <c r="D9" s="26" t="s">
        <v>43</v>
      </c>
      <c r="E9" s="28">
        <v>-84.5</v>
      </c>
      <c r="F9" s="32" t="s">
        <v>172</v>
      </c>
      <c r="G9"/>
      <c r="H9"/>
      <c r="M9" t="s">
        <v>23</v>
      </c>
      <c r="N9">
        <v>4</v>
      </c>
      <c r="O9" s="2">
        <v>331.721</v>
      </c>
      <c r="R9" t="s">
        <v>535</v>
      </c>
    </row>
    <row r="10" spans="1:18" x14ac:dyDescent="0.25">
      <c r="A10" s="25">
        <v>30</v>
      </c>
      <c r="B10" s="26" t="s">
        <v>25</v>
      </c>
      <c r="C10" s="27">
        <v>45691</v>
      </c>
      <c r="D10" s="26" t="s">
        <v>164</v>
      </c>
      <c r="E10" s="28">
        <v>67.569999999999993</v>
      </c>
      <c r="F10" s="30" t="s">
        <v>174</v>
      </c>
      <c r="G10"/>
      <c r="H10"/>
      <c r="M10" t="s">
        <v>22</v>
      </c>
      <c r="N10">
        <v>1</v>
      </c>
      <c r="O10" s="2">
        <v>296</v>
      </c>
    </row>
    <row r="11" spans="1:18" x14ac:dyDescent="0.25">
      <c r="A11" s="25">
        <v>1</v>
      </c>
      <c r="B11" s="26" t="s">
        <v>23</v>
      </c>
      <c r="C11" s="27">
        <v>45691</v>
      </c>
      <c r="D11" s="26" t="s">
        <v>40</v>
      </c>
      <c r="E11" s="28">
        <v>82.930999999999997</v>
      </c>
      <c r="F11" s="30" t="s">
        <v>174</v>
      </c>
      <c r="G11"/>
      <c r="H11"/>
      <c r="M11" t="s">
        <v>12</v>
      </c>
      <c r="N11">
        <v>152</v>
      </c>
      <c r="O11" s="2">
        <v>266.39999999999998</v>
      </c>
    </row>
    <row r="12" spans="1:18" x14ac:dyDescent="0.25">
      <c r="A12" s="25">
        <v>1</v>
      </c>
      <c r="B12" s="26" t="s">
        <v>189</v>
      </c>
      <c r="C12" s="27">
        <v>45691</v>
      </c>
      <c r="D12" s="26" t="s">
        <v>40</v>
      </c>
      <c r="E12" s="28">
        <v>78.599999999999994</v>
      </c>
      <c r="F12" s="30" t="s">
        <v>174</v>
      </c>
      <c r="G12"/>
      <c r="H12"/>
      <c r="M12" t="s">
        <v>165</v>
      </c>
      <c r="N12">
        <v>1</v>
      </c>
      <c r="O12" s="2">
        <v>241.9</v>
      </c>
    </row>
    <row r="13" spans="1:18" x14ac:dyDescent="0.25">
      <c r="A13" s="25">
        <v>1</v>
      </c>
      <c r="B13" s="26" t="s">
        <v>28</v>
      </c>
      <c r="C13" s="27">
        <v>45691</v>
      </c>
      <c r="D13" s="26" t="s">
        <v>164</v>
      </c>
      <c r="E13" s="28">
        <v>-15.86</v>
      </c>
      <c r="F13" s="32" t="s">
        <v>172</v>
      </c>
      <c r="G13"/>
      <c r="H13"/>
      <c r="M13" t="s">
        <v>190</v>
      </c>
      <c r="N13">
        <v>21</v>
      </c>
      <c r="O13" s="2">
        <v>220.5</v>
      </c>
    </row>
    <row r="14" spans="1:18" x14ac:dyDescent="0.25">
      <c r="A14" s="25">
        <v>11</v>
      </c>
      <c r="B14" s="26" t="s">
        <v>190</v>
      </c>
      <c r="C14" s="27">
        <v>45691</v>
      </c>
      <c r="D14" s="26" t="s">
        <v>161</v>
      </c>
      <c r="E14" s="28">
        <f>10.5*11</f>
        <v>115.5</v>
      </c>
      <c r="F14" s="30" t="s">
        <v>174</v>
      </c>
      <c r="G14"/>
      <c r="H14"/>
      <c r="M14" t="s">
        <v>30</v>
      </c>
      <c r="N14">
        <v>30</v>
      </c>
      <c r="O14" s="2">
        <v>190.5</v>
      </c>
    </row>
    <row r="15" spans="1:18" x14ac:dyDescent="0.25">
      <c r="A15" s="25">
        <v>8</v>
      </c>
      <c r="B15" s="26" t="s">
        <v>33</v>
      </c>
      <c r="C15" s="27">
        <v>45691</v>
      </c>
      <c r="D15" s="26" t="s">
        <v>164</v>
      </c>
      <c r="E15" s="28">
        <f>6.09*8</f>
        <v>48.72</v>
      </c>
      <c r="F15" s="30" t="s">
        <v>174</v>
      </c>
      <c r="G15"/>
      <c r="H15"/>
      <c r="M15" t="s">
        <v>195</v>
      </c>
      <c r="N15">
        <v>3</v>
      </c>
      <c r="O15" s="2">
        <v>180</v>
      </c>
    </row>
    <row r="16" spans="1:18" x14ac:dyDescent="0.25">
      <c r="A16" s="25">
        <v>37</v>
      </c>
      <c r="B16" s="26" t="s">
        <v>128</v>
      </c>
      <c r="C16" s="27">
        <v>45691</v>
      </c>
      <c r="D16" s="26" t="s">
        <v>164</v>
      </c>
      <c r="E16" s="28">
        <f>2.18*37</f>
        <v>80.660000000000011</v>
      </c>
      <c r="F16" s="30" t="s">
        <v>174</v>
      </c>
      <c r="G16"/>
      <c r="H16"/>
      <c r="M16" t="s">
        <v>0</v>
      </c>
      <c r="N16">
        <v>90</v>
      </c>
      <c r="O16" s="2">
        <v>169.7</v>
      </c>
    </row>
    <row r="17" spans="1:15" x14ac:dyDescent="0.25">
      <c r="A17" s="25">
        <v>1</v>
      </c>
      <c r="B17" s="26" t="s">
        <v>19</v>
      </c>
      <c r="C17" s="27">
        <v>45692</v>
      </c>
      <c r="D17" s="26" t="s">
        <v>41</v>
      </c>
      <c r="E17" s="28">
        <v>-11.79</v>
      </c>
      <c r="F17" s="32" t="s">
        <v>172</v>
      </c>
      <c r="G17"/>
      <c r="H17"/>
      <c r="M17" t="s">
        <v>200</v>
      </c>
      <c r="N17">
        <v>15</v>
      </c>
      <c r="O17" s="2">
        <v>150.08500000000004</v>
      </c>
    </row>
    <row r="18" spans="1:15" x14ac:dyDescent="0.25">
      <c r="A18" s="25">
        <v>2</v>
      </c>
      <c r="B18" s="26" t="s">
        <v>4</v>
      </c>
      <c r="C18" s="27">
        <v>45692</v>
      </c>
      <c r="D18" s="26" t="s">
        <v>41</v>
      </c>
      <c r="E18" s="28">
        <v>250</v>
      </c>
      <c r="F18" s="30" t="s">
        <v>174</v>
      </c>
      <c r="G18"/>
      <c r="H18"/>
      <c r="M18" t="s">
        <v>194</v>
      </c>
      <c r="N18">
        <v>5</v>
      </c>
      <c r="O18" s="2">
        <v>150</v>
      </c>
    </row>
    <row r="19" spans="1:15" x14ac:dyDescent="0.25">
      <c r="A19" s="25">
        <v>1</v>
      </c>
      <c r="B19" s="26" t="s">
        <v>10</v>
      </c>
      <c r="C19" s="27">
        <v>45692</v>
      </c>
      <c r="D19" s="26" t="s">
        <v>43</v>
      </c>
      <c r="E19" s="28">
        <v>6.75</v>
      </c>
      <c r="F19" s="30" t="s">
        <v>174</v>
      </c>
      <c r="G19"/>
      <c r="H19"/>
      <c r="M19" t="s">
        <v>110</v>
      </c>
      <c r="N19">
        <v>2</v>
      </c>
      <c r="O19" s="2">
        <v>140</v>
      </c>
    </row>
    <row r="20" spans="1:15" x14ac:dyDescent="0.25">
      <c r="A20" s="25">
        <v>10</v>
      </c>
      <c r="B20" s="26" t="s">
        <v>12</v>
      </c>
      <c r="C20" s="27">
        <v>45692</v>
      </c>
      <c r="D20" s="26" t="s">
        <v>41</v>
      </c>
      <c r="E20" s="28">
        <v>17.5</v>
      </c>
      <c r="F20" s="30" t="s">
        <v>174</v>
      </c>
      <c r="G20"/>
      <c r="H20"/>
      <c r="M20" t="s">
        <v>204</v>
      </c>
      <c r="N20">
        <v>2</v>
      </c>
      <c r="O20" s="2">
        <v>140</v>
      </c>
    </row>
    <row r="21" spans="1:15" x14ac:dyDescent="0.25">
      <c r="A21" s="25">
        <v>1</v>
      </c>
      <c r="B21" s="26" t="s">
        <v>2</v>
      </c>
      <c r="C21" s="27">
        <v>45692</v>
      </c>
      <c r="D21" s="26" t="s">
        <v>38</v>
      </c>
      <c r="E21" s="28">
        <v>113</v>
      </c>
      <c r="F21" s="30" t="s">
        <v>174</v>
      </c>
      <c r="G21"/>
      <c r="H21"/>
      <c r="M21" t="s">
        <v>19</v>
      </c>
      <c r="N21">
        <v>11</v>
      </c>
      <c r="O21" s="2">
        <v>123.79500000000002</v>
      </c>
    </row>
    <row r="22" spans="1:15" x14ac:dyDescent="0.25">
      <c r="A22" s="25">
        <v>1</v>
      </c>
      <c r="B22" s="26" t="s">
        <v>191</v>
      </c>
      <c r="C22" s="27">
        <v>45692</v>
      </c>
      <c r="D22" s="26" t="s">
        <v>164</v>
      </c>
      <c r="E22" s="28">
        <v>-88.91</v>
      </c>
      <c r="F22" s="32" t="s">
        <v>172</v>
      </c>
      <c r="G22"/>
      <c r="H22"/>
      <c r="M22" t="s">
        <v>26</v>
      </c>
      <c r="N22">
        <v>3</v>
      </c>
      <c r="O22" s="2">
        <v>120</v>
      </c>
    </row>
    <row r="23" spans="1:15" x14ac:dyDescent="0.25">
      <c r="A23" s="25">
        <v>1</v>
      </c>
      <c r="B23" s="26" t="s">
        <v>192</v>
      </c>
      <c r="C23" s="27">
        <v>45692</v>
      </c>
      <c r="D23" s="26" t="s">
        <v>164</v>
      </c>
      <c r="E23" s="28">
        <v>-113</v>
      </c>
      <c r="F23" s="32" t="s">
        <v>172</v>
      </c>
      <c r="G23"/>
      <c r="H23"/>
      <c r="M23" t="s">
        <v>59</v>
      </c>
      <c r="N23">
        <v>1</v>
      </c>
      <c r="O23" s="2">
        <v>112</v>
      </c>
    </row>
    <row r="24" spans="1:15" x14ac:dyDescent="0.25">
      <c r="A24" s="25">
        <v>1</v>
      </c>
      <c r="B24" s="26" t="s">
        <v>193</v>
      </c>
      <c r="C24" s="27">
        <v>45693</v>
      </c>
      <c r="D24" s="26" t="s">
        <v>41</v>
      </c>
      <c r="E24" s="28">
        <v>-43.29</v>
      </c>
      <c r="F24" s="32" t="s">
        <v>172</v>
      </c>
      <c r="G24"/>
      <c r="H24"/>
      <c r="M24" t="s">
        <v>17</v>
      </c>
      <c r="N24">
        <v>63</v>
      </c>
      <c r="O24" s="2">
        <v>110.24000000000001</v>
      </c>
    </row>
    <row r="25" spans="1:15" x14ac:dyDescent="0.25">
      <c r="A25" s="25">
        <v>19</v>
      </c>
      <c r="B25" s="26" t="s">
        <v>17</v>
      </c>
      <c r="C25" s="27">
        <v>45693</v>
      </c>
      <c r="D25" s="26" t="s">
        <v>164</v>
      </c>
      <c r="E25" s="28">
        <f>1.75*19</f>
        <v>33.25</v>
      </c>
      <c r="F25" s="30" t="s">
        <v>174</v>
      </c>
      <c r="G25"/>
      <c r="H25"/>
      <c r="M25" t="s">
        <v>176</v>
      </c>
      <c r="N25">
        <v>1</v>
      </c>
      <c r="O25" s="2">
        <v>96.95</v>
      </c>
    </row>
    <row r="26" spans="1:15" x14ac:dyDescent="0.25">
      <c r="A26" s="25">
        <v>10</v>
      </c>
      <c r="B26" s="26" t="s">
        <v>0</v>
      </c>
      <c r="C26" s="27">
        <v>45693</v>
      </c>
      <c r="D26" s="26" t="s">
        <v>42</v>
      </c>
      <c r="E26" s="28">
        <v>18.899999999999999</v>
      </c>
      <c r="F26" s="30" t="s">
        <v>174</v>
      </c>
      <c r="G26"/>
      <c r="H26"/>
      <c r="M26" t="s">
        <v>10</v>
      </c>
      <c r="N26">
        <v>13</v>
      </c>
      <c r="O26" s="2">
        <v>87.75</v>
      </c>
    </row>
    <row r="27" spans="1:15" x14ac:dyDescent="0.25">
      <c r="A27" s="25">
        <v>1</v>
      </c>
      <c r="B27" s="26" t="s">
        <v>26</v>
      </c>
      <c r="C27" s="27">
        <v>45693</v>
      </c>
      <c r="D27" s="26" t="s">
        <v>42</v>
      </c>
      <c r="E27" s="28">
        <v>40</v>
      </c>
      <c r="F27" s="30" t="s">
        <v>174</v>
      </c>
      <c r="G27"/>
      <c r="H27"/>
      <c r="M27" t="s">
        <v>128</v>
      </c>
      <c r="N27">
        <v>37</v>
      </c>
      <c r="O27" s="2">
        <v>80.660000000000011</v>
      </c>
    </row>
    <row r="28" spans="1:15" x14ac:dyDescent="0.25">
      <c r="A28" s="25">
        <v>12</v>
      </c>
      <c r="B28" s="26" t="s">
        <v>12</v>
      </c>
      <c r="C28" s="27">
        <v>45693</v>
      </c>
      <c r="D28" s="26" t="s">
        <v>42</v>
      </c>
      <c r="E28" s="28">
        <f>1.75*12</f>
        <v>21</v>
      </c>
      <c r="F28" s="30" t="s">
        <v>174</v>
      </c>
      <c r="G28"/>
      <c r="H28"/>
      <c r="M28" t="s">
        <v>189</v>
      </c>
      <c r="N28">
        <v>3</v>
      </c>
      <c r="O28" s="2">
        <v>78.599999999999994</v>
      </c>
    </row>
    <row r="29" spans="1:15" x14ac:dyDescent="0.25">
      <c r="A29" s="25">
        <v>20</v>
      </c>
      <c r="B29" s="26" t="s">
        <v>17</v>
      </c>
      <c r="C29" s="27">
        <v>45695</v>
      </c>
      <c r="D29" s="26" t="s">
        <v>164</v>
      </c>
      <c r="E29" s="28">
        <v>34.99</v>
      </c>
      <c r="F29" s="30" t="s">
        <v>174</v>
      </c>
      <c r="G29"/>
      <c r="H29"/>
      <c r="M29" t="s">
        <v>9</v>
      </c>
      <c r="N29">
        <v>1</v>
      </c>
      <c r="O29" s="2">
        <v>70</v>
      </c>
    </row>
    <row r="30" spans="1:15" x14ac:dyDescent="0.25">
      <c r="A30" s="25">
        <v>1</v>
      </c>
      <c r="B30" s="26" t="s">
        <v>186</v>
      </c>
      <c r="C30" s="27">
        <v>45695</v>
      </c>
      <c r="D30" s="26" t="s">
        <v>167</v>
      </c>
      <c r="E30" s="28">
        <v>-23.72</v>
      </c>
      <c r="F30" s="32" t="s">
        <v>172</v>
      </c>
      <c r="G30"/>
      <c r="H30"/>
      <c r="M30" t="s">
        <v>207</v>
      </c>
      <c r="N30">
        <v>10</v>
      </c>
      <c r="O30" s="2">
        <v>70</v>
      </c>
    </row>
    <row r="31" spans="1:15" x14ac:dyDescent="0.25">
      <c r="A31" s="25">
        <v>1</v>
      </c>
      <c r="B31" s="26" t="s">
        <v>184</v>
      </c>
      <c r="C31" s="27">
        <v>45695</v>
      </c>
      <c r="D31" s="26" t="s">
        <v>167</v>
      </c>
      <c r="E31" s="28">
        <v>40</v>
      </c>
      <c r="F31" s="30" t="s">
        <v>174</v>
      </c>
      <c r="G31"/>
      <c r="H31"/>
      <c r="M31" t="s">
        <v>196</v>
      </c>
      <c r="N31">
        <v>1</v>
      </c>
      <c r="O31" s="2">
        <v>70</v>
      </c>
    </row>
    <row r="32" spans="1:15" x14ac:dyDescent="0.25">
      <c r="A32" s="25">
        <v>14</v>
      </c>
      <c r="B32" s="26" t="s">
        <v>12</v>
      </c>
      <c r="C32" s="27">
        <v>45695</v>
      </c>
      <c r="D32" s="26" t="s">
        <v>41</v>
      </c>
      <c r="E32" s="28">
        <f>1.75*14</f>
        <v>24.5</v>
      </c>
      <c r="F32" s="30" t="s">
        <v>174</v>
      </c>
      <c r="G32"/>
      <c r="H32"/>
      <c r="M32" t="s">
        <v>25</v>
      </c>
      <c r="N32">
        <v>30</v>
      </c>
      <c r="O32" s="2">
        <v>67.569999999999993</v>
      </c>
    </row>
    <row r="33" spans="1:15" x14ac:dyDescent="0.25">
      <c r="A33" s="25">
        <v>1</v>
      </c>
      <c r="B33" s="26" t="s">
        <v>10</v>
      </c>
      <c r="C33" s="27">
        <v>45695</v>
      </c>
      <c r="D33" s="26" t="s">
        <v>41</v>
      </c>
      <c r="E33" s="28">
        <v>6.75</v>
      </c>
      <c r="F33" s="30" t="s">
        <v>174</v>
      </c>
      <c r="G33"/>
      <c r="H33"/>
      <c r="M33" t="s">
        <v>160</v>
      </c>
      <c r="N33">
        <v>30</v>
      </c>
      <c r="O33" s="2">
        <v>62.21</v>
      </c>
    </row>
    <row r="34" spans="1:15" x14ac:dyDescent="0.25">
      <c r="A34" s="25">
        <v>1</v>
      </c>
      <c r="B34" s="26" t="s">
        <v>10</v>
      </c>
      <c r="C34" s="27">
        <v>45695</v>
      </c>
      <c r="D34" s="26" t="s">
        <v>38</v>
      </c>
      <c r="E34" s="28">
        <v>6.75</v>
      </c>
      <c r="F34" s="30" t="s">
        <v>174</v>
      </c>
      <c r="G34"/>
      <c r="H34"/>
      <c r="M34" t="s">
        <v>209</v>
      </c>
      <c r="N34">
        <v>10</v>
      </c>
      <c r="O34" s="2">
        <v>53.5</v>
      </c>
    </row>
    <row r="35" spans="1:15" x14ac:dyDescent="0.25">
      <c r="A35" s="25">
        <v>1</v>
      </c>
      <c r="B35" s="26" t="s">
        <v>13</v>
      </c>
      <c r="C35" s="27">
        <v>45695</v>
      </c>
      <c r="D35" s="26" t="s">
        <v>42</v>
      </c>
      <c r="E35" s="28">
        <v>40</v>
      </c>
      <c r="F35" s="30" t="s">
        <v>174</v>
      </c>
      <c r="G35"/>
      <c r="H35"/>
      <c r="M35" t="s">
        <v>13</v>
      </c>
      <c r="N35">
        <v>1</v>
      </c>
      <c r="O35" s="2">
        <v>40</v>
      </c>
    </row>
    <row r="36" spans="1:15" x14ac:dyDescent="0.25">
      <c r="A36" s="25">
        <v>1</v>
      </c>
      <c r="B36" s="26" t="s">
        <v>194</v>
      </c>
      <c r="C36" s="27">
        <v>45695</v>
      </c>
      <c r="D36" s="26" t="s">
        <v>42</v>
      </c>
      <c r="E36" s="28">
        <v>30</v>
      </c>
      <c r="F36" s="30" t="s">
        <v>174</v>
      </c>
      <c r="G36"/>
      <c r="H36"/>
      <c r="M36" t="s">
        <v>81</v>
      </c>
      <c r="N36">
        <v>1</v>
      </c>
      <c r="O36" s="2">
        <v>40</v>
      </c>
    </row>
    <row r="37" spans="1:15" x14ac:dyDescent="0.25">
      <c r="A37" s="25">
        <v>12</v>
      </c>
      <c r="B37" s="26" t="s">
        <v>17</v>
      </c>
      <c r="C37" s="27">
        <v>45695</v>
      </c>
      <c r="D37" s="26" t="s">
        <v>164</v>
      </c>
      <c r="E37" s="28">
        <f>1.75*12</f>
        <v>21</v>
      </c>
      <c r="F37" s="30" t="s">
        <v>174</v>
      </c>
      <c r="G37"/>
      <c r="H37"/>
      <c r="M37" t="s">
        <v>184</v>
      </c>
      <c r="N37">
        <v>1</v>
      </c>
      <c r="O37" s="2">
        <v>40</v>
      </c>
    </row>
    <row r="38" spans="1:15" x14ac:dyDescent="0.25">
      <c r="A38" s="25">
        <v>1</v>
      </c>
      <c r="B38" s="26" t="s">
        <v>10</v>
      </c>
      <c r="C38" s="27">
        <v>45696</v>
      </c>
      <c r="D38" s="26" t="s">
        <v>164</v>
      </c>
      <c r="E38" s="28">
        <v>6.75</v>
      </c>
      <c r="F38" s="30" t="s">
        <v>174</v>
      </c>
      <c r="G38"/>
      <c r="H38"/>
      <c r="M38" t="s">
        <v>208</v>
      </c>
      <c r="N38">
        <v>10</v>
      </c>
      <c r="O38" s="2">
        <v>36</v>
      </c>
    </row>
    <row r="39" spans="1:15" x14ac:dyDescent="0.25">
      <c r="A39" s="25">
        <v>4</v>
      </c>
      <c r="B39" s="26" t="s">
        <v>12</v>
      </c>
      <c r="C39" s="27">
        <v>45696</v>
      </c>
      <c r="D39" s="26" t="s">
        <v>164</v>
      </c>
      <c r="E39" s="28">
        <f>1.75*4</f>
        <v>7</v>
      </c>
      <c r="F39" s="30" t="s">
        <v>174</v>
      </c>
      <c r="G39"/>
      <c r="H39"/>
      <c r="M39" t="s">
        <v>206</v>
      </c>
      <c r="N39">
        <v>7</v>
      </c>
      <c r="O39" s="2">
        <v>34.93</v>
      </c>
    </row>
    <row r="40" spans="1:15" x14ac:dyDescent="0.25">
      <c r="A40" s="25">
        <v>1</v>
      </c>
      <c r="B40" s="26" t="s">
        <v>194</v>
      </c>
      <c r="C40" s="27">
        <v>45696</v>
      </c>
      <c r="D40" s="26" t="s">
        <v>164</v>
      </c>
      <c r="E40" s="28">
        <v>30</v>
      </c>
      <c r="F40" s="30" t="s">
        <v>174</v>
      </c>
      <c r="G40"/>
      <c r="H40"/>
      <c r="M40" t="s">
        <v>28</v>
      </c>
      <c r="N40">
        <v>4</v>
      </c>
      <c r="O40" s="2">
        <v>31.72</v>
      </c>
    </row>
    <row r="41" spans="1:15" x14ac:dyDescent="0.25">
      <c r="A41" s="25">
        <v>12</v>
      </c>
      <c r="B41" s="26" t="s">
        <v>20</v>
      </c>
      <c r="C41" s="27">
        <v>45696</v>
      </c>
      <c r="D41" s="26" t="s">
        <v>164</v>
      </c>
      <c r="E41" s="28">
        <v>61.29</v>
      </c>
      <c r="F41" s="30" t="s">
        <v>174</v>
      </c>
      <c r="G41"/>
      <c r="H41"/>
      <c r="M41" t="s">
        <v>202</v>
      </c>
      <c r="N41">
        <v>1</v>
      </c>
      <c r="O41" s="2">
        <v>30</v>
      </c>
    </row>
    <row r="42" spans="1:15" x14ac:dyDescent="0.25">
      <c r="A42" s="25">
        <v>10</v>
      </c>
      <c r="B42" s="26" t="s">
        <v>0</v>
      </c>
      <c r="C42" s="27">
        <v>45697</v>
      </c>
      <c r="D42" s="26" t="s">
        <v>39</v>
      </c>
      <c r="E42" s="28">
        <v>18.899999999999999</v>
      </c>
      <c r="F42" s="30" t="s">
        <v>174</v>
      </c>
      <c r="G42"/>
      <c r="H42"/>
      <c r="M42" t="s">
        <v>76</v>
      </c>
      <c r="N42">
        <v>1</v>
      </c>
      <c r="O42" s="2">
        <v>29.9</v>
      </c>
    </row>
    <row r="43" spans="1:15" x14ac:dyDescent="0.25">
      <c r="A43" s="25">
        <v>1</v>
      </c>
      <c r="B43" s="26" t="s">
        <v>10</v>
      </c>
      <c r="C43" s="27">
        <v>45697</v>
      </c>
      <c r="D43" s="26" t="s">
        <v>39</v>
      </c>
      <c r="E43" s="28">
        <v>6.75</v>
      </c>
      <c r="F43" s="30" t="s">
        <v>174</v>
      </c>
      <c r="G43"/>
      <c r="H43"/>
      <c r="M43" t="s">
        <v>198</v>
      </c>
      <c r="N43">
        <v>2</v>
      </c>
      <c r="O43" s="2">
        <v>26.46</v>
      </c>
    </row>
    <row r="44" spans="1:15" x14ac:dyDescent="0.25">
      <c r="A44" s="25">
        <v>10</v>
      </c>
      <c r="B44" s="26" t="s">
        <v>0</v>
      </c>
      <c r="C44" s="27">
        <v>45697</v>
      </c>
      <c r="D44" s="26" t="s">
        <v>164</v>
      </c>
      <c r="E44" s="28">
        <v>18.899999999999999</v>
      </c>
      <c r="F44" s="30" t="s">
        <v>174</v>
      </c>
      <c r="G44"/>
      <c r="H44"/>
      <c r="M44" t="s">
        <v>33</v>
      </c>
      <c r="N44">
        <v>14</v>
      </c>
      <c r="O44" s="2">
        <v>12.18</v>
      </c>
    </row>
    <row r="45" spans="1:15" x14ac:dyDescent="0.25">
      <c r="A45" s="25">
        <v>12</v>
      </c>
      <c r="B45" s="26" t="s">
        <v>20</v>
      </c>
      <c r="C45" s="27">
        <v>45697</v>
      </c>
      <c r="D45" s="26" t="s">
        <v>39</v>
      </c>
      <c r="E45" s="28">
        <v>61.29</v>
      </c>
      <c r="F45" s="30" t="s">
        <v>174</v>
      </c>
      <c r="G45"/>
      <c r="H45"/>
      <c r="M45" t="s">
        <v>201</v>
      </c>
      <c r="N45">
        <v>1</v>
      </c>
      <c r="O45" s="2">
        <v>0.5</v>
      </c>
    </row>
    <row r="46" spans="1:15" x14ac:dyDescent="0.25">
      <c r="A46" s="25">
        <v>1</v>
      </c>
      <c r="B46" s="26" t="s">
        <v>195</v>
      </c>
      <c r="C46" s="27">
        <v>45697</v>
      </c>
      <c r="D46" s="26" t="s">
        <v>38</v>
      </c>
      <c r="E46" s="28">
        <v>60</v>
      </c>
      <c r="F46" s="30" t="s">
        <v>174</v>
      </c>
      <c r="G46"/>
      <c r="H46"/>
      <c r="M46" t="s">
        <v>50</v>
      </c>
      <c r="N46">
        <v>2</v>
      </c>
      <c r="O46" s="2">
        <v>0</v>
      </c>
    </row>
    <row r="47" spans="1:15" x14ac:dyDescent="0.25">
      <c r="A47" s="25">
        <v>1</v>
      </c>
      <c r="B47" s="26" t="s">
        <v>194</v>
      </c>
      <c r="C47" s="27">
        <v>45697</v>
      </c>
      <c r="D47" s="26" t="s">
        <v>38</v>
      </c>
      <c r="E47" s="28">
        <v>30</v>
      </c>
      <c r="F47" s="30" t="s">
        <v>174</v>
      </c>
      <c r="G47"/>
      <c r="H47"/>
      <c r="M47" t="s">
        <v>21</v>
      </c>
      <c r="N47">
        <v>2</v>
      </c>
      <c r="O47" s="2">
        <v>0</v>
      </c>
    </row>
    <row r="48" spans="1:15" x14ac:dyDescent="0.25">
      <c r="A48" s="25">
        <v>15</v>
      </c>
      <c r="B48" s="26" t="s">
        <v>12</v>
      </c>
      <c r="C48" s="27">
        <v>45697</v>
      </c>
      <c r="D48" s="26" t="s">
        <v>38</v>
      </c>
      <c r="E48" s="28">
        <f>1.75*15</f>
        <v>26.25</v>
      </c>
      <c r="F48" s="30" t="s">
        <v>174</v>
      </c>
      <c r="G48"/>
      <c r="H48"/>
      <c r="M48" t="s">
        <v>31</v>
      </c>
      <c r="N48">
        <v>2</v>
      </c>
      <c r="O48" s="2">
        <v>0</v>
      </c>
    </row>
    <row r="49" spans="1:15" x14ac:dyDescent="0.25">
      <c r="A49" s="25">
        <v>1</v>
      </c>
      <c r="B49" s="26" t="s">
        <v>68</v>
      </c>
      <c r="C49" s="27">
        <v>45699</v>
      </c>
      <c r="D49" s="26" t="s">
        <v>164</v>
      </c>
      <c r="E49" s="28">
        <v>124.9</v>
      </c>
      <c r="F49" s="30" t="s">
        <v>174</v>
      </c>
      <c r="G49"/>
      <c r="H49"/>
      <c r="M49" t="s">
        <v>186</v>
      </c>
      <c r="N49">
        <v>1</v>
      </c>
      <c r="O49" s="2">
        <v>-23.72</v>
      </c>
    </row>
    <row r="50" spans="1:15" x14ac:dyDescent="0.25">
      <c r="A50" s="25">
        <v>1</v>
      </c>
      <c r="B50" s="26" t="s">
        <v>196</v>
      </c>
      <c r="C50" s="27">
        <v>45699</v>
      </c>
      <c r="D50" s="26" t="s">
        <v>164</v>
      </c>
      <c r="E50" s="28">
        <v>70</v>
      </c>
      <c r="F50" s="30" t="s">
        <v>174</v>
      </c>
      <c r="G50"/>
      <c r="H50"/>
      <c r="M50" t="s">
        <v>193</v>
      </c>
      <c r="N50">
        <v>1</v>
      </c>
      <c r="O50" s="2">
        <v>-43.29</v>
      </c>
    </row>
    <row r="51" spans="1:15" x14ac:dyDescent="0.25">
      <c r="A51" s="25">
        <v>1</v>
      </c>
      <c r="B51" s="26" t="s">
        <v>26</v>
      </c>
      <c r="C51" s="27">
        <v>45699</v>
      </c>
      <c r="D51" s="26" t="s">
        <v>39</v>
      </c>
      <c r="E51" s="28">
        <v>40</v>
      </c>
      <c r="F51" s="30" t="s">
        <v>174</v>
      </c>
      <c r="G51"/>
      <c r="H51"/>
      <c r="M51" t="s">
        <v>188</v>
      </c>
      <c r="N51">
        <v>1</v>
      </c>
      <c r="O51" s="2">
        <v>-84.5</v>
      </c>
    </row>
    <row r="52" spans="1:15" x14ac:dyDescent="0.25">
      <c r="A52" s="25">
        <v>1</v>
      </c>
      <c r="B52" s="26" t="s">
        <v>189</v>
      </c>
      <c r="C52" s="27">
        <v>45700</v>
      </c>
      <c r="D52" s="26" t="s">
        <v>43</v>
      </c>
      <c r="E52" s="28">
        <v>78.599999999999994</v>
      </c>
      <c r="F52" s="30" t="s">
        <v>174</v>
      </c>
      <c r="G52"/>
      <c r="H52"/>
      <c r="M52" t="s">
        <v>191</v>
      </c>
      <c r="N52">
        <v>1</v>
      </c>
      <c r="O52" s="2">
        <v>-88.91</v>
      </c>
    </row>
    <row r="53" spans="1:15" x14ac:dyDescent="0.25">
      <c r="A53" s="25">
        <v>10</v>
      </c>
      <c r="B53" s="26" t="s">
        <v>30</v>
      </c>
      <c r="C53" s="27" t="s">
        <v>197</v>
      </c>
      <c r="D53" s="26" t="s">
        <v>43</v>
      </c>
      <c r="E53" s="28">
        <v>63.5</v>
      </c>
      <c r="F53" s="30" t="s">
        <v>174</v>
      </c>
      <c r="G53"/>
      <c r="H53"/>
      <c r="M53" t="s">
        <v>192</v>
      </c>
      <c r="N53">
        <v>1</v>
      </c>
      <c r="O53" s="2">
        <v>-113</v>
      </c>
    </row>
    <row r="54" spans="1:15" x14ac:dyDescent="0.25">
      <c r="A54" s="25">
        <v>1</v>
      </c>
      <c r="B54" s="26" t="s">
        <v>31</v>
      </c>
      <c r="C54" s="27">
        <v>45700</v>
      </c>
      <c r="D54" s="26" t="s">
        <v>43</v>
      </c>
      <c r="E54" s="28">
        <v>23.65</v>
      </c>
      <c r="F54" s="30" t="s">
        <v>174</v>
      </c>
      <c r="G54"/>
      <c r="H54"/>
    </row>
    <row r="55" spans="1:15" x14ac:dyDescent="0.25">
      <c r="A55" s="25">
        <v>2</v>
      </c>
      <c r="B55" s="26" t="s">
        <v>17</v>
      </c>
      <c r="C55" s="27">
        <v>45700</v>
      </c>
      <c r="D55" s="26" t="s">
        <v>41</v>
      </c>
      <c r="E55" s="28">
        <f>1.75*2</f>
        <v>3.5</v>
      </c>
      <c r="F55" s="30" t="s">
        <v>174</v>
      </c>
      <c r="G55"/>
      <c r="H55"/>
    </row>
    <row r="56" spans="1:15" x14ac:dyDescent="0.25">
      <c r="A56" s="25">
        <v>1</v>
      </c>
      <c r="B56" s="26" t="s">
        <v>110</v>
      </c>
      <c r="C56" s="27">
        <v>45701</v>
      </c>
      <c r="D56" s="26" t="s">
        <v>41</v>
      </c>
      <c r="E56" s="28">
        <v>70</v>
      </c>
      <c r="F56" s="30" t="s">
        <v>174</v>
      </c>
      <c r="G56"/>
      <c r="H56"/>
    </row>
    <row r="57" spans="1:15" x14ac:dyDescent="0.25">
      <c r="A57" s="25">
        <v>1</v>
      </c>
      <c r="B57" s="26" t="s">
        <v>198</v>
      </c>
      <c r="C57" s="27">
        <v>45701</v>
      </c>
      <c r="D57" s="26" t="s">
        <v>167</v>
      </c>
      <c r="E57" s="28">
        <v>13.23</v>
      </c>
      <c r="F57" s="30" t="s">
        <v>174</v>
      </c>
      <c r="G57"/>
      <c r="H57"/>
    </row>
    <row r="58" spans="1:15" x14ac:dyDescent="0.25">
      <c r="A58" s="25" t="s">
        <v>199</v>
      </c>
      <c r="B58" s="26" t="s">
        <v>200</v>
      </c>
      <c r="C58" s="27">
        <v>45701</v>
      </c>
      <c r="D58" s="26" t="s">
        <v>43</v>
      </c>
      <c r="E58" s="28">
        <f>23.09*1.5</f>
        <v>34.634999999999998</v>
      </c>
      <c r="F58" s="30" t="s">
        <v>174</v>
      </c>
      <c r="G58"/>
      <c r="H58"/>
    </row>
    <row r="59" spans="1:15" x14ac:dyDescent="0.25">
      <c r="A59" s="25">
        <v>1</v>
      </c>
      <c r="B59" s="26" t="s">
        <v>21</v>
      </c>
      <c r="C59" s="27">
        <v>45701</v>
      </c>
      <c r="D59" s="26" t="s">
        <v>161</v>
      </c>
      <c r="E59" s="28">
        <v>-74</v>
      </c>
      <c r="F59" s="32" t="s">
        <v>172</v>
      </c>
      <c r="G59"/>
      <c r="H59"/>
    </row>
    <row r="60" spans="1:15" x14ac:dyDescent="0.25">
      <c r="A60" s="25">
        <v>10</v>
      </c>
      <c r="B60" s="26" t="s">
        <v>0</v>
      </c>
      <c r="C60" s="27">
        <v>45701</v>
      </c>
      <c r="D60" s="26" t="s">
        <v>161</v>
      </c>
      <c r="E60" s="28">
        <v>18.899999999999999</v>
      </c>
      <c r="F60" s="30" t="s">
        <v>174</v>
      </c>
      <c r="G60"/>
      <c r="H60"/>
    </row>
    <row r="61" spans="1:15" x14ac:dyDescent="0.25">
      <c r="A61" s="25">
        <v>30</v>
      </c>
      <c r="B61" s="26" t="s">
        <v>160</v>
      </c>
      <c r="C61" s="27">
        <v>45701</v>
      </c>
      <c r="D61" s="26" t="s">
        <v>161</v>
      </c>
      <c r="E61" s="28">
        <v>62.21</v>
      </c>
      <c r="F61" s="30" t="s">
        <v>174</v>
      </c>
      <c r="G61"/>
      <c r="H61"/>
    </row>
    <row r="62" spans="1:15" x14ac:dyDescent="0.25">
      <c r="A62" s="25">
        <v>10</v>
      </c>
      <c r="B62" s="26" t="s">
        <v>200</v>
      </c>
      <c r="C62" s="27">
        <v>45702</v>
      </c>
      <c r="D62" s="26" t="s">
        <v>38</v>
      </c>
      <c r="E62" s="28">
        <v>230.9</v>
      </c>
      <c r="F62" s="30" t="s">
        <v>174</v>
      </c>
      <c r="G62"/>
      <c r="H62"/>
    </row>
    <row r="63" spans="1:15" x14ac:dyDescent="0.25">
      <c r="A63" s="25">
        <v>1</v>
      </c>
      <c r="B63" s="26" t="s">
        <v>68</v>
      </c>
      <c r="C63" s="27">
        <v>45702</v>
      </c>
      <c r="D63" s="26" t="s">
        <v>167</v>
      </c>
      <c r="E63" s="28">
        <v>124.9</v>
      </c>
      <c r="F63" s="30" t="s">
        <v>174</v>
      </c>
      <c r="G63"/>
      <c r="H63"/>
    </row>
    <row r="64" spans="1:15" x14ac:dyDescent="0.25">
      <c r="A64" s="25">
        <v>1</v>
      </c>
      <c r="B64" s="26" t="s">
        <v>50</v>
      </c>
      <c r="C64" s="27">
        <v>45702</v>
      </c>
      <c r="D64" s="26" t="s">
        <v>167</v>
      </c>
      <c r="E64" s="28">
        <v>70.5</v>
      </c>
      <c r="F64" s="30" t="s">
        <v>174</v>
      </c>
      <c r="G64"/>
      <c r="H64"/>
    </row>
    <row r="65" spans="1:8" x14ac:dyDescent="0.25">
      <c r="A65" s="25">
        <v>1</v>
      </c>
      <c r="B65" s="26" t="s">
        <v>10</v>
      </c>
      <c r="C65" s="27">
        <v>45702</v>
      </c>
      <c r="D65" s="26" t="s">
        <v>38</v>
      </c>
      <c r="E65" s="28">
        <v>6.75</v>
      </c>
      <c r="F65" s="30" t="s">
        <v>174</v>
      </c>
      <c r="G65"/>
      <c r="H65"/>
    </row>
    <row r="66" spans="1:8" x14ac:dyDescent="0.25">
      <c r="A66" s="25">
        <v>6</v>
      </c>
      <c r="B66" s="26" t="s">
        <v>33</v>
      </c>
      <c r="C66" s="27">
        <v>45703</v>
      </c>
      <c r="D66" s="26" t="s">
        <v>164</v>
      </c>
      <c r="E66" s="28">
        <v>-36.54</v>
      </c>
      <c r="F66" s="32" t="s">
        <v>172</v>
      </c>
      <c r="G66"/>
      <c r="H66"/>
    </row>
    <row r="67" spans="1:8" x14ac:dyDescent="0.25">
      <c r="A67" s="25">
        <v>1</v>
      </c>
      <c r="B67" s="26" t="s">
        <v>28</v>
      </c>
      <c r="C67" s="27">
        <v>45703</v>
      </c>
      <c r="D67" s="26" t="s">
        <v>164</v>
      </c>
      <c r="E67" s="28">
        <v>15.86</v>
      </c>
      <c r="F67" s="30" t="s">
        <v>174</v>
      </c>
      <c r="G67"/>
      <c r="H67"/>
    </row>
    <row r="68" spans="1:8" x14ac:dyDescent="0.25">
      <c r="A68" s="25">
        <v>10</v>
      </c>
      <c r="B68" s="26" t="s">
        <v>12</v>
      </c>
      <c r="C68" s="27">
        <v>45704</v>
      </c>
      <c r="D68" s="26" t="s">
        <v>38</v>
      </c>
      <c r="E68" s="28">
        <v>17.5</v>
      </c>
      <c r="F68" s="30" t="s">
        <v>174</v>
      </c>
      <c r="G68"/>
      <c r="H68"/>
    </row>
    <row r="69" spans="1:8" x14ac:dyDescent="0.25">
      <c r="A69" s="25">
        <v>10</v>
      </c>
      <c r="B69" s="26" t="s">
        <v>12</v>
      </c>
      <c r="C69" s="27">
        <v>45704</v>
      </c>
      <c r="D69" s="26" t="s">
        <v>39</v>
      </c>
      <c r="E69" s="28">
        <v>17.5</v>
      </c>
      <c r="F69" s="30" t="s">
        <v>174</v>
      </c>
      <c r="G69"/>
      <c r="H69"/>
    </row>
    <row r="70" spans="1:8" x14ac:dyDescent="0.25">
      <c r="A70" s="25">
        <v>10</v>
      </c>
      <c r="B70" s="26" t="s">
        <v>0</v>
      </c>
      <c r="C70" s="27">
        <v>45704</v>
      </c>
      <c r="D70" s="26" t="s">
        <v>39</v>
      </c>
      <c r="E70" s="28">
        <v>18.5</v>
      </c>
      <c r="F70" s="30" t="s">
        <v>174</v>
      </c>
      <c r="G70"/>
      <c r="H70"/>
    </row>
    <row r="71" spans="1:8" x14ac:dyDescent="0.25">
      <c r="A71" s="25">
        <v>12</v>
      </c>
      <c r="B71" s="26" t="s">
        <v>20</v>
      </c>
      <c r="C71" s="27">
        <v>45704</v>
      </c>
      <c r="D71" s="26" t="s">
        <v>39</v>
      </c>
      <c r="E71" s="28">
        <v>61.29</v>
      </c>
      <c r="F71" s="30" t="s">
        <v>174</v>
      </c>
      <c r="G71"/>
      <c r="H71"/>
    </row>
    <row r="72" spans="1:8" x14ac:dyDescent="0.25">
      <c r="A72" s="25">
        <v>1</v>
      </c>
      <c r="B72" s="26" t="s">
        <v>10</v>
      </c>
      <c r="C72" s="27">
        <v>45705</v>
      </c>
      <c r="D72" s="26" t="s">
        <v>41</v>
      </c>
      <c r="E72" s="28">
        <v>6.75</v>
      </c>
      <c r="F72" s="30" t="s">
        <v>174</v>
      </c>
      <c r="G72"/>
      <c r="H72"/>
    </row>
    <row r="73" spans="1:8" x14ac:dyDescent="0.25">
      <c r="A73" s="25">
        <v>1</v>
      </c>
      <c r="B73" s="26" t="s">
        <v>23</v>
      </c>
      <c r="C73" s="27">
        <v>45705</v>
      </c>
      <c r="D73" s="26" t="s">
        <v>41</v>
      </c>
      <c r="E73" s="28">
        <v>82.93</v>
      </c>
      <c r="F73" s="30" t="s">
        <v>174</v>
      </c>
      <c r="G73"/>
      <c r="H73"/>
    </row>
    <row r="74" spans="1:8" x14ac:dyDescent="0.25">
      <c r="A74" s="25">
        <v>1</v>
      </c>
      <c r="B74" s="26" t="s">
        <v>23</v>
      </c>
      <c r="C74" s="27">
        <v>45706</v>
      </c>
      <c r="D74" s="26" t="s">
        <v>161</v>
      </c>
      <c r="E74" s="28">
        <v>82.93</v>
      </c>
      <c r="F74" s="30" t="s">
        <v>174</v>
      </c>
      <c r="G74"/>
      <c r="H74"/>
    </row>
    <row r="75" spans="1:8" x14ac:dyDescent="0.25">
      <c r="A75" s="25">
        <v>1</v>
      </c>
      <c r="B75" s="26" t="s">
        <v>4</v>
      </c>
      <c r="C75" s="27">
        <v>45706</v>
      </c>
      <c r="D75" s="26" t="s">
        <v>161</v>
      </c>
      <c r="E75" s="28">
        <v>125</v>
      </c>
      <c r="F75" s="30" t="s">
        <v>174</v>
      </c>
      <c r="G75"/>
      <c r="H75"/>
    </row>
    <row r="76" spans="1:8" x14ac:dyDescent="0.25">
      <c r="A76" s="25">
        <v>1</v>
      </c>
      <c r="B76" s="26" t="s">
        <v>201</v>
      </c>
      <c r="C76" s="27">
        <v>45706</v>
      </c>
      <c r="D76" s="26" t="s">
        <v>38</v>
      </c>
      <c r="E76" s="28">
        <v>0.5</v>
      </c>
      <c r="F76" s="30" t="s">
        <v>174</v>
      </c>
      <c r="G76"/>
      <c r="H76"/>
    </row>
    <row r="77" spans="1:8" x14ac:dyDescent="0.25">
      <c r="A77" s="25">
        <v>1</v>
      </c>
      <c r="B77" s="26" t="s">
        <v>22</v>
      </c>
      <c r="C77" s="27">
        <v>45706</v>
      </c>
      <c r="D77" s="26" t="s">
        <v>38</v>
      </c>
      <c r="E77" s="28">
        <v>296</v>
      </c>
      <c r="F77" s="30" t="s">
        <v>174</v>
      </c>
      <c r="G77"/>
      <c r="H77"/>
    </row>
    <row r="78" spans="1:8" x14ac:dyDescent="0.25">
      <c r="A78" s="25">
        <v>20</v>
      </c>
      <c r="B78" s="26" t="s">
        <v>0</v>
      </c>
      <c r="C78" s="27">
        <v>45707</v>
      </c>
      <c r="D78" s="26" t="s">
        <v>39</v>
      </c>
      <c r="E78" s="28">
        <f>18.9*2</f>
        <v>37.799999999999997</v>
      </c>
      <c r="F78" s="30" t="s">
        <v>174</v>
      </c>
      <c r="G78"/>
      <c r="H78"/>
    </row>
    <row r="79" spans="1:8" x14ac:dyDescent="0.25">
      <c r="A79" s="25">
        <v>1</v>
      </c>
      <c r="B79" s="26" t="s">
        <v>28</v>
      </c>
      <c r="C79" s="27">
        <v>45707</v>
      </c>
      <c r="D79" s="26" t="s">
        <v>164</v>
      </c>
      <c r="E79" s="28">
        <v>15.86</v>
      </c>
      <c r="F79" s="30" t="s">
        <v>174</v>
      </c>
      <c r="G79"/>
      <c r="H79"/>
    </row>
    <row r="80" spans="1:8" x14ac:dyDescent="0.25">
      <c r="A80" s="25">
        <v>1</v>
      </c>
      <c r="B80" s="26" t="s">
        <v>189</v>
      </c>
      <c r="C80" s="27">
        <v>45707</v>
      </c>
      <c r="D80" s="26" t="s">
        <v>38</v>
      </c>
      <c r="E80" s="28">
        <v>-78.599999999999994</v>
      </c>
      <c r="F80" s="32" t="s">
        <v>172</v>
      </c>
      <c r="G80"/>
      <c r="H80"/>
    </row>
    <row r="81" spans="1:6" x14ac:dyDescent="0.25">
      <c r="A81" s="25">
        <v>1</v>
      </c>
      <c r="B81" s="26" t="s">
        <v>31</v>
      </c>
      <c r="C81" s="27">
        <v>45707</v>
      </c>
      <c r="D81" s="26" t="s">
        <v>38</v>
      </c>
      <c r="E81" s="28">
        <v>-23.65</v>
      </c>
      <c r="F81" s="32" t="s">
        <v>172</v>
      </c>
    </row>
    <row r="82" spans="1:6" x14ac:dyDescent="0.25">
      <c r="A82" s="25">
        <v>10</v>
      </c>
      <c r="B82" s="26" t="s">
        <v>190</v>
      </c>
      <c r="C82" s="27">
        <v>45708</v>
      </c>
      <c r="D82" s="26" t="s">
        <v>39</v>
      </c>
      <c r="E82" s="28">
        <v>105</v>
      </c>
      <c r="F82" s="30" t="s">
        <v>174</v>
      </c>
    </row>
    <row r="83" spans="1:6" x14ac:dyDescent="0.25">
      <c r="A83" s="25">
        <v>1</v>
      </c>
      <c r="B83" s="26" t="s">
        <v>10</v>
      </c>
      <c r="C83" s="27">
        <v>45708</v>
      </c>
      <c r="D83" s="26" t="s">
        <v>39</v>
      </c>
      <c r="E83" s="28">
        <v>6.75</v>
      </c>
      <c r="F83" s="30" t="s">
        <v>174</v>
      </c>
    </row>
    <row r="84" spans="1:6" x14ac:dyDescent="0.25">
      <c r="A84" s="25">
        <v>1</v>
      </c>
      <c r="B84" s="26" t="s">
        <v>68</v>
      </c>
      <c r="C84" s="27">
        <v>45708</v>
      </c>
      <c r="D84" s="26" t="s">
        <v>164</v>
      </c>
      <c r="E84" s="28">
        <v>124.9</v>
      </c>
      <c r="F84" s="30" t="s">
        <v>174</v>
      </c>
    </row>
    <row r="85" spans="1:6" x14ac:dyDescent="0.25">
      <c r="A85" s="25">
        <v>10</v>
      </c>
      <c r="B85" s="26" t="s">
        <v>12</v>
      </c>
      <c r="C85" s="27">
        <v>45708</v>
      </c>
      <c r="D85" s="26" t="s">
        <v>38</v>
      </c>
      <c r="E85" s="28">
        <v>17.5</v>
      </c>
      <c r="F85" s="30" t="s">
        <v>174</v>
      </c>
    </row>
    <row r="86" spans="1:6" x14ac:dyDescent="0.25">
      <c r="A86" s="25">
        <v>5</v>
      </c>
      <c r="B86" s="26" t="s">
        <v>200</v>
      </c>
      <c r="C86" s="27">
        <v>45708</v>
      </c>
      <c r="D86" s="26" t="s">
        <v>38</v>
      </c>
      <c r="E86" s="28">
        <v>-115.45</v>
      </c>
      <c r="F86" s="32" t="s">
        <v>172</v>
      </c>
    </row>
    <row r="87" spans="1:6" x14ac:dyDescent="0.25">
      <c r="A87" s="25">
        <v>1</v>
      </c>
      <c r="B87" s="26" t="s">
        <v>10</v>
      </c>
      <c r="C87" s="27">
        <v>45709</v>
      </c>
      <c r="D87" s="26" t="s">
        <v>38</v>
      </c>
      <c r="E87" s="28">
        <v>6.75</v>
      </c>
      <c r="F87" s="30" t="s">
        <v>174</v>
      </c>
    </row>
    <row r="88" spans="1:6" x14ac:dyDescent="0.25">
      <c r="A88" s="25">
        <v>10</v>
      </c>
      <c r="B88" s="26" t="s">
        <v>30</v>
      </c>
      <c r="C88" s="27">
        <v>45709</v>
      </c>
      <c r="D88" s="26" t="s">
        <v>38</v>
      </c>
      <c r="E88" s="28">
        <v>63.5</v>
      </c>
      <c r="F88" s="30" t="s">
        <v>174</v>
      </c>
    </row>
    <row r="89" spans="1:6" x14ac:dyDescent="0.25">
      <c r="A89" s="25">
        <v>1</v>
      </c>
      <c r="B89" s="26" t="s">
        <v>202</v>
      </c>
      <c r="C89" s="27">
        <v>45709</v>
      </c>
      <c r="D89" s="26" t="s">
        <v>42</v>
      </c>
      <c r="E89" s="28">
        <v>30</v>
      </c>
      <c r="F89" s="30" t="s">
        <v>174</v>
      </c>
    </row>
    <row r="90" spans="1:6" x14ac:dyDescent="0.25">
      <c r="A90" s="25">
        <v>1</v>
      </c>
      <c r="B90" s="26" t="s">
        <v>26</v>
      </c>
      <c r="C90" s="27">
        <v>45709</v>
      </c>
      <c r="D90" s="26" t="s">
        <v>42</v>
      </c>
      <c r="E90" s="28">
        <v>40</v>
      </c>
      <c r="F90" s="30" t="s">
        <v>174</v>
      </c>
    </row>
    <row r="91" spans="1:6" x14ac:dyDescent="0.25">
      <c r="A91" s="25">
        <v>1</v>
      </c>
      <c r="B91" s="26" t="s">
        <v>20</v>
      </c>
      <c r="C91" s="27">
        <v>45709</v>
      </c>
      <c r="D91" s="26" t="s">
        <v>42</v>
      </c>
      <c r="E91" s="28">
        <v>61.29</v>
      </c>
      <c r="F91" s="30" t="s">
        <v>174</v>
      </c>
    </row>
    <row r="92" spans="1:6" x14ac:dyDescent="0.25">
      <c r="A92" s="25">
        <v>8</v>
      </c>
      <c r="B92" s="26" t="s">
        <v>12</v>
      </c>
      <c r="C92" s="27">
        <v>45710</v>
      </c>
      <c r="D92" s="26" t="s">
        <v>43</v>
      </c>
      <c r="E92" s="28">
        <f>1.75*8</f>
        <v>14</v>
      </c>
      <c r="F92" s="30" t="s">
        <v>174</v>
      </c>
    </row>
    <row r="93" spans="1:6" x14ac:dyDescent="0.25">
      <c r="A93" s="25">
        <v>1</v>
      </c>
      <c r="B93" s="26" t="s">
        <v>2</v>
      </c>
      <c r="C93" s="27">
        <v>45711</v>
      </c>
      <c r="D93" s="26" t="s">
        <v>43</v>
      </c>
      <c r="E93" s="28">
        <v>113</v>
      </c>
      <c r="F93" s="30" t="s">
        <v>174</v>
      </c>
    </row>
    <row r="94" spans="1:6" x14ac:dyDescent="0.25">
      <c r="A94" s="25">
        <v>10</v>
      </c>
      <c r="B94" s="26" t="s">
        <v>0</v>
      </c>
      <c r="C94" s="27">
        <v>45711</v>
      </c>
      <c r="D94" s="26" t="s">
        <v>167</v>
      </c>
      <c r="E94" s="28">
        <v>18.899999999999999</v>
      </c>
      <c r="F94" s="30" t="s">
        <v>174</v>
      </c>
    </row>
    <row r="95" spans="1:6" x14ac:dyDescent="0.25">
      <c r="A95" s="25">
        <v>1</v>
      </c>
      <c r="B95" s="26" t="s">
        <v>194</v>
      </c>
      <c r="C95" s="27">
        <v>45711</v>
      </c>
      <c r="D95" s="26" t="s">
        <v>167</v>
      </c>
      <c r="E95" s="28">
        <v>30</v>
      </c>
      <c r="F95" s="30" t="s">
        <v>174</v>
      </c>
    </row>
    <row r="96" spans="1:6" x14ac:dyDescent="0.25">
      <c r="A96" s="25">
        <v>1</v>
      </c>
      <c r="B96" s="26" t="s">
        <v>114</v>
      </c>
      <c r="C96" s="27">
        <v>45711</v>
      </c>
      <c r="D96" s="26" t="s">
        <v>41</v>
      </c>
      <c r="E96" s="28">
        <v>189.12</v>
      </c>
      <c r="F96" s="30" t="s">
        <v>174</v>
      </c>
    </row>
    <row r="97" spans="1:6" x14ac:dyDescent="0.25">
      <c r="A97" s="25">
        <v>1</v>
      </c>
      <c r="B97" s="26" t="s">
        <v>110</v>
      </c>
      <c r="C97" s="27">
        <v>45711</v>
      </c>
      <c r="D97" s="26" t="s">
        <v>41</v>
      </c>
      <c r="E97" s="28">
        <v>70</v>
      </c>
      <c r="F97" s="30" t="s">
        <v>174</v>
      </c>
    </row>
    <row r="98" spans="1:6" x14ac:dyDescent="0.25">
      <c r="A98" s="25">
        <v>1</v>
      </c>
      <c r="B98" s="26" t="s">
        <v>195</v>
      </c>
      <c r="C98" s="27">
        <v>45711</v>
      </c>
      <c r="D98" s="26" t="s">
        <v>41</v>
      </c>
      <c r="E98" s="28">
        <v>60</v>
      </c>
      <c r="F98" s="30" t="s">
        <v>174</v>
      </c>
    </row>
    <row r="99" spans="1:6" x14ac:dyDescent="0.25">
      <c r="A99" s="25">
        <v>12</v>
      </c>
      <c r="B99" s="26" t="s">
        <v>20</v>
      </c>
      <c r="C99" s="27">
        <v>45712</v>
      </c>
      <c r="D99" s="26" t="s">
        <v>167</v>
      </c>
      <c r="E99" s="28">
        <v>61.29</v>
      </c>
      <c r="F99" s="30" t="s">
        <v>174</v>
      </c>
    </row>
    <row r="100" spans="1:6" x14ac:dyDescent="0.25">
      <c r="A100" s="25">
        <v>1</v>
      </c>
      <c r="B100" s="26" t="s">
        <v>165</v>
      </c>
      <c r="C100" s="27">
        <v>45712</v>
      </c>
      <c r="D100" s="26" t="s">
        <v>164</v>
      </c>
      <c r="E100" s="28">
        <v>241.9</v>
      </c>
      <c r="F100" s="30" t="s">
        <v>174</v>
      </c>
    </row>
    <row r="101" spans="1:6" x14ac:dyDescent="0.25">
      <c r="A101" s="25">
        <v>1</v>
      </c>
      <c r="B101" s="26" t="s">
        <v>176</v>
      </c>
      <c r="C101" s="27">
        <v>45713</v>
      </c>
      <c r="D101" s="26" t="s">
        <v>43</v>
      </c>
      <c r="E101" s="28">
        <v>96.95</v>
      </c>
      <c r="F101" s="30" t="s">
        <v>174</v>
      </c>
    </row>
    <row r="102" spans="1:6" x14ac:dyDescent="0.25">
      <c r="A102" s="25">
        <v>1</v>
      </c>
      <c r="B102" s="26" t="s">
        <v>59</v>
      </c>
      <c r="C102" s="27">
        <v>45712</v>
      </c>
      <c r="D102" s="26" t="s">
        <v>164</v>
      </c>
      <c r="E102" s="28">
        <v>112</v>
      </c>
      <c r="F102" s="30" t="s">
        <v>174</v>
      </c>
    </row>
    <row r="103" spans="1:6" x14ac:dyDescent="0.25">
      <c r="A103" s="25">
        <v>1</v>
      </c>
      <c r="B103" s="26" t="s">
        <v>50</v>
      </c>
      <c r="C103" s="27">
        <v>45712</v>
      </c>
      <c r="D103" s="26" t="s">
        <v>164</v>
      </c>
      <c r="E103" s="28">
        <v>-70.5</v>
      </c>
      <c r="F103" s="30" t="s">
        <v>174</v>
      </c>
    </row>
    <row r="104" spans="1:6" x14ac:dyDescent="0.25">
      <c r="A104" s="25">
        <v>10</v>
      </c>
      <c r="B104" s="26" t="s">
        <v>12</v>
      </c>
      <c r="C104" s="27">
        <v>45713</v>
      </c>
      <c r="D104" s="26" t="s">
        <v>38</v>
      </c>
      <c r="E104" s="28">
        <v>17.5</v>
      </c>
      <c r="F104" s="30" t="s">
        <v>174</v>
      </c>
    </row>
    <row r="105" spans="1:6" x14ac:dyDescent="0.25">
      <c r="A105" s="25">
        <v>1</v>
      </c>
      <c r="B105" s="26" t="s">
        <v>10</v>
      </c>
      <c r="C105" s="27">
        <v>45713</v>
      </c>
      <c r="D105" s="26" t="s">
        <v>38</v>
      </c>
      <c r="E105" s="28">
        <v>6.75</v>
      </c>
      <c r="F105" s="30" t="s">
        <v>174</v>
      </c>
    </row>
    <row r="106" spans="1:6" x14ac:dyDescent="0.25">
      <c r="A106" s="25">
        <v>1</v>
      </c>
      <c r="B106" s="26" t="s">
        <v>2</v>
      </c>
      <c r="C106" s="27">
        <v>45713</v>
      </c>
      <c r="D106" s="26" t="s">
        <v>203</v>
      </c>
      <c r="E106" s="28">
        <v>113</v>
      </c>
      <c r="F106" s="30" t="s">
        <v>174</v>
      </c>
    </row>
    <row r="107" spans="1:6" x14ac:dyDescent="0.25">
      <c r="A107" s="25">
        <v>1</v>
      </c>
      <c r="B107" s="26" t="s">
        <v>198</v>
      </c>
      <c r="C107" s="27">
        <v>45713</v>
      </c>
      <c r="D107" s="26" t="s">
        <v>43</v>
      </c>
      <c r="E107" s="28">
        <v>13.23</v>
      </c>
      <c r="F107" s="30" t="s">
        <v>174</v>
      </c>
    </row>
    <row r="108" spans="1:6" x14ac:dyDescent="0.25">
      <c r="A108" s="25">
        <v>7</v>
      </c>
      <c r="B108" s="26" t="s">
        <v>12</v>
      </c>
      <c r="C108" s="27">
        <v>45713</v>
      </c>
      <c r="D108" s="26" t="s">
        <v>164</v>
      </c>
      <c r="E108" s="28">
        <f>1.75*7</f>
        <v>12.25</v>
      </c>
      <c r="F108" s="30" t="s">
        <v>174</v>
      </c>
    </row>
    <row r="109" spans="1:6" x14ac:dyDescent="0.25">
      <c r="A109" s="25">
        <v>1</v>
      </c>
      <c r="B109" s="26" t="s">
        <v>194</v>
      </c>
      <c r="C109" s="27">
        <v>45713</v>
      </c>
      <c r="D109" s="26" t="s">
        <v>164</v>
      </c>
      <c r="E109" s="28">
        <v>30</v>
      </c>
      <c r="F109" s="30" t="s">
        <v>174</v>
      </c>
    </row>
    <row r="110" spans="1:6" x14ac:dyDescent="0.25">
      <c r="A110" s="25">
        <v>1</v>
      </c>
      <c r="B110" s="26" t="s">
        <v>204</v>
      </c>
      <c r="C110" s="27">
        <v>45715</v>
      </c>
      <c r="D110" s="26" t="s">
        <v>38</v>
      </c>
      <c r="E110" s="28">
        <v>70</v>
      </c>
      <c r="F110" s="30" t="s">
        <v>174</v>
      </c>
    </row>
    <row r="111" spans="1:6" x14ac:dyDescent="0.25">
      <c r="A111" s="25">
        <v>9</v>
      </c>
      <c r="B111" s="26" t="s">
        <v>12</v>
      </c>
      <c r="C111" s="27" t="s">
        <v>205</v>
      </c>
      <c r="D111" s="26" t="s">
        <v>164</v>
      </c>
      <c r="E111" s="28">
        <f>1.75*9</f>
        <v>15.75</v>
      </c>
      <c r="F111" s="30" t="s">
        <v>174</v>
      </c>
    </row>
    <row r="112" spans="1:6" x14ac:dyDescent="0.25">
      <c r="A112" s="25">
        <v>6</v>
      </c>
      <c r="B112" s="26" t="s">
        <v>12</v>
      </c>
      <c r="C112" s="27">
        <v>45715</v>
      </c>
      <c r="D112" s="26" t="s">
        <v>39</v>
      </c>
      <c r="E112" s="28">
        <f>1.75*6</f>
        <v>10.5</v>
      </c>
      <c r="F112" s="30" t="s">
        <v>174</v>
      </c>
    </row>
    <row r="113" spans="1:6" x14ac:dyDescent="0.25">
      <c r="A113" s="25">
        <v>7</v>
      </c>
      <c r="B113" s="26" t="s">
        <v>206</v>
      </c>
      <c r="C113" s="27">
        <v>45715</v>
      </c>
      <c r="D113" s="26" t="s">
        <v>39</v>
      </c>
      <c r="E113" s="28">
        <f>4.99*7</f>
        <v>34.93</v>
      </c>
      <c r="F113" s="30" t="s">
        <v>174</v>
      </c>
    </row>
    <row r="114" spans="1:6" x14ac:dyDescent="0.25">
      <c r="A114" s="25">
        <v>1</v>
      </c>
      <c r="B114" s="26" t="s">
        <v>21</v>
      </c>
      <c r="C114" s="27">
        <v>45715</v>
      </c>
      <c r="D114" s="26" t="s">
        <v>40</v>
      </c>
      <c r="E114" s="28">
        <v>74</v>
      </c>
      <c r="F114" s="30" t="s">
        <v>174</v>
      </c>
    </row>
    <row r="115" spans="1:6" x14ac:dyDescent="0.25">
      <c r="A115" s="25">
        <v>10</v>
      </c>
      <c r="B115" s="26" t="s">
        <v>12</v>
      </c>
      <c r="C115" s="27">
        <v>45715</v>
      </c>
      <c r="D115" s="26" t="s">
        <v>40</v>
      </c>
      <c r="E115" s="28">
        <v>17.5</v>
      </c>
      <c r="F115" s="30" t="s">
        <v>174</v>
      </c>
    </row>
    <row r="116" spans="1:6" x14ac:dyDescent="0.25">
      <c r="A116" s="25">
        <v>1</v>
      </c>
      <c r="B116" s="26" t="s">
        <v>204</v>
      </c>
      <c r="C116" s="27">
        <v>45715</v>
      </c>
      <c r="D116" s="26" t="s">
        <v>40</v>
      </c>
      <c r="E116" s="28">
        <v>70</v>
      </c>
      <c r="F116" s="30" t="s">
        <v>174</v>
      </c>
    </row>
    <row r="117" spans="1:6" x14ac:dyDescent="0.25">
      <c r="A117" s="25">
        <v>1</v>
      </c>
      <c r="B117" s="26" t="s">
        <v>23</v>
      </c>
      <c r="C117" s="27">
        <v>45715</v>
      </c>
      <c r="D117" s="26" t="s">
        <v>40</v>
      </c>
      <c r="E117" s="28">
        <v>82.93</v>
      </c>
      <c r="F117" s="30" t="s">
        <v>174</v>
      </c>
    </row>
    <row r="118" spans="1:6" x14ac:dyDescent="0.25">
      <c r="A118" s="25">
        <v>1</v>
      </c>
      <c r="B118" s="26" t="s">
        <v>28</v>
      </c>
      <c r="C118" s="27">
        <v>45715</v>
      </c>
      <c r="D118" s="26" t="s">
        <v>164</v>
      </c>
      <c r="E118" s="28">
        <v>15.86</v>
      </c>
      <c r="F118" s="30" t="s">
        <v>174</v>
      </c>
    </row>
    <row r="119" spans="1:6" x14ac:dyDescent="0.25">
      <c r="A119" s="25">
        <v>1</v>
      </c>
      <c r="B119" s="26" t="s">
        <v>114</v>
      </c>
      <c r="C119" s="27">
        <v>45715</v>
      </c>
      <c r="D119" s="26" t="s">
        <v>164</v>
      </c>
      <c r="E119" s="28">
        <v>189.12</v>
      </c>
      <c r="F119" s="30" t="s">
        <v>174</v>
      </c>
    </row>
    <row r="120" spans="1:6" x14ac:dyDescent="0.25">
      <c r="A120" s="25">
        <v>1</v>
      </c>
      <c r="B120" s="26" t="s">
        <v>195</v>
      </c>
      <c r="C120" s="27">
        <v>45715</v>
      </c>
      <c r="D120" s="26" t="s">
        <v>164</v>
      </c>
      <c r="E120" s="28">
        <v>60</v>
      </c>
      <c r="F120" s="30" t="s">
        <v>174</v>
      </c>
    </row>
    <row r="121" spans="1:6" x14ac:dyDescent="0.25">
      <c r="A121" s="25">
        <v>7</v>
      </c>
      <c r="B121" s="26" t="s">
        <v>12</v>
      </c>
      <c r="C121" s="27">
        <v>45716</v>
      </c>
      <c r="D121" s="26" t="s">
        <v>164</v>
      </c>
      <c r="E121" s="28">
        <f>1.75*7</f>
        <v>12.25</v>
      </c>
      <c r="F121" s="30" t="s">
        <v>174</v>
      </c>
    </row>
    <row r="122" spans="1:6" x14ac:dyDescent="0.25">
      <c r="A122" s="25">
        <v>1</v>
      </c>
      <c r="B122" s="26" t="s">
        <v>68</v>
      </c>
      <c r="C122" s="27">
        <v>45716</v>
      </c>
      <c r="D122" s="26" t="s">
        <v>164</v>
      </c>
      <c r="E122" s="28">
        <v>124.9</v>
      </c>
      <c r="F122" s="30" t="s">
        <v>174</v>
      </c>
    </row>
    <row r="123" spans="1:6" x14ac:dyDescent="0.25">
      <c r="A123" s="25">
        <v>1</v>
      </c>
      <c r="B123" s="26" t="s">
        <v>9</v>
      </c>
      <c r="C123" s="27">
        <v>45716</v>
      </c>
      <c r="D123" s="26" t="s">
        <v>41</v>
      </c>
      <c r="E123" s="28">
        <v>70</v>
      </c>
      <c r="F123" s="30" t="s">
        <v>174</v>
      </c>
    </row>
    <row r="124" spans="1:6" x14ac:dyDescent="0.25">
      <c r="A124" s="25">
        <v>10</v>
      </c>
      <c r="B124" s="26" t="s">
        <v>17</v>
      </c>
      <c r="C124" s="27">
        <v>45716</v>
      </c>
      <c r="D124" s="26" t="s">
        <v>43</v>
      </c>
      <c r="E124" s="28">
        <f>1.75*10</f>
        <v>17.5</v>
      </c>
      <c r="F124" s="30" t="s">
        <v>174</v>
      </c>
    </row>
    <row r="125" spans="1:6" x14ac:dyDescent="0.25">
      <c r="A125" s="25">
        <v>1</v>
      </c>
      <c r="B125" s="26" t="s">
        <v>76</v>
      </c>
      <c r="C125" s="27">
        <v>45716</v>
      </c>
      <c r="D125" s="26" t="s">
        <v>39</v>
      </c>
      <c r="E125" s="28">
        <v>29.9</v>
      </c>
      <c r="F125" s="30" t="s">
        <v>174</v>
      </c>
    </row>
    <row r="126" spans="1:6" x14ac:dyDescent="0.25">
      <c r="A126" s="25">
        <v>1</v>
      </c>
      <c r="B126" s="26" t="s">
        <v>81</v>
      </c>
      <c r="C126" s="27">
        <v>45716</v>
      </c>
      <c r="D126" s="26" t="s">
        <v>39</v>
      </c>
      <c r="E126" s="28">
        <v>40</v>
      </c>
      <c r="F126" s="30" t="s">
        <v>174</v>
      </c>
    </row>
    <row r="127" spans="1:6" x14ac:dyDescent="0.25">
      <c r="A127" s="25">
        <v>12</v>
      </c>
      <c r="B127" s="26" t="s">
        <v>20</v>
      </c>
      <c r="C127" s="27">
        <v>45716</v>
      </c>
      <c r="D127" s="26" t="s">
        <v>39</v>
      </c>
      <c r="E127" s="28">
        <v>61.29</v>
      </c>
      <c r="F127" s="30" t="s">
        <v>174</v>
      </c>
    </row>
    <row r="128" spans="1:6" x14ac:dyDescent="0.25">
      <c r="A128" s="25">
        <v>1</v>
      </c>
      <c r="B128" s="26" t="s">
        <v>10</v>
      </c>
      <c r="C128" s="27">
        <v>45716</v>
      </c>
      <c r="D128" s="26" t="s">
        <v>39</v>
      </c>
      <c r="E128" s="28">
        <v>6.75</v>
      </c>
      <c r="F128" s="30" t="s">
        <v>174</v>
      </c>
    </row>
    <row r="129" spans="1:6" x14ac:dyDescent="0.25">
      <c r="A129" s="25">
        <v>10</v>
      </c>
      <c r="B129" s="26" t="s">
        <v>207</v>
      </c>
      <c r="C129" s="27">
        <v>45716</v>
      </c>
      <c r="D129" s="26" t="s">
        <v>38</v>
      </c>
      <c r="E129" s="28">
        <v>70</v>
      </c>
      <c r="F129" s="30" t="s">
        <v>174</v>
      </c>
    </row>
    <row r="130" spans="1:6" x14ac:dyDescent="0.25">
      <c r="A130" s="25">
        <v>10</v>
      </c>
      <c r="B130" s="26" t="s">
        <v>0</v>
      </c>
      <c r="C130" s="27">
        <v>45716</v>
      </c>
      <c r="D130" s="26" t="s">
        <v>38</v>
      </c>
      <c r="E130" s="28">
        <v>18.899999999999999</v>
      </c>
      <c r="F130" s="30" t="s">
        <v>174</v>
      </c>
    </row>
    <row r="131" spans="1:6" x14ac:dyDescent="0.25">
      <c r="A131" s="25" t="s">
        <v>199</v>
      </c>
      <c r="B131" s="26" t="s">
        <v>19</v>
      </c>
      <c r="C131" s="27">
        <v>45716</v>
      </c>
      <c r="D131" s="26" t="s">
        <v>38</v>
      </c>
      <c r="E131" s="28">
        <f>11.79*1.5</f>
        <v>17.684999999999999</v>
      </c>
      <c r="F131" s="30" t="s">
        <v>174</v>
      </c>
    </row>
    <row r="132" spans="1:6" x14ac:dyDescent="0.25">
      <c r="A132" s="25">
        <v>10</v>
      </c>
      <c r="B132" s="26" t="s">
        <v>208</v>
      </c>
      <c r="C132" s="27">
        <v>45716</v>
      </c>
      <c r="D132" s="26" t="s">
        <v>42</v>
      </c>
      <c r="E132" s="28">
        <v>36</v>
      </c>
      <c r="F132" s="30" t="s">
        <v>174</v>
      </c>
    </row>
    <row r="133" spans="1:6" x14ac:dyDescent="0.25">
      <c r="A133" s="25">
        <v>10</v>
      </c>
      <c r="B133" s="26" t="s">
        <v>209</v>
      </c>
      <c r="C133" s="27">
        <v>45716</v>
      </c>
      <c r="D133" s="26" t="s">
        <v>42</v>
      </c>
      <c r="E133" s="28">
        <f>5.35*10</f>
        <v>53.5</v>
      </c>
      <c r="F133" s="30" t="s">
        <v>174</v>
      </c>
    </row>
  </sheetData>
  <sortState xmlns:xlrd2="http://schemas.microsoft.com/office/spreadsheetml/2017/richdata2" ref="M3:O53">
    <sortCondition descending="1" ref="O3:O53"/>
  </sortState>
  <mergeCells count="2">
    <mergeCell ref="I1:K5"/>
    <mergeCell ref="H2:H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Header>&amp;R&amp;"Calibri"&amp;10&amp;K000000 Internal&amp;1#_x000D_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E3123-A72D-4E73-91E9-AD234CCF6C52}">
  <sheetPr codeName="Planilha3"/>
  <dimension ref="A1:O198"/>
  <sheetViews>
    <sheetView showGridLines="0" topLeftCell="G1" workbookViewId="0">
      <selection activeCell="O82" sqref="O82"/>
    </sheetView>
  </sheetViews>
  <sheetFormatPr defaultColWidth="8.85546875" defaultRowHeight="15" x14ac:dyDescent="0.25"/>
  <cols>
    <col min="1" max="1" width="5.28515625" style="20" customWidth="1"/>
    <col min="2" max="2" width="30.85546875" style="18" bestFit="1" customWidth="1"/>
    <col min="3" max="3" width="12.140625" style="3" customWidth="1"/>
    <col min="4" max="4" width="12.28515625" style="9" customWidth="1"/>
    <col min="5" max="5" width="16.140625" style="15" bestFit="1" customWidth="1"/>
    <col min="6" max="6" width="7.28515625" style="31" customWidth="1"/>
    <col min="7" max="7" width="8" style="1" customWidth="1"/>
    <col min="8" max="8" width="23.28515625" style="2" customWidth="1"/>
    <col min="9" max="9" width="7.140625" customWidth="1"/>
    <col min="10" max="10" width="26.85546875" customWidth="1"/>
    <col min="11" max="11" width="8.28515625" customWidth="1"/>
    <col min="13" max="13" width="23.85546875" customWidth="1"/>
    <col min="14" max="14" width="12.140625" bestFit="1" customWidth="1"/>
    <col min="15" max="15" width="22.28515625" style="2" bestFit="1" customWidth="1"/>
  </cols>
  <sheetData>
    <row r="1" spans="1:15" ht="32.25" customHeight="1" x14ac:dyDescent="0.35">
      <c r="A1" s="21" t="s">
        <v>139</v>
      </c>
      <c r="B1" s="22" t="s">
        <v>136</v>
      </c>
      <c r="C1" s="23" t="s">
        <v>150</v>
      </c>
      <c r="D1" s="22" t="s">
        <v>151</v>
      </c>
      <c r="E1" s="33" t="s">
        <v>252</v>
      </c>
      <c r="F1" s="29" t="s">
        <v>173</v>
      </c>
      <c r="G1" s="17"/>
      <c r="H1" s="37">
        <f>SUM(E:E)</f>
        <v>7832.329999999999</v>
      </c>
      <c r="I1" s="133" t="s">
        <v>211</v>
      </c>
      <c r="J1" s="133"/>
      <c r="K1" s="133"/>
    </row>
    <row r="2" spans="1:15" ht="16.5" customHeight="1" x14ac:dyDescent="0.25">
      <c r="A2" s="25">
        <v>2</v>
      </c>
      <c r="B2" s="26" t="s">
        <v>158</v>
      </c>
      <c r="C2" s="27">
        <v>45717</v>
      </c>
      <c r="D2" s="26" t="s">
        <v>43</v>
      </c>
      <c r="E2" s="34">
        <f>38.57*2</f>
        <v>77.14</v>
      </c>
      <c r="F2" s="30" t="s">
        <v>174</v>
      </c>
      <c r="G2"/>
      <c r="H2" s="131" t="s">
        <v>149</v>
      </c>
      <c r="I2" s="133"/>
      <c r="J2" s="133"/>
      <c r="K2" s="133"/>
      <c r="M2" t="s">
        <v>527</v>
      </c>
      <c r="N2" t="s">
        <v>530</v>
      </c>
      <c r="O2" s="2" t="s">
        <v>531</v>
      </c>
    </row>
    <row r="3" spans="1:15" ht="15" customHeight="1" x14ac:dyDescent="0.25">
      <c r="A3" s="25">
        <v>1</v>
      </c>
      <c r="B3" s="26" t="s">
        <v>68</v>
      </c>
      <c r="C3" s="27">
        <v>45717</v>
      </c>
      <c r="D3" s="26" t="s">
        <v>43</v>
      </c>
      <c r="E3" s="34">
        <v>124.9</v>
      </c>
      <c r="F3" s="30" t="s">
        <v>174</v>
      </c>
      <c r="G3"/>
      <c r="H3" s="131"/>
      <c r="I3" s="133"/>
      <c r="J3" s="133"/>
      <c r="K3" s="133"/>
      <c r="M3" t="s">
        <v>190</v>
      </c>
      <c r="N3">
        <v>220</v>
      </c>
      <c r="O3" s="2">
        <v>2310</v>
      </c>
    </row>
    <row r="4" spans="1:15" ht="15" customHeight="1" x14ac:dyDescent="0.25">
      <c r="A4" s="25">
        <v>1</v>
      </c>
      <c r="B4" s="26" t="s">
        <v>28</v>
      </c>
      <c r="C4" s="27">
        <v>45717</v>
      </c>
      <c r="D4" s="26" t="s">
        <v>43</v>
      </c>
      <c r="E4" s="34">
        <v>-15.86</v>
      </c>
      <c r="F4" s="32" t="s">
        <v>172</v>
      </c>
      <c r="G4"/>
      <c r="H4" s="131"/>
      <c r="I4" s="133"/>
      <c r="J4" s="133"/>
      <c r="K4" s="133"/>
      <c r="M4" t="s">
        <v>185</v>
      </c>
      <c r="N4">
        <v>1</v>
      </c>
      <c r="O4" s="2">
        <v>740</v>
      </c>
    </row>
    <row r="5" spans="1:15" ht="15" customHeight="1" x14ac:dyDescent="0.25">
      <c r="A5" s="25">
        <v>10</v>
      </c>
      <c r="B5" s="26" t="s">
        <v>19</v>
      </c>
      <c r="C5" s="27">
        <v>45717</v>
      </c>
      <c r="D5" s="26" t="s">
        <v>203</v>
      </c>
      <c r="E5" s="34">
        <v>117.9</v>
      </c>
      <c r="F5" s="30" t="s">
        <v>174</v>
      </c>
      <c r="G5"/>
      <c r="H5" s="131"/>
      <c r="I5" s="133"/>
      <c r="J5" s="133"/>
      <c r="K5" s="133"/>
      <c r="M5" t="s">
        <v>19</v>
      </c>
      <c r="N5">
        <v>50</v>
      </c>
      <c r="O5" s="2">
        <v>589.5</v>
      </c>
    </row>
    <row r="6" spans="1:15" x14ac:dyDescent="0.25">
      <c r="A6" s="25">
        <v>9</v>
      </c>
      <c r="B6" s="26" t="s">
        <v>201</v>
      </c>
      <c r="C6" s="27">
        <v>45717</v>
      </c>
      <c r="D6" s="26" t="s">
        <v>203</v>
      </c>
      <c r="E6" s="34">
        <f>0.5*9</f>
        <v>4.5</v>
      </c>
      <c r="F6" s="30" t="s">
        <v>174</v>
      </c>
      <c r="G6"/>
      <c r="H6"/>
      <c r="M6" t="s">
        <v>20</v>
      </c>
      <c r="N6">
        <v>94</v>
      </c>
      <c r="O6" s="2">
        <v>480.13000000000005</v>
      </c>
    </row>
    <row r="7" spans="1:15" x14ac:dyDescent="0.25">
      <c r="A7" s="25">
        <v>2</v>
      </c>
      <c r="B7" s="26" t="s">
        <v>10</v>
      </c>
      <c r="C7" s="27">
        <v>45717</v>
      </c>
      <c r="D7" s="26" t="s">
        <v>203</v>
      </c>
      <c r="E7" s="34">
        <f>6.75*2</f>
        <v>13.5</v>
      </c>
      <c r="F7" s="30" t="s">
        <v>174</v>
      </c>
      <c r="G7"/>
      <c r="H7"/>
      <c r="M7" t="s">
        <v>158</v>
      </c>
      <c r="N7">
        <v>12</v>
      </c>
      <c r="O7" s="2">
        <v>462.84000000000009</v>
      </c>
    </row>
    <row r="8" spans="1:15" x14ac:dyDescent="0.25">
      <c r="A8" s="25">
        <v>8</v>
      </c>
      <c r="B8" s="26" t="s">
        <v>12</v>
      </c>
      <c r="C8" s="27">
        <v>45718</v>
      </c>
      <c r="D8" s="26" t="s">
        <v>203</v>
      </c>
      <c r="E8" s="34">
        <f>1.75*8</f>
        <v>14</v>
      </c>
      <c r="F8" s="30" t="s">
        <v>174</v>
      </c>
      <c r="G8"/>
      <c r="H8"/>
      <c r="M8" t="s">
        <v>87</v>
      </c>
      <c r="N8">
        <v>25</v>
      </c>
      <c r="O8" s="2">
        <v>459.20000000000005</v>
      </c>
    </row>
    <row r="9" spans="1:15" x14ac:dyDescent="0.25">
      <c r="A9" s="25">
        <v>1</v>
      </c>
      <c r="B9" s="26" t="s">
        <v>185</v>
      </c>
      <c r="C9" s="27">
        <v>45718</v>
      </c>
      <c r="D9" s="26" t="s">
        <v>203</v>
      </c>
      <c r="E9" s="34">
        <v>740</v>
      </c>
      <c r="F9" s="30" t="s">
        <v>174</v>
      </c>
      <c r="G9"/>
      <c r="H9"/>
      <c r="M9" t="s">
        <v>68</v>
      </c>
      <c r="N9">
        <v>5</v>
      </c>
      <c r="O9" s="2">
        <v>373.8</v>
      </c>
    </row>
    <row r="10" spans="1:15" x14ac:dyDescent="0.25">
      <c r="A10" s="25">
        <v>3</v>
      </c>
      <c r="B10" s="26" t="s">
        <v>158</v>
      </c>
      <c r="C10" s="27">
        <v>45718</v>
      </c>
      <c r="D10" s="26" t="s">
        <v>43</v>
      </c>
      <c r="E10" s="34">
        <f>38.57*3</f>
        <v>115.71000000000001</v>
      </c>
      <c r="F10" s="30" t="s">
        <v>174</v>
      </c>
      <c r="G10"/>
      <c r="H10"/>
      <c r="M10" t="s">
        <v>245</v>
      </c>
      <c r="N10">
        <v>20</v>
      </c>
      <c r="O10" s="2">
        <v>340</v>
      </c>
    </row>
    <row r="11" spans="1:15" x14ac:dyDescent="0.25">
      <c r="A11" s="25">
        <v>1</v>
      </c>
      <c r="B11" s="26" t="s">
        <v>181</v>
      </c>
      <c r="C11" s="27">
        <v>45718</v>
      </c>
      <c r="D11" s="26" t="s">
        <v>42</v>
      </c>
      <c r="E11" s="34">
        <v>40</v>
      </c>
      <c r="F11" s="30" t="s">
        <v>174</v>
      </c>
      <c r="G11"/>
      <c r="H11"/>
      <c r="M11" t="s">
        <v>5</v>
      </c>
      <c r="N11">
        <v>1</v>
      </c>
      <c r="O11" s="2">
        <v>313.52</v>
      </c>
    </row>
    <row r="12" spans="1:15" x14ac:dyDescent="0.25">
      <c r="A12" s="25">
        <v>1</v>
      </c>
      <c r="B12" s="26" t="s">
        <v>202</v>
      </c>
      <c r="C12" s="27">
        <v>45718</v>
      </c>
      <c r="D12" s="26" t="s">
        <v>42</v>
      </c>
      <c r="E12" s="34">
        <v>30</v>
      </c>
      <c r="F12" s="30" t="s">
        <v>174</v>
      </c>
      <c r="G12"/>
      <c r="H12"/>
      <c r="M12" t="s">
        <v>22</v>
      </c>
      <c r="N12">
        <v>1</v>
      </c>
      <c r="O12" s="2">
        <v>296</v>
      </c>
    </row>
    <row r="13" spans="1:15" x14ac:dyDescent="0.25">
      <c r="A13" s="25">
        <v>1</v>
      </c>
      <c r="B13" s="26" t="s">
        <v>68</v>
      </c>
      <c r="C13" s="27">
        <v>45718</v>
      </c>
      <c r="D13" s="26" t="s">
        <v>43</v>
      </c>
      <c r="E13" s="34">
        <v>-124.9</v>
      </c>
      <c r="F13" s="32" t="s">
        <v>172</v>
      </c>
      <c r="G13"/>
      <c r="H13"/>
      <c r="M13" t="s">
        <v>235</v>
      </c>
      <c r="N13">
        <v>3</v>
      </c>
      <c r="O13" s="2">
        <v>285.82</v>
      </c>
    </row>
    <row r="14" spans="1:15" x14ac:dyDescent="0.25">
      <c r="A14" s="25">
        <v>1</v>
      </c>
      <c r="B14" s="26" t="s">
        <v>10</v>
      </c>
      <c r="C14" s="27">
        <v>45719</v>
      </c>
      <c r="D14" s="26" t="s">
        <v>167</v>
      </c>
      <c r="E14" s="34">
        <v>6.75</v>
      </c>
      <c r="F14" s="30" t="s">
        <v>174</v>
      </c>
      <c r="G14"/>
      <c r="H14"/>
      <c r="M14" t="s">
        <v>12</v>
      </c>
      <c r="N14">
        <v>165</v>
      </c>
      <c r="O14" s="2">
        <v>284.75</v>
      </c>
    </row>
    <row r="15" spans="1:15" x14ac:dyDescent="0.25">
      <c r="A15" s="25">
        <v>10</v>
      </c>
      <c r="B15" s="26" t="s">
        <v>19</v>
      </c>
      <c r="C15" s="27">
        <v>45719</v>
      </c>
      <c r="D15" s="26" t="s">
        <v>40</v>
      </c>
      <c r="E15" s="34">
        <v>117.9</v>
      </c>
      <c r="F15" s="30" t="s">
        <v>174</v>
      </c>
      <c r="G15"/>
      <c r="H15"/>
      <c r="M15" t="s">
        <v>165</v>
      </c>
      <c r="N15">
        <v>1</v>
      </c>
      <c r="O15" s="2">
        <v>241.9</v>
      </c>
    </row>
    <row r="16" spans="1:15" x14ac:dyDescent="0.25">
      <c r="A16" s="25">
        <v>1</v>
      </c>
      <c r="B16" s="26" t="s">
        <v>184</v>
      </c>
      <c r="C16" s="27">
        <v>45719</v>
      </c>
      <c r="D16" s="26" t="s">
        <v>167</v>
      </c>
      <c r="E16" s="34">
        <v>40</v>
      </c>
      <c r="F16" s="30" t="s">
        <v>174</v>
      </c>
      <c r="G16"/>
      <c r="H16"/>
      <c r="M16" t="s">
        <v>33</v>
      </c>
      <c r="N16">
        <v>43</v>
      </c>
      <c r="O16" s="2">
        <v>237.51</v>
      </c>
    </row>
    <row r="17" spans="1:15" x14ac:dyDescent="0.25">
      <c r="A17" s="25">
        <v>1</v>
      </c>
      <c r="B17" s="26" t="s">
        <v>126</v>
      </c>
      <c r="C17" s="27">
        <v>45719</v>
      </c>
      <c r="D17" s="26" t="s">
        <v>167</v>
      </c>
      <c r="E17" s="34">
        <v>70</v>
      </c>
      <c r="F17" s="30" t="s">
        <v>174</v>
      </c>
      <c r="G17"/>
      <c r="H17"/>
      <c r="M17" t="s">
        <v>243</v>
      </c>
      <c r="N17">
        <v>28</v>
      </c>
      <c r="O17" s="2">
        <v>236.03000000000003</v>
      </c>
    </row>
    <row r="18" spans="1:15" x14ac:dyDescent="0.25">
      <c r="A18" s="25">
        <v>1</v>
      </c>
      <c r="B18" s="26" t="s">
        <v>21</v>
      </c>
      <c r="C18" s="27">
        <v>45719</v>
      </c>
      <c r="D18" s="26" t="s">
        <v>167</v>
      </c>
      <c r="E18" s="34">
        <v>74</v>
      </c>
      <c r="F18" s="30" t="s">
        <v>174</v>
      </c>
      <c r="G18"/>
      <c r="H18"/>
      <c r="M18" t="s">
        <v>21</v>
      </c>
      <c r="N18">
        <v>3</v>
      </c>
      <c r="O18" s="2">
        <v>222</v>
      </c>
    </row>
    <row r="19" spans="1:15" x14ac:dyDescent="0.25">
      <c r="A19" s="25">
        <v>12</v>
      </c>
      <c r="B19" s="26" t="s">
        <v>20</v>
      </c>
      <c r="C19" s="27">
        <v>45719</v>
      </c>
      <c r="D19" s="26" t="s">
        <v>161</v>
      </c>
      <c r="E19" s="34">
        <v>61.29</v>
      </c>
      <c r="F19" s="30" t="s">
        <v>174</v>
      </c>
      <c r="G19"/>
      <c r="H19"/>
      <c r="M19" t="s">
        <v>114</v>
      </c>
      <c r="N19">
        <v>1</v>
      </c>
      <c r="O19" s="2">
        <v>189.12</v>
      </c>
    </row>
    <row r="20" spans="1:15" x14ac:dyDescent="0.25">
      <c r="A20" s="25">
        <v>10</v>
      </c>
      <c r="B20" s="26" t="s">
        <v>19</v>
      </c>
      <c r="C20" s="27">
        <v>45720</v>
      </c>
      <c r="D20" s="26" t="s">
        <v>41</v>
      </c>
      <c r="E20" s="34">
        <v>117.9</v>
      </c>
      <c r="F20" s="30" t="s">
        <v>174</v>
      </c>
      <c r="G20"/>
      <c r="H20"/>
      <c r="M20" t="s">
        <v>16</v>
      </c>
      <c r="N20">
        <v>30</v>
      </c>
      <c r="O20" s="2">
        <v>186</v>
      </c>
    </row>
    <row r="21" spans="1:15" x14ac:dyDescent="0.25">
      <c r="A21" s="25">
        <v>10</v>
      </c>
      <c r="B21" s="26" t="s">
        <v>0</v>
      </c>
      <c r="C21" s="27">
        <v>45721</v>
      </c>
      <c r="D21" s="26" t="s">
        <v>42</v>
      </c>
      <c r="E21" s="34">
        <v>18.899999999999999</v>
      </c>
      <c r="F21" s="30" t="s">
        <v>174</v>
      </c>
      <c r="G21"/>
      <c r="H21"/>
      <c r="M21" t="s">
        <v>195</v>
      </c>
      <c r="N21">
        <v>3</v>
      </c>
      <c r="O21" s="2">
        <v>180</v>
      </c>
    </row>
    <row r="22" spans="1:15" x14ac:dyDescent="0.25">
      <c r="A22" s="25">
        <v>2</v>
      </c>
      <c r="B22" s="26" t="s">
        <v>4</v>
      </c>
      <c r="C22" s="27">
        <v>45721</v>
      </c>
      <c r="D22" s="26" t="s">
        <v>161</v>
      </c>
      <c r="E22" s="34">
        <v>125</v>
      </c>
      <c r="F22" s="30" t="s">
        <v>174</v>
      </c>
      <c r="G22"/>
      <c r="H22"/>
      <c r="M22" t="s">
        <v>0</v>
      </c>
      <c r="N22">
        <v>110</v>
      </c>
      <c r="O22" s="2">
        <v>170.10000000000002</v>
      </c>
    </row>
    <row r="23" spans="1:15" x14ac:dyDescent="0.25">
      <c r="A23" s="25">
        <v>1</v>
      </c>
      <c r="B23" s="26" t="s">
        <v>212</v>
      </c>
      <c r="C23" s="27" t="s">
        <v>213</v>
      </c>
      <c r="D23" s="26" t="s">
        <v>38</v>
      </c>
      <c r="E23" s="34">
        <v>62.21</v>
      </c>
      <c r="F23" s="30" t="s">
        <v>174</v>
      </c>
      <c r="G23"/>
      <c r="H23"/>
      <c r="M23" t="s">
        <v>170</v>
      </c>
      <c r="N23">
        <v>10</v>
      </c>
      <c r="O23" s="2">
        <v>170</v>
      </c>
    </row>
    <row r="24" spans="1:15" x14ac:dyDescent="0.25">
      <c r="A24" s="25">
        <v>1</v>
      </c>
      <c r="B24" s="26" t="s">
        <v>76</v>
      </c>
      <c r="C24" s="27">
        <v>45721</v>
      </c>
      <c r="D24" s="26" t="s">
        <v>167</v>
      </c>
      <c r="E24" s="34">
        <v>29.9</v>
      </c>
      <c r="F24" s="30" t="s">
        <v>174</v>
      </c>
      <c r="G24"/>
      <c r="H24"/>
      <c r="M24" t="s">
        <v>126</v>
      </c>
      <c r="N24">
        <v>2</v>
      </c>
      <c r="O24" s="2">
        <v>140</v>
      </c>
    </row>
    <row r="25" spans="1:15" x14ac:dyDescent="0.25">
      <c r="A25" s="25">
        <v>1</v>
      </c>
      <c r="B25" s="26" t="s">
        <v>214</v>
      </c>
      <c r="C25" s="27">
        <v>45721</v>
      </c>
      <c r="D25" s="26" t="s">
        <v>42</v>
      </c>
      <c r="E25" s="34">
        <v>4.99</v>
      </c>
      <c r="F25" s="30" t="s">
        <v>174</v>
      </c>
      <c r="G25"/>
      <c r="H25"/>
      <c r="M25" t="s">
        <v>237</v>
      </c>
      <c r="N25">
        <v>1</v>
      </c>
      <c r="O25" s="2">
        <v>133</v>
      </c>
    </row>
    <row r="26" spans="1:15" x14ac:dyDescent="0.25">
      <c r="A26" s="25">
        <v>10</v>
      </c>
      <c r="B26" s="26" t="s">
        <v>215</v>
      </c>
      <c r="C26" s="27">
        <v>45721</v>
      </c>
      <c r="D26" s="26" t="s">
        <v>167</v>
      </c>
      <c r="E26" s="34">
        <f>1.75*10</f>
        <v>17.5</v>
      </c>
      <c r="F26" s="30" t="s">
        <v>174</v>
      </c>
      <c r="G26"/>
      <c r="H26"/>
      <c r="M26" t="s">
        <v>30</v>
      </c>
      <c r="N26">
        <v>20</v>
      </c>
      <c r="O26" s="2">
        <v>127</v>
      </c>
    </row>
    <row r="27" spans="1:15" x14ac:dyDescent="0.25">
      <c r="A27" s="25">
        <v>11</v>
      </c>
      <c r="B27" s="26" t="s">
        <v>12</v>
      </c>
      <c r="C27" s="27">
        <v>45721</v>
      </c>
      <c r="D27" s="26" t="s">
        <v>43</v>
      </c>
      <c r="E27" s="34">
        <f>1.75*11</f>
        <v>19.25</v>
      </c>
      <c r="F27" s="30" t="s">
        <v>174</v>
      </c>
      <c r="G27"/>
      <c r="H27"/>
      <c r="M27" t="s">
        <v>4</v>
      </c>
      <c r="N27">
        <v>2</v>
      </c>
      <c r="O27" s="2">
        <v>125</v>
      </c>
    </row>
    <row r="28" spans="1:15" x14ac:dyDescent="0.25">
      <c r="A28" s="25">
        <v>3</v>
      </c>
      <c r="B28" s="26" t="s">
        <v>158</v>
      </c>
      <c r="C28" s="27">
        <v>45721</v>
      </c>
      <c r="D28" s="26" t="s">
        <v>43</v>
      </c>
      <c r="E28" s="34">
        <f>38.57*3</f>
        <v>115.71000000000001</v>
      </c>
      <c r="F28" s="30" t="s">
        <v>174</v>
      </c>
      <c r="G28"/>
      <c r="H28"/>
      <c r="M28" t="s">
        <v>26</v>
      </c>
      <c r="N28">
        <v>3</v>
      </c>
      <c r="O28" s="2">
        <v>120</v>
      </c>
    </row>
    <row r="29" spans="1:15" x14ac:dyDescent="0.25">
      <c r="A29" s="25">
        <v>1</v>
      </c>
      <c r="B29" s="26" t="s">
        <v>114</v>
      </c>
      <c r="C29" s="27">
        <v>45721</v>
      </c>
      <c r="D29" s="26" t="s">
        <v>43</v>
      </c>
      <c r="E29" s="34">
        <v>189.12</v>
      </c>
      <c r="F29" s="30" t="s">
        <v>174</v>
      </c>
      <c r="G29"/>
      <c r="H29"/>
      <c r="M29" t="s">
        <v>10</v>
      </c>
      <c r="N29">
        <v>17</v>
      </c>
      <c r="O29" s="2">
        <v>114</v>
      </c>
    </row>
    <row r="30" spans="1:15" x14ac:dyDescent="0.25">
      <c r="A30" s="25">
        <v>1</v>
      </c>
      <c r="B30" s="26" t="s">
        <v>216</v>
      </c>
      <c r="C30" s="27">
        <v>45721</v>
      </c>
      <c r="D30" s="26" t="s">
        <v>161</v>
      </c>
      <c r="E30" s="34">
        <v>11.2</v>
      </c>
      <c r="F30" s="30" t="s">
        <v>174</v>
      </c>
      <c r="G30"/>
      <c r="H30"/>
      <c r="M30" t="s">
        <v>250</v>
      </c>
      <c r="N30">
        <v>1</v>
      </c>
      <c r="O30" s="2">
        <v>93.92</v>
      </c>
    </row>
    <row r="31" spans="1:15" x14ac:dyDescent="0.25">
      <c r="A31" s="25">
        <v>1</v>
      </c>
      <c r="B31" s="26" t="s">
        <v>126</v>
      </c>
      <c r="C31" s="27">
        <v>45722</v>
      </c>
      <c r="D31" s="26" t="s">
        <v>43</v>
      </c>
      <c r="E31" s="34">
        <v>70</v>
      </c>
      <c r="F31" s="30" t="s">
        <v>174</v>
      </c>
      <c r="G31"/>
      <c r="H31"/>
      <c r="M31" t="s">
        <v>234</v>
      </c>
      <c r="N31">
        <v>17</v>
      </c>
      <c r="O31" s="2">
        <v>88</v>
      </c>
    </row>
    <row r="32" spans="1:15" x14ac:dyDescent="0.25">
      <c r="A32" s="25">
        <v>1</v>
      </c>
      <c r="B32" s="26" t="s">
        <v>21</v>
      </c>
      <c r="C32" s="27">
        <v>45722</v>
      </c>
      <c r="D32" s="26" t="s">
        <v>43</v>
      </c>
      <c r="E32" s="34">
        <v>74</v>
      </c>
      <c r="F32" s="30" t="s">
        <v>174</v>
      </c>
      <c r="G32"/>
      <c r="H32"/>
      <c r="M32" t="s">
        <v>240</v>
      </c>
      <c r="N32">
        <v>1</v>
      </c>
      <c r="O32" s="2">
        <v>88</v>
      </c>
    </row>
    <row r="33" spans="1:15" x14ac:dyDescent="0.25">
      <c r="A33" s="25">
        <v>6</v>
      </c>
      <c r="B33" s="26" t="s">
        <v>217</v>
      </c>
      <c r="C33" s="27">
        <v>45722</v>
      </c>
      <c r="D33" s="26" t="s">
        <v>42</v>
      </c>
      <c r="E33" s="34">
        <v>67.2</v>
      </c>
      <c r="F33" s="30" t="s">
        <v>174</v>
      </c>
      <c r="G33"/>
      <c r="H33"/>
      <c r="M33" t="s">
        <v>247</v>
      </c>
      <c r="N33">
        <v>10</v>
      </c>
      <c r="O33" s="2">
        <v>84.9</v>
      </c>
    </row>
    <row r="34" spans="1:15" x14ac:dyDescent="0.25">
      <c r="A34" s="25">
        <v>1</v>
      </c>
      <c r="B34" s="26" t="s">
        <v>156</v>
      </c>
      <c r="C34" s="27">
        <v>45722</v>
      </c>
      <c r="D34" s="26" t="s">
        <v>161</v>
      </c>
      <c r="E34" s="34"/>
      <c r="F34" s="30" t="s">
        <v>174</v>
      </c>
      <c r="G34"/>
      <c r="H34"/>
      <c r="M34" t="s">
        <v>241</v>
      </c>
      <c r="N34">
        <v>1</v>
      </c>
      <c r="O34" s="2">
        <v>82.93</v>
      </c>
    </row>
    <row r="35" spans="1:15" x14ac:dyDescent="0.25">
      <c r="A35" s="25">
        <v>1</v>
      </c>
      <c r="B35" s="26" t="s">
        <v>157</v>
      </c>
      <c r="C35" s="27">
        <v>45722</v>
      </c>
      <c r="D35" s="26" t="s">
        <v>161</v>
      </c>
      <c r="E35" s="34"/>
      <c r="F35" s="30" t="s">
        <v>174</v>
      </c>
      <c r="G35"/>
      <c r="H35"/>
      <c r="M35" t="s">
        <v>23</v>
      </c>
      <c r="N35">
        <v>1</v>
      </c>
      <c r="O35" s="2">
        <v>82.93</v>
      </c>
    </row>
    <row r="36" spans="1:15" x14ac:dyDescent="0.25">
      <c r="A36" s="25">
        <v>1</v>
      </c>
      <c r="B36" s="26" t="s">
        <v>10</v>
      </c>
      <c r="C36" s="27">
        <v>45722</v>
      </c>
      <c r="D36" s="26" t="s">
        <v>203</v>
      </c>
      <c r="E36" s="34">
        <v>6.75</v>
      </c>
      <c r="F36" s="30" t="s">
        <v>174</v>
      </c>
      <c r="G36"/>
      <c r="H36"/>
      <c r="M36" t="s">
        <v>177</v>
      </c>
      <c r="N36">
        <v>1</v>
      </c>
      <c r="O36" s="2">
        <v>78.599999999999994</v>
      </c>
    </row>
    <row r="37" spans="1:15" x14ac:dyDescent="0.25">
      <c r="A37" s="25">
        <v>220</v>
      </c>
      <c r="B37" s="26" t="s">
        <v>190</v>
      </c>
      <c r="C37" s="27">
        <v>45722</v>
      </c>
      <c r="D37" s="26" t="s">
        <v>161</v>
      </c>
      <c r="E37" s="34">
        <f>10.5*220</f>
        <v>2310</v>
      </c>
      <c r="F37" s="30" t="s">
        <v>174</v>
      </c>
      <c r="G37"/>
      <c r="H37"/>
      <c r="M37" t="s">
        <v>189</v>
      </c>
      <c r="N37">
        <v>3</v>
      </c>
      <c r="O37" s="2">
        <v>78.599999999999994</v>
      </c>
    </row>
    <row r="38" spans="1:15" x14ac:dyDescent="0.25">
      <c r="A38" s="25">
        <v>10</v>
      </c>
      <c r="B38" s="26" t="s">
        <v>207</v>
      </c>
      <c r="C38" s="27">
        <v>45722</v>
      </c>
      <c r="D38" s="26" t="s">
        <v>161</v>
      </c>
      <c r="E38" s="34">
        <v>70</v>
      </c>
      <c r="F38" s="30" t="s">
        <v>174</v>
      </c>
      <c r="G38"/>
      <c r="H38"/>
      <c r="M38" t="s">
        <v>110</v>
      </c>
      <c r="N38">
        <v>1</v>
      </c>
      <c r="O38" s="2">
        <v>70</v>
      </c>
    </row>
    <row r="39" spans="1:15" x14ac:dyDescent="0.25">
      <c r="A39" s="25">
        <v>3</v>
      </c>
      <c r="B39" s="26" t="s">
        <v>158</v>
      </c>
      <c r="C39" s="27">
        <v>45723</v>
      </c>
      <c r="D39" s="26" t="s">
        <v>43</v>
      </c>
      <c r="E39" s="34">
        <f>38.57*3</f>
        <v>115.71000000000001</v>
      </c>
      <c r="F39" s="30" t="s">
        <v>174</v>
      </c>
      <c r="G39"/>
      <c r="H39"/>
      <c r="M39" t="s">
        <v>127</v>
      </c>
      <c r="N39">
        <v>1</v>
      </c>
      <c r="O39" s="2">
        <v>70</v>
      </c>
    </row>
    <row r="40" spans="1:15" x14ac:dyDescent="0.25">
      <c r="A40" s="25">
        <v>1</v>
      </c>
      <c r="B40" s="26" t="s">
        <v>10</v>
      </c>
      <c r="C40" s="27">
        <v>45723</v>
      </c>
      <c r="D40" s="26" t="s">
        <v>43</v>
      </c>
      <c r="E40" s="34">
        <v>6.75</v>
      </c>
      <c r="F40" s="30" t="s">
        <v>174</v>
      </c>
      <c r="G40"/>
      <c r="H40"/>
      <c r="M40" t="s">
        <v>229</v>
      </c>
      <c r="N40">
        <v>30</v>
      </c>
      <c r="O40" s="2">
        <v>67.5</v>
      </c>
    </row>
    <row r="41" spans="1:15" x14ac:dyDescent="0.25">
      <c r="A41" s="25">
        <v>1</v>
      </c>
      <c r="B41" s="26" t="s">
        <v>76</v>
      </c>
      <c r="C41" s="27">
        <v>45723</v>
      </c>
      <c r="D41" s="26" t="s">
        <v>167</v>
      </c>
      <c r="E41" s="34">
        <v>29.9</v>
      </c>
      <c r="F41" s="30" t="s">
        <v>174</v>
      </c>
      <c r="G41"/>
      <c r="H41"/>
      <c r="M41" t="s">
        <v>212</v>
      </c>
      <c r="N41">
        <v>1</v>
      </c>
      <c r="O41" s="2">
        <v>62.21</v>
      </c>
    </row>
    <row r="42" spans="1:15" x14ac:dyDescent="0.25">
      <c r="A42" s="25">
        <v>10</v>
      </c>
      <c r="B42" s="26" t="s">
        <v>19</v>
      </c>
      <c r="C42" s="27">
        <v>45723</v>
      </c>
      <c r="D42" s="26" t="s">
        <v>203</v>
      </c>
      <c r="E42" s="34">
        <v>117.9</v>
      </c>
      <c r="F42" s="30" t="s">
        <v>174</v>
      </c>
      <c r="G42"/>
      <c r="H42"/>
      <c r="M42" t="s">
        <v>231</v>
      </c>
      <c r="N42">
        <v>1</v>
      </c>
      <c r="O42" s="2">
        <v>54.99</v>
      </c>
    </row>
    <row r="43" spans="1:15" x14ac:dyDescent="0.25">
      <c r="A43" s="25">
        <v>8</v>
      </c>
      <c r="B43" s="26" t="s">
        <v>12</v>
      </c>
      <c r="C43" s="27">
        <v>45723</v>
      </c>
      <c r="D43" s="26" t="s">
        <v>203</v>
      </c>
      <c r="E43" s="34">
        <f>1.75*8</f>
        <v>14</v>
      </c>
      <c r="F43" s="30" t="s">
        <v>174</v>
      </c>
      <c r="G43"/>
      <c r="H43"/>
      <c r="M43" t="s">
        <v>249</v>
      </c>
      <c r="N43">
        <v>10</v>
      </c>
      <c r="O43" s="2">
        <v>52</v>
      </c>
    </row>
    <row r="44" spans="1:15" x14ac:dyDescent="0.25">
      <c r="A44" s="25">
        <v>2</v>
      </c>
      <c r="B44" s="26" t="s">
        <v>201</v>
      </c>
      <c r="C44" s="27">
        <v>45723</v>
      </c>
      <c r="D44" s="26" t="s">
        <v>41</v>
      </c>
      <c r="E44" s="34">
        <v>-1</v>
      </c>
      <c r="F44" s="32" t="s">
        <v>172</v>
      </c>
      <c r="G44"/>
      <c r="H44"/>
      <c r="M44" t="s">
        <v>217</v>
      </c>
      <c r="N44">
        <v>8</v>
      </c>
      <c r="O44" s="2">
        <v>44.800000000000004</v>
      </c>
    </row>
    <row r="45" spans="1:15" x14ac:dyDescent="0.25">
      <c r="A45" s="25" t="s">
        <v>218</v>
      </c>
      <c r="B45" s="26" t="s">
        <v>207</v>
      </c>
      <c r="C45" s="27">
        <v>45723</v>
      </c>
      <c r="D45" s="26" t="s">
        <v>41</v>
      </c>
      <c r="E45" s="34">
        <v>-59.5</v>
      </c>
      <c r="F45" s="32" t="s">
        <v>172</v>
      </c>
      <c r="G45"/>
      <c r="H45"/>
      <c r="M45" t="s">
        <v>13</v>
      </c>
      <c r="N45">
        <v>1</v>
      </c>
      <c r="O45" s="2">
        <v>40</v>
      </c>
    </row>
    <row r="46" spans="1:15" x14ac:dyDescent="0.25">
      <c r="A46" s="25">
        <v>6</v>
      </c>
      <c r="B46" s="26" t="s">
        <v>33</v>
      </c>
      <c r="C46" s="27">
        <v>45723</v>
      </c>
      <c r="D46" s="26" t="s">
        <v>42</v>
      </c>
      <c r="E46" s="34">
        <f>6.09*6</f>
        <v>36.54</v>
      </c>
      <c r="F46" s="30" t="s">
        <v>174</v>
      </c>
      <c r="G46"/>
      <c r="H46"/>
      <c r="M46" t="s">
        <v>81</v>
      </c>
      <c r="N46">
        <v>1</v>
      </c>
      <c r="O46" s="2">
        <v>40</v>
      </c>
    </row>
    <row r="47" spans="1:15" x14ac:dyDescent="0.25">
      <c r="A47" s="25">
        <v>1</v>
      </c>
      <c r="B47" s="26" t="s">
        <v>194</v>
      </c>
      <c r="C47" s="27">
        <v>45723</v>
      </c>
      <c r="D47" s="26" t="s">
        <v>43</v>
      </c>
      <c r="E47" s="34">
        <v>30</v>
      </c>
      <c r="F47" s="30" t="s">
        <v>174</v>
      </c>
      <c r="G47"/>
      <c r="H47"/>
      <c r="M47" t="s">
        <v>181</v>
      </c>
      <c r="N47">
        <v>1</v>
      </c>
      <c r="O47" s="2">
        <v>40</v>
      </c>
    </row>
    <row r="48" spans="1:15" x14ac:dyDescent="0.25">
      <c r="A48" s="25">
        <v>1</v>
      </c>
      <c r="B48" s="26" t="s">
        <v>10</v>
      </c>
      <c r="C48" s="27">
        <v>45723</v>
      </c>
      <c r="D48" s="26" t="s">
        <v>43</v>
      </c>
      <c r="E48" s="34">
        <v>6.75</v>
      </c>
      <c r="F48" s="30" t="s">
        <v>174</v>
      </c>
      <c r="G48"/>
      <c r="H48"/>
      <c r="M48" t="s">
        <v>184</v>
      </c>
      <c r="N48">
        <v>1</v>
      </c>
      <c r="O48" s="2">
        <v>40</v>
      </c>
    </row>
    <row r="49" spans="1:15" x14ac:dyDescent="0.25">
      <c r="A49" s="25">
        <v>2</v>
      </c>
      <c r="B49" s="26" t="s">
        <v>209</v>
      </c>
      <c r="C49" s="27">
        <v>45723</v>
      </c>
      <c r="D49" s="26" t="s">
        <v>41</v>
      </c>
      <c r="E49" s="34">
        <v>-10.7</v>
      </c>
      <c r="F49" s="32" t="s">
        <v>172</v>
      </c>
      <c r="G49"/>
      <c r="H49"/>
      <c r="M49" t="s">
        <v>239</v>
      </c>
      <c r="N49">
        <v>1</v>
      </c>
      <c r="O49" s="2">
        <v>35.79</v>
      </c>
    </row>
    <row r="50" spans="1:15" x14ac:dyDescent="0.25">
      <c r="A50" s="25">
        <v>18</v>
      </c>
      <c r="B50" s="26" t="s">
        <v>215</v>
      </c>
      <c r="C50" s="27">
        <v>45723</v>
      </c>
      <c r="D50" s="26" t="s">
        <v>167</v>
      </c>
      <c r="E50" s="34">
        <v>-31.5</v>
      </c>
      <c r="F50" s="32" t="s">
        <v>172</v>
      </c>
      <c r="G50"/>
      <c r="H50"/>
      <c r="M50" t="s">
        <v>202</v>
      </c>
      <c r="N50">
        <v>1</v>
      </c>
      <c r="O50" s="2">
        <v>30</v>
      </c>
    </row>
    <row r="51" spans="1:15" x14ac:dyDescent="0.25">
      <c r="A51" s="25">
        <v>3</v>
      </c>
      <c r="B51" s="26" t="s">
        <v>219</v>
      </c>
      <c r="C51" s="27">
        <v>45723</v>
      </c>
      <c r="D51" s="26" t="s">
        <v>161</v>
      </c>
      <c r="E51" s="34">
        <v>-50.41</v>
      </c>
      <c r="F51" s="32" t="s">
        <v>172</v>
      </c>
      <c r="G51"/>
      <c r="H51"/>
      <c r="M51" t="s">
        <v>194</v>
      </c>
      <c r="N51">
        <v>1</v>
      </c>
      <c r="O51" s="2">
        <v>30</v>
      </c>
    </row>
    <row r="52" spans="1:15" x14ac:dyDescent="0.25">
      <c r="A52" s="25">
        <v>2</v>
      </c>
      <c r="B52" s="26" t="s">
        <v>220</v>
      </c>
      <c r="C52" s="27">
        <v>45723</v>
      </c>
      <c r="D52" s="26" t="s">
        <v>161</v>
      </c>
      <c r="E52" s="34">
        <v>-125.7</v>
      </c>
      <c r="F52" s="32" t="s">
        <v>172</v>
      </c>
      <c r="G52"/>
      <c r="H52"/>
      <c r="M52" t="s">
        <v>76</v>
      </c>
      <c r="N52">
        <v>5</v>
      </c>
      <c r="O52" s="2">
        <v>29.9</v>
      </c>
    </row>
    <row r="53" spans="1:15" x14ac:dyDescent="0.25">
      <c r="A53" s="25">
        <v>8</v>
      </c>
      <c r="B53" s="26" t="s">
        <v>221</v>
      </c>
      <c r="C53" s="27">
        <v>45723</v>
      </c>
      <c r="D53" s="26" t="s">
        <v>161</v>
      </c>
      <c r="E53" s="34">
        <v>-603.12</v>
      </c>
      <c r="F53" s="32" t="s">
        <v>172</v>
      </c>
      <c r="G53"/>
      <c r="H53"/>
      <c r="M53" t="s">
        <v>230</v>
      </c>
      <c r="N53">
        <v>2</v>
      </c>
      <c r="O53" s="2">
        <v>26.46</v>
      </c>
    </row>
    <row r="54" spans="1:15" x14ac:dyDescent="0.25">
      <c r="A54" s="25">
        <v>8</v>
      </c>
      <c r="B54" s="26" t="s">
        <v>222</v>
      </c>
      <c r="C54" s="27">
        <v>45723</v>
      </c>
      <c r="D54" s="26" t="s">
        <v>161</v>
      </c>
      <c r="E54" s="34">
        <v>-250.72</v>
      </c>
      <c r="F54" s="32" t="s">
        <v>172</v>
      </c>
      <c r="G54"/>
      <c r="H54"/>
      <c r="M54" t="s">
        <v>216</v>
      </c>
      <c r="N54">
        <v>1</v>
      </c>
      <c r="O54" s="2">
        <v>11.2</v>
      </c>
    </row>
    <row r="55" spans="1:15" x14ac:dyDescent="0.25">
      <c r="A55" s="25">
        <v>10</v>
      </c>
      <c r="B55" s="26" t="s">
        <v>223</v>
      </c>
      <c r="C55" s="27">
        <v>45723</v>
      </c>
      <c r="D55" s="26" t="s">
        <v>161</v>
      </c>
      <c r="E55" s="34">
        <v>-870.98</v>
      </c>
      <c r="F55" s="32" t="s">
        <v>172</v>
      </c>
      <c r="G55"/>
      <c r="H55"/>
      <c r="M55" t="s">
        <v>207</v>
      </c>
      <c r="N55">
        <v>10</v>
      </c>
      <c r="O55" s="2">
        <v>10.5</v>
      </c>
    </row>
    <row r="56" spans="1:15" x14ac:dyDescent="0.25">
      <c r="A56" s="25">
        <v>8</v>
      </c>
      <c r="B56" s="26" t="s">
        <v>224</v>
      </c>
      <c r="C56" s="27">
        <v>45723</v>
      </c>
      <c r="D56" s="26" t="s">
        <v>161</v>
      </c>
      <c r="E56" s="34">
        <v>-808.16</v>
      </c>
      <c r="F56" s="32" t="s">
        <v>172</v>
      </c>
      <c r="G56"/>
      <c r="H56"/>
      <c r="M56" t="s">
        <v>214</v>
      </c>
      <c r="N56">
        <v>1</v>
      </c>
      <c r="O56" s="2">
        <v>4.99</v>
      </c>
    </row>
    <row r="57" spans="1:15" x14ac:dyDescent="0.25">
      <c r="A57" s="25">
        <v>5</v>
      </c>
      <c r="B57" s="26" t="s">
        <v>225</v>
      </c>
      <c r="C57" s="27">
        <v>45724</v>
      </c>
      <c r="D57" s="26" t="s">
        <v>39</v>
      </c>
      <c r="E57" s="34">
        <v>-72.900000000000006</v>
      </c>
      <c r="F57" s="32" t="s">
        <v>172</v>
      </c>
      <c r="G57"/>
      <c r="H57"/>
      <c r="M57" t="s">
        <v>201</v>
      </c>
      <c r="N57">
        <v>11</v>
      </c>
      <c r="O57" s="2">
        <v>3.5</v>
      </c>
    </row>
    <row r="58" spans="1:15" x14ac:dyDescent="0.25">
      <c r="A58" s="25">
        <v>7</v>
      </c>
      <c r="B58" s="26" t="s">
        <v>208</v>
      </c>
      <c r="C58" s="27">
        <v>45724</v>
      </c>
      <c r="D58" s="26" t="s">
        <v>39</v>
      </c>
      <c r="E58" s="34">
        <v>-25.2</v>
      </c>
      <c r="F58" s="32" t="s">
        <v>172</v>
      </c>
      <c r="G58"/>
      <c r="H58"/>
      <c r="M58" t="s">
        <v>59</v>
      </c>
      <c r="N58">
        <v>2</v>
      </c>
      <c r="O58" s="2">
        <v>0</v>
      </c>
    </row>
    <row r="59" spans="1:15" x14ac:dyDescent="0.25">
      <c r="A59" s="25">
        <v>2</v>
      </c>
      <c r="B59" s="26" t="s">
        <v>206</v>
      </c>
      <c r="C59" s="27">
        <v>45724</v>
      </c>
      <c r="D59" s="26" t="s">
        <v>39</v>
      </c>
      <c r="E59" s="34">
        <v>-9.98</v>
      </c>
      <c r="F59" s="32" t="s">
        <v>172</v>
      </c>
      <c r="G59"/>
      <c r="H59"/>
      <c r="M59" t="s">
        <v>70</v>
      </c>
      <c r="N59">
        <v>2</v>
      </c>
      <c r="O59" s="2">
        <v>0</v>
      </c>
    </row>
    <row r="60" spans="1:15" x14ac:dyDescent="0.25">
      <c r="A60" s="25">
        <v>1</v>
      </c>
      <c r="B60" s="26" t="s">
        <v>226</v>
      </c>
      <c r="C60" s="27">
        <v>45724</v>
      </c>
      <c r="D60" s="26" t="s">
        <v>39</v>
      </c>
      <c r="E60" s="34">
        <v>-5.93</v>
      </c>
      <c r="F60" s="32" t="s">
        <v>172</v>
      </c>
      <c r="G60"/>
      <c r="H60"/>
      <c r="M60" t="s">
        <v>28</v>
      </c>
      <c r="N60">
        <v>2</v>
      </c>
      <c r="O60" s="2">
        <v>0</v>
      </c>
    </row>
    <row r="61" spans="1:15" x14ac:dyDescent="0.25">
      <c r="A61" s="25">
        <v>8</v>
      </c>
      <c r="B61" s="26" t="s">
        <v>12</v>
      </c>
      <c r="C61" s="27">
        <v>45724</v>
      </c>
      <c r="D61" s="26" t="s">
        <v>39</v>
      </c>
      <c r="E61" s="34">
        <f>1.75*8</f>
        <v>14</v>
      </c>
      <c r="F61" s="30" t="s">
        <v>174</v>
      </c>
      <c r="G61"/>
      <c r="H61"/>
      <c r="M61" t="s">
        <v>2</v>
      </c>
      <c r="N61">
        <v>2</v>
      </c>
      <c r="O61" s="2">
        <v>0</v>
      </c>
    </row>
    <row r="62" spans="1:15" x14ac:dyDescent="0.25">
      <c r="A62" s="25">
        <v>10</v>
      </c>
      <c r="B62" s="26" t="s">
        <v>0</v>
      </c>
      <c r="C62" s="27">
        <v>45724</v>
      </c>
      <c r="D62" s="26" t="s">
        <v>39</v>
      </c>
      <c r="E62" s="34">
        <v>18.899999999999999</v>
      </c>
      <c r="F62" s="30" t="s">
        <v>174</v>
      </c>
      <c r="G62"/>
      <c r="H62"/>
      <c r="M62" t="s">
        <v>244</v>
      </c>
      <c r="N62">
        <v>2</v>
      </c>
      <c r="O62" s="2">
        <v>0</v>
      </c>
    </row>
    <row r="63" spans="1:15" x14ac:dyDescent="0.25">
      <c r="A63" s="25">
        <v>1</v>
      </c>
      <c r="B63" s="26" t="s">
        <v>76</v>
      </c>
      <c r="C63" s="27">
        <v>45724</v>
      </c>
      <c r="D63" s="26" t="s">
        <v>39</v>
      </c>
      <c r="E63" s="34">
        <v>-29.9</v>
      </c>
      <c r="F63" s="32" t="s">
        <v>172</v>
      </c>
      <c r="G63"/>
      <c r="H63"/>
      <c r="M63" t="s">
        <v>226</v>
      </c>
      <c r="N63">
        <v>1</v>
      </c>
      <c r="O63" s="2">
        <v>-5.93</v>
      </c>
    </row>
    <row r="64" spans="1:15" x14ac:dyDescent="0.25">
      <c r="A64" s="25">
        <v>1</v>
      </c>
      <c r="B64" s="26" t="s">
        <v>158</v>
      </c>
      <c r="C64" s="27">
        <v>45724</v>
      </c>
      <c r="D64" s="26" t="s">
        <v>167</v>
      </c>
      <c r="E64" s="34">
        <v>38.57</v>
      </c>
      <c r="F64" s="30" t="s">
        <v>174</v>
      </c>
      <c r="G64"/>
      <c r="H64"/>
      <c r="M64" t="s">
        <v>206</v>
      </c>
      <c r="N64">
        <v>2</v>
      </c>
      <c r="O64" s="2">
        <v>-9.98</v>
      </c>
    </row>
    <row r="65" spans="1:15" x14ac:dyDescent="0.25">
      <c r="A65" s="35">
        <v>1</v>
      </c>
      <c r="B65" s="26" t="s">
        <v>227</v>
      </c>
      <c r="C65" s="27" t="s">
        <v>228</v>
      </c>
      <c r="D65" s="26" t="s">
        <v>38</v>
      </c>
      <c r="E65" s="34">
        <v>-45.12</v>
      </c>
      <c r="F65" s="32" t="s">
        <v>172</v>
      </c>
      <c r="G65"/>
      <c r="H65"/>
      <c r="M65" t="s">
        <v>209</v>
      </c>
      <c r="N65">
        <v>2</v>
      </c>
      <c r="O65" s="2">
        <v>-10.7</v>
      </c>
    </row>
    <row r="66" spans="1:15" x14ac:dyDescent="0.25">
      <c r="A66" s="25">
        <v>1</v>
      </c>
      <c r="B66" s="26" t="s">
        <v>70</v>
      </c>
      <c r="C66" s="27">
        <v>45724</v>
      </c>
      <c r="D66" s="26" t="s">
        <v>38</v>
      </c>
      <c r="E66" s="34">
        <v>-78.599999999999994</v>
      </c>
      <c r="F66" s="32" t="s">
        <v>172</v>
      </c>
      <c r="G66"/>
      <c r="H66"/>
      <c r="M66" t="s">
        <v>215</v>
      </c>
      <c r="N66">
        <v>48</v>
      </c>
      <c r="O66" s="2">
        <v>-17.5</v>
      </c>
    </row>
    <row r="67" spans="1:15" x14ac:dyDescent="0.25">
      <c r="A67" s="25">
        <v>1</v>
      </c>
      <c r="B67" s="26" t="s">
        <v>110</v>
      </c>
      <c r="C67" s="27">
        <v>45724</v>
      </c>
      <c r="D67" s="26" t="s">
        <v>38</v>
      </c>
      <c r="E67" s="34">
        <v>70</v>
      </c>
      <c r="F67" s="30" t="s">
        <v>174</v>
      </c>
      <c r="G67"/>
      <c r="H67"/>
      <c r="M67" t="s">
        <v>208</v>
      </c>
      <c r="N67">
        <v>7</v>
      </c>
      <c r="O67" s="2">
        <v>-25.2</v>
      </c>
    </row>
    <row r="68" spans="1:15" x14ac:dyDescent="0.25">
      <c r="A68" s="35">
        <v>1</v>
      </c>
      <c r="B68" s="26" t="s">
        <v>195</v>
      </c>
      <c r="C68" s="27">
        <v>45724</v>
      </c>
      <c r="D68" s="26" t="s">
        <v>38</v>
      </c>
      <c r="E68" s="34">
        <v>60</v>
      </c>
      <c r="F68" s="30" t="s">
        <v>174</v>
      </c>
      <c r="G68"/>
      <c r="H68"/>
      <c r="M68" t="s">
        <v>128</v>
      </c>
      <c r="N68">
        <v>13</v>
      </c>
      <c r="O68" s="2">
        <v>-28.34</v>
      </c>
    </row>
    <row r="69" spans="1:15" x14ac:dyDescent="0.25">
      <c r="A69" s="25">
        <v>1</v>
      </c>
      <c r="B69" s="26" t="s">
        <v>10</v>
      </c>
      <c r="C69" s="27">
        <v>45724</v>
      </c>
      <c r="D69" s="26" t="s">
        <v>40</v>
      </c>
      <c r="E69" s="34">
        <v>6.75</v>
      </c>
      <c r="F69" s="30" t="s">
        <v>174</v>
      </c>
      <c r="G69"/>
      <c r="H69"/>
      <c r="M69" t="s">
        <v>227</v>
      </c>
      <c r="N69">
        <v>1</v>
      </c>
      <c r="O69" s="2">
        <v>-45.12</v>
      </c>
    </row>
    <row r="70" spans="1:15" x14ac:dyDescent="0.25">
      <c r="A70" s="25">
        <v>24</v>
      </c>
      <c r="B70" s="26" t="s">
        <v>20</v>
      </c>
      <c r="C70" s="27">
        <v>45725</v>
      </c>
      <c r="D70" s="26" t="s">
        <v>39</v>
      </c>
      <c r="E70" s="34">
        <f>61.29*2</f>
        <v>122.58</v>
      </c>
      <c r="F70" s="30" t="s">
        <v>174</v>
      </c>
      <c r="G70"/>
      <c r="H70"/>
      <c r="M70" t="s">
        <v>219</v>
      </c>
      <c r="N70">
        <v>3</v>
      </c>
      <c r="O70" s="2">
        <v>-50.41</v>
      </c>
    </row>
    <row r="71" spans="1:15" x14ac:dyDescent="0.25">
      <c r="A71" s="25">
        <v>10</v>
      </c>
      <c r="B71" s="26" t="s">
        <v>19</v>
      </c>
      <c r="C71" s="27">
        <v>45725</v>
      </c>
      <c r="D71" s="26" t="s">
        <v>40</v>
      </c>
      <c r="E71" s="34">
        <f>11.79*10</f>
        <v>117.89999999999999</v>
      </c>
      <c r="F71" s="30" t="s">
        <v>174</v>
      </c>
      <c r="G71"/>
      <c r="H71"/>
      <c r="M71" t="s">
        <v>225</v>
      </c>
      <c r="N71">
        <v>5</v>
      </c>
      <c r="O71" s="2">
        <v>-72.900000000000006</v>
      </c>
    </row>
    <row r="72" spans="1:15" x14ac:dyDescent="0.25">
      <c r="A72" s="25">
        <v>8</v>
      </c>
      <c r="B72" s="26" t="s">
        <v>12</v>
      </c>
      <c r="C72" s="27">
        <v>45725</v>
      </c>
      <c r="D72" s="26" t="s">
        <v>40</v>
      </c>
      <c r="E72" s="34">
        <f>1.75*8</f>
        <v>14</v>
      </c>
      <c r="F72" s="30" t="s">
        <v>174</v>
      </c>
      <c r="G72"/>
      <c r="H72"/>
      <c r="M72" t="s">
        <v>176</v>
      </c>
      <c r="N72">
        <v>1</v>
      </c>
      <c r="O72" s="2">
        <v>-96.95</v>
      </c>
    </row>
    <row r="73" spans="1:15" x14ac:dyDescent="0.25">
      <c r="A73" s="25">
        <v>11</v>
      </c>
      <c r="B73" s="26" t="s">
        <v>12</v>
      </c>
      <c r="C73" s="27">
        <v>45726</v>
      </c>
      <c r="D73" s="26" t="s">
        <v>43</v>
      </c>
      <c r="E73" s="34">
        <f>1.75*11</f>
        <v>19.25</v>
      </c>
      <c r="F73" s="30" t="s">
        <v>174</v>
      </c>
      <c r="G73"/>
      <c r="H73"/>
      <c r="M73" t="s">
        <v>233</v>
      </c>
      <c r="N73">
        <v>1</v>
      </c>
      <c r="O73" s="2">
        <v>-114.9</v>
      </c>
    </row>
    <row r="74" spans="1:15" x14ac:dyDescent="0.25">
      <c r="A74" s="25">
        <v>30</v>
      </c>
      <c r="B74" s="26" t="s">
        <v>229</v>
      </c>
      <c r="C74" s="27">
        <v>45726</v>
      </c>
      <c r="D74" s="26" t="s">
        <v>43</v>
      </c>
      <c r="E74" s="34">
        <f>2.25*30</f>
        <v>67.5</v>
      </c>
      <c r="F74" s="30" t="s">
        <v>174</v>
      </c>
      <c r="G74"/>
      <c r="H74"/>
      <c r="M74" t="s">
        <v>220</v>
      </c>
      <c r="N74">
        <v>2</v>
      </c>
      <c r="O74" s="2">
        <v>-125.7</v>
      </c>
    </row>
    <row r="75" spans="1:15" x14ac:dyDescent="0.25">
      <c r="A75" s="25">
        <v>1</v>
      </c>
      <c r="B75" s="26" t="s">
        <v>230</v>
      </c>
      <c r="C75" s="27">
        <v>45726</v>
      </c>
      <c r="D75" s="26" t="s">
        <v>167</v>
      </c>
      <c r="E75" s="34">
        <v>13.23</v>
      </c>
      <c r="F75" s="30" t="s">
        <v>174</v>
      </c>
      <c r="G75"/>
      <c r="H75"/>
      <c r="M75" t="s">
        <v>222</v>
      </c>
      <c r="N75">
        <v>8</v>
      </c>
      <c r="O75" s="2">
        <v>-250.72</v>
      </c>
    </row>
    <row r="76" spans="1:15" x14ac:dyDescent="0.25">
      <c r="A76" s="25">
        <v>10</v>
      </c>
      <c r="B76" s="26" t="s">
        <v>33</v>
      </c>
      <c r="C76" s="27">
        <v>45726</v>
      </c>
      <c r="D76" s="26" t="s">
        <v>167</v>
      </c>
      <c r="E76" s="34">
        <v>60.9</v>
      </c>
      <c r="F76" s="30" t="s">
        <v>174</v>
      </c>
      <c r="G76"/>
      <c r="H76"/>
      <c r="M76" t="s">
        <v>221</v>
      </c>
      <c r="N76">
        <v>8</v>
      </c>
      <c r="O76" s="2">
        <v>-603.12</v>
      </c>
    </row>
    <row r="77" spans="1:15" x14ac:dyDescent="0.25">
      <c r="A77" s="25">
        <v>10</v>
      </c>
      <c r="B77" s="26" t="s">
        <v>0</v>
      </c>
      <c r="C77" s="27">
        <v>45726</v>
      </c>
      <c r="D77" s="26" t="s">
        <v>167</v>
      </c>
      <c r="E77" s="34">
        <v>18.899999999999999</v>
      </c>
      <c r="F77" s="30" t="s">
        <v>174</v>
      </c>
      <c r="G77"/>
      <c r="H77"/>
      <c r="M77" t="s">
        <v>224</v>
      </c>
      <c r="N77">
        <v>8</v>
      </c>
      <c r="O77" s="2">
        <v>-808.16</v>
      </c>
    </row>
    <row r="78" spans="1:15" x14ac:dyDescent="0.25">
      <c r="A78" s="25">
        <v>1</v>
      </c>
      <c r="B78" s="26" t="s">
        <v>76</v>
      </c>
      <c r="C78" s="27">
        <v>45726</v>
      </c>
      <c r="D78" s="26" t="s">
        <v>167</v>
      </c>
      <c r="E78" s="34">
        <v>29.9</v>
      </c>
      <c r="F78" s="30" t="s">
        <v>174</v>
      </c>
      <c r="G78"/>
      <c r="H78"/>
      <c r="M78" t="s">
        <v>223</v>
      </c>
      <c r="N78">
        <v>10</v>
      </c>
      <c r="O78" s="2">
        <v>-870.98</v>
      </c>
    </row>
    <row r="79" spans="1:15" x14ac:dyDescent="0.25">
      <c r="A79" s="25">
        <v>1</v>
      </c>
      <c r="B79" s="26" t="s">
        <v>70</v>
      </c>
      <c r="C79" s="27">
        <v>45726</v>
      </c>
      <c r="D79" s="26" t="s">
        <v>203</v>
      </c>
      <c r="E79" s="34">
        <v>78.599999999999994</v>
      </c>
      <c r="F79" s="30" t="s">
        <v>174</v>
      </c>
      <c r="G79"/>
      <c r="H79"/>
      <c r="M79" t="s">
        <v>156</v>
      </c>
      <c r="N79">
        <v>1</v>
      </c>
    </row>
    <row r="80" spans="1:15" x14ac:dyDescent="0.25">
      <c r="A80" s="25">
        <v>10</v>
      </c>
      <c r="B80" s="26" t="s">
        <v>16</v>
      </c>
      <c r="C80" s="27">
        <v>45726</v>
      </c>
      <c r="D80" s="26" t="s">
        <v>203</v>
      </c>
      <c r="E80" s="34">
        <v>62</v>
      </c>
      <c r="F80" s="30" t="s">
        <v>174</v>
      </c>
      <c r="G80"/>
      <c r="H80"/>
      <c r="M80" t="s">
        <v>157</v>
      </c>
      <c r="N80">
        <v>1</v>
      </c>
    </row>
    <row r="81" spans="1:15" x14ac:dyDescent="0.25">
      <c r="A81" s="25">
        <v>10</v>
      </c>
      <c r="B81" s="26" t="s">
        <v>0</v>
      </c>
      <c r="C81" s="27">
        <v>45728</v>
      </c>
      <c r="D81" s="26" t="s">
        <v>42</v>
      </c>
      <c r="E81" s="34">
        <v>18.899999999999999</v>
      </c>
      <c r="F81" s="30" t="s">
        <v>174</v>
      </c>
      <c r="M81" t="s">
        <v>532</v>
      </c>
      <c r="O81" s="2">
        <f>SUM(O3:O80)</f>
        <v>7832.3299999999963</v>
      </c>
    </row>
    <row r="82" spans="1:15" x14ac:dyDescent="0.25">
      <c r="A82" s="25">
        <v>9</v>
      </c>
      <c r="B82" s="26" t="s">
        <v>12</v>
      </c>
      <c r="C82" s="27">
        <v>45728</v>
      </c>
      <c r="D82" s="26" t="s">
        <v>43</v>
      </c>
      <c r="E82" s="34">
        <f>1.75*9</f>
        <v>15.75</v>
      </c>
      <c r="F82" s="30" t="s">
        <v>174</v>
      </c>
    </row>
    <row r="83" spans="1:15" x14ac:dyDescent="0.25">
      <c r="A83" s="25">
        <v>10</v>
      </c>
      <c r="B83" s="26" t="s">
        <v>0</v>
      </c>
      <c r="C83" s="27">
        <v>45728</v>
      </c>
      <c r="D83" s="26" t="s">
        <v>203</v>
      </c>
      <c r="E83" s="34">
        <v>18.899999999999999</v>
      </c>
      <c r="F83" s="30" t="s">
        <v>174</v>
      </c>
    </row>
    <row r="84" spans="1:15" x14ac:dyDescent="0.25">
      <c r="A84" s="25">
        <v>1</v>
      </c>
      <c r="B84" s="26" t="s">
        <v>26</v>
      </c>
      <c r="C84" s="27">
        <v>45728</v>
      </c>
      <c r="D84" s="26" t="s">
        <v>203</v>
      </c>
      <c r="E84" s="34">
        <v>40</v>
      </c>
      <c r="F84" s="30" t="s">
        <v>174</v>
      </c>
    </row>
    <row r="85" spans="1:15" x14ac:dyDescent="0.25">
      <c r="A85" s="25">
        <v>1</v>
      </c>
      <c r="B85" s="26" t="s">
        <v>231</v>
      </c>
      <c r="C85" s="27">
        <v>45728</v>
      </c>
      <c r="D85" s="26" t="s">
        <v>203</v>
      </c>
      <c r="E85" s="34">
        <v>54.99</v>
      </c>
      <c r="F85" s="30" t="s">
        <v>174</v>
      </c>
    </row>
    <row r="86" spans="1:15" x14ac:dyDescent="0.25">
      <c r="A86" s="25">
        <v>1</v>
      </c>
      <c r="B86" s="26" t="s">
        <v>2</v>
      </c>
      <c r="C86" s="27" t="s">
        <v>232</v>
      </c>
      <c r="D86" s="26" t="s">
        <v>41</v>
      </c>
      <c r="E86" s="34">
        <v>-113</v>
      </c>
      <c r="F86" s="32" t="s">
        <v>172</v>
      </c>
    </row>
    <row r="87" spans="1:15" x14ac:dyDescent="0.25">
      <c r="A87" s="25">
        <v>1</v>
      </c>
      <c r="B87" s="26" t="s">
        <v>233</v>
      </c>
      <c r="C87" s="27">
        <v>45729</v>
      </c>
      <c r="D87" s="26" t="s">
        <v>41</v>
      </c>
      <c r="E87" s="34">
        <v>-114.9</v>
      </c>
      <c r="F87" s="32" t="s">
        <v>172</v>
      </c>
    </row>
    <row r="88" spans="1:15" x14ac:dyDescent="0.25">
      <c r="A88" s="25">
        <v>10</v>
      </c>
      <c r="B88" s="26" t="s">
        <v>234</v>
      </c>
      <c r="C88" s="27">
        <v>45729</v>
      </c>
      <c r="D88" s="26" t="s">
        <v>203</v>
      </c>
      <c r="E88" s="34">
        <v>62</v>
      </c>
      <c r="F88" s="30" t="s">
        <v>174</v>
      </c>
    </row>
    <row r="89" spans="1:15" x14ac:dyDescent="0.25">
      <c r="A89" s="25">
        <v>1</v>
      </c>
      <c r="B89" s="26" t="s">
        <v>10</v>
      </c>
      <c r="C89" s="27">
        <v>45729</v>
      </c>
      <c r="D89" s="26" t="s">
        <v>203</v>
      </c>
      <c r="E89" s="34">
        <v>6.75</v>
      </c>
      <c r="F89" s="30" t="s">
        <v>174</v>
      </c>
    </row>
    <row r="90" spans="1:15" x14ac:dyDescent="0.25">
      <c r="A90" s="25">
        <v>5</v>
      </c>
      <c r="B90" s="26" t="s">
        <v>12</v>
      </c>
      <c r="C90" s="27">
        <v>45729</v>
      </c>
      <c r="D90" s="26" t="s">
        <v>203</v>
      </c>
      <c r="E90" s="34">
        <f>1.75*5</f>
        <v>8.75</v>
      </c>
      <c r="F90" s="30" t="s">
        <v>174</v>
      </c>
    </row>
    <row r="91" spans="1:15" x14ac:dyDescent="0.25">
      <c r="A91" s="25">
        <v>13</v>
      </c>
      <c r="B91" s="26" t="s">
        <v>128</v>
      </c>
      <c r="C91" s="27">
        <v>45730</v>
      </c>
      <c r="D91" s="26" t="s">
        <v>167</v>
      </c>
      <c r="E91" s="34">
        <v>-28.34</v>
      </c>
      <c r="F91" s="32" t="s">
        <v>172</v>
      </c>
    </row>
    <row r="92" spans="1:15" x14ac:dyDescent="0.25">
      <c r="A92" s="25">
        <v>16</v>
      </c>
      <c r="B92" s="26" t="s">
        <v>12</v>
      </c>
      <c r="C92" s="27">
        <v>45730</v>
      </c>
      <c r="D92" s="26" t="s">
        <v>43</v>
      </c>
      <c r="E92" s="34">
        <f>1.5*16</f>
        <v>24</v>
      </c>
      <c r="F92" s="30" t="s">
        <v>174</v>
      </c>
    </row>
    <row r="93" spans="1:15" x14ac:dyDescent="0.25">
      <c r="A93" s="25">
        <v>8</v>
      </c>
      <c r="B93" s="26" t="s">
        <v>215</v>
      </c>
      <c r="C93" s="27">
        <v>45730</v>
      </c>
      <c r="D93" s="26" t="s">
        <v>42</v>
      </c>
      <c r="E93" s="34">
        <v>-14</v>
      </c>
      <c r="F93" s="32" t="s">
        <v>172</v>
      </c>
    </row>
    <row r="94" spans="1:15" x14ac:dyDescent="0.25">
      <c r="A94" s="25">
        <v>1</v>
      </c>
      <c r="B94" s="26" t="s">
        <v>21</v>
      </c>
      <c r="C94" s="27">
        <v>45730</v>
      </c>
      <c r="D94" s="26" t="s">
        <v>42</v>
      </c>
      <c r="E94" s="34">
        <v>74</v>
      </c>
      <c r="F94" s="30" t="s">
        <v>174</v>
      </c>
    </row>
    <row r="95" spans="1:15" x14ac:dyDescent="0.25">
      <c r="A95" s="25">
        <v>2</v>
      </c>
      <c r="B95" s="26" t="s">
        <v>10</v>
      </c>
      <c r="C95" s="27">
        <v>45730</v>
      </c>
      <c r="D95" s="26" t="s">
        <v>43</v>
      </c>
      <c r="E95" s="34">
        <f>6.75*2</f>
        <v>13.5</v>
      </c>
      <c r="F95" s="30" t="s">
        <v>174</v>
      </c>
    </row>
    <row r="96" spans="1:15" x14ac:dyDescent="0.25">
      <c r="A96" s="25">
        <v>10</v>
      </c>
      <c r="B96" s="26" t="s">
        <v>0</v>
      </c>
      <c r="C96" s="27">
        <v>45732</v>
      </c>
      <c r="D96" s="26" t="s">
        <v>39</v>
      </c>
      <c r="E96" s="34">
        <v>18.899999999999999</v>
      </c>
      <c r="F96" s="30" t="s">
        <v>174</v>
      </c>
    </row>
    <row r="97" spans="1:6" x14ac:dyDescent="0.25">
      <c r="A97" s="25">
        <v>12</v>
      </c>
      <c r="B97" s="26" t="s">
        <v>20</v>
      </c>
      <c r="C97" s="27">
        <v>45732</v>
      </c>
      <c r="D97" s="26" t="s">
        <v>39</v>
      </c>
      <c r="E97" s="34">
        <v>61.29</v>
      </c>
      <c r="F97" s="30" t="s">
        <v>174</v>
      </c>
    </row>
    <row r="98" spans="1:6" x14ac:dyDescent="0.25">
      <c r="A98" s="25">
        <v>5</v>
      </c>
      <c r="B98" s="26" t="s">
        <v>12</v>
      </c>
      <c r="C98" s="27">
        <v>45732</v>
      </c>
      <c r="D98" s="26" t="s">
        <v>39</v>
      </c>
      <c r="E98" s="34">
        <f>1.75*5</f>
        <v>8.75</v>
      </c>
      <c r="F98" s="30" t="s">
        <v>174</v>
      </c>
    </row>
    <row r="99" spans="1:6" x14ac:dyDescent="0.25">
      <c r="A99" s="25">
        <v>1</v>
      </c>
      <c r="B99" s="26" t="s">
        <v>76</v>
      </c>
      <c r="C99" s="27">
        <v>45732</v>
      </c>
      <c r="D99" s="26" t="s">
        <v>167</v>
      </c>
      <c r="E99" s="34">
        <v>-29.9</v>
      </c>
      <c r="F99" s="32" t="s">
        <v>172</v>
      </c>
    </row>
    <row r="100" spans="1:6" x14ac:dyDescent="0.25">
      <c r="A100" s="25">
        <v>1</v>
      </c>
      <c r="B100" s="26" t="s">
        <v>23</v>
      </c>
      <c r="C100" s="27">
        <v>45732</v>
      </c>
      <c r="D100" s="26" t="s">
        <v>40</v>
      </c>
      <c r="E100" s="34">
        <v>82.93</v>
      </c>
      <c r="F100" s="30" t="s">
        <v>174</v>
      </c>
    </row>
    <row r="101" spans="1:6" x14ac:dyDescent="0.25">
      <c r="A101" s="25">
        <v>1</v>
      </c>
      <c r="B101" s="26" t="s">
        <v>10</v>
      </c>
      <c r="C101" s="27">
        <v>45732</v>
      </c>
      <c r="D101" s="26" t="s">
        <v>40</v>
      </c>
      <c r="E101" s="34">
        <v>6.75</v>
      </c>
      <c r="F101" s="30" t="s">
        <v>174</v>
      </c>
    </row>
    <row r="102" spans="1:6" x14ac:dyDescent="0.25">
      <c r="A102" s="25">
        <v>12</v>
      </c>
      <c r="B102" s="26" t="s">
        <v>12</v>
      </c>
      <c r="C102" s="27">
        <v>45732</v>
      </c>
      <c r="D102" s="26" t="s">
        <v>40</v>
      </c>
      <c r="E102" s="34">
        <f>1.75*12</f>
        <v>21</v>
      </c>
      <c r="F102" s="30" t="s">
        <v>174</v>
      </c>
    </row>
    <row r="103" spans="1:6" x14ac:dyDescent="0.25">
      <c r="A103" s="25">
        <v>10</v>
      </c>
      <c r="B103" s="26" t="s">
        <v>30</v>
      </c>
      <c r="C103" s="27">
        <v>45732</v>
      </c>
      <c r="D103" s="26" t="s">
        <v>40</v>
      </c>
      <c r="E103" s="34">
        <v>63.5</v>
      </c>
      <c r="F103" s="30" t="s">
        <v>174</v>
      </c>
    </row>
    <row r="104" spans="1:6" x14ac:dyDescent="0.25">
      <c r="A104" s="25">
        <v>1</v>
      </c>
      <c r="B104" s="26" t="s">
        <v>5</v>
      </c>
      <c r="C104" s="27">
        <v>45733</v>
      </c>
      <c r="D104" s="26" t="s">
        <v>43</v>
      </c>
      <c r="E104" s="34">
        <v>313.52</v>
      </c>
      <c r="F104" s="30" t="s">
        <v>174</v>
      </c>
    </row>
    <row r="105" spans="1:6" x14ac:dyDescent="0.25">
      <c r="A105" s="25">
        <v>10</v>
      </c>
      <c r="B105" s="26" t="s">
        <v>0</v>
      </c>
      <c r="C105" s="27">
        <v>45733</v>
      </c>
      <c r="D105" s="26" t="s">
        <v>43</v>
      </c>
      <c r="E105" s="34">
        <v>18.899999999999999</v>
      </c>
      <c r="F105" s="30" t="s">
        <v>174</v>
      </c>
    </row>
    <row r="106" spans="1:6" x14ac:dyDescent="0.25">
      <c r="A106" s="25">
        <v>10</v>
      </c>
      <c r="B106" s="26" t="s">
        <v>33</v>
      </c>
      <c r="C106" s="27">
        <v>45733</v>
      </c>
      <c r="D106" s="26" t="s">
        <v>43</v>
      </c>
      <c r="E106" s="34">
        <v>60.9</v>
      </c>
      <c r="F106" s="30" t="s">
        <v>174</v>
      </c>
    </row>
    <row r="107" spans="1:6" x14ac:dyDescent="0.25">
      <c r="A107" s="25">
        <v>1</v>
      </c>
      <c r="B107" s="26" t="s">
        <v>68</v>
      </c>
      <c r="C107" s="27">
        <v>45734</v>
      </c>
      <c r="D107" s="26" t="s">
        <v>38</v>
      </c>
      <c r="E107" s="34">
        <v>124.9</v>
      </c>
      <c r="F107" s="30" t="s">
        <v>174</v>
      </c>
    </row>
    <row r="108" spans="1:6" x14ac:dyDescent="0.25">
      <c r="A108" s="25">
        <v>11</v>
      </c>
      <c r="B108" s="26" t="s">
        <v>12</v>
      </c>
      <c r="C108" s="27">
        <v>45734</v>
      </c>
      <c r="D108" s="26" t="s">
        <v>43</v>
      </c>
      <c r="E108" s="34">
        <f>1.75*11</f>
        <v>19.25</v>
      </c>
      <c r="F108" s="30" t="s">
        <v>174</v>
      </c>
    </row>
    <row r="109" spans="1:6" x14ac:dyDescent="0.25">
      <c r="A109" s="25">
        <v>1</v>
      </c>
      <c r="B109" s="26" t="s">
        <v>59</v>
      </c>
      <c r="C109" s="27">
        <v>45734</v>
      </c>
      <c r="D109" s="26" t="s">
        <v>43</v>
      </c>
      <c r="E109" s="34">
        <v>112</v>
      </c>
      <c r="F109" s="30" t="s">
        <v>174</v>
      </c>
    </row>
    <row r="110" spans="1:6" x14ac:dyDescent="0.25">
      <c r="A110" s="25">
        <v>1</v>
      </c>
      <c r="B110" s="26" t="s">
        <v>10</v>
      </c>
      <c r="C110" s="27">
        <v>45734</v>
      </c>
      <c r="D110" s="26" t="s">
        <v>43</v>
      </c>
      <c r="E110" s="34">
        <v>6.75</v>
      </c>
      <c r="F110" s="30" t="s">
        <v>174</v>
      </c>
    </row>
    <row r="111" spans="1:6" x14ac:dyDescent="0.25">
      <c r="A111" s="25">
        <v>14</v>
      </c>
      <c r="B111" s="26" t="s">
        <v>33</v>
      </c>
      <c r="C111" s="27">
        <v>45734</v>
      </c>
      <c r="D111" s="26" t="s">
        <v>167</v>
      </c>
      <c r="E111" s="34">
        <f>6.09*14</f>
        <v>85.259999999999991</v>
      </c>
      <c r="F111" s="30" t="s">
        <v>174</v>
      </c>
    </row>
    <row r="112" spans="1:6" x14ac:dyDescent="0.25">
      <c r="A112" s="25">
        <v>9</v>
      </c>
      <c r="B112" s="26" t="s">
        <v>12</v>
      </c>
      <c r="C112" s="27">
        <v>45735</v>
      </c>
      <c r="D112" s="26" t="s">
        <v>203</v>
      </c>
      <c r="E112" s="34">
        <f>1.75*9</f>
        <v>15.75</v>
      </c>
      <c r="F112" s="30" t="s">
        <v>174</v>
      </c>
    </row>
    <row r="113" spans="1:6" x14ac:dyDescent="0.25">
      <c r="A113" s="25">
        <v>1</v>
      </c>
      <c r="B113" s="26" t="s">
        <v>176</v>
      </c>
      <c r="C113" s="27">
        <v>45735</v>
      </c>
      <c r="D113" s="26" t="s">
        <v>41</v>
      </c>
      <c r="E113" s="34">
        <v>-96.95</v>
      </c>
      <c r="F113" s="32" t="s">
        <v>172</v>
      </c>
    </row>
    <row r="114" spans="1:6" x14ac:dyDescent="0.25">
      <c r="A114" s="25">
        <v>1</v>
      </c>
      <c r="B114" s="26" t="s">
        <v>68</v>
      </c>
      <c r="C114" s="27">
        <v>45736</v>
      </c>
      <c r="D114" s="26" t="s">
        <v>167</v>
      </c>
      <c r="E114" s="34">
        <v>124.9</v>
      </c>
      <c r="F114" s="30" t="s">
        <v>174</v>
      </c>
    </row>
    <row r="115" spans="1:6" x14ac:dyDescent="0.25">
      <c r="A115" s="25">
        <v>12</v>
      </c>
      <c r="B115" s="26" t="s">
        <v>20</v>
      </c>
      <c r="C115" s="27">
        <v>45737</v>
      </c>
      <c r="D115" s="26" t="s">
        <v>203</v>
      </c>
      <c r="E115" s="34">
        <v>61.29</v>
      </c>
      <c r="F115" s="30" t="s">
        <v>174</v>
      </c>
    </row>
    <row r="116" spans="1:6" x14ac:dyDescent="0.25">
      <c r="A116" s="25">
        <v>1</v>
      </c>
      <c r="B116" s="26" t="s">
        <v>10</v>
      </c>
      <c r="C116" s="27">
        <v>45737</v>
      </c>
      <c r="D116" s="26" t="s">
        <v>203</v>
      </c>
      <c r="E116" s="34">
        <v>6.75</v>
      </c>
      <c r="F116" s="30" t="s">
        <v>174</v>
      </c>
    </row>
    <row r="117" spans="1:6" x14ac:dyDescent="0.25">
      <c r="A117" s="25">
        <v>1</v>
      </c>
      <c r="B117" s="26" t="s">
        <v>33</v>
      </c>
      <c r="C117" s="27">
        <v>45737</v>
      </c>
      <c r="D117" s="26" t="s">
        <v>203</v>
      </c>
      <c r="E117" s="34">
        <v>6.09</v>
      </c>
      <c r="F117" s="30" t="s">
        <v>174</v>
      </c>
    </row>
    <row r="118" spans="1:6" x14ac:dyDescent="0.25">
      <c r="A118" s="25">
        <v>10</v>
      </c>
      <c r="B118" s="26" t="s">
        <v>0</v>
      </c>
      <c r="C118" s="27">
        <v>45737</v>
      </c>
      <c r="D118" s="26" t="s">
        <v>167</v>
      </c>
      <c r="E118" s="34">
        <v>18.899999999999999</v>
      </c>
      <c r="F118" s="30" t="s">
        <v>174</v>
      </c>
    </row>
    <row r="119" spans="1:6" x14ac:dyDescent="0.25">
      <c r="A119" s="25">
        <v>2</v>
      </c>
      <c r="B119" s="26" t="s">
        <v>217</v>
      </c>
      <c r="C119" s="27">
        <v>45737</v>
      </c>
      <c r="D119" s="26" t="s">
        <v>38</v>
      </c>
      <c r="E119" s="34">
        <v>-22.4</v>
      </c>
      <c r="F119" s="32" t="s">
        <v>172</v>
      </c>
    </row>
    <row r="120" spans="1:6" x14ac:dyDescent="0.25">
      <c r="A120" s="25">
        <v>1</v>
      </c>
      <c r="B120" s="26" t="s">
        <v>189</v>
      </c>
      <c r="C120" s="27">
        <v>45737</v>
      </c>
      <c r="D120" s="26" t="s">
        <v>38</v>
      </c>
      <c r="E120" s="34">
        <v>-78.599999999999994</v>
      </c>
      <c r="F120" s="32" t="s">
        <v>172</v>
      </c>
    </row>
    <row r="121" spans="1:6" x14ac:dyDescent="0.25">
      <c r="A121" s="25">
        <v>1</v>
      </c>
      <c r="B121" s="26" t="s">
        <v>234</v>
      </c>
      <c r="C121" s="27">
        <v>45737</v>
      </c>
      <c r="D121" s="26" t="s">
        <v>38</v>
      </c>
      <c r="E121" s="34">
        <v>-11.2</v>
      </c>
      <c r="F121" s="32" t="s">
        <v>172</v>
      </c>
    </row>
    <row r="122" spans="1:6" x14ac:dyDescent="0.25">
      <c r="A122" s="25">
        <v>10</v>
      </c>
      <c r="B122" s="26" t="s">
        <v>0</v>
      </c>
      <c r="C122" s="27">
        <v>45737</v>
      </c>
      <c r="D122" s="26" t="s">
        <v>203</v>
      </c>
      <c r="E122" s="34">
        <v>-18.899999999999999</v>
      </c>
      <c r="F122" s="32" t="s">
        <v>172</v>
      </c>
    </row>
    <row r="123" spans="1:6" x14ac:dyDescent="0.25">
      <c r="A123" s="25">
        <v>2</v>
      </c>
      <c r="B123" s="26" t="s">
        <v>33</v>
      </c>
      <c r="C123" s="27">
        <v>45737</v>
      </c>
      <c r="D123" s="26" t="s">
        <v>203</v>
      </c>
      <c r="E123" s="34">
        <v>-12.18</v>
      </c>
      <c r="F123" s="32" t="s">
        <v>172</v>
      </c>
    </row>
    <row r="124" spans="1:6" x14ac:dyDescent="0.25">
      <c r="A124" s="25">
        <v>1</v>
      </c>
      <c r="B124" s="26" t="s">
        <v>81</v>
      </c>
      <c r="C124" s="27">
        <v>45738</v>
      </c>
      <c r="D124" s="26" t="s">
        <v>203</v>
      </c>
      <c r="E124" s="34">
        <v>40</v>
      </c>
      <c r="F124" s="30" t="s">
        <v>174</v>
      </c>
    </row>
    <row r="125" spans="1:6" x14ac:dyDescent="0.25">
      <c r="A125" s="25">
        <v>1</v>
      </c>
      <c r="B125" s="26" t="s">
        <v>26</v>
      </c>
      <c r="C125" s="27">
        <v>45738</v>
      </c>
      <c r="D125" s="26" t="s">
        <v>203</v>
      </c>
      <c r="E125" s="34">
        <v>40</v>
      </c>
      <c r="F125" s="30" t="s">
        <v>174</v>
      </c>
    </row>
    <row r="126" spans="1:6" x14ac:dyDescent="0.25">
      <c r="A126" s="25">
        <v>15</v>
      </c>
      <c r="B126" s="26" t="s">
        <v>87</v>
      </c>
      <c r="C126" s="27">
        <v>45738</v>
      </c>
      <c r="D126" s="26" t="s">
        <v>43</v>
      </c>
      <c r="E126" s="34">
        <f>19.28*15</f>
        <v>289.20000000000005</v>
      </c>
      <c r="F126" s="30" t="s">
        <v>174</v>
      </c>
    </row>
    <row r="127" spans="1:6" x14ac:dyDescent="0.25">
      <c r="A127" s="25">
        <v>2</v>
      </c>
      <c r="B127" s="26" t="s">
        <v>235</v>
      </c>
      <c r="C127" s="27">
        <v>45738</v>
      </c>
      <c r="D127" s="26" t="s">
        <v>43</v>
      </c>
      <c r="E127" s="34">
        <f>88.91*2</f>
        <v>177.82</v>
      </c>
      <c r="F127" s="30" t="s">
        <v>174</v>
      </c>
    </row>
    <row r="128" spans="1:6" x14ac:dyDescent="0.25">
      <c r="A128" s="25">
        <v>1</v>
      </c>
      <c r="B128" s="26" t="s">
        <v>230</v>
      </c>
      <c r="C128" s="27">
        <v>45738</v>
      </c>
      <c r="D128" s="26" t="s">
        <v>43</v>
      </c>
      <c r="E128" s="34">
        <v>13.23</v>
      </c>
      <c r="F128" s="30" t="s">
        <v>174</v>
      </c>
    </row>
    <row r="129" spans="1:6" x14ac:dyDescent="0.25">
      <c r="A129" s="25">
        <v>1</v>
      </c>
      <c r="B129" s="26" t="s">
        <v>195</v>
      </c>
      <c r="C129" s="27">
        <v>45739</v>
      </c>
      <c r="D129" s="26" t="s">
        <v>41</v>
      </c>
      <c r="E129" s="34">
        <v>60</v>
      </c>
      <c r="F129" s="30" t="s">
        <v>174</v>
      </c>
    </row>
    <row r="130" spans="1:6" x14ac:dyDescent="0.25">
      <c r="A130" s="25">
        <v>1</v>
      </c>
      <c r="B130" s="26" t="s">
        <v>22</v>
      </c>
      <c r="C130" s="27">
        <v>45739</v>
      </c>
      <c r="D130" s="26" t="s">
        <v>41</v>
      </c>
      <c r="E130" s="34">
        <v>296</v>
      </c>
      <c r="F130" s="30" t="s">
        <v>174</v>
      </c>
    </row>
    <row r="131" spans="1:6" x14ac:dyDescent="0.25">
      <c r="A131" s="25">
        <v>1</v>
      </c>
      <c r="B131" s="26" t="s">
        <v>10</v>
      </c>
      <c r="C131" s="27">
        <v>45739</v>
      </c>
      <c r="D131" s="26" t="s">
        <v>41</v>
      </c>
      <c r="E131" s="34">
        <v>6.75</v>
      </c>
      <c r="F131" s="30" t="s">
        <v>174</v>
      </c>
    </row>
    <row r="132" spans="1:6" x14ac:dyDescent="0.25">
      <c r="A132" s="25">
        <v>12</v>
      </c>
      <c r="B132" s="26" t="s">
        <v>12</v>
      </c>
      <c r="C132" s="27">
        <v>45739</v>
      </c>
      <c r="D132" s="26" t="s">
        <v>41</v>
      </c>
      <c r="E132" s="34">
        <f>1.75*12</f>
        <v>21</v>
      </c>
      <c r="F132" s="30" t="s">
        <v>174</v>
      </c>
    </row>
    <row r="133" spans="1:6" x14ac:dyDescent="0.25">
      <c r="A133" s="25">
        <v>1</v>
      </c>
      <c r="B133" s="26" t="s">
        <v>28</v>
      </c>
      <c r="C133" s="27">
        <v>45740</v>
      </c>
      <c r="D133" s="26" t="s">
        <v>39</v>
      </c>
      <c r="E133" s="34">
        <v>15.86</v>
      </c>
      <c r="F133" s="30" t="s">
        <v>174</v>
      </c>
    </row>
    <row r="134" spans="1:6" x14ac:dyDescent="0.25">
      <c r="A134" s="25">
        <v>2</v>
      </c>
      <c r="B134" s="26" t="s">
        <v>189</v>
      </c>
      <c r="C134" s="27">
        <v>45740</v>
      </c>
      <c r="D134" s="26" t="s">
        <v>41</v>
      </c>
      <c r="E134" s="34">
        <f>78.6*2</f>
        <v>157.19999999999999</v>
      </c>
      <c r="F134" s="30" t="s">
        <v>174</v>
      </c>
    </row>
    <row r="135" spans="1:6" x14ac:dyDescent="0.25">
      <c r="A135" s="25">
        <v>8</v>
      </c>
      <c r="B135" s="26" t="s">
        <v>215</v>
      </c>
      <c r="C135" s="27">
        <v>45740</v>
      </c>
      <c r="D135" s="26" t="s">
        <v>39</v>
      </c>
      <c r="E135" s="34">
        <f>1.75*8</f>
        <v>14</v>
      </c>
      <c r="F135" s="30" t="s">
        <v>174</v>
      </c>
    </row>
    <row r="136" spans="1:6" x14ac:dyDescent="0.25">
      <c r="A136" s="25">
        <v>10</v>
      </c>
      <c r="B136" s="26" t="s">
        <v>170</v>
      </c>
      <c r="C136" s="27">
        <v>45740</v>
      </c>
      <c r="D136" s="26" t="s">
        <v>167</v>
      </c>
      <c r="E136" s="34">
        <v>170</v>
      </c>
      <c r="F136" s="30" t="s">
        <v>174</v>
      </c>
    </row>
    <row r="137" spans="1:6" x14ac:dyDescent="0.25">
      <c r="A137" s="25">
        <v>1</v>
      </c>
      <c r="B137" s="26" t="s">
        <v>235</v>
      </c>
      <c r="C137" s="27">
        <v>45740</v>
      </c>
      <c r="D137" s="26" t="s">
        <v>167</v>
      </c>
      <c r="E137" s="34">
        <v>108</v>
      </c>
      <c r="F137" s="30" t="s">
        <v>174</v>
      </c>
    </row>
    <row r="138" spans="1:6" x14ac:dyDescent="0.25">
      <c r="A138" s="25">
        <v>8</v>
      </c>
      <c r="B138" s="26" t="s">
        <v>12</v>
      </c>
      <c r="C138" s="27">
        <v>45740</v>
      </c>
      <c r="D138" s="26" t="s">
        <v>203</v>
      </c>
      <c r="E138" s="34">
        <f>1.75*8</f>
        <v>14</v>
      </c>
      <c r="F138" s="30" t="s">
        <v>174</v>
      </c>
    </row>
    <row r="139" spans="1:6" x14ac:dyDescent="0.25">
      <c r="A139" s="25">
        <v>10</v>
      </c>
      <c r="B139" s="26" t="s">
        <v>20</v>
      </c>
      <c r="C139" s="27">
        <v>45740</v>
      </c>
      <c r="D139" s="26" t="s">
        <v>203</v>
      </c>
      <c r="E139" s="34">
        <f>5.11*10</f>
        <v>51.1</v>
      </c>
      <c r="F139" s="30" t="s">
        <v>174</v>
      </c>
    </row>
    <row r="140" spans="1:6" x14ac:dyDescent="0.25">
      <c r="A140" s="25">
        <v>1</v>
      </c>
      <c r="B140" s="26" t="s">
        <v>13</v>
      </c>
      <c r="C140" s="27">
        <v>45740</v>
      </c>
      <c r="D140" s="26" t="s">
        <v>203</v>
      </c>
      <c r="E140" s="34">
        <v>40</v>
      </c>
      <c r="F140" s="30" t="s">
        <v>174</v>
      </c>
    </row>
    <row r="141" spans="1:6" x14ac:dyDescent="0.25">
      <c r="A141" s="25">
        <v>1</v>
      </c>
      <c r="B141" s="26" t="s">
        <v>237</v>
      </c>
      <c r="C141" s="27">
        <v>45740</v>
      </c>
      <c r="D141" s="26" t="s">
        <v>203</v>
      </c>
      <c r="E141" s="34">
        <v>133</v>
      </c>
      <c r="F141" s="30" t="s">
        <v>174</v>
      </c>
    </row>
    <row r="142" spans="1:6" x14ac:dyDescent="0.25">
      <c r="A142" s="25">
        <v>1</v>
      </c>
      <c r="B142" s="26" t="s">
        <v>239</v>
      </c>
      <c r="C142" s="27">
        <v>45740</v>
      </c>
      <c r="D142" s="26" t="s">
        <v>203</v>
      </c>
      <c r="E142" s="34">
        <v>35.79</v>
      </c>
      <c r="F142" s="30" t="s">
        <v>174</v>
      </c>
    </row>
    <row r="143" spans="1:6" x14ac:dyDescent="0.25">
      <c r="A143" s="25">
        <v>1</v>
      </c>
      <c r="B143" s="26" t="s">
        <v>240</v>
      </c>
      <c r="C143" s="27">
        <v>45741</v>
      </c>
      <c r="D143" s="26" t="s">
        <v>42</v>
      </c>
      <c r="E143" s="34">
        <v>88</v>
      </c>
      <c r="F143" s="30" t="s">
        <v>174</v>
      </c>
    </row>
    <row r="144" spans="1:6" x14ac:dyDescent="0.25">
      <c r="A144" s="25">
        <v>1</v>
      </c>
      <c r="B144" s="26" t="s">
        <v>165</v>
      </c>
      <c r="C144" s="27">
        <v>45741</v>
      </c>
      <c r="D144" s="26" t="s">
        <v>42</v>
      </c>
      <c r="E144" s="34">
        <v>241.9</v>
      </c>
      <c r="F144" s="30" t="s">
        <v>174</v>
      </c>
    </row>
    <row r="145" spans="1:6" x14ac:dyDescent="0.25">
      <c r="A145" s="25">
        <v>12</v>
      </c>
      <c r="B145" s="26" t="s">
        <v>12</v>
      </c>
      <c r="C145" s="27">
        <v>45741</v>
      </c>
      <c r="D145" s="26" t="s">
        <v>41</v>
      </c>
      <c r="E145" s="34">
        <f>1.75*12</f>
        <v>21</v>
      </c>
      <c r="F145" s="30" t="s">
        <v>174</v>
      </c>
    </row>
    <row r="146" spans="1:6" x14ac:dyDescent="0.25">
      <c r="A146" s="25">
        <v>1</v>
      </c>
      <c r="B146" s="26" t="s">
        <v>10</v>
      </c>
      <c r="C146" s="27">
        <v>45741</v>
      </c>
      <c r="D146" s="26" t="s">
        <v>41</v>
      </c>
      <c r="E146" s="34">
        <v>6.5</v>
      </c>
      <c r="F146" s="30" t="s">
        <v>174</v>
      </c>
    </row>
    <row r="147" spans="1:6" x14ac:dyDescent="0.25">
      <c r="A147" s="25">
        <v>1</v>
      </c>
      <c r="B147" s="26" t="s">
        <v>241</v>
      </c>
      <c r="C147" s="27">
        <v>45741</v>
      </c>
      <c r="D147" s="26" t="s">
        <v>41</v>
      </c>
      <c r="E147" s="34">
        <v>82.93</v>
      </c>
      <c r="F147" s="30" t="s">
        <v>174</v>
      </c>
    </row>
    <row r="148" spans="1:6" x14ac:dyDescent="0.25">
      <c r="A148" s="25">
        <v>10</v>
      </c>
      <c r="B148" s="26" t="s">
        <v>30</v>
      </c>
      <c r="C148" s="27" t="s">
        <v>242</v>
      </c>
      <c r="D148" s="26" t="s">
        <v>41</v>
      </c>
      <c r="E148" s="34">
        <v>63.5</v>
      </c>
      <c r="F148" s="30" t="s">
        <v>174</v>
      </c>
    </row>
    <row r="149" spans="1:6" x14ac:dyDescent="0.25">
      <c r="A149" s="25">
        <v>6</v>
      </c>
      <c r="B149" s="26" t="s">
        <v>234</v>
      </c>
      <c r="C149" s="27">
        <v>45742</v>
      </c>
      <c r="D149" s="26" t="s">
        <v>161</v>
      </c>
      <c r="E149" s="34">
        <f>6.2*6</f>
        <v>37.200000000000003</v>
      </c>
      <c r="F149" s="30" t="s">
        <v>174</v>
      </c>
    </row>
    <row r="150" spans="1:6" x14ac:dyDescent="0.25">
      <c r="A150" s="25">
        <v>18</v>
      </c>
      <c r="B150" s="26" t="s">
        <v>243</v>
      </c>
      <c r="C150" s="27">
        <v>45742</v>
      </c>
      <c r="D150" s="26" t="s">
        <v>161</v>
      </c>
      <c r="E150" s="34">
        <f>8.43*18</f>
        <v>151.74</v>
      </c>
      <c r="F150" s="30" t="s">
        <v>174</v>
      </c>
    </row>
    <row r="151" spans="1:6" x14ac:dyDescent="0.25">
      <c r="A151" s="25">
        <v>1</v>
      </c>
      <c r="B151" s="26" t="s">
        <v>215</v>
      </c>
      <c r="C151" s="27">
        <v>45742</v>
      </c>
      <c r="D151" s="26" t="s">
        <v>161</v>
      </c>
      <c r="E151" s="34">
        <v>1.75</v>
      </c>
      <c r="F151" s="30" t="s">
        <v>174</v>
      </c>
    </row>
    <row r="152" spans="1:6" x14ac:dyDescent="0.25">
      <c r="A152" s="25">
        <v>1</v>
      </c>
      <c r="B152" s="26" t="s">
        <v>59</v>
      </c>
      <c r="C152" s="27">
        <v>45742</v>
      </c>
      <c r="D152" s="26" t="s">
        <v>161</v>
      </c>
      <c r="E152" s="34">
        <v>-112</v>
      </c>
      <c r="F152" s="32" t="s">
        <v>172</v>
      </c>
    </row>
    <row r="153" spans="1:6" x14ac:dyDescent="0.25">
      <c r="A153" s="25">
        <v>1</v>
      </c>
      <c r="B153" s="26" t="s">
        <v>244</v>
      </c>
      <c r="C153" s="27">
        <v>45742</v>
      </c>
      <c r="D153" s="26" t="s">
        <v>39</v>
      </c>
      <c r="E153" s="34">
        <v>8.59</v>
      </c>
      <c r="F153" s="30" t="s">
        <v>174</v>
      </c>
    </row>
    <row r="154" spans="1:6" x14ac:dyDescent="0.25">
      <c r="A154" s="25">
        <v>10</v>
      </c>
      <c r="B154" s="26" t="s">
        <v>0</v>
      </c>
      <c r="C154" s="27">
        <v>45743</v>
      </c>
      <c r="D154" s="26" t="s">
        <v>39</v>
      </c>
      <c r="E154" s="34">
        <v>18.899999999999999</v>
      </c>
      <c r="F154" s="30" t="s">
        <v>174</v>
      </c>
    </row>
    <row r="155" spans="1:6" x14ac:dyDescent="0.25">
      <c r="A155" s="25">
        <v>12</v>
      </c>
      <c r="B155" s="26" t="s">
        <v>20</v>
      </c>
      <c r="C155" s="27">
        <v>45743</v>
      </c>
      <c r="D155" s="26" t="s">
        <v>39</v>
      </c>
      <c r="E155" s="34">
        <v>61.29</v>
      </c>
      <c r="F155" s="30" t="s">
        <v>174</v>
      </c>
    </row>
    <row r="156" spans="1:6" x14ac:dyDescent="0.25">
      <c r="A156" s="25">
        <v>1</v>
      </c>
      <c r="B156" s="26" t="s">
        <v>26</v>
      </c>
      <c r="C156" s="27">
        <v>45743</v>
      </c>
      <c r="D156" s="26" t="s">
        <v>39</v>
      </c>
      <c r="E156" s="34">
        <v>40</v>
      </c>
      <c r="F156" s="30" t="s">
        <v>174</v>
      </c>
    </row>
    <row r="157" spans="1:6" x14ac:dyDescent="0.25">
      <c r="A157" s="25">
        <v>20</v>
      </c>
      <c r="B157" s="26" t="s">
        <v>245</v>
      </c>
      <c r="C157" s="27">
        <v>45743</v>
      </c>
      <c r="D157" s="26" t="s">
        <v>161</v>
      </c>
      <c r="E157" s="34">
        <f>170*2</f>
        <v>340</v>
      </c>
      <c r="F157" s="30" t="s">
        <v>174</v>
      </c>
    </row>
    <row r="158" spans="1:6" x14ac:dyDescent="0.25">
      <c r="A158" s="25">
        <v>10</v>
      </c>
      <c r="B158" s="26" t="s">
        <v>247</v>
      </c>
      <c r="C158" s="27">
        <v>45743</v>
      </c>
      <c r="D158" s="26" t="s">
        <v>161</v>
      </c>
      <c r="E158" s="34">
        <v>84.9</v>
      </c>
      <c r="F158" s="30" t="s">
        <v>174</v>
      </c>
    </row>
    <row r="159" spans="1:6" x14ac:dyDescent="0.25">
      <c r="A159" s="25">
        <v>8</v>
      </c>
      <c r="B159" s="26" t="s">
        <v>12</v>
      </c>
      <c r="C159" s="27">
        <v>45743</v>
      </c>
      <c r="D159" s="26" t="s">
        <v>39</v>
      </c>
      <c r="E159" s="34">
        <f>1.75*8</f>
        <v>14</v>
      </c>
      <c r="F159" s="30" t="s">
        <v>174</v>
      </c>
    </row>
    <row r="160" spans="1:6" x14ac:dyDescent="0.25">
      <c r="A160" s="25">
        <v>1</v>
      </c>
      <c r="B160" s="26" t="s">
        <v>10</v>
      </c>
      <c r="C160" s="27">
        <v>45743</v>
      </c>
      <c r="D160" s="26" t="s">
        <v>40</v>
      </c>
      <c r="E160" s="34">
        <v>6.5</v>
      </c>
      <c r="F160" s="30" t="s">
        <v>174</v>
      </c>
    </row>
    <row r="161" spans="1:6" x14ac:dyDescent="0.25">
      <c r="A161" s="25">
        <v>12</v>
      </c>
      <c r="B161" s="26" t="s">
        <v>20</v>
      </c>
      <c r="C161" s="27">
        <v>45744</v>
      </c>
      <c r="D161" s="26" t="s">
        <v>203</v>
      </c>
      <c r="E161" s="34">
        <v>61.29</v>
      </c>
      <c r="F161" s="30" t="s">
        <v>174</v>
      </c>
    </row>
    <row r="162" spans="1:6" x14ac:dyDescent="0.25">
      <c r="A162" s="25">
        <v>1</v>
      </c>
      <c r="B162" s="26" t="s">
        <v>68</v>
      </c>
      <c r="C162" s="27">
        <v>45744</v>
      </c>
      <c r="D162" s="26" t="s">
        <v>203</v>
      </c>
      <c r="E162" s="34">
        <v>124</v>
      </c>
      <c r="F162" s="30" t="s">
        <v>174</v>
      </c>
    </row>
    <row r="163" spans="1:6" x14ac:dyDescent="0.25">
      <c r="A163" s="25">
        <v>3</v>
      </c>
      <c r="B163" s="26" t="s">
        <v>215</v>
      </c>
      <c r="C163" s="27">
        <v>45744</v>
      </c>
      <c r="D163" s="26" t="s">
        <v>39</v>
      </c>
      <c r="E163" s="34">
        <v>-5.25</v>
      </c>
      <c r="F163" s="32" t="s">
        <v>172</v>
      </c>
    </row>
    <row r="164" spans="1:6" x14ac:dyDescent="0.25">
      <c r="A164" s="25">
        <v>10</v>
      </c>
      <c r="B164" s="26" t="s">
        <v>16</v>
      </c>
      <c r="C164" s="27">
        <v>45744</v>
      </c>
      <c r="D164" s="26" t="s">
        <v>39</v>
      </c>
      <c r="E164" s="34">
        <v>62</v>
      </c>
      <c r="F164" s="30" t="s">
        <v>174</v>
      </c>
    </row>
    <row r="165" spans="1:6" x14ac:dyDescent="0.25">
      <c r="A165" s="25">
        <v>10</v>
      </c>
      <c r="B165" s="26" t="s">
        <v>16</v>
      </c>
      <c r="C165" s="27">
        <v>45745</v>
      </c>
      <c r="D165" s="26" t="s">
        <v>248</v>
      </c>
      <c r="E165" s="34">
        <v>62</v>
      </c>
      <c r="F165" s="30" t="s">
        <v>174</v>
      </c>
    </row>
    <row r="166" spans="1:6" x14ac:dyDescent="0.25">
      <c r="A166" s="25">
        <v>10</v>
      </c>
      <c r="B166" s="26" t="s">
        <v>249</v>
      </c>
      <c r="C166" s="27">
        <v>45745</v>
      </c>
      <c r="D166" s="26" t="s">
        <v>41</v>
      </c>
      <c r="E166" s="34">
        <v>52</v>
      </c>
      <c r="F166" s="30" t="s">
        <v>174</v>
      </c>
    </row>
    <row r="167" spans="1:6" x14ac:dyDescent="0.25">
      <c r="A167" s="25">
        <v>4</v>
      </c>
      <c r="B167" s="26" t="s">
        <v>12</v>
      </c>
      <c r="C167" s="27">
        <v>45746</v>
      </c>
      <c r="D167" s="26" t="s">
        <v>248</v>
      </c>
      <c r="E167" s="34">
        <f>1.75*4</f>
        <v>7</v>
      </c>
      <c r="F167" s="30" t="s">
        <v>174</v>
      </c>
    </row>
    <row r="168" spans="1:6" x14ac:dyDescent="0.25">
      <c r="A168" s="25">
        <v>1</v>
      </c>
      <c r="B168" s="26" t="s">
        <v>244</v>
      </c>
      <c r="C168" s="27">
        <v>45746</v>
      </c>
      <c r="D168" s="26" t="s">
        <v>41</v>
      </c>
      <c r="E168" s="34">
        <v>-8.59</v>
      </c>
      <c r="F168" s="32" t="s">
        <v>172</v>
      </c>
    </row>
    <row r="169" spans="1:6" x14ac:dyDescent="0.25">
      <c r="A169" s="25">
        <v>1</v>
      </c>
      <c r="B169" s="26" t="s">
        <v>250</v>
      </c>
      <c r="C169" s="27">
        <v>45746</v>
      </c>
      <c r="D169" s="26" t="s">
        <v>41</v>
      </c>
      <c r="E169" s="34">
        <v>93.92</v>
      </c>
      <c r="F169" s="30" t="s">
        <v>174</v>
      </c>
    </row>
    <row r="170" spans="1:6" x14ac:dyDescent="0.25">
      <c r="A170" s="25">
        <v>1</v>
      </c>
      <c r="B170" s="26" t="s">
        <v>10</v>
      </c>
      <c r="C170" s="27">
        <v>45746</v>
      </c>
      <c r="D170" s="26" t="s">
        <v>41</v>
      </c>
      <c r="E170" s="34">
        <v>6.5</v>
      </c>
      <c r="F170" s="30" t="s">
        <v>174</v>
      </c>
    </row>
    <row r="171" spans="1:6" x14ac:dyDescent="0.25">
      <c r="A171" s="25">
        <v>10</v>
      </c>
      <c r="B171" s="26" t="s">
        <v>87</v>
      </c>
      <c r="C171" s="27">
        <v>45746</v>
      </c>
      <c r="D171" s="26" t="s">
        <v>41</v>
      </c>
      <c r="E171" s="34">
        <v>170</v>
      </c>
      <c r="F171" s="30" t="s">
        <v>174</v>
      </c>
    </row>
    <row r="172" spans="1:6" x14ac:dyDescent="0.25">
      <c r="A172" s="25">
        <v>10</v>
      </c>
      <c r="B172" s="26" t="s">
        <v>0</v>
      </c>
      <c r="C172" s="27">
        <v>45746</v>
      </c>
      <c r="D172" s="26" t="s">
        <v>41</v>
      </c>
      <c r="E172" s="34">
        <v>18.899999999999999</v>
      </c>
      <c r="F172" s="30" t="s">
        <v>174</v>
      </c>
    </row>
    <row r="173" spans="1:6" x14ac:dyDescent="0.25">
      <c r="A173" s="25">
        <v>1</v>
      </c>
      <c r="B173" s="26" t="s">
        <v>177</v>
      </c>
      <c r="C173" s="27">
        <v>45746</v>
      </c>
      <c r="D173" s="26" t="s">
        <v>41</v>
      </c>
      <c r="E173" s="34">
        <v>78.599999999999994</v>
      </c>
      <c r="F173" s="30" t="s">
        <v>174</v>
      </c>
    </row>
    <row r="174" spans="1:6" x14ac:dyDescent="0.25">
      <c r="A174" s="25">
        <v>1</v>
      </c>
      <c r="B174" s="26" t="s">
        <v>2</v>
      </c>
      <c r="C174" s="27">
        <v>45746</v>
      </c>
      <c r="D174" s="26" t="s">
        <v>41</v>
      </c>
      <c r="E174" s="34">
        <v>113</v>
      </c>
      <c r="F174" s="30" t="s">
        <v>174</v>
      </c>
    </row>
    <row r="175" spans="1:6" x14ac:dyDescent="0.25">
      <c r="A175" s="25">
        <v>1</v>
      </c>
      <c r="B175" s="26" t="s">
        <v>127</v>
      </c>
      <c r="C175" s="27">
        <v>45747</v>
      </c>
      <c r="D175" s="26" t="s">
        <v>40</v>
      </c>
      <c r="E175" s="34">
        <v>70</v>
      </c>
      <c r="F175" s="30" t="s">
        <v>174</v>
      </c>
    </row>
    <row r="176" spans="1:6" x14ac:dyDescent="0.25">
      <c r="A176" s="25">
        <v>10</v>
      </c>
      <c r="B176" s="26" t="s">
        <v>243</v>
      </c>
      <c r="C176" s="27">
        <v>45747</v>
      </c>
      <c r="D176" s="26" t="s">
        <v>40</v>
      </c>
      <c r="E176" s="34">
        <v>84.29</v>
      </c>
      <c r="F176" s="30" t="s">
        <v>174</v>
      </c>
    </row>
    <row r="177" spans="1:6" x14ac:dyDescent="0.25">
      <c r="A177" s="25">
        <v>1</v>
      </c>
      <c r="B177" s="26" t="s">
        <v>195</v>
      </c>
      <c r="C177" s="27">
        <v>45747</v>
      </c>
      <c r="D177" s="26" t="s">
        <v>38</v>
      </c>
      <c r="E177" s="34">
        <v>60</v>
      </c>
      <c r="F177" s="30" t="s">
        <v>174</v>
      </c>
    </row>
    <row r="178" spans="1:6" x14ac:dyDescent="0.25">
      <c r="A178" s="25"/>
      <c r="B178" s="26"/>
      <c r="C178" s="27"/>
      <c r="D178" s="26"/>
      <c r="E178" s="34"/>
      <c r="F178" s="30"/>
    </row>
    <row r="179" spans="1:6" x14ac:dyDescent="0.25">
      <c r="A179" s="25"/>
      <c r="B179" s="26"/>
      <c r="C179" s="27"/>
      <c r="D179" s="26"/>
      <c r="E179" s="34"/>
      <c r="F179" s="30"/>
    </row>
    <row r="180" spans="1:6" x14ac:dyDescent="0.25">
      <c r="A180" s="25"/>
      <c r="B180" s="26"/>
      <c r="C180" s="27"/>
      <c r="D180" s="26"/>
      <c r="E180" s="34"/>
      <c r="F180" s="30"/>
    </row>
    <row r="181" spans="1:6" x14ac:dyDescent="0.25">
      <c r="A181" s="25"/>
      <c r="B181" s="26"/>
      <c r="C181" s="27"/>
      <c r="D181" s="26"/>
      <c r="E181" s="34"/>
      <c r="F181" s="30"/>
    </row>
    <row r="182" spans="1:6" x14ac:dyDescent="0.25">
      <c r="A182" s="25"/>
      <c r="B182" s="26"/>
      <c r="C182" s="27"/>
      <c r="D182" s="26"/>
      <c r="E182" s="34"/>
      <c r="F182" s="30"/>
    </row>
    <row r="183" spans="1:6" x14ac:dyDescent="0.25">
      <c r="A183" s="25"/>
      <c r="B183" s="26"/>
      <c r="C183" s="27"/>
      <c r="D183" s="26"/>
      <c r="E183" s="34"/>
      <c r="F183" s="30"/>
    </row>
    <row r="184" spans="1:6" x14ac:dyDescent="0.25">
      <c r="A184" s="25"/>
      <c r="B184" s="26"/>
      <c r="C184" s="27"/>
      <c r="D184" s="26"/>
      <c r="E184" s="34"/>
      <c r="F184" s="30"/>
    </row>
    <row r="185" spans="1:6" x14ac:dyDescent="0.25">
      <c r="A185" s="25"/>
      <c r="B185" s="26"/>
      <c r="C185" s="27"/>
      <c r="D185" s="26"/>
      <c r="E185" s="34"/>
      <c r="F185" s="30"/>
    </row>
    <row r="186" spans="1:6" x14ac:dyDescent="0.25">
      <c r="A186" s="25"/>
      <c r="B186" s="26"/>
      <c r="C186" s="27"/>
      <c r="D186" s="26"/>
      <c r="E186" s="34"/>
      <c r="F186" s="30"/>
    </row>
    <row r="187" spans="1:6" x14ac:dyDescent="0.25">
      <c r="A187" s="25"/>
      <c r="B187" s="26"/>
      <c r="C187" s="27"/>
      <c r="D187" s="26"/>
      <c r="E187" s="34"/>
      <c r="F187" s="30"/>
    </row>
    <row r="188" spans="1:6" x14ac:dyDescent="0.25">
      <c r="A188" s="25"/>
      <c r="B188" s="26"/>
      <c r="C188" s="27"/>
      <c r="D188" s="26"/>
      <c r="E188" s="34"/>
      <c r="F188" s="30"/>
    </row>
    <row r="189" spans="1:6" x14ac:dyDescent="0.25">
      <c r="A189" s="25"/>
      <c r="B189" s="26"/>
      <c r="C189" s="27"/>
      <c r="D189" s="26"/>
      <c r="E189" s="34"/>
      <c r="F189" s="30"/>
    </row>
    <row r="190" spans="1:6" x14ac:dyDescent="0.25">
      <c r="A190" s="25"/>
      <c r="B190" s="26"/>
      <c r="C190" s="27"/>
      <c r="D190" s="26"/>
      <c r="E190" s="34"/>
      <c r="F190" s="30"/>
    </row>
    <row r="191" spans="1:6" x14ac:dyDescent="0.25">
      <c r="A191" s="25"/>
      <c r="B191" s="26"/>
      <c r="C191" s="27"/>
      <c r="D191" s="26"/>
      <c r="E191" s="34"/>
      <c r="F191" s="30"/>
    </row>
    <row r="192" spans="1:6" x14ac:dyDescent="0.25">
      <c r="A192" s="25"/>
      <c r="B192" s="26"/>
      <c r="C192" s="27"/>
      <c r="D192" s="26"/>
      <c r="E192" s="34"/>
      <c r="F192" s="30"/>
    </row>
    <row r="193" spans="1:6" x14ac:dyDescent="0.25">
      <c r="A193" s="25"/>
      <c r="B193" s="26"/>
      <c r="C193" s="27"/>
      <c r="D193" s="26"/>
      <c r="E193" s="34"/>
      <c r="F193" s="30"/>
    </row>
    <row r="194" spans="1:6" x14ac:dyDescent="0.25">
      <c r="A194" s="25"/>
      <c r="B194" s="26"/>
      <c r="C194" s="27"/>
      <c r="D194" s="26"/>
      <c r="E194" s="34"/>
      <c r="F194" s="30"/>
    </row>
    <row r="195" spans="1:6" x14ac:dyDescent="0.25">
      <c r="A195" s="25"/>
      <c r="B195" s="26"/>
      <c r="C195" s="27"/>
      <c r="D195" s="26"/>
      <c r="E195" s="34"/>
      <c r="F195" s="30"/>
    </row>
    <row r="196" spans="1:6" x14ac:dyDescent="0.25">
      <c r="A196" s="25"/>
      <c r="B196" s="26"/>
      <c r="C196" s="27"/>
      <c r="D196" s="26"/>
      <c r="E196" s="34"/>
      <c r="F196" s="30"/>
    </row>
    <row r="197" spans="1:6" x14ac:dyDescent="0.25">
      <c r="A197" s="25"/>
      <c r="B197" s="26"/>
      <c r="C197" s="27"/>
      <c r="D197" s="26"/>
      <c r="E197" s="34"/>
      <c r="F197" s="30"/>
    </row>
    <row r="198" spans="1:6" x14ac:dyDescent="0.25">
      <c r="A198" s="25"/>
      <c r="B198" s="26"/>
      <c r="C198" s="27"/>
      <c r="D198" s="26"/>
      <c r="E198" s="34"/>
      <c r="F198" s="30"/>
    </row>
  </sheetData>
  <sortState xmlns:xlrd2="http://schemas.microsoft.com/office/spreadsheetml/2017/richdata2" ref="M3:O80">
    <sortCondition descending="1" ref="O3:O80"/>
  </sortState>
  <mergeCells count="2">
    <mergeCell ref="I1:K5"/>
    <mergeCell ref="H2:H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Header>&amp;R&amp;"Calibri"&amp;10&amp;K000000 Internal&amp;1#_x000D_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F552C-CE2B-408D-84A0-A23F164F0233}">
  <sheetPr codeName="Planilha4"/>
  <dimension ref="A1:N147"/>
  <sheetViews>
    <sheetView showGridLines="0" topLeftCell="H1" zoomScale="90" zoomScaleNormal="90" workbookViewId="0">
      <selection activeCell="R12" sqref="R12"/>
    </sheetView>
  </sheetViews>
  <sheetFormatPr defaultColWidth="8.85546875" defaultRowHeight="15" x14ac:dyDescent="0.25"/>
  <cols>
    <col min="1" max="1" width="5.28515625" style="20" customWidth="1"/>
    <col min="2" max="2" width="37" style="18" customWidth="1"/>
    <col min="3" max="3" width="13.28515625" style="3" customWidth="1"/>
    <col min="4" max="4" width="16.140625" style="9" bestFit="1" customWidth="1"/>
    <col min="5" max="5" width="11.28515625" style="15" bestFit="1" customWidth="1"/>
    <col min="6" max="6" width="17.28515625" style="31" bestFit="1" customWidth="1"/>
    <col min="7" max="7" width="40.28515625" style="31" customWidth="1"/>
    <col min="8" max="8" width="7.140625" customWidth="1"/>
    <col min="9" max="9" width="26.85546875" customWidth="1"/>
    <col min="10" max="10" width="3.28515625" customWidth="1"/>
    <col min="12" max="12" width="35.85546875" bestFit="1" customWidth="1"/>
    <col min="13" max="13" width="12.140625" bestFit="1" customWidth="1"/>
    <col min="14" max="14" width="14.85546875" style="2" bestFit="1" customWidth="1"/>
  </cols>
  <sheetData>
    <row r="1" spans="1:14" ht="32.25" customHeight="1" thickBot="1" x14ac:dyDescent="0.3">
      <c r="A1" s="47" t="s">
        <v>139</v>
      </c>
      <c r="B1" s="48" t="s">
        <v>136</v>
      </c>
      <c r="C1" s="49" t="s">
        <v>150</v>
      </c>
      <c r="D1" s="48" t="s">
        <v>252</v>
      </c>
      <c r="E1" s="50" t="s">
        <v>140</v>
      </c>
      <c r="F1" s="51" t="s">
        <v>276</v>
      </c>
      <c r="G1" s="135">
        <v>7709.96</v>
      </c>
      <c r="H1" s="133" t="s">
        <v>251</v>
      </c>
      <c r="I1" s="133"/>
      <c r="J1" s="133"/>
      <c r="L1" t="s">
        <v>527</v>
      </c>
      <c r="M1" t="s">
        <v>530</v>
      </c>
      <c r="N1" s="2" t="s">
        <v>529</v>
      </c>
    </row>
    <row r="2" spans="1:14" ht="16.5" customHeight="1" thickTop="1" x14ac:dyDescent="0.25">
      <c r="A2" s="52">
        <v>1</v>
      </c>
      <c r="B2" s="53" t="s">
        <v>26</v>
      </c>
      <c r="C2" s="54">
        <v>45748</v>
      </c>
      <c r="D2" s="53" t="s">
        <v>203</v>
      </c>
      <c r="E2" s="55">
        <v>40</v>
      </c>
      <c r="F2" s="56" t="s">
        <v>274</v>
      </c>
      <c r="G2" s="135"/>
      <c r="H2" s="133"/>
      <c r="I2" s="133"/>
      <c r="J2" s="133"/>
      <c r="L2" t="s">
        <v>67</v>
      </c>
      <c r="M2">
        <v>2</v>
      </c>
      <c r="N2" s="2">
        <v>1480</v>
      </c>
    </row>
    <row r="3" spans="1:14" ht="15" customHeight="1" x14ac:dyDescent="0.25">
      <c r="A3" s="57">
        <v>30</v>
      </c>
      <c r="B3" s="58" t="s">
        <v>253</v>
      </c>
      <c r="C3" s="59">
        <v>45748</v>
      </c>
      <c r="D3" s="58" t="s">
        <v>203</v>
      </c>
      <c r="E3" s="60">
        <v>170</v>
      </c>
      <c r="F3" s="61" t="s">
        <v>274</v>
      </c>
      <c r="G3" s="135"/>
      <c r="H3" s="133"/>
      <c r="I3" s="133"/>
      <c r="J3" s="133"/>
      <c r="L3" t="s">
        <v>525</v>
      </c>
      <c r="M3">
        <v>5</v>
      </c>
      <c r="N3" s="2">
        <v>1387.9</v>
      </c>
    </row>
    <row r="4" spans="1:14" ht="15" customHeight="1" x14ac:dyDescent="0.25">
      <c r="A4" s="62">
        <v>6</v>
      </c>
      <c r="B4" s="63" t="s">
        <v>12</v>
      </c>
      <c r="C4" s="64">
        <v>45748</v>
      </c>
      <c r="D4" s="63" t="s">
        <v>203</v>
      </c>
      <c r="E4" s="65">
        <f>1.75*6</f>
        <v>10.5</v>
      </c>
      <c r="F4" s="66" t="s">
        <v>274</v>
      </c>
      <c r="G4" s="135"/>
      <c r="H4" s="133"/>
      <c r="I4" s="133"/>
      <c r="J4" s="133"/>
      <c r="L4" t="s">
        <v>20</v>
      </c>
      <c r="M4">
        <v>118</v>
      </c>
      <c r="N4" s="2">
        <v>612.96</v>
      </c>
    </row>
    <row r="5" spans="1:14" ht="15" customHeight="1" x14ac:dyDescent="0.25">
      <c r="A5" s="57">
        <v>10</v>
      </c>
      <c r="B5" s="58" t="s">
        <v>0</v>
      </c>
      <c r="C5" s="59">
        <v>45748</v>
      </c>
      <c r="D5" s="58" t="s">
        <v>203</v>
      </c>
      <c r="E5" s="60">
        <v>18.899999999999999</v>
      </c>
      <c r="F5" s="61" t="s">
        <v>274</v>
      </c>
      <c r="G5" s="135"/>
      <c r="H5" s="133"/>
      <c r="I5" s="133"/>
      <c r="J5" s="133"/>
      <c r="L5" t="s">
        <v>2</v>
      </c>
      <c r="M5">
        <v>3</v>
      </c>
      <c r="N5" s="2">
        <v>339</v>
      </c>
    </row>
    <row r="6" spans="1:14" x14ac:dyDescent="0.25">
      <c r="A6" s="62">
        <v>4</v>
      </c>
      <c r="B6" s="63" t="s">
        <v>16</v>
      </c>
      <c r="C6" s="64">
        <v>45749</v>
      </c>
      <c r="D6" s="63" t="s">
        <v>39</v>
      </c>
      <c r="E6" s="65">
        <f>6.2*4</f>
        <v>24.8</v>
      </c>
      <c r="F6" s="66" t="s">
        <v>274</v>
      </c>
      <c r="G6" s="134" t="s">
        <v>421</v>
      </c>
      <c r="H6" s="134"/>
      <c r="I6" s="134"/>
      <c r="J6" s="134"/>
      <c r="L6" t="s">
        <v>4</v>
      </c>
      <c r="M6">
        <v>2</v>
      </c>
      <c r="N6" s="2">
        <v>250</v>
      </c>
    </row>
    <row r="7" spans="1:14" x14ac:dyDescent="0.25">
      <c r="A7" s="57">
        <v>1</v>
      </c>
      <c r="B7" s="58" t="s">
        <v>10</v>
      </c>
      <c r="C7" s="59">
        <v>45749</v>
      </c>
      <c r="D7" s="58" t="s">
        <v>39</v>
      </c>
      <c r="E7" s="60">
        <v>6.5</v>
      </c>
      <c r="F7" s="61" t="s">
        <v>274</v>
      </c>
      <c r="G7" s="134"/>
      <c r="H7" s="134"/>
      <c r="I7" s="134"/>
      <c r="J7" s="134"/>
      <c r="L7" t="s">
        <v>68</v>
      </c>
      <c r="M7">
        <v>2</v>
      </c>
      <c r="N7" s="2">
        <v>249.8</v>
      </c>
    </row>
    <row r="8" spans="1:14" x14ac:dyDescent="0.25">
      <c r="A8" s="62">
        <v>1</v>
      </c>
      <c r="B8" s="63" t="s">
        <v>76</v>
      </c>
      <c r="C8" s="64">
        <v>45749</v>
      </c>
      <c r="D8" s="63" t="s">
        <v>40</v>
      </c>
      <c r="E8" s="65">
        <v>29.9</v>
      </c>
      <c r="F8" s="66" t="s">
        <v>274</v>
      </c>
      <c r="G8" s="134"/>
      <c r="H8" s="134"/>
      <c r="I8" s="134"/>
      <c r="J8" s="134"/>
      <c r="L8" t="s">
        <v>262</v>
      </c>
      <c r="M8">
        <v>9</v>
      </c>
      <c r="N8" s="2">
        <v>231.21</v>
      </c>
    </row>
    <row r="9" spans="1:14" x14ac:dyDescent="0.25">
      <c r="A9" s="57">
        <v>10</v>
      </c>
      <c r="B9" s="58" t="s">
        <v>0</v>
      </c>
      <c r="C9" s="59">
        <v>45749</v>
      </c>
      <c r="D9" s="58" t="s">
        <v>40</v>
      </c>
      <c r="E9" s="60">
        <v>18.899999999999999</v>
      </c>
      <c r="F9" s="61" t="s">
        <v>274</v>
      </c>
      <c r="G9" s="72"/>
      <c r="L9" t="s">
        <v>235</v>
      </c>
      <c r="M9">
        <v>2</v>
      </c>
      <c r="N9" s="2">
        <v>216</v>
      </c>
    </row>
    <row r="10" spans="1:14" x14ac:dyDescent="0.25">
      <c r="A10" s="62">
        <v>1</v>
      </c>
      <c r="B10" s="63" t="s">
        <v>254</v>
      </c>
      <c r="C10" s="64">
        <v>45750</v>
      </c>
      <c r="D10" s="63" t="s">
        <v>161</v>
      </c>
      <c r="E10" s="65">
        <v>30</v>
      </c>
      <c r="F10" s="66" t="s">
        <v>274</v>
      </c>
      <c r="G10" s="70"/>
      <c r="L10" t="s">
        <v>5</v>
      </c>
      <c r="M10">
        <v>1</v>
      </c>
      <c r="N10" s="2">
        <v>207</v>
      </c>
    </row>
    <row r="11" spans="1:14" x14ac:dyDescent="0.25">
      <c r="A11" s="57">
        <v>10</v>
      </c>
      <c r="B11" s="58" t="s">
        <v>12</v>
      </c>
      <c r="C11" s="59">
        <v>45750</v>
      </c>
      <c r="D11" s="58" t="s">
        <v>161</v>
      </c>
      <c r="E11" s="60">
        <f>1.75*10</f>
        <v>17.5</v>
      </c>
      <c r="F11" s="61" t="s">
        <v>274</v>
      </c>
      <c r="G11" s="71"/>
      <c r="L11" t="s">
        <v>114</v>
      </c>
      <c r="M11">
        <v>1</v>
      </c>
      <c r="N11" s="2">
        <v>189.12</v>
      </c>
    </row>
    <row r="12" spans="1:14" x14ac:dyDescent="0.25">
      <c r="A12" s="62">
        <v>1</v>
      </c>
      <c r="B12" s="63" t="s">
        <v>10</v>
      </c>
      <c r="C12" s="64">
        <v>45750</v>
      </c>
      <c r="D12" s="63" t="s">
        <v>161</v>
      </c>
      <c r="E12" s="65">
        <v>6.5</v>
      </c>
      <c r="F12" s="66" t="s">
        <v>274</v>
      </c>
      <c r="G12" s="70"/>
      <c r="L12" t="s">
        <v>45</v>
      </c>
      <c r="M12">
        <v>39</v>
      </c>
      <c r="N12" s="2">
        <v>178.05</v>
      </c>
    </row>
    <row r="13" spans="1:14" x14ac:dyDescent="0.25">
      <c r="A13" s="57">
        <v>1</v>
      </c>
      <c r="B13" s="58" t="s">
        <v>255</v>
      </c>
      <c r="C13" s="59">
        <v>45750</v>
      </c>
      <c r="D13" s="58" t="s">
        <v>161</v>
      </c>
      <c r="E13" s="60">
        <v>13.23</v>
      </c>
      <c r="F13" s="61" t="s">
        <v>274</v>
      </c>
      <c r="G13" s="71"/>
      <c r="L13" t="s">
        <v>253</v>
      </c>
      <c r="M13">
        <v>88</v>
      </c>
      <c r="N13" s="2">
        <v>170</v>
      </c>
    </row>
    <row r="14" spans="1:14" x14ac:dyDescent="0.25">
      <c r="A14" s="62">
        <v>2</v>
      </c>
      <c r="B14" s="63" t="s">
        <v>28</v>
      </c>
      <c r="C14" s="64">
        <v>45750</v>
      </c>
      <c r="D14" s="63" t="s">
        <v>161</v>
      </c>
      <c r="E14" s="65">
        <f>16.69*2</f>
        <v>33.380000000000003</v>
      </c>
      <c r="F14" s="66" t="s">
        <v>274</v>
      </c>
      <c r="G14" s="70"/>
      <c r="L14" t="s">
        <v>23</v>
      </c>
      <c r="M14">
        <v>2</v>
      </c>
      <c r="N14" s="2">
        <v>165.86</v>
      </c>
    </row>
    <row r="15" spans="1:14" x14ac:dyDescent="0.25">
      <c r="A15" s="57">
        <v>2</v>
      </c>
      <c r="B15" s="58" t="s">
        <v>235</v>
      </c>
      <c r="C15" s="59">
        <v>45750</v>
      </c>
      <c r="D15" s="58" t="s">
        <v>41</v>
      </c>
      <c r="E15" s="60">
        <f>108*2</f>
        <v>216</v>
      </c>
      <c r="F15" s="67" t="s">
        <v>275</v>
      </c>
      <c r="G15" s="71"/>
      <c r="L15" t="s">
        <v>12</v>
      </c>
      <c r="M15">
        <v>90</v>
      </c>
      <c r="N15" s="2">
        <v>157.5</v>
      </c>
    </row>
    <row r="16" spans="1:14" x14ac:dyDescent="0.25">
      <c r="A16" s="62">
        <v>5</v>
      </c>
      <c r="B16" s="63" t="s">
        <v>249</v>
      </c>
      <c r="C16" s="64">
        <v>45750</v>
      </c>
      <c r="D16" s="63" t="s">
        <v>41</v>
      </c>
      <c r="E16" s="65">
        <f>5.99*5</f>
        <v>29.950000000000003</v>
      </c>
      <c r="F16" s="67" t="s">
        <v>275</v>
      </c>
      <c r="G16" s="70"/>
      <c r="L16" t="s">
        <v>21</v>
      </c>
      <c r="M16">
        <v>2</v>
      </c>
      <c r="N16" s="2">
        <v>148</v>
      </c>
    </row>
    <row r="17" spans="1:14" x14ac:dyDescent="0.25">
      <c r="A17" s="57">
        <v>6</v>
      </c>
      <c r="B17" s="58" t="s">
        <v>243</v>
      </c>
      <c r="C17" s="59">
        <v>45750</v>
      </c>
      <c r="D17" s="58" t="s">
        <v>41</v>
      </c>
      <c r="E17" s="60">
        <f>8.43*6</f>
        <v>50.58</v>
      </c>
      <c r="F17" s="67" t="s">
        <v>275</v>
      </c>
      <c r="G17" s="71"/>
      <c r="L17" t="s">
        <v>16</v>
      </c>
      <c r="M17">
        <v>25</v>
      </c>
      <c r="N17" s="2">
        <v>142.6</v>
      </c>
    </row>
    <row r="18" spans="1:14" x14ac:dyDescent="0.25">
      <c r="A18" s="62">
        <v>1</v>
      </c>
      <c r="B18" s="63" t="s">
        <v>181</v>
      </c>
      <c r="C18" s="64">
        <v>45751</v>
      </c>
      <c r="D18" s="63" t="s">
        <v>39</v>
      </c>
      <c r="E18" s="65">
        <v>40</v>
      </c>
      <c r="F18" s="66" t="s">
        <v>274</v>
      </c>
      <c r="G18" s="70"/>
      <c r="L18" t="s">
        <v>33</v>
      </c>
      <c r="M18">
        <v>20</v>
      </c>
      <c r="N18" s="2">
        <v>137.4</v>
      </c>
    </row>
    <row r="19" spans="1:14" x14ac:dyDescent="0.25">
      <c r="A19" s="57">
        <v>12</v>
      </c>
      <c r="B19" s="58" t="s">
        <v>20</v>
      </c>
      <c r="C19" s="59">
        <v>45751</v>
      </c>
      <c r="D19" s="58" t="s">
        <v>39</v>
      </c>
      <c r="E19" s="60">
        <v>61.29</v>
      </c>
      <c r="F19" s="61" t="s">
        <v>274</v>
      </c>
      <c r="G19" s="71"/>
      <c r="L19" t="s">
        <v>238</v>
      </c>
      <c r="M19">
        <v>1</v>
      </c>
      <c r="N19" s="2">
        <v>133</v>
      </c>
    </row>
    <row r="20" spans="1:14" x14ac:dyDescent="0.25">
      <c r="A20" s="62">
        <v>1</v>
      </c>
      <c r="B20" s="63" t="s">
        <v>10</v>
      </c>
      <c r="C20" s="64">
        <v>45751</v>
      </c>
      <c r="D20" s="63" t="s">
        <v>40</v>
      </c>
      <c r="E20" s="65">
        <v>6.5</v>
      </c>
      <c r="F20" s="66" t="s">
        <v>274</v>
      </c>
      <c r="G20" s="70"/>
      <c r="L20" t="s">
        <v>58</v>
      </c>
      <c r="M20">
        <v>5</v>
      </c>
      <c r="N20" s="2">
        <v>128.46</v>
      </c>
    </row>
    <row r="21" spans="1:14" x14ac:dyDescent="0.25">
      <c r="A21" s="57">
        <v>6</v>
      </c>
      <c r="B21" s="58" t="s">
        <v>12</v>
      </c>
      <c r="C21" s="59">
        <v>45751</v>
      </c>
      <c r="D21" s="58" t="s">
        <v>40</v>
      </c>
      <c r="E21" s="60">
        <f>1.75*6</f>
        <v>10.5</v>
      </c>
      <c r="F21" s="61" t="s">
        <v>274</v>
      </c>
      <c r="G21" s="71"/>
      <c r="L21" t="s">
        <v>108</v>
      </c>
      <c r="M21">
        <v>20</v>
      </c>
      <c r="N21" s="2">
        <v>127</v>
      </c>
    </row>
    <row r="22" spans="1:14" x14ac:dyDescent="0.25">
      <c r="A22" s="62">
        <v>1</v>
      </c>
      <c r="B22" s="63" t="s">
        <v>114</v>
      </c>
      <c r="C22" s="64">
        <v>45751</v>
      </c>
      <c r="D22" s="63" t="s">
        <v>41</v>
      </c>
      <c r="E22" s="65">
        <v>189.12</v>
      </c>
      <c r="F22" s="66" t="s">
        <v>274</v>
      </c>
      <c r="G22" s="70"/>
      <c r="L22" t="s">
        <v>109</v>
      </c>
      <c r="M22">
        <v>74</v>
      </c>
      <c r="N22" s="2">
        <v>125.80000000000001</v>
      </c>
    </row>
    <row r="23" spans="1:14" x14ac:dyDescent="0.25">
      <c r="A23" s="57">
        <v>1</v>
      </c>
      <c r="B23" s="58" t="s">
        <v>5</v>
      </c>
      <c r="C23" s="59">
        <v>45751</v>
      </c>
      <c r="D23" s="58" t="s">
        <v>41</v>
      </c>
      <c r="E23" s="60">
        <v>207</v>
      </c>
      <c r="F23" s="61" t="s">
        <v>274</v>
      </c>
      <c r="G23" s="71"/>
      <c r="L23" t="s">
        <v>82</v>
      </c>
      <c r="M23">
        <v>3</v>
      </c>
      <c r="N23" s="2">
        <v>120</v>
      </c>
    </row>
    <row r="24" spans="1:14" x14ac:dyDescent="0.25">
      <c r="A24" s="62">
        <v>1</v>
      </c>
      <c r="B24" s="63" t="s">
        <v>256</v>
      </c>
      <c r="C24" s="64">
        <v>45751</v>
      </c>
      <c r="D24" s="63" t="s">
        <v>41</v>
      </c>
      <c r="E24" s="65">
        <v>-8.49</v>
      </c>
      <c r="F24" s="67" t="s">
        <v>275</v>
      </c>
      <c r="G24" s="70"/>
      <c r="L24" t="s">
        <v>26</v>
      </c>
      <c r="M24">
        <v>3</v>
      </c>
      <c r="N24" s="2">
        <v>120</v>
      </c>
    </row>
    <row r="25" spans="1:14" x14ac:dyDescent="0.25">
      <c r="A25" s="57">
        <v>29</v>
      </c>
      <c r="B25" s="58" t="s">
        <v>253</v>
      </c>
      <c r="C25" s="59">
        <v>45751</v>
      </c>
      <c r="D25" s="58" t="s">
        <v>39</v>
      </c>
      <c r="E25" s="60">
        <v>-164.33</v>
      </c>
      <c r="F25" s="67" t="s">
        <v>275</v>
      </c>
      <c r="G25" s="71"/>
      <c r="L25" t="s">
        <v>195</v>
      </c>
      <c r="M25">
        <v>2</v>
      </c>
      <c r="N25" s="2">
        <v>120</v>
      </c>
    </row>
    <row r="26" spans="1:14" x14ac:dyDescent="0.25">
      <c r="A26" s="62">
        <v>10</v>
      </c>
      <c r="B26" s="63" t="s">
        <v>257</v>
      </c>
      <c r="C26" s="64">
        <v>45751</v>
      </c>
      <c r="D26" s="63" t="s">
        <v>39</v>
      </c>
      <c r="E26" s="65">
        <v>83.21</v>
      </c>
      <c r="F26" s="66" t="s">
        <v>274</v>
      </c>
      <c r="G26" s="70"/>
      <c r="L26" t="s">
        <v>0</v>
      </c>
      <c r="M26">
        <v>60</v>
      </c>
      <c r="N26" s="2">
        <v>113.4</v>
      </c>
    </row>
    <row r="27" spans="1:14" x14ac:dyDescent="0.25">
      <c r="A27" s="57">
        <v>8</v>
      </c>
      <c r="B27" s="58" t="s">
        <v>12</v>
      </c>
      <c r="C27" s="59">
        <v>45751</v>
      </c>
      <c r="D27" s="58" t="s">
        <v>39</v>
      </c>
      <c r="E27" s="60">
        <f>1.75*8</f>
        <v>14</v>
      </c>
      <c r="F27" s="61" t="s">
        <v>274</v>
      </c>
      <c r="G27" s="71"/>
      <c r="L27" t="s">
        <v>257</v>
      </c>
      <c r="M27">
        <v>10</v>
      </c>
      <c r="N27" s="2">
        <v>83.21</v>
      </c>
    </row>
    <row r="28" spans="1:14" x14ac:dyDescent="0.25">
      <c r="A28" s="62">
        <v>1</v>
      </c>
      <c r="B28" s="63" t="s">
        <v>258</v>
      </c>
      <c r="C28" s="64">
        <v>45752</v>
      </c>
      <c r="D28" s="63" t="s">
        <v>248</v>
      </c>
      <c r="E28" s="65">
        <v>23.65</v>
      </c>
      <c r="F28" s="66" t="s">
        <v>274</v>
      </c>
      <c r="G28" s="70"/>
      <c r="L28" t="s">
        <v>415</v>
      </c>
      <c r="M28">
        <v>16</v>
      </c>
      <c r="N28" s="2">
        <v>80</v>
      </c>
    </row>
    <row r="29" spans="1:14" x14ac:dyDescent="0.25">
      <c r="A29" s="57">
        <v>2</v>
      </c>
      <c r="B29" s="58" t="s">
        <v>259</v>
      </c>
      <c r="C29" s="59">
        <v>45752</v>
      </c>
      <c r="D29" s="58" t="s">
        <v>248</v>
      </c>
      <c r="E29" s="60">
        <v>60</v>
      </c>
      <c r="F29" s="61" t="s">
        <v>274</v>
      </c>
      <c r="G29" s="71"/>
      <c r="L29" t="s">
        <v>81</v>
      </c>
      <c r="M29">
        <v>2</v>
      </c>
      <c r="N29" s="2">
        <v>80</v>
      </c>
    </row>
    <row r="30" spans="1:14" x14ac:dyDescent="0.25">
      <c r="A30" s="62">
        <v>10</v>
      </c>
      <c r="B30" s="63" t="s">
        <v>30</v>
      </c>
      <c r="C30" s="64">
        <v>45754</v>
      </c>
      <c r="D30" s="63" t="s">
        <v>203</v>
      </c>
      <c r="E30" s="65">
        <v>63.5</v>
      </c>
      <c r="F30" s="66" t="s">
        <v>274</v>
      </c>
      <c r="G30" s="70"/>
      <c r="L30" t="s">
        <v>184</v>
      </c>
      <c r="M30">
        <v>2</v>
      </c>
      <c r="N30" s="2">
        <v>80</v>
      </c>
    </row>
    <row r="31" spans="1:14" x14ac:dyDescent="0.25">
      <c r="A31" s="57">
        <v>8</v>
      </c>
      <c r="B31" s="58" t="s">
        <v>12</v>
      </c>
      <c r="C31" s="59">
        <v>45815</v>
      </c>
      <c r="D31" s="58" t="s">
        <v>203</v>
      </c>
      <c r="E31" s="60">
        <f>1.75*8</f>
        <v>14</v>
      </c>
      <c r="F31" s="61" t="s">
        <v>274</v>
      </c>
      <c r="G31" s="71"/>
      <c r="L31" t="s">
        <v>189</v>
      </c>
      <c r="M31">
        <v>1</v>
      </c>
      <c r="N31" s="2">
        <v>78.599999999999994</v>
      </c>
    </row>
    <row r="32" spans="1:14" x14ac:dyDescent="0.25">
      <c r="A32" s="62">
        <v>10</v>
      </c>
      <c r="B32" s="63" t="s">
        <v>33</v>
      </c>
      <c r="C32" s="64">
        <v>45754</v>
      </c>
      <c r="D32" s="63" t="s">
        <v>42</v>
      </c>
      <c r="E32" s="65">
        <v>68.7</v>
      </c>
      <c r="F32" s="66" t="s">
        <v>274</v>
      </c>
      <c r="G32" s="70"/>
      <c r="L32" t="s">
        <v>100</v>
      </c>
      <c r="M32">
        <v>2</v>
      </c>
      <c r="N32" s="2">
        <v>77.62</v>
      </c>
    </row>
    <row r="33" spans="1:14" x14ac:dyDescent="0.25">
      <c r="A33" s="57">
        <v>10</v>
      </c>
      <c r="B33" s="58" t="s">
        <v>0</v>
      </c>
      <c r="C33" s="59">
        <v>45754</v>
      </c>
      <c r="D33" s="58" t="s">
        <v>42</v>
      </c>
      <c r="E33" s="60">
        <v>18.899999999999999</v>
      </c>
      <c r="F33" s="61" t="s">
        <v>274</v>
      </c>
      <c r="G33" s="71"/>
      <c r="L33" t="s">
        <v>10</v>
      </c>
      <c r="M33">
        <v>11</v>
      </c>
      <c r="N33" s="2">
        <v>71.5</v>
      </c>
    </row>
    <row r="34" spans="1:14" x14ac:dyDescent="0.25">
      <c r="A34" s="62">
        <v>1</v>
      </c>
      <c r="B34" s="63" t="s">
        <v>16</v>
      </c>
      <c r="C34" s="64">
        <v>45754</v>
      </c>
      <c r="D34" s="63" t="s">
        <v>39</v>
      </c>
      <c r="E34" s="65">
        <v>-6.2</v>
      </c>
      <c r="F34" s="67" t="s">
        <v>275</v>
      </c>
      <c r="G34" s="70"/>
      <c r="L34" t="s">
        <v>110</v>
      </c>
      <c r="M34">
        <v>1</v>
      </c>
      <c r="N34" s="2">
        <v>70</v>
      </c>
    </row>
    <row r="35" spans="1:14" x14ac:dyDescent="0.25">
      <c r="A35" s="57">
        <v>1</v>
      </c>
      <c r="B35" s="58" t="s">
        <v>10</v>
      </c>
      <c r="C35" s="59">
        <v>45754</v>
      </c>
      <c r="D35" s="58" t="s">
        <v>40</v>
      </c>
      <c r="E35" s="60">
        <v>6.5</v>
      </c>
      <c r="F35" s="61" t="s">
        <v>274</v>
      </c>
      <c r="G35" s="71"/>
      <c r="L35" t="s">
        <v>127</v>
      </c>
      <c r="M35">
        <v>1</v>
      </c>
      <c r="N35" s="2">
        <v>70</v>
      </c>
    </row>
    <row r="36" spans="1:14" x14ac:dyDescent="0.25">
      <c r="A36" s="62">
        <v>29</v>
      </c>
      <c r="B36" s="63" t="s">
        <v>253</v>
      </c>
      <c r="C36" s="64">
        <v>45754</v>
      </c>
      <c r="D36" s="63" t="s">
        <v>203</v>
      </c>
      <c r="E36" s="65">
        <v>164.33</v>
      </c>
      <c r="F36" s="66" t="s">
        <v>274</v>
      </c>
      <c r="G36" s="70"/>
      <c r="L36" t="s">
        <v>261</v>
      </c>
      <c r="M36">
        <v>30</v>
      </c>
      <c r="N36" s="2">
        <v>67.569999999999993</v>
      </c>
    </row>
    <row r="37" spans="1:14" x14ac:dyDescent="0.25">
      <c r="A37" s="57">
        <v>1</v>
      </c>
      <c r="B37" s="58" t="s">
        <v>26</v>
      </c>
      <c r="C37" s="59">
        <v>45754</v>
      </c>
      <c r="D37" s="58" t="s">
        <v>203</v>
      </c>
      <c r="E37" s="60">
        <v>40</v>
      </c>
      <c r="F37" s="61" t="s">
        <v>274</v>
      </c>
      <c r="G37" s="71"/>
      <c r="L37" t="s">
        <v>51</v>
      </c>
      <c r="M37">
        <v>6</v>
      </c>
      <c r="N37" s="2">
        <v>67.199999999999989</v>
      </c>
    </row>
    <row r="38" spans="1:14" x14ac:dyDescent="0.25">
      <c r="A38" s="62">
        <v>1</v>
      </c>
      <c r="B38" s="63" t="s">
        <v>184</v>
      </c>
      <c r="C38" s="64">
        <v>45754</v>
      </c>
      <c r="D38" s="63" t="s">
        <v>203</v>
      </c>
      <c r="E38" s="65">
        <v>40</v>
      </c>
      <c r="F38" s="66" t="s">
        <v>274</v>
      </c>
      <c r="G38" s="70"/>
      <c r="L38" t="s">
        <v>30</v>
      </c>
      <c r="M38">
        <v>10</v>
      </c>
      <c r="N38" s="2">
        <v>63.5</v>
      </c>
    </row>
    <row r="39" spans="1:14" x14ac:dyDescent="0.25">
      <c r="A39" s="57">
        <v>1</v>
      </c>
      <c r="B39" s="58" t="s">
        <v>81</v>
      </c>
      <c r="C39" s="59">
        <v>45754</v>
      </c>
      <c r="D39" s="58" t="s">
        <v>203</v>
      </c>
      <c r="E39" s="60">
        <v>40</v>
      </c>
      <c r="F39" s="61" t="s">
        <v>274</v>
      </c>
      <c r="G39" s="71"/>
      <c r="L39" t="s">
        <v>92</v>
      </c>
      <c r="M39">
        <v>1</v>
      </c>
      <c r="N39" s="2">
        <v>60</v>
      </c>
    </row>
    <row r="40" spans="1:14" x14ac:dyDescent="0.25">
      <c r="A40" s="62">
        <v>12</v>
      </c>
      <c r="B40" s="63" t="s">
        <v>20</v>
      </c>
      <c r="C40" s="64">
        <v>45754</v>
      </c>
      <c r="D40" s="63" t="s">
        <v>203</v>
      </c>
      <c r="E40" s="65">
        <v>61.29</v>
      </c>
      <c r="F40" s="66" t="s">
        <v>274</v>
      </c>
      <c r="G40" s="70"/>
      <c r="L40" t="s">
        <v>95</v>
      </c>
      <c r="M40">
        <v>200</v>
      </c>
      <c r="N40" s="2">
        <v>60</v>
      </c>
    </row>
    <row r="41" spans="1:14" x14ac:dyDescent="0.25">
      <c r="A41" s="57">
        <v>10</v>
      </c>
      <c r="B41" s="58" t="s">
        <v>0</v>
      </c>
      <c r="C41" s="59">
        <v>45754</v>
      </c>
      <c r="D41" s="58" t="s">
        <v>203</v>
      </c>
      <c r="E41" s="60">
        <v>18.899999999999999</v>
      </c>
      <c r="F41" s="61" t="s">
        <v>274</v>
      </c>
      <c r="G41" s="71"/>
      <c r="L41" t="s">
        <v>259</v>
      </c>
      <c r="M41">
        <v>2</v>
      </c>
      <c r="N41" s="2">
        <v>60</v>
      </c>
    </row>
    <row r="42" spans="1:14" x14ac:dyDescent="0.25">
      <c r="A42" s="62">
        <v>10</v>
      </c>
      <c r="B42" s="63" t="s">
        <v>190</v>
      </c>
      <c r="C42" s="64" t="s">
        <v>260</v>
      </c>
      <c r="D42" s="63" t="s">
        <v>42</v>
      </c>
      <c r="E42" s="65">
        <v>-105</v>
      </c>
      <c r="F42" s="67" t="s">
        <v>275</v>
      </c>
      <c r="G42" s="70"/>
      <c r="L42" t="s">
        <v>76</v>
      </c>
      <c r="M42">
        <v>4</v>
      </c>
      <c r="N42" s="2">
        <v>59.8</v>
      </c>
    </row>
    <row r="43" spans="1:14" x14ac:dyDescent="0.25">
      <c r="A43" s="57">
        <v>8</v>
      </c>
      <c r="B43" s="58" t="s">
        <v>12</v>
      </c>
      <c r="C43" s="59">
        <v>45757</v>
      </c>
      <c r="D43" s="58" t="s">
        <v>167</v>
      </c>
      <c r="E43" s="60">
        <f>1.75*8</f>
        <v>14</v>
      </c>
      <c r="F43" s="61" t="s">
        <v>274</v>
      </c>
      <c r="G43" s="71"/>
      <c r="L43" t="s">
        <v>243</v>
      </c>
      <c r="M43">
        <v>6</v>
      </c>
      <c r="N43" s="2">
        <v>50.58</v>
      </c>
    </row>
    <row r="44" spans="1:14" x14ac:dyDescent="0.25">
      <c r="A44" s="62">
        <v>1</v>
      </c>
      <c r="B44" s="63" t="s">
        <v>195</v>
      </c>
      <c r="C44" s="64">
        <v>45757</v>
      </c>
      <c r="D44" s="63" t="s">
        <v>167</v>
      </c>
      <c r="E44" s="65">
        <v>60</v>
      </c>
      <c r="F44" s="66" t="s">
        <v>274</v>
      </c>
      <c r="G44" s="70"/>
      <c r="L44" t="s">
        <v>206</v>
      </c>
      <c r="M44">
        <v>10</v>
      </c>
      <c r="N44" s="2">
        <v>49.9</v>
      </c>
    </row>
    <row r="45" spans="1:14" x14ac:dyDescent="0.25">
      <c r="A45" s="57">
        <v>16</v>
      </c>
      <c r="B45" s="58" t="s">
        <v>12</v>
      </c>
      <c r="C45" s="59">
        <v>45757</v>
      </c>
      <c r="D45" s="58" t="s">
        <v>161</v>
      </c>
      <c r="E45" s="60">
        <f>1.75*16</f>
        <v>28</v>
      </c>
      <c r="F45" s="61" t="s">
        <v>274</v>
      </c>
      <c r="G45" s="71"/>
      <c r="L45" t="s">
        <v>186</v>
      </c>
      <c r="M45">
        <v>2</v>
      </c>
      <c r="N45" s="2">
        <v>47.44</v>
      </c>
    </row>
    <row r="46" spans="1:14" x14ac:dyDescent="0.25">
      <c r="A46" s="62">
        <v>1</v>
      </c>
      <c r="B46" s="63" t="s">
        <v>2</v>
      </c>
      <c r="C46" s="64">
        <v>45757</v>
      </c>
      <c r="D46" s="63" t="s">
        <v>161</v>
      </c>
      <c r="E46" s="65">
        <v>113</v>
      </c>
      <c r="F46" s="66" t="s">
        <v>274</v>
      </c>
      <c r="G46" s="70"/>
      <c r="L46" t="s">
        <v>62</v>
      </c>
      <c r="M46">
        <v>1</v>
      </c>
      <c r="N46" s="2">
        <v>42.93</v>
      </c>
    </row>
    <row r="47" spans="1:14" x14ac:dyDescent="0.25">
      <c r="A47" s="57">
        <v>1</v>
      </c>
      <c r="B47" s="58" t="s">
        <v>23</v>
      </c>
      <c r="C47" s="59">
        <v>45757</v>
      </c>
      <c r="D47" s="58" t="s">
        <v>161</v>
      </c>
      <c r="E47" s="60">
        <v>82.93</v>
      </c>
      <c r="F47" s="61" t="s">
        <v>274</v>
      </c>
      <c r="G47" s="71"/>
      <c r="L47" t="s">
        <v>52</v>
      </c>
      <c r="M47">
        <v>2</v>
      </c>
      <c r="N47" s="2">
        <v>42.3</v>
      </c>
    </row>
    <row r="48" spans="1:14" x14ac:dyDescent="0.25">
      <c r="A48" s="62">
        <v>1</v>
      </c>
      <c r="B48" s="63" t="s">
        <v>68</v>
      </c>
      <c r="C48" s="64">
        <v>45757</v>
      </c>
      <c r="D48" s="63" t="s">
        <v>161</v>
      </c>
      <c r="E48" s="65">
        <v>124.9</v>
      </c>
      <c r="F48" s="66" t="s">
        <v>274</v>
      </c>
      <c r="G48" s="70"/>
      <c r="L48" t="s">
        <v>83</v>
      </c>
      <c r="M48">
        <v>1</v>
      </c>
      <c r="N48" s="2">
        <v>40</v>
      </c>
    </row>
    <row r="49" spans="1:14" x14ac:dyDescent="0.25">
      <c r="A49" s="57">
        <v>1</v>
      </c>
      <c r="B49" s="58" t="s">
        <v>10</v>
      </c>
      <c r="C49" s="59">
        <v>45757</v>
      </c>
      <c r="D49" s="58" t="s">
        <v>161</v>
      </c>
      <c r="E49" s="60">
        <v>6.5</v>
      </c>
      <c r="F49" s="61" t="s">
        <v>274</v>
      </c>
      <c r="G49" s="71"/>
      <c r="L49" t="s">
        <v>181</v>
      </c>
      <c r="M49">
        <v>1</v>
      </c>
      <c r="N49" s="2">
        <v>40</v>
      </c>
    </row>
    <row r="50" spans="1:14" x14ac:dyDescent="0.25">
      <c r="A50" s="62">
        <v>10</v>
      </c>
      <c r="B50" s="63" t="s">
        <v>0</v>
      </c>
      <c r="C50" s="64">
        <v>45757</v>
      </c>
      <c r="D50" s="63" t="s">
        <v>161</v>
      </c>
      <c r="E50" s="65">
        <v>18.899999999999999</v>
      </c>
      <c r="F50" s="66" t="s">
        <v>274</v>
      </c>
      <c r="G50" s="70"/>
      <c r="L50" t="s">
        <v>84</v>
      </c>
      <c r="M50">
        <v>1</v>
      </c>
      <c r="N50" s="2">
        <v>40</v>
      </c>
    </row>
    <row r="51" spans="1:14" x14ac:dyDescent="0.25">
      <c r="A51" s="57">
        <v>10</v>
      </c>
      <c r="B51" s="58" t="s">
        <v>20</v>
      </c>
      <c r="C51" s="59">
        <v>45757</v>
      </c>
      <c r="D51" s="58" t="s">
        <v>161</v>
      </c>
      <c r="E51" s="60">
        <v>61.29</v>
      </c>
      <c r="F51" s="61" t="s">
        <v>274</v>
      </c>
      <c r="G51" s="71"/>
      <c r="L51" t="s">
        <v>417</v>
      </c>
      <c r="M51">
        <v>1</v>
      </c>
      <c r="N51" s="2">
        <v>38.67</v>
      </c>
    </row>
    <row r="52" spans="1:14" x14ac:dyDescent="0.25">
      <c r="A52" s="62">
        <v>1</v>
      </c>
      <c r="B52" s="63" t="s">
        <v>10</v>
      </c>
      <c r="C52" s="64">
        <v>45758</v>
      </c>
      <c r="D52" s="63" t="s">
        <v>40</v>
      </c>
      <c r="E52" s="65">
        <v>6.5</v>
      </c>
      <c r="F52" s="66" t="s">
        <v>274</v>
      </c>
      <c r="G52" s="70"/>
      <c r="L52" t="s">
        <v>49</v>
      </c>
      <c r="M52">
        <v>13</v>
      </c>
      <c r="N52" s="2">
        <v>38.380000000000003</v>
      </c>
    </row>
    <row r="53" spans="1:14" x14ac:dyDescent="0.25">
      <c r="A53" s="57">
        <v>1</v>
      </c>
      <c r="B53" s="58" t="s">
        <v>21</v>
      </c>
      <c r="C53" s="59">
        <v>45758</v>
      </c>
      <c r="D53" s="58" t="s">
        <v>40</v>
      </c>
      <c r="E53" s="60">
        <v>74</v>
      </c>
      <c r="F53" s="61" t="s">
        <v>274</v>
      </c>
      <c r="G53" s="71"/>
      <c r="L53" t="s">
        <v>121</v>
      </c>
      <c r="M53">
        <v>1</v>
      </c>
      <c r="N53" s="2">
        <v>36.39</v>
      </c>
    </row>
    <row r="54" spans="1:14" x14ac:dyDescent="0.25">
      <c r="A54" s="62">
        <v>10</v>
      </c>
      <c r="B54" s="63" t="s">
        <v>206</v>
      </c>
      <c r="C54" s="64">
        <v>45758</v>
      </c>
      <c r="D54" s="63" t="s">
        <v>38</v>
      </c>
      <c r="E54" s="65">
        <v>49.9</v>
      </c>
      <c r="F54" s="66" t="s">
        <v>274</v>
      </c>
      <c r="G54" s="70"/>
      <c r="L54" t="s">
        <v>28</v>
      </c>
      <c r="M54">
        <v>4</v>
      </c>
      <c r="N54" s="2">
        <v>33.380000000000003</v>
      </c>
    </row>
    <row r="55" spans="1:14" x14ac:dyDescent="0.25">
      <c r="A55" s="57">
        <v>1</v>
      </c>
      <c r="B55" s="58" t="s">
        <v>258</v>
      </c>
      <c r="C55" s="59">
        <v>45758</v>
      </c>
      <c r="D55" s="58" t="s">
        <v>167</v>
      </c>
      <c r="E55" s="60">
        <v>23.65</v>
      </c>
      <c r="F55" s="61" t="s">
        <v>274</v>
      </c>
      <c r="G55" s="71"/>
      <c r="L55" t="s">
        <v>254</v>
      </c>
      <c r="M55">
        <v>1</v>
      </c>
      <c r="N55" s="2">
        <v>30</v>
      </c>
    </row>
    <row r="56" spans="1:14" x14ac:dyDescent="0.25">
      <c r="A56" s="62">
        <v>30</v>
      </c>
      <c r="B56" s="63" t="s">
        <v>261</v>
      </c>
      <c r="C56" s="64">
        <v>45758</v>
      </c>
      <c r="D56" s="63" t="s">
        <v>167</v>
      </c>
      <c r="E56" s="65">
        <v>67.569999999999993</v>
      </c>
      <c r="F56" s="66" t="s">
        <v>274</v>
      </c>
      <c r="G56" s="70"/>
      <c r="L56" t="s">
        <v>249</v>
      </c>
      <c r="M56">
        <v>5</v>
      </c>
      <c r="N56" s="2">
        <v>29.950000000000003</v>
      </c>
    </row>
    <row r="57" spans="1:14" x14ac:dyDescent="0.25">
      <c r="A57" s="57">
        <v>9</v>
      </c>
      <c r="B57" s="58" t="s">
        <v>262</v>
      </c>
      <c r="C57" s="59">
        <v>45759</v>
      </c>
      <c r="D57" s="58" t="s">
        <v>40</v>
      </c>
      <c r="E57" s="60">
        <f>25.69*9</f>
        <v>231.21</v>
      </c>
      <c r="F57" s="61" t="s">
        <v>274</v>
      </c>
      <c r="G57" s="71"/>
      <c r="L57" t="s">
        <v>413</v>
      </c>
      <c r="M57">
        <v>2</v>
      </c>
      <c r="N57" s="2">
        <v>25.28</v>
      </c>
    </row>
    <row r="58" spans="1:14" x14ac:dyDescent="0.25">
      <c r="A58" s="62">
        <v>10</v>
      </c>
      <c r="B58" s="63" t="s">
        <v>33</v>
      </c>
      <c r="C58" s="64">
        <v>45760</v>
      </c>
      <c r="D58" s="63" t="s">
        <v>40</v>
      </c>
      <c r="E58" s="65">
        <v>68.7</v>
      </c>
      <c r="F58" s="66" t="s">
        <v>274</v>
      </c>
      <c r="G58" s="70"/>
      <c r="L58" t="s">
        <v>65</v>
      </c>
      <c r="M58">
        <v>5</v>
      </c>
      <c r="N58" s="2">
        <v>24.95</v>
      </c>
    </row>
    <row r="59" spans="1:14" x14ac:dyDescent="0.25">
      <c r="A59" s="57">
        <v>12</v>
      </c>
      <c r="B59" s="58" t="s">
        <v>20</v>
      </c>
      <c r="C59" s="59">
        <v>45760</v>
      </c>
      <c r="D59" s="58" t="s">
        <v>39</v>
      </c>
      <c r="E59" s="60">
        <v>61.29</v>
      </c>
      <c r="F59" s="61" t="s">
        <v>274</v>
      </c>
      <c r="G59" s="71"/>
      <c r="L59" t="s">
        <v>258</v>
      </c>
      <c r="M59">
        <v>3</v>
      </c>
      <c r="N59" s="2">
        <v>23.65</v>
      </c>
    </row>
    <row r="60" spans="1:14" x14ac:dyDescent="0.25">
      <c r="A60" s="62">
        <v>10</v>
      </c>
      <c r="B60" s="63" t="s">
        <v>0</v>
      </c>
      <c r="C60" s="64">
        <v>45760</v>
      </c>
      <c r="D60" s="63" t="s">
        <v>39</v>
      </c>
      <c r="E60" s="65">
        <v>18.899999999999999</v>
      </c>
      <c r="F60" s="66" t="s">
        <v>274</v>
      </c>
      <c r="G60" s="70"/>
      <c r="L60" t="s">
        <v>255</v>
      </c>
      <c r="M60">
        <v>1</v>
      </c>
      <c r="N60" s="2">
        <v>13.23</v>
      </c>
    </row>
    <row r="61" spans="1:14" x14ac:dyDescent="0.25">
      <c r="A61" s="57">
        <v>1</v>
      </c>
      <c r="B61" s="58" t="s">
        <v>26</v>
      </c>
      <c r="C61" s="59">
        <v>45760</v>
      </c>
      <c r="D61" s="58" t="s">
        <v>39</v>
      </c>
      <c r="E61" s="60">
        <v>40</v>
      </c>
      <c r="F61" s="61" t="s">
        <v>274</v>
      </c>
      <c r="G61" s="71"/>
      <c r="L61" t="s">
        <v>85</v>
      </c>
      <c r="M61">
        <v>1</v>
      </c>
      <c r="N61" s="2">
        <v>13.23</v>
      </c>
    </row>
    <row r="62" spans="1:14" x14ac:dyDescent="0.25">
      <c r="A62" s="62">
        <v>8</v>
      </c>
      <c r="B62" s="63" t="s">
        <v>12</v>
      </c>
      <c r="C62" s="64">
        <v>45761</v>
      </c>
      <c r="D62" s="63" t="s">
        <v>43</v>
      </c>
      <c r="E62" s="65">
        <f>1.75*8</f>
        <v>14</v>
      </c>
      <c r="F62" s="66" t="s">
        <v>274</v>
      </c>
      <c r="G62" s="70"/>
      <c r="L62" t="s">
        <v>55</v>
      </c>
      <c r="M62">
        <v>2</v>
      </c>
      <c r="N62" s="2">
        <v>3.5</v>
      </c>
    </row>
    <row r="63" spans="1:14" x14ac:dyDescent="0.25">
      <c r="A63" s="57">
        <v>1</v>
      </c>
      <c r="B63" s="58" t="s">
        <v>189</v>
      </c>
      <c r="C63" s="59">
        <v>45761</v>
      </c>
      <c r="D63" s="58" t="s">
        <v>43</v>
      </c>
      <c r="E63" s="60">
        <v>78.599999999999994</v>
      </c>
      <c r="F63" s="61" t="s">
        <v>274</v>
      </c>
      <c r="G63" s="71"/>
      <c r="L63" t="s">
        <v>256</v>
      </c>
      <c r="M63">
        <v>1</v>
      </c>
      <c r="N63" s="2">
        <v>-8.49</v>
      </c>
    </row>
    <row r="64" spans="1:14" x14ac:dyDescent="0.25">
      <c r="A64" s="62">
        <v>2</v>
      </c>
      <c r="B64" s="63" t="s">
        <v>4</v>
      </c>
      <c r="C64" s="64">
        <v>45761</v>
      </c>
      <c r="D64" s="63" t="s">
        <v>43</v>
      </c>
      <c r="E64" s="65">
        <f>125*2</f>
        <v>250</v>
      </c>
      <c r="F64" s="66" t="s">
        <v>274</v>
      </c>
      <c r="G64" s="70"/>
      <c r="L64" t="s">
        <v>190</v>
      </c>
      <c r="M64">
        <v>10</v>
      </c>
      <c r="N64" s="2">
        <v>-105</v>
      </c>
    </row>
    <row r="65" spans="1:14" x14ac:dyDescent="0.25">
      <c r="A65" s="57">
        <v>20</v>
      </c>
      <c r="B65" s="58" t="s">
        <v>16</v>
      </c>
      <c r="C65" s="59">
        <v>45761</v>
      </c>
      <c r="D65" s="58" t="s">
        <v>161</v>
      </c>
      <c r="E65" s="60">
        <v>124</v>
      </c>
      <c r="F65" s="61" t="s">
        <v>274</v>
      </c>
      <c r="G65" s="71"/>
      <c r="L65" t="s">
        <v>59</v>
      </c>
      <c r="M65">
        <v>1</v>
      </c>
      <c r="N65" s="2">
        <v>-112</v>
      </c>
    </row>
    <row r="66" spans="1:14" x14ac:dyDescent="0.25">
      <c r="A66" s="62">
        <v>2</v>
      </c>
      <c r="B66" s="63" t="s">
        <v>186</v>
      </c>
      <c r="C66" s="64">
        <v>45761</v>
      </c>
      <c r="D66" s="63" t="s">
        <v>161</v>
      </c>
      <c r="E66" s="65">
        <f>23.72*2</f>
        <v>47.44</v>
      </c>
      <c r="F66" s="66" t="s">
        <v>274</v>
      </c>
      <c r="G66" s="70"/>
      <c r="L66" t="s">
        <v>528</v>
      </c>
      <c r="M66">
        <v>953</v>
      </c>
      <c r="N66" s="2">
        <v>8817.3299999999981</v>
      </c>
    </row>
    <row r="67" spans="1:14" x14ac:dyDescent="0.25">
      <c r="A67" s="57">
        <v>1</v>
      </c>
      <c r="B67" s="58" t="s">
        <v>195</v>
      </c>
      <c r="C67" s="59">
        <v>45761</v>
      </c>
      <c r="D67" s="58" t="s">
        <v>41</v>
      </c>
      <c r="E67" s="60">
        <v>60</v>
      </c>
      <c r="F67" s="61" t="s">
        <v>274</v>
      </c>
      <c r="G67" s="71"/>
      <c r="H67" s="30"/>
    </row>
    <row r="68" spans="1:14" x14ac:dyDescent="0.25">
      <c r="A68" s="62">
        <v>1</v>
      </c>
      <c r="B68" s="63" t="s">
        <v>76</v>
      </c>
      <c r="C68" s="64">
        <v>45761</v>
      </c>
      <c r="D68" s="63" t="s">
        <v>41</v>
      </c>
      <c r="E68" s="65">
        <v>-29.9</v>
      </c>
      <c r="F68" s="67" t="s">
        <v>275</v>
      </c>
      <c r="G68" s="70"/>
    </row>
    <row r="69" spans="1:14" x14ac:dyDescent="0.25">
      <c r="A69" s="57">
        <v>1</v>
      </c>
      <c r="B69" s="58" t="s">
        <v>59</v>
      </c>
      <c r="C69" s="59">
        <v>45761</v>
      </c>
      <c r="D69" s="58" t="s">
        <v>167</v>
      </c>
      <c r="E69" s="60">
        <v>-112</v>
      </c>
      <c r="F69" s="67" t="s">
        <v>275</v>
      </c>
      <c r="G69" s="71"/>
    </row>
    <row r="70" spans="1:14" x14ac:dyDescent="0.25">
      <c r="A70" s="62">
        <v>1</v>
      </c>
      <c r="B70" s="63" t="s">
        <v>28</v>
      </c>
      <c r="C70" s="64">
        <v>45761</v>
      </c>
      <c r="D70" s="63" t="s">
        <v>167</v>
      </c>
      <c r="E70" s="65">
        <v>-16.690000000000001</v>
      </c>
      <c r="F70" s="67" t="s">
        <v>275</v>
      </c>
      <c r="G70" s="70"/>
    </row>
    <row r="71" spans="1:14" x14ac:dyDescent="0.25">
      <c r="A71" s="57">
        <v>1</v>
      </c>
      <c r="B71" s="58" t="s">
        <v>258</v>
      </c>
      <c r="C71" s="59">
        <v>45761</v>
      </c>
      <c r="D71" s="58" t="s">
        <v>167</v>
      </c>
      <c r="E71" s="60">
        <v>-23.65</v>
      </c>
      <c r="F71" s="67" t="s">
        <v>275</v>
      </c>
      <c r="G71" s="71"/>
    </row>
    <row r="72" spans="1:14" x14ac:dyDescent="0.25">
      <c r="A72" s="62">
        <v>12</v>
      </c>
      <c r="B72" s="63" t="s">
        <v>20</v>
      </c>
      <c r="C72" s="64">
        <v>45761</v>
      </c>
      <c r="D72" s="63" t="s">
        <v>40</v>
      </c>
      <c r="E72" s="65">
        <v>61.29</v>
      </c>
      <c r="F72" s="66" t="s">
        <v>274</v>
      </c>
      <c r="G72" s="70"/>
    </row>
    <row r="73" spans="1:14" x14ac:dyDescent="0.25">
      <c r="A73" s="57">
        <v>1</v>
      </c>
      <c r="B73" s="58" t="s">
        <v>184</v>
      </c>
      <c r="C73" s="59">
        <v>45761</v>
      </c>
      <c r="D73" s="58" t="s">
        <v>40</v>
      </c>
      <c r="E73" s="60">
        <v>40</v>
      </c>
      <c r="F73" s="61" t="s">
        <v>274</v>
      </c>
      <c r="G73" s="71"/>
    </row>
    <row r="74" spans="1:14" x14ac:dyDescent="0.25">
      <c r="A74" s="62">
        <v>24</v>
      </c>
      <c r="B74" s="63" t="s">
        <v>20</v>
      </c>
      <c r="C74" s="64">
        <v>45763</v>
      </c>
      <c r="D74" s="63" t="s">
        <v>167</v>
      </c>
      <c r="E74" s="65">
        <v>122.58</v>
      </c>
      <c r="F74" s="66" t="s">
        <v>274</v>
      </c>
      <c r="G74" s="70"/>
    </row>
    <row r="75" spans="1:14" x14ac:dyDescent="0.25">
      <c r="A75" s="57">
        <v>1</v>
      </c>
      <c r="B75" s="58" t="s">
        <v>121</v>
      </c>
      <c r="C75" s="59">
        <v>45764</v>
      </c>
      <c r="D75" s="58" t="s">
        <v>42</v>
      </c>
      <c r="E75" s="60">
        <v>36.39</v>
      </c>
      <c r="F75" s="61" t="s">
        <v>275</v>
      </c>
      <c r="G75" s="71"/>
    </row>
    <row r="76" spans="1:14" x14ac:dyDescent="0.25">
      <c r="A76" s="62">
        <v>1</v>
      </c>
      <c r="B76" s="63" t="s">
        <v>84</v>
      </c>
      <c r="C76" s="64">
        <v>45764</v>
      </c>
      <c r="D76" s="63" t="s">
        <v>167</v>
      </c>
      <c r="E76" s="65">
        <v>40</v>
      </c>
      <c r="F76" s="66" t="s">
        <v>274</v>
      </c>
      <c r="G76" s="70"/>
    </row>
    <row r="77" spans="1:14" x14ac:dyDescent="0.25">
      <c r="A77" s="57">
        <v>1</v>
      </c>
      <c r="B77" s="58" t="s">
        <v>28</v>
      </c>
      <c r="C77" s="59">
        <v>45764</v>
      </c>
      <c r="D77" s="58" t="s">
        <v>203</v>
      </c>
      <c r="E77" s="60">
        <v>16.690000000000001</v>
      </c>
      <c r="F77" s="61" t="s">
        <v>274</v>
      </c>
      <c r="G77" s="71"/>
    </row>
    <row r="78" spans="1:14" x14ac:dyDescent="0.25">
      <c r="A78" s="62">
        <v>7</v>
      </c>
      <c r="B78" s="63" t="s">
        <v>12</v>
      </c>
      <c r="C78" s="64">
        <v>45764</v>
      </c>
      <c r="D78" s="63" t="s">
        <v>264</v>
      </c>
      <c r="E78" s="65">
        <v>12.25</v>
      </c>
      <c r="F78" s="66" t="s">
        <v>274</v>
      </c>
      <c r="G78" s="70"/>
    </row>
    <row r="79" spans="1:14" x14ac:dyDescent="0.25">
      <c r="A79" s="57">
        <v>10</v>
      </c>
      <c r="B79" s="58" t="s">
        <v>108</v>
      </c>
      <c r="C79" s="59">
        <v>45764</v>
      </c>
      <c r="D79" s="58" t="s">
        <v>42</v>
      </c>
      <c r="E79" s="60">
        <v>63.5</v>
      </c>
      <c r="F79" s="61" t="s">
        <v>274</v>
      </c>
      <c r="G79" s="71"/>
    </row>
    <row r="80" spans="1:14" x14ac:dyDescent="0.25">
      <c r="A80" s="62">
        <v>10</v>
      </c>
      <c r="B80" s="63" t="s">
        <v>109</v>
      </c>
      <c r="C80" s="64">
        <v>45764</v>
      </c>
      <c r="D80" s="63" t="s">
        <v>42</v>
      </c>
      <c r="E80" s="65">
        <v>17</v>
      </c>
      <c r="F80" s="66" t="s">
        <v>274</v>
      </c>
      <c r="G80" s="70"/>
    </row>
    <row r="81" spans="1:7" x14ac:dyDescent="0.25">
      <c r="A81" s="57">
        <v>1</v>
      </c>
      <c r="B81" s="58" t="s">
        <v>21</v>
      </c>
      <c r="C81" s="59">
        <v>45764</v>
      </c>
      <c r="D81" s="58" t="s">
        <v>42</v>
      </c>
      <c r="E81" s="60">
        <v>74</v>
      </c>
      <c r="F81" s="61" t="s">
        <v>274</v>
      </c>
      <c r="G81" s="71"/>
    </row>
    <row r="82" spans="1:7" x14ac:dyDescent="0.25">
      <c r="A82" s="62">
        <v>1</v>
      </c>
      <c r="B82" s="63" t="s">
        <v>68</v>
      </c>
      <c r="C82" s="64">
        <v>45764</v>
      </c>
      <c r="D82" s="63" t="s">
        <v>203</v>
      </c>
      <c r="E82" s="65">
        <v>124.9</v>
      </c>
      <c r="F82" s="66" t="s">
        <v>275</v>
      </c>
      <c r="G82" s="70"/>
    </row>
    <row r="83" spans="1:7" x14ac:dyDescent="0.25">
      <c r="A83" s="57">
        <v>1</v>
      </c>
      <c r="B83" s="58" t="s">
        <v>238</v>
      </c>
      <c r="C83" s="59">
        <v>45764</v>
      </c>
      <c r="D83" s="58" t="s">
        <v>203</v>
      </c>
      <c r="E83" s="60">
        <v>133</v>
      </c>
      <c r="F83" s="61" t="s">
        <v>275</v>
      </c>
      <c r="G83" s="71"/>
    </row>
    <row r="84" spans="1:7" x14ac:dyDescent="0.25">
      <c r="A84" s="62">
        <v>10</v>
      </c>
      <c r="B84" s="63" t="s">
        <v>109</v>
      </c>
      <c r="C84" s="64">
        <v>45764</v>
      </c>
      <c r="D84" s="63" t="s">
        <v>265</v>
      </c>
      <c r="E84" s="65">
        <v>17</v>
      </c>
      <c r="F84" s="66" t="s">
        <v>274</v>
      </c>
      <c r="G84" s="70"/>
    </row>
    <row r="85" spans="1:7" x14ac:dyDescent="0.25">
      <c r="A85" s="57">
        <v>1</v>
      </c>
      <c r="B85" s="58" t="s">
        <v>10</v>
      </c>
      <c r="C85" s="59">
        <v>45764</v>
      </c>
      <c r="D85" s="58" t="s">
        <v>265</v>
      </c>
      <c r="E85" s="60">
        <v>6.5</v>
      </c>
      <c r="F85" s="61" t="s">
        <v>274</v>
      </c>
      <c r="G85" s="71"/>
    </row>
    <row r="86" spans="1:7" x14ac:dyDescent="0.25">
      <c r="A86" s="62">
        <v>1</v>
      </c>
      <c r="B86" s="63" t="s">
        <v>45</v>
      </c>
      <c r="C86" s="64">
        <v>45764</v>
      </c>
      <c r="D86" s="63" t="s">
        <v>265</v>
      </c>
      <c r="E86" s="65">
        <v>6.2</v>
      </c>
      <c r="F86" s="66" t="s">
        <v>274</v>
      </c>
      <c r="G86" s="70"/>
    </row>
    <row r="87" spans="1:7" x14ac:dyDescent="0.25">
      <c r="A87" s="57">
        <v>10</v>
      </c>
      <c r="B87" s="58" t="s">
        <v>45</v>
      </c>
      <c r="C87" s="59">
        <v>45769</v>
      </c>
      <c r="D87" s="58" t="s">
        <v>203</v>
      </c>
      <c r="E87" s="60">
        <v>62</v>
      </c>
      <c r="F87" s="61" t="s">
        <v>274</v>
      </c>
      <c r="G87" s="71"/>
    </row>
    <row r="88" spans="1:7" x14ac:dyDescent="0.25">
      <c r="A88" s="62">
        <v>10</v>
      </c>
      <c r="B88" s="63" t="s">
        <v>109</v>
      </c>
      <c r="C88" s="64">
        <v>45769</v>
      </c>
      <c r="D88" s="63" t="s">
        <v>167</v>
      </c>
      <c r="E88" s="65">
        <v>17</v>
      </c>
      <c r="F88" s="66" t="s">
        <v>274</v>
      </c>
      <c r="G88" s="70"/>
    </row>
    <row r="89" spans="1:7" x14ac:dyDescent="0.25">
      <c r="A89" s="57">
        <v>17</v>
      </c>
      <c r="B89" s="58" t="s">
        <v>109</v>
      </c>
      <c r="C89" s="59">
        <v>45769</v>
      </c>
      <c r="D89" s="58" t="s">
        <v>264</v>
      </c>
      <c r="E89" s="60">
        <v>28.9</v>
      </c>
      <c r="F89" s="61" t="s">
        <v>275</v>
      </c>
      <c r="G89" s="71"/>
    </row>
    <row r="90" spans="1:7" x14ac:dyDescent="0.25">
      <c r="A90" s="62">
        <v>13</v>
      </c>
      <c r="B90" s="63" t="s">
        <v>49</v>
      </c>
      <c r="C90" s="64">
        <v>45769</v>
      </c>
      <c r="D90" s="63" t="s">
        <v>264</v>
      </c>
      <c r="E90" s="65">
        <v>38.380000000000003</v>
      </c>
      <c r="F90" s="66" t="s">
        <v>274</v>
      </c>
      <c r="G90" s="70"/>
    </row>
    <row r="91" spans="1:7" x14ac:dyDescent="0.25">
      <c r="A91" s="57">
        <v>100</v>
      </c>
      <c r="B91" s="58" t="s">
        <v>95</v>
      </c>
      <c r="C91" s="59">
        <v>45769</v>
      </c>
      <c r="D91" s="58" t="s">
        <v>264</v>
      </c>
      <c r="E91" s="60">
        <v>30</v>
      </c>
      <c r="F91" s="61" t="s">
        <v>274</v>
      </c>
      <c r="G91" s="71"/>
    </row>
    <row r="92" spans="1:7" x14ac:dyDescent="0.25">
      <c r="A92" s="62">
        <v>5</v>
      </c>
      <c r="B92" s="63" t="s">
        <v>12</v>
      </c>
      <c r="C92" s="64">
        <v>45769</v>
      </c>
      <c r="D92" s="63" t="s">
        <v>264</v>
      </c>
      <c r="E92" s="65">
        <v>8.75</v>
      </c>
      <c r="F92" s="66" t="s">
        <v>274</v>
      </c>
      <c r="G92" s="70"/>
    </row>
    <row r="93" spans="1:7" x14ac:dyDescent="0.25">
      <c r="A93" s="57">
        <v>1</v>
      </c>
      <c r="B93" s="58" t="s">
        <v>81</v>
      </c>
      <c r="C93" s="59">
        <v>45769</v>
      </c>
      <c r="D93" s="58" t="s">
        <v>42</v>
      </c>
      <c r="E93" s="60">
        <v>40</v>
      </c>
      <c r="F93" s="61" t="s">
        <v>274</v>
      </c>
      <c r="G93" s="71"/>
    </row>
    <row r="94" spans="1:7" x14ac:dyDescent="0.25">
      <c r="A94" s="62">
        <v>1</v>
      </c>
      <c r="B94" s="63" t="s">
        <v>82</v>
      </c>
      <c r="C94" s="64">
        <v>45769</v>
      </c>
      <c r="D94" s="63" t="s">
        <v>42</v>
      </c>
      <c r="E94" s="65">
        <v>40</v>
      </c>
      <c r="F94" s="66" t="s">
        <v>274</v>
      </c>
      <c r="G94" s="70"/>
    </row>
    <row r="95" spans="1:7" x14ac:dyDescent="0.25">
      <c r="A95" s="57">
        <v>12</v>
      </c>
      <c r="B95" s="58" t="s">
        <v>20</v>
      </c>
      <c r="C95" s="59">
        <v>45769</v>
      </c>
      <c r="D95" s="58" t="s">
        <v>42</v>
      </c>
      <c r="E95" s="60">
        <v>61.29</v>
      </c>
      <c r="F95" s="61" t="s">
        <v>274</v>
      </c>
      <c r="G95" s="71"/>
    </row>
    <row r="96" spans="1:7" x14ac:dyDescent="0.25">
      <c r="A96" s="62">
        <v>5</v>
      </c>
      <c r="B96" s="63" t="s">
        <v>58</v>
      </c>
      <c r="C96" s="64">
        <v>45769</v>
      </c>
      <c r="D96" s="63" t="s">
        <v>264</v>
      </c>
      <c r="E96" s="65">
        <v>128.46</v>
      </c>
      <c r="F96" s="66" t="s">
        <v>275</v>
      </c>
      <c r="G96" s="70"/>
    </row>
    <row r="97" spans="1:7" x14ac:dyDescent="0.25">
      <c r="A97" s="57">
        <v>1</v>
      </c>
      <c r="B97" s="58" t="s">
        <v>10</v>
      </c>
      <c r="C97" s="59">
        <v>45769</v>
      </c>
      <c r="D97" s="58" t="s">
        <v>41</v>
      </c>
      <c r="E97" s="60">
        <v>6.5</v>
      </c>
      <c r="F97" s="61" t="s">
        <v>274</v>
      </c>
      <c r="G97" s="71"/>
    </row>
    <row r="98" spans="1:7" x14ac:dyDescent="0.25">
      <c r="A98" s="62">
        <v>17</v>
      </c>
      <c r="B98" s="63" t="s">
        <v>109</v>
      </c>
      <c r="C98" s="64">
        <v>45769</v>
      </c>
      <c r="D98" s="63" t="s">
        <v>42</v>
      </c>
      <c r="E98" s="65">
        <v>28.9</v>
      </c>
      <c r="F98" s="66" t="s">
        <v>274</v>
      </c>
      <c r="G98" s="70"/>
    </row>
    <row r="99" spans="1:7" x14ac:dyDescent="0.25">
      <c r="A99" s="57">
        <v>100</v>
      </c>
      <c r="B99" s="58" t="s">
        <v>95</v>
      </c>
      <c r="C99" s="59">
        <v>45769</v>
      </c>
      <c r="D99" s="58" t="s">
        <v>42</v>
      </c>
      <c r="E99" s="60">
        <v>30</v>
      </c>
      <c r="F99" s="61" t="s">
        <v>274</v>
      </c>
      <c r="G99" s="71"/>
    </row>
    <row r="100" spans="1:7" x14ac:dyDescent="0.25">
      <c r="A100" s="62">
        <v>1</v>
      </c>
      <c r="B100" s="63" t="s">
        <v>67</v>
      </c>
      <c r="C100" s="64">
        <v>45769</v>
      </c>
      <c r="D100" s="63" t="s">
        <v>41</v>
      </c>
      <c r="E100" s="65">
        <v>740</v>
      </c>
      <c r="F100" s="66" t="s">
        <v>274</v>
      </c>
      <c r="G100" s="70"/>
    </row>
    <row r="101" spans="1:7" x14ac:dyDescent="0.25">
      <c r="A101" s="57">
        <v>3</v>
      </c>
      <c r="B101" s="58" t="s">
        <v>45</v>
      </c>
      <c r="C101" s="59">
        <v>45769</v>
      </c>
      <c r="D101" s="58" t="s">
        <v>203</v>
      </c>
      <c r="E101" s="60">
        <v>18.600000000000001</v>
      </c>
      <c r="F101" s="61" t="s">
        <v>274</v>
      </c>
      <c r="G101" s="71"/>
    </row>
    <row r="102" spans="1:7" x14ac:dyDescent="0.25">
      <c r="A102" s="62">
        <v>5</v>
      </c>
      <c r="B102" s="63" t="s">
        <v>65</v>
      </c>
      <c r="C102" s="64">
        <v>45769</v>
      </c>
      <c r="D102" s="63" t="s">
        <v>203</v>
      </c>
      <c r="E102" s="65">
        <v>24.95</v>
      </c>
      <c r="F102" s="66" t="s">
        <v>275</v>
      </c>
      <c r="G102" s="70"/>
    </row>
    <row r="103" spans="1:7" x14ac:dyDescent="0.25">
      <c r="A103" s="57">
        <v>2</v>
      </c>
      <c r="B103" s="58" t="s">
        <v>51</v>
      </c>
      <c r="C103" s="68" t="s">
        <v>404</v>
      </c>
      <c r="D103" s="58" t="s">
        <v>161</v>
      </c>
      <c r="E103" s="60">
        <v>22.4</v>
      </c>
      <c r="F103" s="61" t="s">
        <v>274</v>
      </c>
      <c r="G103" s="71"/>
    </row>
    <row r="104" spans="1:7" x14ac:dyDescent="0.25">
      <c r="A104" s="62">
        <v>1</v>
      </c>
      <c r="B104" s="63" t="s">
        <v>82</v>
      </c>
      <c r="C104" s="69" t="s">
        <v>411</v>
      </c>
      <c r="D104" s="63" t="s">
        <v>203</v>
      </c>
      <c r="E104" s="65">
        <v>40</v>
      </c>
      <c r="F104" s="66" t="s">
        <v>274</v>
      </c>
      <c r="G104" s="70"/>
    </row>
    <row r="105" spans="1:7" x14ac:dyDescent="0.25">
      <c r="A105" s="57">
        <v>7</v>
      </c>
      <c r="B105" s="58" t="s">
        <v>45</v>
      </c>
      <c r="C105" s="68" t="s">
        <v>412</v>
      </c>
      <c r="D105" s="58" t="s">
        <v>42</v>
      </c>
      <c r="E105" s="60">
        <v>25.55</v>
      </c>
      <c r="F105" s="61" t="s">
        <v>274</v>
      </c>
      <c r="G105" s="71"/>
    </row>
    <row r="106" spans="1:7" x14ac:dyDescent="0.25">
      <c r="A106" s="62">
        <v>2</v>
      </c>
      <c r="B106" s="63" t="s">
        <v>12</v>
      </c>
      <c r="C106" s="69" t="s">
        <v>412</v>
      </c>
      <c r="D106" s="63" t="s">
        <v>264</v>
      </c>
      <c r="E106" s="65">
        <v>3.5</v>
      </c>
      <c r="F106" s="66" t="s">
        <v>274</v>
      </c>
      <c r="G106" s="70"/>
    </row>
    <row r="107" spans="1:7" x14ac:dyDescent="0.25">
      <c r="A107" s="57">
        <v>1</v>
      </c>
      <c r="B107" s="58" t="s">
        <v>85</v>
      </c>
      <c r="C107" s="68" t="s">
        <v>412</v>
      </c>
      <c r="D107" s="58" t="s">
        <v>264</v>
      </c>
      <c r="E107" s="60">
        <v>13.23</v>
      </c>
      <c r="F107" s="61" t="s">
        <v>274</v>
      </c>
      <c r="G107" s="71"/>
    </row>
    <row r="108" spans="1:7" x14ac:dyDescent="0.25">
      <c r="A108" s="62">
        <v>1</v>
      </c>
      <c r="B108" s="63" t="s">
        <v>10</v>
      </c>
      <c r="C108" s="69" t="s">
        <v>412</v>
      </c>
      <c r="D108" s="63" t="s">
        <v>264</v>
      </c>
      <c r="E108" s="65">
        <v>6.5</v>
      </c>
      <c r="F108" s="66" t="s">
        <v>274</v>
      </c>
      <c r="G108" s="70"/>
    </row>
    <row r="109" spans="1:7" x14ac:dyDescent="0.25">
      <c r="A109" s="57">
        <v>2</v>
      </c>
      <c r="B109" s="58" t="s">
        <v>413</v>
      </c>
      <c r="C109" s="68" t="s">
        <v>414</v>
      </c>
      <c r="D109" s="58" t="s">
        <v>42</v>
      </c>
      <c r="E109" s="60">
        <v>25.28</v>
      </c>
      <c r="F109" s="61" t="s">
        <v>274</v>
      </c>
      <c r="G109" s="71"/>
    </row>
    <row r="110" spans="1:7" x14ac:dyDescent="0.25">
      <c r="A110" s="62">
        <v>4</v>
      </c>
      <c r="B110" s="63" t="s">
        <v>51</v>
      </c>
      <c r="C110" s="69" t="s">
        <v>414</v>
      </c>
      <c r="D110" s="63" t="s">
        <v>41</v>
      </c>
      <c r="E110" s="65">
        <v>44.8</v>
      </c>
      <c r="F110" s="66" t="s">
        <v>275</v>
      </c>
      <c r="G110" s="70"/>
    </row>
    <row r="111" spans="1:7" x14ac:dyDescent="0.25">
      <c r="A111" s="57">
        <v>2</v>
      </c>
      <c r="B111" s="58" t="s">
        <v>52</v>
      </c>
      <c r="C111" s="68" t="s">
        <v>414</v>
      </c>
      <c r="D111" s="58" t="s">
        <v>41</v>
      </c>
      <c r="E111" s="60">
        <v>42.3</v>
      </c>
      <c r="F111" s="61" t="s">
        <v>275</v>
      </c>
      <c r="G111" s="71"/>
    </row>
    <row r="112" spans="1:7" x14ac:dyDescent="0.25">
      <c r="A112" s="62">
        <v>1</v>
      </c>
      <c r="B112" s="63" t="s">
        <v>76</v>
      </c>
      <c r="C112" s="69" t="s">
        <v>414</v>
      </c>
      <c r="D112" s="63" t="s">
        <v>41</v>
      </c>
      <c r="E112" s="65">
        <v>29.9</v>
      </c>
      <c r="F112" s="66" t="s">
        <v>275</v>
      </c>
      <c r="G112" s="70"/>
    </row>
    <row r="113" spans="1:7" x14ac:dyDescent="0.25">
      <c r="A113" s="57">
        <v>10</v>
      </c>
      <c r="B113" s="58" t="s">
        <v>108</v>
      </c>
      <c r="C113" s="68" t="s">
        <v>414</v>
      </c>
      <c r="D113" s="58" t="s">
        <v>42</v>
      </c>
      <c r="E113" s="60">
        <v>63.5</v>
      </c>
      <c r="F113" s="61" t="s">
        <v>274</v>
      </c>
      <c r="G113" s="71"/>
    </row>
    <row r="114" spans="1:7" x14ac:dyDescent="0.25">
      <c r="A114" s="62">
        <v>1</v>
      </c>
      <c r="B114" s="63" t="s">
        <v>127</v>
      </c>
      <c r="C114" s="69" t="s">
        <v>414</v>
      </c>
      <c r="D114" s="63" t="s">
        <v>42</v>
      </c>
      <c r="E114" s="65">
        <v>70</v>
      </c>
      <c r="F114" s="66" t="s">
        <v>274</v>
      </c>
      <c r="G114" s="70"/>
    </row>
    <row r="115" spans="1:7" x14ac:dyDescent="0.25">
      <c r="A115" s="57">
        <v>1</v>
      </c>
      <c r="B115" s="58" t="s">
        <v>10</v>
      </c>
      <c r="C115" s="68" t="s">
        <v>414</v>
      </c>
      <c r="D115" s="58" t="s">
        <v>264</v>
      </c>
      <c r="E115" s="60">
        <v>6.5</v>
      </c>
      <c r="F115" s="61" t="s">
        <v>274</v>
      </c>
      <c r="G115" s="71"/>
    </row>
    <row r="116" spans="1:7" x14ac:dyDescent="0.25">
      <c r="A116" s="62">
        <v>12</v>
      </c>
      <c r="B116" s="63" t="s">
        <v>20</v>
      </c>
      <c r="C116" s="69" t="s">
        <v>414</v>
      </c>
      <c r="D116" s="63" t="s">
        <v>264</v>
      </c>
      <c r="E116" s="65">
        <v>61.320000000000007</v>
      </c>
      <c r="F116" s="66" t="s">
        <v>274</v>
      </c>
      <c r="G116" s="70"/>
    </row>
    <row r="117" spans="1:7" x14ac:dyDescent="0.25">
      <c r="A117" s="57">
        <v>1</v>
      </c>
      <c r="B117" s="58" t="s">
        <v>82</v>
      </c>
      <c r="C117" s="68" t="s">
        <v>414</v>
      </c>
      <c r="D117" s="58" t="s">
        <v>264</v>
      </c>
      <c r="E117" s="60">
        <v>40</v>
      </c>
      <c r="F117" s="61" t="s">
        <v>274</v>
      </c>
      <c r="G117" s="71"/>
    </row>
    <row r="118" spans="1:7" x14ac:dyDescent="0.25">
      <c r="A118" s="62">
        <v>1</v>
      </c>
      <c r="B118" s="63" t="s">
        <v>83</v>
      </c>
      <c r="C118" s="69" t="s">
        <v>414</v>
      </c>
      <c r="D118" s="63" t="s">
        <v>264</v>
      </c>
      <c r="E118" s="65">
        <v>40</v>
      </c>
      <c r="F118" s="66" t="s">
        <v>274</v>
      </c>
      <c r="G118" s="70"/>
    </row>
    <row r="119" spans="1:7" x14ac:dyDescent="0.25">
      <c r="A119" s="57">
        <v>1</v>
      </c>
      <c r="B119" s="58" t="s">
        <v>2</v>
      </c>
      <c r="C119" s="68" t="s">
        <v>414</v>
      </c>
      <c r="D119" s="58" t="s">
        <v>264</v>
      </c>
      <c r="E119" s="60">
        <v>113</v>
      </c>
      <c r="F119" s="61" t="s">
        <v>274</v>
      </c>
      <c r="G119" s="71"/>
    </row>
    <row r="120" spans="1:7" x14ac:dyDescent="0.25">
      <c r="A120" s="62">
        <v>16</v>
      </c>
      <c r="B120" s="63" t="s">
        <v>415</v>
      </c>
      <c r="C120" s="69" t="s">
        <v>414</v>
      </c>
      <c r="D120" s="63" t="s">
        <v>264</v>
      </c>
      <c r="E120" s="65">
        <v>80</v>
      </c>
      <c r="F120" s="66" t="s">
        <v>275</v>
      </c>
      <c r="G120" s="70"/>
    </row>
    <row r="121" spans="1:7" x14ac:dyDescent="0.25">
      <c r="A121" s="57">
        <v>1</v>
      </c>
      <c r="B121" s="58" t="s">
        <v>100</v>
      </c>
      <c r="C121" s="68" t="s">
        <v>414</v>
      </c>
      <c r="D121" s="58" t="s">
        <v>41</v>
      </c>
      <c r="E121" s="60">
        <v>38.81</v>
      </c>
      <c r="F121" s="61" t="s">
        <v>274</v>
      </c>
      <c r="G121" s="71"/>
    </row>
    <row r="122" spans="1:7" x14ac:dyDescent="0.25">
      <c r="A122" s="62">
        <v>1</v>
      </c>
      <c r="B122" s="63" t="s">
        <v>62</v>
      </c>
      <c r="C122" s="69" t="s">
        <v>414</v>
      </c>
      <c r="D122" s="63" t="s">
        <v>203</v>
      </c>
      <c r="E122" s="65">
        <v>42.93</v>
      </c>
      <c r="F122" s="66" t="s">
        <v>274</v>
      </c>
      <c r="G122" s="70"/>
    </row>
    <row r="123" spans="1:7" x14ac:dyDescent="0.25">
      <c r="A123" s="57">
        <v>1</v>
      </c>
      <c r="B123" s="58" t="s">
        <v>10</v>
      </c>
      <c r="C123" s="68" t="s">
        <v>414</v>
      </c>
      <c r="D123" s="58" t="s">
        <v>40</v>
      </c>
      <c r="E123" s="60">
        <v>6.5</v>
      </c>
      <c r="F123" s="61" t="s">
        <v>274</v>
      </c>
      <c r="G123" s="71"/>
    </row>
    <row r="124" spans="1:7" x14ac:dyDescent="0.25">
      <c r="A124" s="62">
        <v>1</v>
      </c>
      <c r="B124" s="63" t="s">
        <v>23</v>
      </c>
      <c r="C124" s="69" t="s">
        <v>414</v>
      </c>
      <c r="D124" s="63" t="s">
        <v>42</v>
      </c>
      <c r="E124" s="65">
        <v>82.93</v>
      </c>
      <c r="F124" s="66" t="s">
        <v>274</v>
      </c>
      <c r="G124" s="70"/>
    </row>
    <row r="125" spans="1:7" x14ac:dyDescent="0.25">
      <c r="A125" s="57">
        <v>1</v>
      </c>
      <c r="B125" s="58" t="s">
        <v>2</v>
      </c>
      <c r="C125" s="68" t="s">
        <v>414</v>
      </c>
      <c r="D125" s="58" t="s">
        <v>42</v>
      </c>
      <c r="E125" s="60">
        <v>113</v>
      </c>
      <c r="F125" s="61" t="s">
        <v>274</v>
      </c>
      <c r="G125" s="71"/>
    </row>
    <row r="126" spans="1:7" x14ac:dyDescent="0.25">
      <c r="A126" s="62">
        <v>1</v>
      </c>
      <c r="B126" s="63" t="s">
        <v>55</v>
      </c>
      <c r="C126" s="69" t="s">
        <v>419</v>
      </c>
      <c r="D126" s="63" t="s">
        <v>264</v>
      </c>
      <c r="E126" s="65">
        <v>1.75</v>
      </c>
      <c r="F126" s="66" t="s">
        <v>274</v>
      </c>
      <c r="G126" s="70"/>
    </row>
    <row r="127" spans="1:7" x14ac:dyDescent="0.25">
      <c r="A127" s="57">
        <v>1</v>
      </c>
      <c r="B127" s="58" t="s">
        <v>67</v>
      </c>
      <c r="C127" s="68" t="s">
        <v>419</v>
      </c>
      <c r="D127" s="58" t="s">
        <v>42</v>
      </c>
      <c r="E127" s="60">
        <v>740</v>
      </c>
      <c r="F127" s="61" t="s">
        <v>274</v>
      </c>
      <c r="G127" s="73"/>
    </row>
    <row r="128" spans="1:7" x14ac:dyDescent="0.25">
      <c r="A128" s="20" t="s">
        <v>143</v>
      </c>
      <c r="B128" s="18" t="s">
        <v>121</v>
      </c>
      <c r="C128" s="3" t="s">
        <v>419</v>
      </c>
      <c r="D128" s="9" t="s">
        <v>264</v>
      </c>
      <c r="E128" s="15" t="s">
        <v>422</v>
      </c>
      <c r="F128" s="31" t="s">
        <v>274</v>
      </c>
      <c r="G128" s="73" t="s">
        <v>420</v>
      </c>
    </row>
    <row r="129" spans="1:7" x14ac:dyDescent="0.25">
      <c r="A129" s="20">
        <v>10</v>
      </c>
      <c r="B129" s="18" t="s">
        <v>45</v>
      </c>
      <c r="C129" s="3" t="s">
        <v>419</v>
      </c>
      <c r="D129" s="9" t="s">
        <v>264</v>
      </c>
      <c r="E129" s="15">
        <v>36.5</v>
      </c>
      <c r="F129" s="31" t="s">
        <v>274</v>
      </c>
      <c r="G129" s="73"/>
    </row>
    <row r="130" spans="1:7" x14ac:dyDescent="0.25">
      <c r="A130" s="20">
        <v>1</v>
      </c>
      <c r="B130" s="18" t="s">
        <v>417</v>
      </c>
      <c r="C130" s="3" t="s">
        <v>419</v>
      </c>
      <c r="D130" s="9" t="s">
        <v>167</v>
      </c>
      <c r="E130" s="15">
        <v>38.67</v>
      </c>
      <c r="F130" s="31" t="s">
        <v>274</v>
      </c>
      <c r="G130" s="73"/>
    </row>
    <row r="131" spans="1:7" x14ac:dyDescent="0.25">
      <c r="A131" s="20">
        <v>8</v>
      </c>
      <c r="B131" s="18" t="s">
        <v>45</v>
      </c>
      <c r="C131" s="3" t="s">
        <v>419</v>
      </c>
      <c r="D131" s="9" t="s">
        <v>264</v>
      </c>
      <c r="E131" s="15">
        <v>29.2</v>
      </c>
      <c r="F131" s="31" t="s">
        <v>275</v>
      </c>
      <c r="G131" s="73"/>
    </row>
    <row r="132" spans="1:7" x14ac:dyDescent="0.25">
      <c r="A132" s="20">
        <v>12</v>
      </c>
      <c r="B132" s="18" t="s">
        <v>20</v>
      </c>
      <c r="C132" s="3" t="s">
        <v>419</v>
      </c>
      <c r="D132" s="9" t="s">
        <v>264</v>
      </c>
      <c r="E132" s="15">
        <v>61.320000000000007</v>
      </c>
      <c r="F132" s="31" t="s">
        <v>274</v>
      </c>
      <c r="G132" s="73"/>
    </row>
    <row r="133" spans="1:7" x14ac:dyDescent="0.25">
      <c r="A133" s="20">
        <v>10</v>
      </c>
      <c r="B133" s="18" t="s">
        <v>109</v>
      </c>
      <c r="C133" s="3" t="s">
        <v>419</v>
      </c>
      <c r="D133" s="9" t="s">
        <v>264</v>
      </c>
      <c r="E133" s="15">
        <v>17</v>
      </c>
      <c r="F133" s="31" t="s">
        <v>274</v>
      </c>
      <c r="G133" s="73"/>
    </row>
    <row r="134" spans="1:7" x14ac:dyDescent="0.25">
      <c r="A134" s="20">
        <v>1</v>
      </c>
      <c r="B134" s="18" t="s">
        <v>55</v>
      </c>
      <c r="C134" s="3" t="s">
        <v>419</v>
      </c>
      <c r="D134" s="9" t="s">
        <v>203</v>
      </c>
      <c r="E134" s="15">
        <v>1.75</v>
      </c>
      <c r="F134" s="31" t="s">
        <v>274</v>
      </c>
      <c r="G134" s="73"/>
    </row>
    <row r="135" spans="1:7" x14ac:dyDescent="0.25">
      <c r="A135" s="20">
        <v>1</v>
      </c>
      <c r="B135" s="18" t="s">
        <v>76</v>
      </c>
      <c r="C135" s="3" t="s">
        <v>419</v>
      </c>
      <c r="D135" s="9" t="s">
        <v>203</v>
      </c>
      <c r="E135" s="15">
        <v>29.9</v>
      </c>
      <c r="F135" s="31" t="s">
        <v>274</v>
      </c>
      <c r="G135" s="73"/>
    </row>
    <row r="136" spans="1:7" x14ac:dyDescent="0.25">
      <c r="A136" s="20">
        <v>1</v>
      </c>
      <c r="B136" s="18" t="s">
        <v>92</v>
      </c>
      <c r="C136" s="3" t="s">
        <v>419</v>
      </c>
      <c r="D136" s="9" t="s">
        <v>42</v>
      </c>
      <c r="E136" s="15">
        <v>60</v>
      </c>
      <c r="F136" s="31" t="s">
        <v>274</v>
      </c>
      <c r="G136" s="73"/>
    </row>
    <row r="137" spans="1:7" x14ac:dyDescent="0.25">
      <c r="A137" s="20">
        <v>1</v>
      </c>
      <c r="B137" s="18" t="s">
        <v>110</v>
      </c>
      <c r="C137" s="3" t="s">
        <v>419</v>
      </c>
      <c r="D137" s="9" t="s">
        <v>42</v>
      </c>
      <c r="E137" s="15">
        <v>70</v>
      </c>
      <c r="F137" s="31" t="s">
        <v>274</v>
      </c>
      <c r="G137" s="73"/>
    </row>
    <row r="138" spans="1:7" x14ac:dyDescent="0.25">
      <c r="A138" s="20">
        <v>6</v>
      </c>
      <c r="B138" s="18" t="s">
        <v>12</v>
      </c>
      <c r="C138" s="3" t="s">
        <v>419</v>
      </c>
      <c r="D138" s="9" t="s">
        <v>203</v>
      </c>
      <c r="E138" s="15">
        <v>10.5</v>
      </c>
      <c r="F138" s="31" t="s">
        <v>274</v>
      </c>
      <c r="G138" s="73"/>
    </row>
    <row r="139" spans="1:7" x14ac:dyDescent="0.25">
      <c r="A139" s="74">
        <v>1</v>
      </c>
      <c r="B139" s="75" t="s">
        <v>100</v>
      </c>
      <c r="C139" s="64">
        <v>45779</v>
      </c>
      <c r="D139" s="76" t="s">
        <v>265</v>
      </c>
      <c r="E139" s="77">
        <v>38.81</v>
      </c>
      <c r="F139" s="78" t="s">
        <v>275</v>
      </c>
      <c r="G139" s="73"/>
    </row>
    <row r="140" spans="1:7" x14ac:dyDescent="0.25">
      <c r="A140" s="20">
        <v>5</v>
      </c>
      <c r="B140" s="18" t="s">
        <v>525</v>
      </c>
      <c r="C140" s="3">
        <v>45755</v>
      </c>
      <c r="D140" s="9" t="s">
        <v>526</v>
      </c>
      <c r="E140" s="15">
        <v>1387.9</v>
      </c>
      <c r="F140" s="31" t="s">
        <v>274</v>
      </c>
      <c r="G140" s="73"/>
    </row>
    <row r="141" spans="1:7" x14ac:dyDescent="0.25">
      <c r="A141" s="79"/>
      <c r="B141" s="80"/>
      <c r="C141" s="81"/>
      <c r="D141" s="82"/>
      <c r="E141" s="83"/>
      <c r="F141" s="73"/>
      <c r="G141" s="73"/>
    </row>
    <row r="142" spans="1:7" x14ac:dyDescent="0.25">
      <c r="A142" s="79"/>
      <c r="B142" s="80"/>
      <c r="C142" s="81"/>
      <c r="D142" s="82"/>
      <c r="E142" s="83"/>
      <c r="F142" s="73"/>
      <c r="G142" s="73"/>
    </row>
    <row r="143" spans="1:7" x14ac:dyDescent="0.25">
      <c r="A143" s="79"/>
      <c r="B143" s="80"/>
      <c r="C143" s="81"/>
      <c r="D143" s="82"/>
      <c r="E143" s="83"/>
      <c r="F143" s="73"/>
      <c r="G143" s="73"/>
    </row>
    <row r="144" spans="1:7" x14ac:dyDescent="0.25">
      <c r="A144" s="79"/>
      <c r="B144" s="80"/>
      <c r="C144" s="81"/>
      <c r="D144" s="82"/>
      <c r="E144" s="83"/>
      <c r="F144" s="73"/>
      <c r="G144" s="73"/>
    </row>
    <row r="145" spans="1:7" x14ac:dyDescent="0.25">
      <c r="A145" s="79"/>
      <c r="B145" s="80"/>
      <c r="C145" s="81"/>
      <c r="D145" s="82"/>
      <c r="E145" s="83"/>
      <c r="F145" s="73"/>
      <c r="G145" s="73"/>
    </row>
    <row r="146" spans="1:7" x14ac:dyDescent="0.25">
      <c r="A146" s="79"/>
      <c r="B146" s="80"/>
      <c r="C146" s="81"/>
      <c r="D146" s="82"/>
      <c r="E146" s="83"/>
      <c r="F146" s="73"/>
      <c r="G146" s="73"/>
    </row>
    <row r="147" spans="1:7" x14ac:dyDescent="0.25">
      <c r="A147" s="79"/>
      <c r="B147" s="80"/>
      <c r="C147" s="81"/>
      <c r="D147" s="82"/>
      <c r="E147" s="83"/>
      <c r="F147" s="73"/>
    </row>
  </sheetData>
  <sortState xmlns:xlrd2="http://schemas.microsoft.com/office/spreadsheetml/2017/richdata2" ref="L2:N65">
    <sortCondition descending="1" ref="N2:N65"/>
  </sortState>
  <mergeCells count="3">
    <mergeCell ref="G6:J8"/>
    <mergeCell ref="H1:J5"/>
    <mergeCell ref="G1:G5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Header>&amp;R&amp;"Calibri"&amp;10&amp;K000000 Internal&amp;1#_x000D_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F8261-4EF4-4F4D-A6AD-69BE58557DDF}">
  <sheetPr codeName="Planilha7"/>
  <dimension ref="A1:E154"/>
  <sheetViews>
    <sheetView showGridLines="0" topLeftCell="A126" workbookViewId="0">
      <selection activeCell="C57" sqref="C57"/>
    </sheetView>
  </sheetViews>
  <sheetFormatPr defaultColWidth="8.85546875" defaultRowHeight="15" x14ac:dyDescent="0.25"/>
  <cols>
    <col min="1" max="1" width="10.28515625" customWidth="1"/>
    <col min="2" max="2" width="15.140625" bestFit="1" customWidth="1"/>
    <col min="3" max="3" width="34.28515625" bestFit="1" customWidth="1"/>
    <col min="4" max="4" width="14.28515625" bestFit="1" customWidth="1"/>
    <col min="5" max="5" width="12" bestFit="1" customWidth="1"/>
  </cols>
  <sheetData>
    <row r="1" spans="1:5" ht="21.75" customHeight="1" x14ac:dyDescent="0.25">
      <c r="A1" s="39" t="s">
        <v>399</v>
      </c>
      <c r="B1" s="39" t="s">
        <v>398</v>
      </c>
      <c r="C1" s="6" t="s">
        <v>136</v>
      </c>
      <c r="D1" s="39" t="s">
        <v>400</v>
      </c>
      <c r="E1" s="39" t="s">
        <v>141</v>
      </c>
    </row>
    <row r="8" spans="1:5" x14ac:dyDescent="0.25">
      <c r="A8">
        <v>6845</v>
      </c>
      <c r="B8" t="s">
        <v>283</v>
      </c>
      <c r="C8" t="s">
        <v>284</v>
      </c>
      <c r="D8">
        <v>2</v>
      </c>
      <c r="E8" t="s">
        <v>138</v>
      </c>
    </row>
    <row r="9" spans="1:5" x14ac:dyDescent="0.25">
      <c r="A9">
        <v>145</v>
      </c>
      <c r="B9" t="s">
        <v>285</v>
      </c>
      <c r="C9" t="s">
        <v>246</v>
      </c>
      <c r="D9">
        <v>11</v>
      </c>
      <c r="E9" t="s">
        <v>278</v>
      </c>
    </row>
    <row r="10" spans="1:5" x14ac:dyDescent="0.25">
      <c r="A10">
        <v>121</v>
      </c>
      <c r="B10" t="s">
        <v>285</v>
      </c>
      <c r="C10" t="s">
        <v>87</v>
      </c>
      <c r="D10">
        <v>15</v>
      </c>
      <c r="E10" t="s">
        <v>278</v>
      </c>
    </row>
    <row r="11" spans="1:5" x14ac:dyDescent="0.25">
      <c r="A11">
        <v>5775</v>
      </c>
      <c r="B11" t="s">
        <v>279</v>
      </c>
      <c r="C11" t="s">
        <v>236</v>
      </c>
      <c r="D11">
        <v>2</v>
      </c>
      <c r="E11" t="s">
        <v>138</v>
      </c>
    </row>
    <row r="12" spans="1:5" x14ac:dyDescent="0.25">
      <c r="A12">
        <v>9249</v>
      </c>
      <c r="B12" t="s">
        <v>286</v>
      </c>
      <c r="C12" t="s">
        <v>287</v>
      </c>
      <c r="D12">
        <v>5</v>
      </c>
      <c r="E12" t="s">
        <v>138</v>
      </c>
    </row>
    <row r="13" spans="1:5" x14ac:dyDescent="0.25">
      <c r="A13">
        <v>5271</v>
      </c>
      <c r="B13" t="s">
        <v>279</v>
      </c>
      <c r="C13" t="s">
        <v>288</v>
      </c>
      <c r="D13">
        <v>74</v>
      </c>
      <c r="E13" t="s">
        <v>278</v>
      </c>
    </row>
    <row r="14" spans="1:5" x14ac:dyDescent="0.25">
      <c r="A14">
        <v>401</v>
      </c>
      <c r="B14" t="s">
        <v>289</v>
      </c>
      <c r="C14" t="s">
        <v>5</v>
      </c>
      <c r="D14">
        <v>2</v>
      </c>
      <c r="E14" t="s">
        <v>138</v>
      </c>
    </row>
    <row r="15" spans="1:5" x14ac:dyDescent="0.25">
      <c r="A15">
        <v>169</v>
      </c>
      <c r="B15" t="s">
        <v>285</v>
      </c>
      <c r="C15" t="s">
        <v>235</v>
      </c>
      <c r="D15">
        <v>2</v>
      </c>
      <c r="E15" t="s">
        <v>290</v>
      </c>
    </row>
    <row r="16" spans="1:5" x14ac:dyDescent="0.25">
      <c r="A16">
        <v>8277</v>
      </c>
      <c r="B16" t="s">
        <v>291</v>
      </c>
      <c r="C16" t="s">
        <v>292</v>
      </c>
      <c r="D16">
        <v>1</v>
      </c>
      <c r="E16" t="s">
        <v>138</v>
      </c>
    </row>
    <row r="17" spans="1:5" x14ac:dyDescent="0.25">
      <c r="A17">
        <v>840</v>
      </c>
      <c r="B17" t="s">
        <v>293</v>
      </c>
      <c r="C17" t="s">
        <v>294</v>
      </c>
      <c r="D17">
        <v>0</v>
      </c>
      <c r="E17" t="s">
        <v>138</v>
      </c>
    </row>
    <row r="18" spans="1:5" x14ac:dyDescent="0.25">
      <c r="A18">
        <v>1276</v>
      </c>
      <c r="B18" t="s">
        <v>295</v>
      </c>
      <c r="C18" t="s">
        <v>239</v>
      </c>
      <c r="D18">
        <v>0</v>
      </c>
      <c r="E18" t="s">
        <v>290</v>
      </c>
    </row>
    <row r="19" spans="1:5" x14ac:dyDescent="0.25">
      <c r="A19">
        <v>43</v>
      </c>
      <c r="B19" t="s">
        <v>279</v>
      </c>
      <c r="C19" t="s">
        <v>296</v>
      </c>
      <c r="D19">
        <v>1</v>
      </c>
      <c r="E19" t="s">
        <v>138</v>
      </c>
    </row>
    <row r="20" spans="1:5" x14ac:dyDescent="0.25">
      <c r="A20">
        <v>42</v>
      </c>
      <c r="B20" t="s">
        <v>297</v>
      </c>
      <c r="C20" t="s">
        <v>298</v>
      </c>
      <c r="D20">
        <v>0</v>
      </c>
      <c r="E20" t="s">
        <v>138</v>
      </c>
    </row>
    <row r="21" spans="1:5" x14ac:dyDescent="0.25">
      <c r="A21">
        <v>9646</v>
      </c>
      <c r="B21" t="s">
        <v>293</v>
      </c>
      <c r="C21" t="s">
        <v>299</v>
      </c>
      <c r="D21">
        <v>1</v>
      </c>
      <c r="E21" t="s">
        <v>138</v>
      </c>
    </row>
    <row r="22" spans="1:5" x14ac:dyDescent="0.25">
      <c r="A22">
        <v>8541</v>
      </c>
      <c r="B22" t="s">
        <v>297</v>
      </c>
      <c r="C22" t="s">
        <v>300</v>
      </c>
      <c r="D22">
        <v>1</v>
      </c>
      <c r="E22" t="s">
        <v>138</v>
      </c>
    </row>
    <row r="23" spans="1:5" x14ac:dyDescent="0.25">
      <c r="A23">
        <v>5204</v>
      </c>
      <c r="B23" t="s">
        <v>301</v>
      </c>
      <c r="C23" t="s">
        <v>302</v>
      </c>
      <c r="D23">
        <v>1</v>
      </c>
      <c r="E23" t="s">
        <v>290</v>
      </c>
    </row>
    <row r="24" spans="1:5" x14ac:dyDescent="0.25">
      <c r="A24">
        <v>40</v>
      </c>
      <c r="B24" t="s">
        <v>303</v>
      </c>
      <c r="C24" t="s">
        <v>227</v>
      </c>
      <c r="D24">
        <v>1</v>
      </c>
      <c r="E24" t="s">
        <v>138</v>
      </c>
    </row>
    <row r="25" spans="1:5" x14ac:dyDescent="0.25">
      <c r="A25">
        <v>7584</v>
      </c>
      <c r="B25" t="s">
        <v>291</v>
      </c>
      <c r="C25" t="s">
        <v>33</v>
      </c>
      <c r="D25">
        <v>30</v>
      </c>
      <c r="E25" t="s">
        <v>278</v>
      </c>
    </row>
    <row r="26" spans="1:5" x14ac:dyDescent="0.25">
      <c r="A26">
        <v>2752</v>
      </c>
      <c r="B26" t="s">
        <v>279</v>
      </c>
      <c r="C26" t="s">
        <v>19</v>
      </c>
      <c r="D26">
        <v>10</v>
      </c>
      <c r="E26" t="s">
        <v>278</v>
      </c>
    </row>
    <row r="27" spans="1:5" x14ac:dyDescent="0.25">
      <c r="A27">
        <v>6111</v>
      </c>
      <c r="B27" t="s">
        <v>282</v>
      </c>
      <c r="C27" t="s">
        <v>160</v>
      </c>
      <c r="D27">
        <v>1</v>
      </c>
      <c r="E27" t="s">
        <v>290</v>
      </c>
    </row>
    <row r="28" spans="1:5" x14ac:dyDescent="0.25">
      <c r="A28">
        <v>8235</v>
      </c>
      <c r="B28" t="s">
        <v>304</v>
      </c>
      <c r="C28" t="s">
        <v>305</v>
      </c>
      <c r="D28">
        <v>12</v>
      </c>
      <c r="E28" t="s">
        <v>278</v>
      </c>
    </row>
    <row r="29" spans="1:5" x14ac:dyDescent="0.25">
      <c r="A29">
        <v>6467</v>
      </c>
      <c r="B29" t="s">
        <v>279</v>
      </c>
      <c r="C29" t="s">
        <v>89</v>
      </c>
      <c r="D29">
        <v>4</v>
      </c>
      <c r="E29" t="s">
        <v>278</v>
      </c>
    </row>
    <row r="30" spans="1:5" x14ac:dyDescent="0.25">
      <c r="A30">
        <v>35</v>
      </c>
      <c r="B30" t="s">
        <v>306</v>
      </c>
      <c r="C30" t="s">
        <v>307</v>
      </c>
      <c r="D30">
        <v>2</v>
      </c>
      <c r="E30" t="s">
        <v>159</v>
      </c>
    </row>
    <row r="31" spans="1:5" x14ac:dyDescent="0.25">
      <c r="A31">
        <v>33</v>
      </c>
      <c r="B31" t="s">
        <v>282</v>
      </c>
      <c r="C31" t="s">
        <v>308</v>
      </c>
      <c r="D31">
        <v>1</v>
      </c>
      <c r="E31" t="s">
        <v>159</v>
      </c>
    </row>
    <row r="32" spans="1:5" x14ac:dyDescent="0.25">
      <c r="A32">
        <v>32</v>
      </c>
      <c r="B32" t="s">
        <v>293</v>
      </c>
      <c r="C32" t="s">
        <v>157</v>
      </c>
      <c r="D32">
        <v>0</v>
      </c>
      <c r="E32" t="s">
        <v>138</v>
      </c>
    </row>
    <row r="33" spans="1:5" x14ac:dyDescent="0.25">
      <c r="A33">
        <v>31</v>
      </c>
      <c r="B33" t="s">
        <v>293</v>
      </c>
      <c r="C33" t="s">
        <v>156</v>
      </c>
      <c r="D33">
        <v>0</v>
      </c>
      <c r="E33" t="s">
        <v>138</v>
      </c>
    </row>
    <row r="34" spans="1:5" x14ac:dyDescent="0.25">
      <c r="A34">
        <v>30</v>
      </c>
      <c r="B34" t="s">
        <v>283</v>
      </c>
      <c r="C34" t="s">
        <v>309</v>
      </c>
      <c r="D34">
        <v>2</v>
      </c>
      <c r="E34" t="s">
        <v>138</v>
      </c>
    </row>
    <row r="35" spans="1:5" x14ac:dyDescent="0.25">
      <c r="A35">
        <v>26</v>
      </c>
      <c r="B35" t="s">
        <v>310</v>
      </c>
      <c r="C35" t="s">
        <v>4</v>
      </c>
      <c r="D35">
        <v>3</v>
      </c>
      <c r="E35" t="s">
        <v>278</v>
      </c>
    </row>
    <row r="36" spans="1:5" x14ac:dyDescent="0.25">
      <c r="A36">
        <v>25</v>
      </c>
      <c r="B36" t="s">
        <v>291</v>
      </c>
      <c r="C36" t="s">
        <v>311</v>
      </c>
      <c r="D36">
        <v>2</v>
      </c>
      <c r="E36" t="s">
        <v>137</v>
      </c>
    </row>
    <row r="37" spans="1:5" x14ac:dyDescent="0.25">
      <c r="A37">
        <v>24</v>
      </c>
      <c r="B37" t="s">
        <v>312</v>
      </c>
      <c r="C37" t="s">
        <v>162</v>
      </c>
      <c r="D37">
        <v>1</v>
      </c>
      <c r="E37" t="s">
        <v>138</v>
      </c>
    </row>
    <row r="38" spans="1:5" x14ac:dyDescent="0.25">
      <c r="A38">
        <v>22</v>
      </c>
      <c r="B38" t="s">
        <v>313</v>
      </c>
      <c r="C38" t="s">
        <v>119</v>
      </c>
      <c r="D38">
        <v>24</v>
      </c>
      <c r="E38" t="s">
        <v>278</v>
      </c>
    </row>
    <row r="39" spans="1:5" x14ac:dyDescent="0.25">
      <c r="A39">
        <v>8258</v>
      </c>
      <c r="B39" t="s">
        <v>279</v>
      </c>
      <c r="C39" t="s">
        <v>243</v>
      </c>
      <c r="D39">
        <v>46</v>
      </c>
      <c r="E39" t="s">
        <v>278</v>
      </c>
    </row>
    <row r="40" spans="1:5" x14ac:dyDescent="0.25">
      <c r="A40">
        <v>19</v>
      </c>
      <c r="B40" t="s">
        <v>314</v>
      </c>
      <c r="C40" t="s">
        <v>315</v>
      </c>
      <c r="D40">
        <v>1</v>
      </c>
      <c r="E40" t="s">
        <v>290</v>
      </c>
    </row>
    <row r="41" spans="1:5" x14ac:dyDescent="0.25">
      <c r="A41">
        <v>18</v>
      </c>
      <c r="B41" t="s">
        <v>314</v>
      </c>
      <c r="C41" t="s">
        <v>155</v>
      </c>
      <c r="D41">
        <v>2</v>
      </c>
      <c r="E41" t="s">
        <v>290</v>
      </c>
    </row>
    <row r="42" spans="1:5" x14ac:dyDescent="0.25">
      <c r="A42">
        <v>17</v>
      </c>
      <c r="B42" t="s">
        <v>303</v>
      </c>
      <c r="C42" t="s">
        <v>316</v>
      </c>
      <c r="D42">
        <v>1</v>
      </c>
      <c r="E42" t="s">
        <v>290</v>
      </c>
    </row>
    <row r="43" spans="1:5" x14ac:dyDescent="0.25">
      <c r="A43">
        <v>16</v>
      </c>
      <c r="B43" t="s">
        <v>317</v>
      </c>
      <c r="C43" t="s">
        <v>318</v>
      </c>
      <c r="D43">
        <v>1</v>
      </c>
      <c r="E43" t="s">
        <v>137</v>
      </c>
    </row>
    <row r="44" spans="1:5" x14ac:dyDescent="0.25">
      <c r="A44">
        <v>14</v>
      </c>
      <c r="B44" t="s">
        <v>319</v>
      </c>
      <c r="C44" t="s">
        <v>154</v>
      </c>
      <c r="D44">
        <v>1</v>
      </c>
      <c r="E44" t="s">
        <v>290</v>
      </c>
    </row>
    <row r="45" spans="1:5" x14ac:dyDescent="0.25">
      <c r="A45">
        <v>13</v>
      </c>
      <c r="B45" t="s">
        <v>319</v>
      </c>
      <c r="C45" t="s">
        <v>153</v>
      </c>
      <c r="D45">
        <v>1</v>
      </c>
      <c r="E45" t="s">
        <v>290</v>
      </c>
    </row>
    <row r="46" spans="1:5" x14ac:dyDescent="0.25">
      <c r="A46">
        <v>12</v>
      </c>
      <c r="B46" t="s">
        <v>320</v>
      </c>
      <c r="C46" t="s">
        <v>321</v>
      </c>
      <c r="D46">
        <v>1</v>
      </c>
      <c r="E46" t="s">
        <v>290</v>
      </c>
    </row>
    <row r="47" spans="1:5" x14ac:dyDescent="0.25">
      <c r="A47">
        <v>11</v>
      </c>
      <c r="B47" t="s">
        <v>322</v>
      </c>
      <c r="C47" t="s">
        <v>152</v>
      </c>
      <c r="D47">
        <v>1</v>
      </c>
      <c r="E47" t="s">
        <v>138</v>
      </c>
    </row>
    <row r="48" spans="1:5" x14ac:dyDescent="0.25">
      <c r="A48">
        <v>10</v>
      </c>
      <c r="B48" t="s">
        <v>323</v>
      </c>
      <c r="C48" t="s">
        <v>44</v>
      </c>
      <c r="D48">
        <v>2</v>
      </c>
      <c r="E48" t="s">
        <v>137</v>
      </c>
    </row>
    <row r="49" spans="1:5" x14ac:dyDescent="0.25">
      <c r="A49">
        <v>9</v>
      </c>
      <c r="B49" t="s">
        <v>317</v>
      </c>
      <c r="C49" t="s">
        <v>324</v>
      </c>
      <c r="D49">
        <v>3</v>
      </c>
      <c r="E49" t="s">
        <v>290</v>
      </c>
    </row>
    <row r="50" spans="1:5" x14ac:dyDescent="0.25">
      <c r="A50">
        <v>8</v>
      </c>
      <c r="B50" t="s">
        <v>325</v>
      </c>
      <c r="C50" t="s">
        <v>326</v>
      </c>
      <c r="D50">
        <v>36</v>
      </c>
      <c r="E50" t="s">
        <v>278</v>
      </c>
    </row>
    <row r="51" spans="1:5" x14ac:dyDescent="0.25">
      <c r="A51">
        <v>7</v>
      </c>
      <c r="B51" t="s">
        <v>291</v>
      </c>
      <c r="C51" t="s">
        <v>327</v>
      </c>
      <c r="D51">
        <v>20</v>
      </c>
      <c r="E51" t="s">
        <v>278</v>
      </c>
    </row>
    <row r="52" spans="1:5" x14ac:dyDescent="0.25">
      <c r="A52">
        <v>2745</v>
      </c>
      <c r="B52" t="s">
        <v>279</v>
      </c>
      <c r="C52" t="s">
        <v>16</v>
      </c>
      <c r="D52">
        <v>0</v>
      </c>
      <c r="E52" t="s">
        <v>278</v>
      </c>
    </row>
    <row r="53" spans="1:5" x14ac:dyDescent="0.25">
      <c r="A53">
        <v>5</v>
      </c>
      <c r="B53" t="s">
        <v>313</v>
      </c>
      <c r="C53" t="s">
        <v>328</v>
      </c>
      <c r="D53">
        <v>14</v>
      </c>
      <c r="E53" t="s">
        <v>278</v>
      </c>
    </row>
    <row r="54" spans="1:5" x14ac:dyDescent="0.25">
      <c r="A54">
        <v>4</v>
      </c>
      <c r="B54" t="s">
        <v>313</v>
      </c>
      <c r="C54" t="s">
        <v>329</v>
      </c>
      <c r="D54">
        <v>15</v>
      </c>
      <c r="E54" t="s">
        <v>278</v>
      </c>
    </row>
    <row r="55" spans="1:5" x14ac:dyDescent="0.25">
      <c r="A55">
        <v>3</v>
      </c>
      <c r="B55" t="s">
        <v>330</v>
      </c>
      <c r="C55" t="s">
        <v>101</v>
      </c>
      <c r="D55">
        <v>24</v>
      </c>
      <c r="E55" t="s">
        <v>278</v>
      </c>
    </row>
    <row r="56" spans="1:5" x14ac:dyDescent="0.25">
      <c r="A56">
        <v>2</v>
      </c>
      <c r="B56" t="s">
        <v>331</v>
      </c>
      <c r="C56" t="s">
        <v>332</v>
      </c>
      <c r="D56">
        <v>0</v>
      </c>
      <c r="E56" t="s">
        <v>278</v>
      </c>
    </row>
    <row r="57" spans="1:5" x14ac:dyDescent="0.25">
      <c r="A57">
        <v>1</v>
      </c>
      <c r="B57" t="s">
        <v>291</v>
      </c>
      <c r="C57" t="s">
        <v>333</v>
      </c>
      <c r="D57">
        <v>3</v>
      </c>
      <c r="E57" t="s">
        <v>278</v>
      </c>
    </row>
    <row r="58" spans="1:5" x14ac:dyDescent="0.25">
      <c r="A58">
        <v>3040</v>
      </c>
      <c r="B58" t="s">
        <v>334</v>
      </c>
      <c r="C58" t="s">
        <v>335</v>
      </c>
      <c r="D58">
        <v>22</v>
      </c>
      <c r="E58" t="s">
        <v>278</v>
      </c>
    </row>
    <row r="59" spans="1:5" x14ac:dyDescent="0.25">
      <c r="A59">
        <v>7576</v>
      </c>
      <c r="B59" t="s">
        <v>283</v>
      </c>
      <c r="C59" t="s">
        <v>336</v>
      </c>
      <c r="D59">
        <v>1</v>
      </c>
      <c r="E59" t="s">
        <v>290</v>
      </c>
    </row>
    <row r="60" spans="1:5" x14ac:dyDescent="0.25">
      <c r="A60">
        <v>2626</v>
      </c>
      <c r="B60" t="s">
        <v>293</v>
      </c>
      <c r="C60" t="s">
        <v>26</v>
      </c>
      <c r="D60">
        <v>5</v>
      </c>
      <c r="E60" t="s">
        <v>138</v>
      </c>
    </row>
    <row r="61" spans="1:5" x14ac:dyDescent="0.25">
      <c r="A61">
        <v>374</v>
      </c>
      <c r="B61" t="s">
        <v>285</v>
      </c>
      <c r="C61" t="s">
        <v>337</v>
      </c>
      <c r="D61">
        <v>2</v>
      </c>
      <c r="E61" t="s">
        <v>290</v>
      </c>
    </row>
    <row r="62" spans="1:5" x14ac:dyDescent="0.25">
      <c r="A62">
        <v>367</v>
      </c>
      <c r="B62" t="s">
        <v>285</v>
      </c>
      <c r="C62" t="s">
        <v>338</v>
      </c>
      <c r="D62">
        <v>2</v>
      </c>
      <c r="E62" t="s">
        <v>290</v>
      </c>
    </row>
    <row r="63" spans="1:5" x14ac:dyDescent="0.25">
      <c r="A63">
        <v>7003</v>
      </c>
      <c r="B63" t="s">
        <v>291</v>
      </c>
      <c r="C63" t="s">
        <v>339</v>
      </c>
      <c r="D63">
        <v>0</v>
      </c>
      <c r="E63" t="s">
        <v>138</v>
      </c>
    </row>
    <row r="64" spans="1:5" x14ac:dyDescent="0.25">
      <c r="A64">
        <v>3060</v>
      </c>
      <c r="B64" t="s">
        <v>340</v>
      </c>
      <c r="C64" t="s">
        <v>258</v>
      </c>
      <c r="D64">
        <v>1</v>
      </c>
      <c r="E64" t="s">
        <v>138</v>
      </c>
    </row>
    <row r="65" spans="1:5" x14ac:dyDescent="0.25">
      <c r="A65">
        <v>6388</v>
      </c>
      <c r="B65" t="s">
        <v>319</v>
      </c>
      <c r="C65" t="s">
        <v>341</v>
      </c>
      <c r="D65">
        <v>4</v>
      </c>
      <c r="E65" t="s">
        <v>290</v>
      </c>
    </row>
    <row r="66" spans="1:5" x14ac:dyDescent="0.25">
      <c r="A66">
        <v>7167</v>
      </c>
      <c r="B66" t="s">
        <v>342</v>
      </c>
      <c r="C66" t="s">
        <v>343</v>
      </c>
      <c r="D66">
        <v>2</v>
      </c>
      <c r="E66" t="s">
        <v>138</v>
      </c>
    </row>
    <row r="67" spans="1:5" x14ac:dyDescent="0.25">
      <c r="A67">
        <v>41</v>
      </c>
      <c r="B67" t="s">
        <v>285</v>
      </c>
      <c r="C67" t="s">
        <v>344</v>
      </c>
      <c r="D67">
        <v>2</v>
      </c>
      <c r="E67" t="s">
        <v>138</v>
      </c>
    </row>
    <row r="68" spans="1:5" x14ac:dyDescent="0.25">
      <c r="A68">
        <v>70</v>
      </c>
      <c r="B68" t="s">
        <v>279</v>
      </c>
      <c r="C68" t="s">
        <v>188</v>
      </c>
      <c r="D68">
        <v>1</v>
      </c>
      <c r="E68" t="s">
        <v>138</v>
      </c>
    </row>
    <row r="69" spans="1:5" x14ac:dyDescent="0.25">
      <c r="A69">
        <v>58</v>
      </c>
      <c r="B69" t="s">
        <v>345</v>
      </c>
      <c r="C69" t="s">
        <v>346</v>
      </c>
      <c r="D69">
        <v>2</v>
      </c>
      <c r="E69" t="s">
        <v>290</v>
      </c>
    </row>
    <row r="70" spans="1:5" x14ac:dyDescent="0.25">
      <c r="A70">
        <v>68</v>
      </c>
      <c r="B70" t="s">
        <v>291</v>
      </c>
      <c r="C70" t="s">
        <v>347</v>
      </c>
      <c r="D70">
        <v>140</v>
      </c>
      <c r="E70" t="s">
        <v>278</v>
      </c>
    </row>
    <row r="71" spans="1:5" x14ac:dyDescent="0.25">
      <c r="A71">
        <v>67</v>
      </c>
      <c r="B71" t="s">
        <v>291</v>
      </c>
      <c r="C71" t="s">
        <v>348</v>
      </c>
      <c r="D71">
        <v>1</v>
      </c>
      <c r="E71" t="s">
        <v>137</v>
      </c>
    </row>
    <row r="72" spans="1:5" x14ac:dyDescent="0.25">
      <c r="A72">
        <v>66</v>
      </c>
      <c r="B72" t="s">
        <v>291</v>
      </c>
      <c r="C72" t="s">
        <v>9</v>
      </c>
      <c r="D72">
        <v>1</v>
      </c>
      <c r="E72" t="s">
        <v>138</v>
      </c>
    </row>
    <row r="73" spans="1:5" x14ac:dyDescent="0.25">
      <c r="A73">
        <v>65</v>
      </c>
      <c r="B73" t="s">
        <v>322</v>
      </c>
      <c r="C73" t="s">
        <v>103</v>
      </c>
      <c r="D73">
        <v>2</v>
      </c>
      <c r="E73" t="s">
        <v>138</v>
      </c>
    </row>
    <row r="74" spans="1:5" x14ac:dyDescent="0.25">
      <c r="A74">
        <v>51</v>
      </c>
      <c r="B74" t="s">
        <v>349</v>
      </c>
      <c r="C74" t="s">
        <v>350</v>
      </c>
      <c r="D74">
        <v>1</v>
      </c>
      <c r="E74" t="s">
        <v>290</v>
      </c>
    </row>
    <row r="75" spans="1:5" x14ac:dyDescent="0.25">
      <c r="A75">
        <v>50</v>
      </c>
      <c r="B75" t="s">
        <v>280</v>
      </c>
      <c r="C75" t="s">
        <v>63</v>
      </c>
      <c r="D75">
        <v>1</v>
      </c>
      <c r="E75" t="s">
        <v>290</v>
      </c>
    </row>
    <row r="76" spans="1:5" x14ac:dyDescent="0.25">
      <c r="A76">
        <v>42</v>
      </c>
      <c r="B76" t="s">
        <v>351</v>
      </c>
      <c r="C76" t="s">
        <v>7</v>
      </c>
      <c r="D76">
        <v>2</v>
      </c>
      <c r="E76" t="s">
        <v>278</v>
      </c>
    </row>
    <row r="77" spans="1:5" x14ac:dyDescent="0.25">
      <c r="A77">
        <v>38</v>
      </c>
      <c r="B77" t="s">
        <v>340</v>
      </c>
      <c r="C77" t="s">
        <v>352</v>
      </c>
      <c r="D77">
        <v>1</v>
      </c>
      <c r="E77" t="s">
        <v>137</v>
      </c>
    </row>
    <row r="78" spans="1:5" x14ac:dyDescent="0.25">
      <c r="A78">
        <v>30</v>
      </c>
      <c r="B78" t="s">
        <v>293</v>
      </c>
      <c r="C78" t="s">
        <v>127</v>
      </c>
      <c r="D78">
        <v>3</v>
      </c>
      <c r="E78" t="s">
        <v>138</v>
      </c>
    </row>
    <row r="79" spans="1:5" x14ac:dyDescent="0.25">
      <c r="A79">
        <v>1318</v>
      </c>
      <c r="B79" t="s">
        <v>293</v>
      </c>
      <c r="C79" t="s">
        <v>13</v>
      </c>
      <c r="D79">
        <v>2</v>
      </c>
      <c r="E79" t="s">
        <v>138</v>
      </c>
    </row>
    <row r="80" spans="1:5" x14ac:dyDescent="0.25">
      <c r="A80">
        <v>143</v>
      </c>
      <c r="B80" t="s">
        <v>279</v>
      </c>
      <c r="C80" t="s">
        <v>353</v>
      </c>
      <c r="D80">
        <v>22</v>
      </c>
      <c r="E80" t="s">
        <v>278</v>
      </c>
    </row>
    <row r="81" spans="1:5" x14ac:dyDescent="0.25">
      <c r="A81">
        <v>142</v>
      </c>
      <c r="B81" t="s">
        <v>354</v>
      </c>
      <c r="C81" t="s">
        <v>134</v>
      </c>
      <c r="D81">
        <v>144</v>
      </c>
      <c r="E81" t="s">
        <v>355</v>
      </c>
    </row>
    <row r="82" spans="1:5" x14ac:dyDescent="0.25">
      <c r="A82">
        <v>141</v>
      </c>
      <c r="B82" t="s">
        <v>354</v>
      </c>
      <c r="C82" t="s">
        <v>356</v>
      </c>
      <c r="D82">
        <v>14</v>
      </c>
      <c r="E82" t="s">
        <v>355</v>
      </c>
    </row>
    <row r="83" spans="1:5" x14ac:dyDescent="0.25">
      <c r="A83">
        <v>139</v>
      </c>
      <c r="B83" t="s">
        <v>354</v>
      </c>
      <c r="C83" t="s">
        <v>357</v>
      </c>
      <c r="D83">
        <v>34</v>
      </c>
      <c r="E83" t="s">
        <v>355</v>
      </c>
    </row>
    <row r="84" spans="1:5" x14ac:dyDescent="0.25">
      <c r="A84">
        <v>138</v>
      </c>
      <c r="B84" t="s">
        <v>354</v>
      </c>
      <c r="C84" t="s">
        <v>358</v>
      </c>
      <c r="D84">
        <v>32</v>
      </c>
      <c r="E84" t="s">
        <v>355</v>
      </c>
    </row>
    <row r="85" spans="1:5" x14ac:dyDescent="0.25">
      <c r="A85">
        <v>140</v>
      </c>
      <c r="B85" t="s">
        <v>354</v>
      </c>
      <c r="C85" t="s">
        <v>359</v>
      </c>
      <c r="D85">
        <v>32</v>
      </c>
      <c r="E85" t="s">
        <v>355</v>
      </c>
    </row>
    <row r="86" spans="1:5" x14ac:dyDescent="0.25">
      <c r="A86">
        <v>137</v>
      </c>
      <c r="B86" t="s">
        <v>354</v>
      </c>
      <c r="C86" t="s">
        <v>360</v>
      </c>
      <c r="D86">
        <v>20</v>
      </c>
      <c r="E86" t="s">
        <v>355</v>
      </c>
    </row>
    <row r="87" spans="1:5" x14ac:dyDescent="0.25">
      <c r="A87">
        <v>136</v>
      </c>
      <c r="B87" t="s">
        <v>361</v>
      </c>
      <c r="C87" t="s">
        <v>128</v>
      </c>
      <c r="D87">
        <v>43</v>
      </c>
      <c r="E87" t="s">
        <v>278</v>
      </c>
    </row>
    <row r="88" spans="1:5" x14ac:dyDescent="0.25">
      <c r="A88">
        <v>1813</v>
      </c>
      <c r="B88" t="s">
        <v>293</v>
      </c>
      <c r="C88" t="s">
        <v>127</v>
      </c>
      <c r="D88">
        <v>4</v>
      </c>
      <c r="E88" t="s">
        <v>138</v>
      </c>
    </row>
    <row r="89" spans="1:5" x14ac:dyDescent="0.25">
      <c r="A89">
        <v>134</v>
      </c>
      <c r="B89" t="s">
        <v>304</v>
      </c>
      <c r="C89" t="s">
        <v>362</v>
      </c>
      <c r="D89">
        <v>1</v>
      </c>
      <c r="E89" t="s">
        <v>138</v>
      </c>
    </row>
    <row r="90" spans="1:5" x14ac:dyDescent="0.25">
      <c r="A90">
        <v>128</v>
      </c>
      <c r="B90" t="s">
        <v>304</v>
      </c>
      <c r="C90" t="s">
        <v>363</v>
      </c>
      <c r="D90">
        <v>20</v>
      </c>
      <c r="E90" t="s">
        <v>290</v>
      </c>
    </row>
    <row r="91" spans="1:5" x14ac:dyDescent="0.25">
      <c r="A91">
        <v>126</v>
      </c>
      <c r="B91" t="s">
        <v>317</v>
      </c>
      <c r="C91" t="s">
        <v>121</v>
      </c>
      <c r="D91">
        <v>1</v>
      </c>
      <c r="E91" t="s">
        <v>138</v>
      </c>
    </row>
    <row r="92" spans="1:5" x14ac:dyDescent="0.25">
      <c r="A92">
        <v>125</v>
      </c>
      <c r="B92" t="s">
        <v>320</v>
      </c>
      <c r="C92" t="s">
        <v>120</v>
      </c>
      <c r="D92">
        <v>1</v>
      </c>
      <c r="E92" t="s">
        <v>138</v>
      </c>
    </row>
    <row r="93" spans="1:5" x14ac:dyDescent="0.25">
      <c r="A93">
        <v>123</v>
      </c>
      <c r="B93" t="s">
        <v>364</v>
      </c>
      <c r="C93" t="s">
        <v>10</v>
      </c>
      <c r="D93">
        <v>14</v>
      </c>
      <c r="E93" t="s">
        <v>138</v>
      </c>
    </row>
    <row r="94" spans="1:5" x14ac:dyDescent="0.25">
      <c r="A94">
        <v>121</v>
      </c>
      <c r="B94" t="s">
        <v>289</v>
      </c>
      <c r="C94" t="s">
        <v>118</v>
      </c>
      <c r="D94">
        <v>1</v>
      </c>
      <c r="E94" t="s">
        <v>138</v>
      </c>
    </row>
    <row r="95" spans="1:5" x14ac:dyDescent="0.25">
      <c r="A95">
        <v>118</v>
      </c>
      <c r="B95" t="s">
        <v>365</v>
      </c>
      <c r="C95" t="s">
        <v>244</v>
      </c>
      <c r="D95">
        <v>2</v>
      </c>
      <c r="E95" t="s">
        <v>290</v>
      </c>
    </row>
    <row r="96" spans="1:5" x14ac:dyDescent="0.25">
      <c r="A96">
        <v>117</v>
      </c>
      <c r="B96" t="s">
        <v>277</v>
      </c>
      <c r="C96" t="s">
        <v>366</v>
      </c>
      <c r="D96">
        <v>10</v>
      </c>
      <c r="E96" t="s">
        <v>278</v>
      </c>
    </row>
    <row r="97" spans="1:5" x14ac:dyDescent="0.25">
      <c r="A97">
        <v>116</v>
      </c>
      <c r="B97" t="s">
        <v>297</v>
      </c>
      <c r="C97" t="s">
        <v>196</v>
      </c>
      <c r="D97">
        <v>1</v>
      </c>
      <c r="E97" t="s">
        <v>138</v>
      </c>
    </row>
    <row r="98" spans="1:5" x14ac:dyDescent="0.25">
      <c r="A98">
        <v>115</v>
      </c>
      <c r="B98" t="s">
        <v>297</v>
      </c>
      <c r="C98" t="s">
        <v>240</v>
      </c>
      <c r="D98">
        <v>1</v>
      </c>
      <c r="E98" t="s">
        <v>138</v>
      </c>
    </row>
    <row r="99" spans="1:5" x14ac:dyDescent="0.25">
      <c r="A99">
        <v>112</v>
      </c>
      <c r="B99" t="s">
        <v>283</v>
      </c>
      <c r="C99" t="s">
        <v>113</v>
      </c>
      <c r="D99">
        <v>1</v>
      </c>
      <c r="E99" t="s">
        <v>138</v>
      </c>
    </row>
    <row r="100" spans="1:5" x14ac:dyDescent="0.25">
      <c r="A100">
        <v>109</v>
      </c>
      <c r="B100" t="s">
        <v>310</v>
      </c>
      <c r="C100" t="s">
        <v>367</v>
      </c>
      <c r="D100">
        <v>8</v>
      </c>
      <c r="E100" t="s">
        <v>159</v>
      </c>
    </row>
    <row r="101" spans="1:5" x14ac:dyDescent="0.25">
      <c r="A101">
        <v>108</v>
      </c>
      <c r="B101" t="s">
        <v>368</v>
      </c>
      <c r="C101" t="s">
        <v>111</v>
      </c>
      <c r="D101">
        <v>2</v>
      </c>
      <c r="E101" t="s">
        <v>137</v>
      </c>
    </row>
    <row r="102" spans="1:5" x14ac:dyDescent="0.25">
      <c r="A102">
        <v>107</v>
      </c>
      <c r="B102" t="s">
        <v>293</v>
      </c>
      <c r="C102" t="s">
        <v>110</v>
      </c>
      <c r="D102">
        <v>4</v>
      </c>
      <c r="E102" t="s">
        <v>137</v>
      </c>
    </row>
    <row r="103" spans="1:5" x14ac:dyDescent="0.25">
      <c r="A103">
        <v>105</v>
      </c>
      <c r="B103" t="s">
        <v>291</v>
      </c>
      <c r="C103" t="s">
        <v>30</v>
      </c>
      <c r="D103">
        <v>54</v>
      </c>
      <c r="E103" t="s">
        <v>278</v>
      </c>
    </row>
    <row r="104" spans="1:5" x14ac:dyDescent="0.25">
      <c r="A104">
        <v>103</v>
      </c>
      <c r="B104" t="s">
        <v>313</v>
      </c>
      <c r="C104" t="s">
        <v>369</v>
      </c>
      <c r="D104">
        <v>26</v>
      </c>
      <c r="E104" t="s">
        <v>278</v>
      </c>
    </row>
    <row r="105" spans="1:5" x14ac:dyDescent="0.25">
      <c r="A105">
        <v>99</v>
      </c>
      <c r="B105" t="s">
        <v>370</v>
      </c>
      <c r="C105" t="s">
        <v>105</v>
      </c>
      <c r="D105">
        <v>2</v>
      </c>
      <c r="E105" t="s">
        <v>290</v>
      </c>
    </row>
    <row r="106" spans="1:5" x14ac:dyDescent="0.25">
      <c r="A106">
        <v>97</v>
      </c>
      <c r="B106" t="s">
        <v>277</v>
      </c>
      <c r="C106" t="s">
        <v>104</v>
      </c>
      <c r="D106">
        <v>1</v>
      </c>
      <c r="E106" t="s">
        <v>138</v>
      </c>
    </row>
    <row r="107" spans="1:5" x14ac:dyDescent="0.25">
      <c r="A107">
        <v>93</v>
      </c>
      <c r="B107" t="s">
        <v>330</v>
      </c>
      <c r="C107" t="s">
        <v>101</v>
      </c>
      <c r="D107">
        <v>6</v>
      </c>
      <c r="E107" t="s">
        <v>278</v>
      </c>
    </row>
    <row r="108" spans="1:5" x14ac:dyDescent="0.25">
      <c r="A108">
        <v>90</v>
      </c>
      <c r="B108" t="s">
        <v>371</v>
      </c>
      <c r="C108" t="s">
        <v>100</v>
      </c>
      <c r="D108">
        <v>1</v>
      </c>
      <c r="E108" t="s">
        <v>138</v>
      </c>
    </row>
    <row r="109" spans="1:5" x14ac:dyDescent="0.25">
      <c r="A109">
        <v>89</v>
      </c>
      <c r="B109" t="s">
        <v>372</v>
      </c>
      <c r="C109" t="s">
        <v>99</v>
      </c>
      <c r="D109">
        <v>40</v>
      </c>
      <c r="E109" t="s">
        <v>278</v>
      </c>
    </row>
    <row r="110" spans="1:5" x14ac:dyDescent="0.25">
      <c r="A110">
        <v>88</v>
      </c>
      <c r="B110" t="s">
        <v>322</v>
      </c>
      <c r="C110" t="s">
        <v>98</v>
      </c>
      <c r="D110">
        <v>0</v>
      </c>
      <c r="E110" t="s">
        <v>290</v>
      </c>
    </row>
    <row r="111" spans="1:5" x14ac:dyDescent="0.25">
      <c r="A111">
        <v>87</v>
      </c>
      <c r="B111" t="s">
        <v>317</v>
      </c>
      <c r="C111" t="s">
        <v>34</v>
      </c>
      <c r="D111">
        <v>1</v>
      </c>
      <c r="E111" t="s">
        <v>290</v>
      </c>
    </row>
    <row r="112" spans="1:5" x14ac:dyDescent="0.25">
      <c r="A112">
        <v>81</v>
      </c>
      <c r="B112" t="s">
        <v>373</v>
      </c>
      <c r="C112" t="s">
        <v>94</v>
      </c>
      <c r="D112">
        <v>2</v>
      </c>
      <c r="E112" t="s">
        <v>138</v>
      </c>
    </row>
    <row r="113" spans="1:5" x14ac:dyDescent="0.25">
      <c r="A113">
        <v>80</v>
      </c>
      <c r="B113" t="s">
        <v>373</v>
      </c>
      <c r="C113" t="s">
        <v>374</v>
      </c>
      <c r="D113">
        <v>39</v>
      </c>
      <c r="E113" t="s">
        <v>278</v>
      </c>
    </row>
    <row r="114" spans="1:5" x14ac:dyDescent="0.25">
      <c r="A114">
        <v>76</v>
      </c>
      <c r="B114" t="s">
        <v>349</v>
      </c>
      <c r="C114" t="s">
        <v>178</v>
      </c>
      <c r="D114">
        <v>1</v>
      </c>
      <c r="E114" t="s">
        <v>137</v>
      </c>
    </row>
    <row r="115" spans="1:5" x14ac:dyDescent="0.25">
      <c r="A115">
        <v>75</v>
      </c>
      <c r="B115" t="s">
        <v>375</v>
      </c>
      <c r="C115" t="s">
        <v>376</v>
      </c>
      <c r="D115">
        <v>16</v>
      </c>
      <c r="E115" t="s">
        <v>278</v>
      </c>
    </row>
    <row r="116" spans="1:5" x14ac:dyDescent="0.25">
      <c r="A116">
        <v>74</v>
      </c>
      <c r="B116" t="s">
        <v>377</v>
      </c>
      <c r="C116" t="s">
        <v>378</v>
      </c>
      <c r="D116">
        <v>10</v>
      </c>
      <c r="E116" t="s">
        <v>278</v>
      </c>
    </row>
    <row r="117" spans="1:5" x14ac:dyDescent="0.25">
      <c r="A117">
        <v>71</v>
      </c>
      <c r="B117" t="s">
        <v>379</v>
      </c>
      <c r="C117" t="s">
        <v>91</v>
      </c>
      <c r="D117">
        <v>1</v>
      </c>
      <c r="E117" t="s">
        <v>137</v>
      </c>
    </row>
    <row r="118" spans="1:5" x14ac:dyDescent="0.25">
      <c r="A118">
        <v>70</v>
      </c>
      <c r="B118" t="s">
        <v>380</v>
      </c>
      <c r="C118" t="s">
        <v>90</v>
      </c>
      <c r="D118">
        <v>1</v>
      </c>
      <c r="E118" t="s">
        <v>137</v>
      </c>
    </row>
    <row r="119" spans="1:5" x14ac:dyDescent="0.25">
      <c r="A119">
        <v>66</v>
      </c>
      <c r="B119" t="s">
        <v>381</v>
      </c>
      <c r="C119" t="s">
        <v>12</v>
      </c>
      <c r="D119">
        <v>160</v>
      </c>
      <c r="E119" t="s">
        <v>382</v>
      </c>
    </row>
    <row r="120" spans="1:5" x14ac:dyDescent="0.25">
      <c r="A120">
        <v>65</v>
      </c>
      <c r="B120" t="s">
        <v>279</v>
      </c>
      <c r="C120" t="s">
        <v>383</v>
      </c>
      <c r="D120">
        <v>35</v>
      </c>
      <c r="E120" t="s">
        <v>278</v>
      </c>
    </row>
    <row r="121" spans="1:5" x14ac:dyDescent="0.25">
      <c r="A121">
        <v>64</v>
      </c>
      <c r="B121" t="s">
        <v>279</v>
      </c>
      <c r="C121" t="s">
        <v>384</v>
      </c>
      <c r="D121">
        <v>38</v>
      </c>
      <c r="E121" t="s">
        <v>278</v>
      </c>
    </row>
    <row r="122" spans="1:5" x14ac:dyDescent="0.25">
      <c r="A122">
        <v>63</v>
      </c>
      <c r="B122" t="s">
        <v>385</v>
      </c>
      <c r="C122" t="s">
        <v>86</v>
      </c>
      <c r="D122">
        <v>2</v>
      </c>
      <c r="E122" t="s">
        <v>138</v>
      </c>
    </row>
    <row r="123" spans="1:5" x14ac:dyDescent="0.25">
      <c r="A123">
        <v>2625</v>
      </c>
      <c r="B123" t="s">
        <v>293</v>
      </c>
      <c r="C123" t="s">
        <v>184</v>
      </c>
      <c r="D123">
        <v>2</v>
      </c>
      <c r="E123" t="s">
        <v>138</v>
      </c>
    </row>
    <row r="124" spans="1:5" x14ac:dyDescent="0.25">
      <c r="A124">
        <v>2624</v>
      </c>
      <c r="B124" t="s">
        <v>293</v>
      </c>
      <c r="C124" t="s">
        <v>81</v>
      </c>
      <c r="D124">
        <v>3</v>
      </c>
      <c r="E124" t="s">
        <v>138</v>
      </c>
    </row>
    <row r="125" spans="1:5" x14ac:dyDescent="0.25">
      <c r="A125">
        <v>52</v>
      </c>
      <c r="B125" t="s">
        <v>279</v>
      </c>
      <c r="C125" t="s">
        <v>77</v>
      </c>
      <c r="D125">
        <v>41</v>
      </c>
      <c r="E125" t="s">
        <v>278</v>
      </c>
    </row>
    <row r="126" spans="1:5" x14ac:dyDescent="0.25">
      <c r="A126">
        <v>50</v>
      </c>
      <c r="B126" t="s">
        <v>279</v>
      </c>
      <c r="C126" t="s">
        <v>386</v>
      </c>
      <c r="D126">
        <v>3</v>
      </c>
      <c r="E126" t="s">
        <v>278</v>
      </c>
    </row>
    <row r="127" spans="1:5" x14ac:dyDescent="0.25">
      <c r="A127">
        <v>49</v>
      </c>
      <c r="B127" t="s">
        <v>317</v>
      </c>
      <c r="C127" t="s">
        <v>387</v>
      </c>
      <c r="D127">
        <v>2</v>
      </c>
      <c r="E127" t="s">
        <v>290</v>
      </c>
    </row>
    <row r="128" spans="1:5" x14ac:dyDescent="0.25">
      <c r="A128">
        <v>47</v>
      </c>
      <c r="B128" t="s">
        <v>388</v>
      </c>
      <c r="C128" t="s">
        <v>76</v>
      </c>
      <c r="D128">
        <v>16</v>
      </c>
      <c r="E128" t="s">
        <v>159</v>
      </c>
    </row>
    <row r="129" spans="1:5" x14ac:dyDescent="0.25">
      <c r="A129">
        <v>45</v>
      </c>
      <c r="B129" t="s">
        <v>291</v>
      </c>
      <c r="C129" t="s">
        <v>209</v>
      </c>
      <c r="D129">
        <v>5</v>
      </c>
      <c r="E129" t="s">
        <v>278</v>
      </c>
    </row>
    <row r="130" spans="1:5" x14ac:dyDescent="0.25">
      <c r="A130">
        <v>44</v>
      </c>
      <c r="B130" t="s">
        <v>291</v>
      </c>
      <c r="C130" t="s">
        <v>389</v>
      </c>
      <c r="D130">
        <v>14</v>
      </c>
      <c r="E130" t="s">
        <v>278</v>
      </c>
    </row>
    <row r="131" spans="1:5" x14ac:dyDescent="0.25">
      <c r="A131">
        <v>43</v>
      </c>
      <c r="B131" t="s">
        <v>291</v>
      </c>
      <c r="C131" t="s">
        <v>207</v>
      </c>
      <c r="D131">
        <v>8</v>
      </c>
      <c r="E131" t="s">
        <v>278</v>
      </c>
    </row>
    <row r="132" spans="1:5" x14ac:dyDescent="0.25">
      <c r="A132">
        <v>42</v>
      </c>
      <c r="B132" t="s">
        <v>279</v>
      </c>
      <c r="C132" t="s">
        <v>168</v>
      </c>
      <c r="D132">
        <v>2</v>
      </c>
      <c r="E132" t="s">
        <v>278</v>
      </c>
    </row>
    <row r="133" spans="1:5" x14ac:dyDescent="0.25">
      <c r="A133">
        <v>41</v>
      </c>
      <c r="B133" t="s">
        <v>279</v>
      </c>
      <c r="C133" t="s">
        <v>390</v>
      </c>
      <c r="D133">
        <v>8</v>
      </c>
      <c r="E133" t="s">
        <v>278</v>
      </c>
    </row>
    <row r="134" spans="1:5" x14ac:dyDescent="0.25">
      <c r="A134">
        <v>40</v>
      </c>
      <c r="B134" t="s">
        <v>317</v>
      </c>
      <c r="C134" t="s">
        <v>74</v>
      </c>
      <c r="D134">
        <v>1</v>
      </c>
      <c r="E134" t="s">
        <v>138</v>
      </c>
    </row>
    <row r="135" spans="1:5" x14ac:dyDescent="0.25">
      <c r="A135">
        <v>38</v>
      </c>
      <c r="B135" t="s">
        <v>291</v>
      </c>
      <c r="C135" t="s">
        <v>391</v>
      </c>
      <c r="D135">
        <v>13</v>
      </c>
      <c r="E135" t="s">
        <v>278</v>
      </c>
    </row>
    <row r="136" spans="1:5" x14ac:dyDescent="0.25">
      <c r="A136">
        <v>36</v>
      </c>
      <c r="B136" t="s">
        <v>314</v>
      </c>
      <c r="C136" t="s">
        <v>72</v>
      </c>
      <c r="D136">
        <v>2</v>
      </c>
      <c r="E136" t="s">
        <v>290</v>
      </c>
    </row>
    <row r="137" spans="1:5" x14ac:dyDescent="0.25">
      <c r="A137">
        <v>35</v>
      </c>
      <c r="B137" t="s">
        <v>392</v>
      </c>
      <c r="C137" t="s">
        <v>201</v>
      </c>
      <c r="D137">
        <v>63</v>
      </c>
      <c r="E137" t="s">
        <v>278</v>
      </c>
    </row>
    <row r="138" spans="1:5" x14ac:dyDescent="0.25">
      <c r="A138">
        <v>33</v>
      </c>
      <c r="B138" t="s">
        <v>291</v>
      </c>
      <c r="C138" t="s">
        <v>189</v>
      </c>
      <c r="D138">
        <v>0</v>
      </c>
      <c r="E138" t="s">
        <v>137</v>
      </c>
    </row>
    <row r="139" spans="1:5" x14ac:dyDescent="0.25">
      <c r="A139">
        <v>32</v>
      </c>
      <c r="B139" t="s">
        <v>349</v>
      </c>
      <c r="C139" t="s">
        <v>176</v>
      </c>
      <c r="D139">
        <v>2</v>
      </c>
      <c r="E139" t="s">
        <v>137</v>
      </c>
    </row>
    <row r="140" spans="1:5" x14ac:dyDescent="0.25">
      <c r="A140">
        <v>7584</v>
      </c>
      <c r="B140" t="s">
        <v>282</v>
      </c>
      <c r="C140" t="s">
        <v>68</v>
      </c>
      <c r="D140">
        <v>0</v>
      </c>
      <c r="E140" t="s">
        <v>159</v>
      </c>
    </row>
    <row r="141" spans="1:5" x14ac:dyDescent="0.25">
      <c r="A141">
        <v>30</v>
      </c>
      <c r="B141" t="s">
        <v>283</v>
      </c>
      <c r="C141" t="s">
        <v>187</v>
      </c>
      <c r="D141">
        <v>2</v>
      </c>
      <c r="E141" t="s">
        <v>138</v>
      </c>
    </row>
    <row r="142" spans="1:5" x14ac:dyDescent="0.25">
      <c r="A142">
        <v>24</v>
      </c>
      <c r="B142" t="s">
        <v>393</v>
      </c>
      <c r="C142" t="s">
        <v>62</v>
      </c>
      <c r="D142">
        <v>3</v>
      </c>
      <c r="E142" t="s">
        <v>138</v>
      </c>
    </row>
    <row r="143" spans="1:5" x14ac:dyDescent="0.25">
      <c r="A143">
        <v>22</v>
      </c>
      <c r="B143" t="s">
        <v>394</v>
      </c>
      <c r="C143" t="s">
        <v>60</v>
      </c>
      <c r="D143">
        <v>30</v>
      </c>
      <c r="E143" t="s">
        <v>278</v>
      </c>
    </row>
    <row r="144" spans="1:5" x14ac:dyDescent="0.25">
      <c r="A144">
        <v>21</v>
      </c>
      <c r="B144" t="s">
        <v>279</v>
      </c>
      <c r="C144" t="s">
        <v>59</v>
      </c>
      <c r="D144">
        <v>1</v>
      </c>
      <c r="E144" t="s">
        <v>138</v>
      </c>
    </row>
    <row r="145" spans="1:5" x14ac:dyDescent="0.25">
      <c r="A145">
        <v>19</v>
      </c>
      <c r="B145" t="s">
        <v>280</v>
      </c>
      <c r="C145" t="s">
        <v>15</v>
      </c>
      <c r="D145">
        <v>26</v>
      </c>
      <c r="E145" t="s">
        <v>278</v>
      </c>
    </row>
    <row r="146" spans="1:5" x14ac:dyDescent="0.25">
      <c r="A146">
        <v>18</v>
      </c>
      <c r="B146" t="s">
        <v>395</v>
      </c>
      <c r="C146" t="s">
        <v>57</v>
      </c>
      <c r="D146">
        <v>0</v>
      </c>
      <c r="E146" t="s">
        <v>290</v>
      </c>
    </row>
    <row r="147" spans="1:5" x14ac:dyDescent="0.25">
      <c r="A147">
        <v>17</v>
      </c>
      <c r="B147" t="s">
        <v>291</v>
      </c>
      <c r="C147" t="s">
        <v>56</v>
      </c>
      <c r="D147">
        <v>4</v>
      </c>
      <c r="E147" t="s">
        <v>278</v>
      </c>
    </row>
    <row r="148" spans="1:5" x14ac:dyDescent="0.25">
      <c r="A148">
        <v>16</v>
      </c>
      <c r="B148" t="s">
        <v>393</v>
      </c>
      <c r="C148" t="s">
        <v>17</v>
      </c>
      <c r="D148">
        <v>64</v>
      </c>
      <c r="E148" t="s">
        <v>278</v>
      </c>
    </row>
    <row r="149" spans="1:5" x14ac:dyDescent="0.25">
      <c r="A149">
        <v>15</v>
      </c>
      <c r="B149" t="s">
        <v>279</v>
      </c>
      <c r="C149" t="s">
        <v>54</v>
      </c>
      <c r="D149">
        <v>6</v>
      </c>
      <c r="E149" t="s">
        <v>278</v>
      </c>
    </row>
    <row r="150" spans="1:5" x14ac:dyDescent="0.25">
      <c r="A150">
        <v>11</v>
      </c>
      <c r="B150" t="s">
        <v>291</v>
      </c>
      <c r="C150" t="s">
        <v>53</v>
      </c>
      <c r="D150">
        <v>1</v>
      </c>
      <c r="E150" t="s">
        <v>290</v>
      </c>
    </row>
    <row r="151" spans="1:5" x14ac:dyDescent="0.25">
      <c r="A151">
        <v>10</v>
      </c>
      <c r="B151" t="s">
        <v>291</v>
      </c>
      <c r="C151" t="s">
        <v>396</v>
      </c>
      <c r="D151">
        <v>12</v>
      </c>
      <c r="E151" t="s">
        <v>278</v>
      </c>
    </row>
    <row r="152" spans="1:5" x14ac:dyDescent="0.25">
      <c r="A152">
        <v>7</v>
      </c>
      <c r="B152" t="s">
        <v>397</v>
      </c>
      <c r="C152" t="s">
        <v>328</v>
      </c>
      <c r="D152">
        <v>18</v>
      </c>
      <c r="E152" t="s">
        <v>278</v>
      </c>
    </row>
    <row r="153" spans="1:5" x14ac:dyDescent="0.25">
      <c r="A153">
        <v>6</v>
      </c>
      <c r="B153" t="s">
        <v>313</v>
      </c>
      <c r="C153" t="s">
        <v>48</v>
      </c>
      <c r="D153">
        <v>60</v>
      </c>
      <c r="E153" t="s">
        <v>278</v>
      </c>
    </row>
    <row r="154" spans="1:5" x14ac:dyDescent="0.25">
      <c r="A154">
        <v>4</v>
      </c>
      <c r="B154" t="s">
        <v>283</v>
      </c>
      <c r="C154" t="s">
        <v>46</v>
      </c>
      <c r="D154">
        <v>1</v>
      </c>
      <c r="E154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495A5-D2DE-4B44-AD88-98F89C57F448}">
  <sheetPr codeName="Planilha5"/>
  <dimension ref="A1:M177"/>
  <sheetViews>
    <sheetView showGridLines="0" tabSelected="1" zoomScale="110" zoomScaleNormal="110" workbookViewId="0">
      <pane ySplit="1" topLeftCell="A161" activePane="bottomLeft" state="frozen"/>
      <selection pane="bottomLeft" activeCell="H176" sqref="H176"/>
    </sheetView>
  </sheetViews>
  <sheetFormatPr defaultColWidth="8.85546875" defaultRowHeight="15" x14ac:dyDescent="0.25"/>
  <cols>
    <col min="1" max="1" width="50" style="12" customWidth="1"/>
    <col min="2" max="2" width="14.7109375" style="43" customWidth="1"/>
    <col min="3" max="3" width="10.140625" style="31" customWidth="1"/>
    <col min="4" max="4" width="20.28515625" style="12" customWidth="1"/>
    <col min="5" max="5" width="13.7109375" style="43" customWidth="1"/>
    <col min="6" max="6" width="15.140625" style="12" customWidth="1"/>
    <col min="7" max="7" width="6" style="30" customWidth="1"/>
    <col min="8" max="8" width="21.42578125" style="30" customWidth="1"/>
    <col min="9" max="9" width="23" style="40" customWidth="1"/>
    <col min="10" max="10" width="12.140625" style="40" bestFit="1" customWidth="1"/>
    <col min="11" max="11" width="15.140625" style="96" bestFit="1" customWidth="1"/>
    <col min="12" max="12" width="24.28515625" bestFit="1" customWidth="1"/>
    <col min="13" max="13" width="15.28515625" style="84" bestFit="1" customWidth="1"/>
  </cols>
  <sheetData>
    <row r="1" spans="1:13" ht="39.75" customHeight="1" x14ac:dyDescent="0.25">
      <c r="A1" s="41" t="s">
        <v>136</v>
      </c>
      <c r="B1" s="125" t="s">
        <v>140</v>
      </c>
      <c r="C1" s="44" t="s">
        <v>410</v>
      </c>
      <c r="D1" s="40" t="s">
        <v>141</v>
      </c>
      <c r="E1" s="10" t="s">
        <v>148</v>
      </c>
      <c r="F1" s="40" t="s">
        <v>263</v>
      </c>
      <c r="G1" s="30" t="s">
        <v>273</v>
      </c>
      <c r="H1" s="30" t="s">
        <v>402</v>
      </c>
      <c r="I1" s="40" t="s">
        <v>403</v>
      </c>
      <c r="J1" s="40" t="s">
        <v>401</v>
      </c>
      <c r="K1" s="95" t="s">
        <v>409</v>
      </c>
      <c r="L1" s="40" t="s">
        <v>646</v>
      </c>
      <c r="M1" s="95" t="s">
        <v>853</v>
      </c>
    </row>
    <row r="2" spans="1:13" x14ac:dyDescent="0.25">
      <c r="A2" s="26" t="s">
        <v>728</v>
      </c>
      <c r="B2" s="117">
        <v>22.95</v>
      </c>
      <c r="C2" s="26"/>
      <c r="D2" s="7" t="s">
        <v>416</v>
      </c>
      <c r="E2" s="117">
        <v>22.95</v>
      </c>
      <c r="F2" s="7"/>
      <c r="G2" s="26"/>
      <c r="H2" s="26" t="s">
        <v>729</v>
      </c>
      <c r="I2" s="7" t="s">
        <v>312</v>
      </c>
      <c r="J2" s="7">
        <v>3</v>
      </c>
      <c r="K2" s="27">
        <v>46569</v>
      </c>
      <c r="L2" s="1"/>
      <c r="M2" s="3"/>
    </row>
    <row r="3" spans="1:13" x14ac:dyDescent="0.25">
      <c r="A3" s="26" t="s">
        <v>750</v>
      </c>
      <c r="B3" s="117">
        <v>68</v>
      </c>
      <c r="C3" s="26"/>
      <c r="D3" s="7" t="s">
        <v>667</v>
      </c>
      <c r="E3" s="117">
        <v>7.5555555555555554</v>
      </c>
      <c r="F3" s="7"/>
      <c r="G3" s="26"/>
      <c r="H3" s="26" t="s">
        <v>751</v>
      </c>
      <c r="I3" s="7" t="s">
        <v>310</v>
      </c>
      <c r="J3" s="7">
        <v>4</v>
      </c>
      <c r="K3" s="27">
        <v>46905</v>
      </c>
      <c r="L3" s="1"/>
      <c r="M3" s="3"/>
    </row>
    <row r="4" spans="1:13" x14ac:dyDescent="0.25">
      <c r="A4" s="26" t="s">
        <v>816</v>
      </c>
      <c r="B4" s="117"/>
      <c r="C4" s="26"/>
      <c r="D4" s="7" t="s">
        <v>441</v>
      </c>
      <c r="E4" s="117"/>
      <c r="F4" s="7"/>
      <c r="G4" s="26"/>
      <c r="H4" s="26" t="s">
        <v>817</v>
      </c>
      <c r="I4" s="7" t="s">
        <v>569</v>
      </c>
      <c r="J4" s="7">
        <v>4</v>
      </c>
      <c r="K4" s="27">
        <v>46569</v>
      </c>
      <c r="L4" s="1"/>
      <c r="M4" s="3"/>
    </row>
    <row r="5" spans="1:13" x14ac:dyDescent="0.25">
      <c r="A5" s="26" t="s">
        <v>415</v>
      </c>
      <c r="B5" s="126">
        <v>99.94</v>
      </c>
      <c r="C5" s="8" t="s">
        <v>146</v>
      </c>
      <c r="D5" s="7" t="s">
        <v>441</v>
      </c>
      <c r="E5" s="43">
        <f>Tabela2[[#This Row],[VALOR]]/Tabela2[[#This Row],[Qtd unitaria]]</f>
        <v>4.9969999999999999</v>
      </c>
      <c r="F5" s="7" t="s">
        <v>568</v>
      </c>
      <c r="G5" s="26" t="s">
        <v>266</v>
      </c>
      <c r="H5" s="26" t="s">
        <v>606</v>
      </c>
      <c r="I5" s="7" t="s">
        <v>405</v>
      </c>
      <c r="J5" s="7">
        <v>4</v>
      </c>
      <c r="K5" s="27">
        <v>46419</v>
      </c>
      <c r="L5" s="1"/>
      <c r="M5" s="3"/>
    </row>
    <row r="6" spans="1:13" x14ac:dyDescent="0.25">
      <c r="A6" s="26" t="s">
        <v>548</v>
      </c>
      <c r="B6" s="10">
        <v>30.5</v>
      </c>
      <c r="C6" s="26" t="s">
        <v>143</v>
      </c>
      <c r="D6" s="7" t="s">
        <v>416</v>
      </c>
      <c r="E6" s="10">
        <v>30.5</v>
      </c>
      <c r="F6" s="7"/>
      <c r="G6" s="26"/>
      <c r="H6" s="26" t="s">
        <v>603</v>
      </c>
      <c r="I6" s="7" t="s">
        <v>549</v>
      </c>
      <c r="J6" s="7">
        <v>2</v>
      </c>
      <c r="K6" s="27">
        <v>46508</v>
      </c>
      <c r="L6" s="1"/>
      <c r="M6" s="3"/>
    </row>
    <row r="7" spans="1:13" x14ac:dyDescent="0.25">
      <c r="A7" s="26" t="s">
        <v>481</v>
      </c>
      <c r="B7" s="10">
        <v>59.9</v>
      </c>
      <c r="C7" s="46" t="s">
        <v>143</v>
      </c>
      <c r="D7" s="7" t="s">
        <v>424</v>
      </c>
      <c r="E7" s="10">
        <v>59.9</v>
      </c>
      <c r="F7" s="7"/>
      <c r="G7" s="26"/>
      <c r="H7" s="26" t="s">
        <v>577</v>
      </c>
      <c r="I7" s="7" t="s">
        <v>291</v>
      </c>
      <c r="J7" s="7">
        <v>0</v>
      </c>
      <c r="K7" s="27">
        <v>46266</v>
      </c>
      <c r="L7" s="1"/>
      <c r="M7" s="3"/>
    </row>
    <row r="8" spans="1:13" x14ac:dyDescent="0.25">
      <c r="A8" s="26" t="s">
        <v>483</v>
      </c>
      <c r="B8" s="10">
        <v>78.5</v>
      </c>
      <c r="C8" s="46" t="s">
        <v>143</v>
      </c>
      <c r="D8" s="7" t="s">
        <v>424</v>
      </c>
      <c r="E8" s="10">
        <v>78.5</v>
      </c>
      <c r="F8" s="7"/>
      <c r="G8" s="26"/>
      <c r="H8" s="26" t="s">
        <v>576</v>
      </c>
      <c r="I8" s="7" t="s">
        <v>291</v>
      </c>
      <c r="J8" s="7">
        <v>0</v>
      </c>
      <c r="K8" s="27">
        <v>46357</v>
      </c>
      <c r="L8" s="1"/>
      <c r="M8" s="3"/>
    </row>
    <row r="9" spans="1:13" x14ac:dyDescent="0.25">
      <c r="A9" s="26" t="s">
        <v>552</v>
      </c>
      <c r="B9" s="10">
        <v>29.67</v>
      </c>
      <c r="C9" s="26" t="s">
        <v>143</v>
      </c>
      <c r="D9" s="7" t="s">
        <v>436</v>
      </c>
      <c r="E9" s="10">
        <v>29.666666666666668</v>
      </c>
      <c r="F9" s="7"/>
      <c r="G9" s="26"/>
      <c r="H9" s="26" t="s">
        <v>640</v>
      </c>
      <c r="I9" s="7" t="s">
        <v>553</v>
      </c>
      <c r="J9" s="7">
        <v>1</v>
      </c>
      <c r="K9" s="27">
        <v>46296</v>
      </c>
      <c r="L9" s="1"/>
      <c r="M9" s="3"/>
    </row>
    <row r="10" spans="1:13" x14ac:dyDescent="0.25">
      <c r="A10" s="26" t="s">
        <v>630</v>
      </c>
      <c r="B10" s="10">
        <v>16</v>
      </c>
      <c r="C10" s="26" t="s">
        <v>143</v>
      </c>
      <c r="D10" s="7" t="s">
        <v>631</v>
      </c>
      <c r="E10" s="10">
        <v>16</v>
      </c>
      <c r="F10" s="7"/>
      <c r="G10" s="26"/>
      <c r="H10" s="26" t="s">
        <v>868</v>
      </c>
      <c r="I10" s="7" t="s">
        <v>313</v>
      </c>
      <c r="J10" s="7">
        <v>2</v>
      </c>
      <c r="K10" s="27">
        <v>46388</v>
      </c>
      <c r="L10" s="1"/>
      <c r="M10" s="3"/>
    </row>
    <row r="11" spans="1:13" x14ac:dyDescent="0.25">
      <c r="A11" s="26" t="s">
        <v>654</v>
      </c>
      <c r="B11" s="117">
        <v>294</v>
      </c>
      <c r="C11" s="26"/>
      <c r="D11" s="7" t="s">
        <v>436</v>
      </c>
      <c r="E11" s="117">
        <v>98</v>
      </c>
      <c r="F11" s="7"/>
      <c r="G11" s="26"/>
      <c r="H11" s="26" t="s">
        <v>655</v>
      </c>
      <c r="I11" s="7" t="s">
        <v>553</v>
      </c>
      <c r="J11" s="7">
        <v>0</v>
      </c>
      <c r="K11" s="27">
        <v>46905</v>
      </c>
      <c r="L11" s="1"/>
      <c r="M11" s="3"/>
    </row>
    <row r="12" spans="1:13" x14ac:dyDescent="0.25">
      <c r="A12" s="26" t="s">
        <v>771</v>
      </c>
      <c r="B12" s="117">
        <v>75</v>
      </c>
      <c r="C12" s="26"/>
      <c r="D12" s="7" t="s">
        <v>441</v>
      </c>
      <c r="E12" s="117">
        <v>2.6785714285714284</v>
      </c>
      <c r="F12" s="7"/>
      <c r="G12" s="26"/>
      <c r="H12" s="26" t="s">
        <v>772</v>
      </c>
      <c r="I12" s="7" t="s">
        <v>569</v>
      </c>
      <c r="J12" s="7">
        <v>24</v>
      </c>
      <c r="K12" s="27">
        <v>46327</v>
      </c>
      <c r="L12" s="1"/>
      <c r="M12" s="3"/>
    </row>
    <row r="13" spans="1:13" x14ac:dyDescent="0.25">
      <c r="A13" s="26" t="s">
        <v>573</v>
      </c>
      <c r="B13" s="10">
        <v>10.45</v>
      </c>
      <c r="C13" s="26" t="s">
        <v>143</v>
      </c>
      <c r="D13" s="7" t="s">
        <v>418</v>
      </c>
      <c r="E13" s="10">
        <v>10.45</v>
      </c>
      <c r="F13" s="7"/>
      <c r="G13" s="26"/>
      <c r="H13" s="26" t="s">
        <v>574</v>
      </c>
      <c r="I13" s="7" t="s">
        <v>575</v>
      </c>
      <c r="J13" s="7">
        <v>1</v>
      </c>
      <c r="K13" s="27">
        <v>46539</v>
      </c>
      <c r="L13" s="1"/>
      <c r="M13" s="3"/>
    </row>
    <row r="14" spans="1:13" x14ac:dyDescent="0.25">
      <c r="A14" s="26" t="s">
        <v>651</v>
      </c>
      <c r="B14" s="10">
        <v>14.08</v>
      </c>
      <c r="C14" s="26"/>
      <c r="D14" s="7" t="s">
        <v>478</v>
      </c>
      <c r="E14" s="10">
        <v>0.70399999999999996</v>
      </c>
      <c r="F14" s="7"/>
      <c r="G14" s="26"/>
      <c r="H14" s="26" t="s">
        <v>652</v>
      </c>
      <c r="I14" s="7" t="s">
        <v>277</v>
      </c>
      <c r="J14" s="7">
        <v>16</v>
      </c>
      <c r="K14" s="27">
        <v>46631</v>
      </c>
      <c r="L14" s="1"/>
      <c r="M14" s="3"/>
    </row>
    <row r="15" spans="1:13" x14ac:dyDescent="0.25">
      <c r="A15" s="26" t="s">
        <v>762</v>
      </c>
      <c r="B15" s="117">
        <v>15</v>
      </c>
      <c r="C15" s="26"/>
      <c r="D15" s="7" t="s">
        <v>416</v>
      </c>
      <c r="E15" s="117">
        <v>15</v>
      </c>
      <c r="F15" s="7"/>
      <c r="G15" s="26"/>
      <c r="H15" s="26" t="s">
        <v>763</v>
      </c>
      <c r="I15" s="7" t="s">
        <v>764</v>
      </c>
      <c r="J15" s="7">
        <v>1</v>
      </c>
      <c r="K15" s="27">
        <v>46539</v>
      </c>
      <c r="L15" s="1"/>
      <c r="M15" s="3"/>
    </row>
    <row r="16" spans="1:13" x14ac:dyDescent="0.25">
      <c r="A16" s="26" t="s">
        <v>502</v>
      </c>
      <c r="B16" s="10">
        <v>45.6</v>
      </c>
      <c r="C16" s="26" t="s">
        <v>146</v>
      </c>
      <c r="D16" s="7" t="s">
        <v>441</v>
      </c>
      <c r="E16" s="10">
        <v>2.2805</v>
      </c>
      <c r="F16" s="7"/>
      <c r="G16" s="26"/>
      <c r="H16" s="26" t="s">
        <v>595</v>
      </c>
      <c r="I16" s="7" t="s">
        <v>281</v>
      </c>
      <c r="J16" s="7">
        <v>80</v>
      </c>
      <c r="K16" s="27">
        <v>46447</v>
      </c>
      <c r="L16" s="1"/>
      <c r="M16" s="3"/>
    </row>
    <row r="17" spans="1:13" x14ac:dyDescent="0.25">
      <c r="A17" s="26" t="s">
        <v>656</v>
      </c>
      <c r="B17" s="10">
        <v>302.60000000000002</v>
      </c>
      <c r="C17" s="26"/>
      <c r="D17" s="7" t="s">
        <v>441</v>
      </c>
      <c r="E17" s="10">
        <v>15.13</v>
      </c>
      <c r="F17" s="7"/>
      <c r="G17" s="26"/>
      <c r="H17" s="26" t="s">
        <v>657</v>
      </c>
      <c r="I17" s="7" t="s">
        <v>304</v>
      </c>
      <c r="J17" s="7">
        <v>2</v>
      </c>
      <c r="K17" s="27">
        <v>46569</v>
      </c>
      <c r="L17" s="1"/>
      <c r="M17" s="3"/>
    </row>
    <row r="18" spans="1:13" x14ac:dyDescent="0.25">
      <c r="A18" s="120" t="s">
        <v>547</v>
      </c>
      <c r="B18" s="122">
        <v>62.58</v>
      </c>
      <c r="C18" s="120" t="s">
        <v>143</v>
      </c>
      <c r="D18" s="121" t="s">
        <v>416</v>
      </c>
      <c r="E18" s="122">
        <v>62.58</v>
      </c>
      <c r="F18" s="121"/>
      <c r="G18" s="120"/>
      <c r="H18" s="120" t="s">
        <v>609</v>
      </c>
      <c r="I18" s="121" t="s">
        <v>317</v>
      </c>
      <c r="J18" s="121">
        <v>1</v>
      </c>
      <c r="K18" s="123">
        <v>46478</v>
      </c>
      <c r="L18" s="124"/>
      <c r="M18" s="3"/>
    </row>
    <row r="19" spans="1:13" x14ac:dyDescent="0.25">
      <c r="A19" s="26" t="s">
        <v>759</v>
      </c>
      <c r="B19" s="117">
        <v>96</v>
      </c>
      <c r="C19" s="26"/>
      <c r="D19" s="7" t="s">
        <v>441</v>
      </c>
      <c r="E19" s="117">
        <v>4.8</v>
      </c>
      <c r="F19" s="7"/>
      <c r="G19" s="26"/>
      <c r="H19" s="26" t="s">
        <v>760</v>
      </c>
      <c r="I19" s="7" t="s">
        <v>761</v>
      </c>
      <c r="J19" s="7">
        <v>2</v>
      </c>
      <c r="K19" s="27">
        <v>46296</v>
      </c>
      <c r="L19" s="1"/>
      <c r="M19" s="3"/>
    </row>
    <row r="20" spans="1:13" x14ac:dyDescent="0.25">
      <c r="A20" s="18" t="s">
        <v>15</v>
      </c>
      <c r="B20" s="126">
        <v>99.9</v>
      </c>
      <c r="C20" s="42" t="s">
        <v>144</v>
      </c>
      <c r="D20" s="7" t="s">
        <v>441</v>
      </c>
      <c r="E20" s="43">
        <f>Tabela2[[#This Row],[VALOR]]/Tabela2[[#This Row],[Qtd unitaria]]</f>
        <v>3.33</v>
      </c>
      <c r="F20" s="1" t="s">
        <v>802</v>
      </c>
      <c r="G20" s="26" t="s">
        <v>145</v>
      </c>
      <c r="H20" s="26" t="s">
        <v>624</v>
      </c>
      <c r="I20" s="7" t="s">
        <v>280</v>
      </c>
      <c r="J20" s="7">
        <v>12</v>
      </c>
      <c r="K20" s="27">
        <v>46289</v>
      </c>
      <c r="L20" s="1" t="s">
        <v>645</v>
      </c>
      <c r="M20" s="3"/>
    </row>
    <row r="21" spans="1:13" x14ac:dyDescent="0.25">
      <c r="A21" s="26" t="s">
        <v>444</v>
      </c>
      <c r="B21" s="10">
        <v>58.5</v>
      </c>
      <c r="C21" s="46" t="s">
        <v>142</v>
      </c>
      <c r="D21" s="7" t="s">
        <v>441</v>
      </c>
      <c r="E21" s="43">
        <f>Tabela2[[#This Row],[VALOR]]/Tabela2[[#This Row],[Qtd unitaria]]</f>
        <v>5.85</v>
      </c>
      <c r="F21" s="7"/>
      <c r="G21" s="26"/>
      <c r="H21" s="26" t="s">
        <v>445</v>
      </c>
      <c r="I21" s="7" t="s">
        <v>331</v>
      </c>
      <c r="J21" s="7">
        <v>5</v>
      </c>
      <c r="K21" s="27">
        <v>46655</v>
      </c>
      <c r="L21" s="1"/>
      <c r="M21" s="3"/>
    </row>
    <row r="22" spans="1:13" x14ac:dyDescent="0.25">
      <c r="A22" s="26" t="s">
        <v>423</v>
      </c>
      <c r="B22" s="10">
        <v>92.46</v>
      </c>
      <c r="C22" s="46" t="s">
        <v>142</v>
      </c>
      <c r="D22" s="7" t="s">
        <v>424</v>
      </c>
      <c r="E22" s="43">
        <f>Tabela2[[#This Row],[VALOR]]/Tabela2[[#This Row],[Qtd unitaria]]</f>
        <v>9.2459999999999987</v>
      </c>
      <c r="F22" s="7"/>
      <c r="G22" s="26"/>
      <c r="H22" s="26" t="s">
        <v>600</v>
      </c>
      <c r="I22" s="7" t="s">
        <v>425</v>
      </c>
      <c r="J22" s="7">
        <v>2</v>
      </c>
      <c r="K22" s="27">
        <v>46539</v>
      </c>
      <c r="L22" s="1"/>
      <c r="M22" s="3"/>
    </row>
    <row r="23" spans="1:13" x14ac:dyDescent="0.25">
      <c r="A23" s="26" t="s">
        <v>658</v>
      </c>
      <c r="B23" s="10">
        <v>39.74</v>
      </c>
      <c r="C23" s="26"/>
      <c r="D23" s="7" t="s">
        <v>441</v>
      </c>
      <c r="E23" s="10">
        <v>1.9870000000000001</v>
      </c>
      <c r="F23" s="7"/>
      <c r="G23" s="26"/>
      <c r="H23" s="26" t="s">
        <v>659</v>
      </c>
      <c r="I23" s="7" t="s">
        <v>325</v>
      </c>
      <c r="J23" s="7">
        <v>10</v>
      </c>
      <c r="K23" s="27">
        <v>46539</v>
      </c>
      <c r="L23" s="1"/>
      <c r="M23" s="3"/>
    </row>
    <row r="24" spans="1:13" x14ac:dyDescent="0.25">
      <c r="A24" s="18" t="s">
        <v>62</v>
      </c>
      <c r="B24" s="126">
        <v>42.93</v>
      </c>
      <c r="C24" s="42" t="s">
        <v>143</v>
      </c>
      <c r="D24" s="1" t="s">
        <v>416</v>
      </c>
      <c r="E24" s="43">
        <f>Tabela2[[#This Row],[VALOR]]/Tabela2[[#This Row],[Qtd unitaria]]</f>
        <v>42.93</v>
      </c>
      <c r="F24" s="1"/>
      <c r="G24" s="26" t="s">
        <v>267</v>
      </c>
      <c r="H24" s="26" t="s">
        <v>625</v>
      </c>
      <c r="I24" s="7" t="s">
        <v>281</v>
      </c>
      <c r="J24" s="7">
        <v>1</v>
      </c>
      <c r="K24" s="27">
        <v>46266</v>
      </c>
      <c r="L24" s="1" t="s">
        <v>800</v>
      </c>
      <c r="M24" s="3"/>
    </row>
    <row r="25" spans="1:13" x14ac:dyDescent="0.25">
      <c r="A25" s="26" t="s">
        <v>732</v>
      </c>
      <c r="B25" s="117">
        <v>7.2</v>
      </c>
      <c r="C25" s="26"/>
      <c r="D25" s="7" t="s">
        <v>416</v>
      </c>
      <c r="E25" s="117">
        <v>7.2</v>
      </c>
      <c r="F25" s="7"/>
      <c r="G25" s="26"/>
      <c r="H25" s="26" t="s">
        <v>733</v>
      </c>
      <c r="I25" s="7" t="s">
        <v>734</v>
      </c>
      <c r="J25" s="7">
        <v>3</v>
      </c>
      <c r="K25" s="27">
        <v>46661</v>
      </c>
      <c r="L25" s="1"/>
      <c r="M25" s="3"/>
    </row>
    <row r="26" spans="1:13" x14ac:dyDescent="0.25">
      <c r="A26" s="26" t="s">
        <v>467</v>
      </c>
      <c r="B26" s="10">
        <v>90</v>
      </c>
      <c r="C26" s="46" t="s">
        <v>142</v>
      </c>
      <c r="D26" s="7" t="s">
        <v>441</v>
      </c>
      <c r="E26" s="10">
        <v>9</v>
      </c>
      <c r="F26" s="7"/>
      <c r="G26" s="26"/>
      <c r="H26" s="26" t="s">
        <v>590</v>
      </c>
      <c r="I26" s="7" t="s">
        <v>279</v>
      </c>
      <c r="J26" s="7">
        <v>3</v>
      </c>
      <c r="K26" s="27">
        <v>46296</v>
      </c>
      <c r="L26" s="1"/>
      <c r="M26" s="3"/>
    </row>
    <row r="27" spans="1:13" x14ac:dyDescent="0.25">
      <c r="A27" s="26" t="s">
        <v>185</v>
      </c>
      <c r="B27" s="10">
        <v>726.82</v>
      </c>
      <c r="C27" s="26" t="s">
        <v>143</v>
      </c>
      <c r="D27" s="7" t="s">
        <v>416</v>
      </c>
      <c r="E27" s="10">
        <v>726.82</v>
      </c>
      <c r="F27" s="7"/>
      <c r="G27" s="26"/>
      <c r="H27" s="26" t="s">
        <v>633</v>
      </c>
      <c r="I27" s="7" t="s">
        <v>283</v>
      </c>
      <c r="J27" s="7">
        <v>1</v>
      </c>
      <c r="K27" s="27">
        <v>46296</v>
      </c>
      <c r="L27" s="1"/>
      <c r="M27" s="3"/>
    </row>
    <row r="28" spans="1:13" x14ac:dyDescent="0.25">
      <c r="A28" s="26" t="s">
        <v>68</v>
      </c>
      <c r="B28" s="10">
        <v>132.5</v>
      </c>
      <c r="C28" s="26" t="s">
        <v>143</v>
      </c>
      <c r="D28" s="7" t="s">
        <v>442</v>
      </c>
      <c r="E28" s="10">
        <v>132.5</v>
      </c>
      <c r="F28" s="7"/>
      <c r="G28" s="26"/>
      <c r="H28" s="26" t="s">
        <v>626</v>
      </c>
      <c r="I28" s="7" t="s">
        <v>282</v>
      </c>
      <c r="J28" s="7">
        <v>1</v>
      </c>
      <c r="K28" s="27">
        <v>46302</v>
      </c>
      <c r="L28" s="1"/>
      <c r="M28" s="3"/>
    </row>
    <row r="29" spans="1:13" x14ac:dyDescent="0.25">
      <c r="A29" s="26" t="s">
        <v>68</v>
      </c>
      <c r="B29" s="117">
        <v>132.5</v>
      </c>
      <c r="C29" s="26" t="s">
        <v>143</v>
      </c>
      <c r="D29" s="7" t="s">
        <v>442</v>
      </c>
      <c r="E29" s="117">
        <v>26.5</v>
      </c>
      <c r="F29" s="7"/>
      <c r="G29" s="26"/>
      <c r="H29" s="26" t="s">
        <v>626</v>
      </c>
      <c r="I29" s="7" t="s">
        <v>282</v>
      </c>
      <c r="J29" s="7">
        <v>3</v>
      </c>
      <c r="K29" s="27">
        <v>46491</v>
      </c>
      <c r="L29" s="1"/>
      <c r="M29" s="3"/>
    </row>
    <row r="30" spans="1:13" x14ac:dyDescent="0.25">
      <c r="A30" s="26" t="s">
        <v>678</v>
      </c>
      <c r="B30" s="10">
        <v>4602</v>
      </c>
      <c r="C30" s="26"/>
      <c r="D30" s="7" t="s">
        <v>667</v>
      </c>
      <c r="E30" s="10">
        <v>29.5</v>
      </c>
      <c r="F30" s="7"/>
      <c r="G30" s="26"/>
      <c r="H30" s="26" t="s">
        <v>679</v>
      </c>
      <c r="I30" s="7" t="s">
        <v>665</v>
      </c>
      <c r="J30" s="7">
        <v>129</v>
      </c>
      <c r="K30" s="27">
        <v>46539</v>
      </c>
      <c r="L30" s="1"/>
      <c r="M30" s="3"/>
    </row>
    <row r="31" spans="1:13" x14ac:dyDescent="0.25">
      <c r="A31" s="26" t="s">
        <v>680</v>
      </c>
      <c r="B31" s="10">
        <v>7452</v>
      </c>
      <c r="C31" s="26"/>
      <c r="D31" s="7" t="s">
        <v>667</v>
      </c>
      <c r="E31" s="10">
        <v>34.5</v>
      </c>
      <c r="F31" s="7"/>
      <c r="G31" s="26"/>
      <c r="H31" s="26" t="s">
        <v>681</v>
      </c>
      <c r="I31" s="7" t="s">
        <v>665</v>
      </c>
      <c r="J31" s="7">
        <v>182</v>
      </c>
      <c r="K31" s="27">
        <v>46600</v>
      </c>
      <c r="L31" s="1"/>
      <c r="M31" s="3"/>
    </row>
    <row r="32" spans="1:13" x14ac:dyDescent="0.25">
      <c r="A32" s="26" t="s">
        <v>683</v>
      </c>
      <c r="B32" s="10">
        <v>3734.4</v>
      </c>
      <c r="C32" s="26"/>
      <c r="D32" s="7" t="s">
        <v>667</v>
      </c>
      <c r="E32" s="10">
        <v>38.9</v>
      </c>
      <c r="F32" s="7"/>
      <c r="G32" s="26"/>
      <c r="H32" s="26" t="s">
        <v>682</v>
      </c>
      <c r="I32" s="7" t="s">
        <v>665</v>
      </c>
      <c r="J32" s="7">
        <v>83</v>
      </c>
      <c r="K32" s="27">
        <v>46692</v>
      </c>
      <c r="L32" s="1"/>
      <c r="M32" s="3"/>
    </row>
    <row r="33" spans="1:13" x14ac:dyDescent="0.25">
      <c r="A33" s="26" t="s">
        <v>676</v>
      </c>
      <c r="B33" s="10">
        <v>7350</v>
      </c>
      <c r="C33" s="26"/>
      <c r="D33" s="7" t="s">
        <v>667</v>
      </c>
      <c r="E33" s="10">
        <v>24.5</v>
      </c>
      <c r="F33" s="7"/>
      <c r="G33" s="26"/>
      <c r="H33" s="26" t="s">
        <v>677</v>
      </c>
      <c r="I33" s="7" t="s">
        <v>665</v>
      </c>
      <c r="J33" s="7">
        <v>208</v>
      </c>
      <c r="K33" s="27">
        <v>46600</v>
      </c>
      <c r="L33" s="1"/>
      <c r="M33" s="3"/>
    </row>
    <row r="34" spans="1:13" x14ac:dyDescent="0.25">
      <c r="A34" s="26" t="s">
        <v>666</v>
      </c>
      <c r="B34" s="10">
        <v>8640</v>
      </c>
      <c r="C34" s="26"/>
      <c r="D34" s="7" t="s">
        <v>667</v>
      </c>
      <c r="E34" s="10">
        <f>Tabela2[[#This Row],[VALOR]]/Tabela2[[#This Row],[Qtd estoque]]</f>
        <v>127.05882352941177</v>
      </c>
      <c r="F34" s="7"/>
      <c r="G34" s="26"/>
      <c r="H34" s="26" t="s">
        <v>668</v>
      </c>
      <c r="I34" s="7" t="s">
        <v>665</v>
      </c>
      <c r="J34" s="7">
        <v>68</v>
      </c>
      <c r="K34" s="27">
        <v>46631</v>
      </c>
      <c r="L34" s="1"/>
      <c r="M34" s="3"/>
    </row>
    <row r="35" spans="1:13" x14ac:dyDescent="0.25">
      <c r="A35" s="26" t="s">
        <v>69</v>
      </c>
      <c r="B35" s="10">
        <v>89</v>
      </c>
      <c r="C35" s="26" t="s">
        <v>143</v>
      </c>
      <c r="D35" s="7" t="s">
        <v>436</v>
      </c>
      <c r="E35" s="10">
        <v>89</v>
      </c>
      <c r="F35" s="7"/>
      <c r="G35" s="26"/>
      <c r="H35" s="26" t="s">
        <v>617</v>
      </c>
      <c r="I35" s="7" t="s">
        <v>349</v>
      </c>
      <c r="J35" s="7">
        <v>3</v>
      </c>
      <c r="K35" s="27">
        <v>46419</v>
      </c>
      <c r="L35" s="1"/>
      <c r="M35" s="3"/>
    </row>
    <row r="36" spans="1:13" x14ac:dyDescent="0.25">
      <c r="A36" s="26" t="s">
        <v>70</v>
      </c>
      <c r="B36" s="117">
        <v>95</v>
      </c>
      <c r="C36" s="26"/>
      <c r="D36" s="7" t="s">
        <v>436</v>
      </c>
      <c r="E36" s="117">
        <v>95</v>
      </c>
      <c r="F36" s="7"/>
      <c r="G36" s="26"/>
      <c r="H36" s="26" t="s">
        <v>632</v>
      </c>
      <c r="I36" s="7" t="s">
        <v>291</v>
      </c>
      <c r="J36" s="7">
        <v>4</v>
      </c>
      <c r="K36" s="27">
        <v>46447</v>
      </c>
      <c r="L36" s="1"/>
      <c r="M36" s="3"/>
    </row>
    <row r="37" spans="1:13" x14ac:dyDescent="0.25">
      <c r="A37" s="26" t="s">
        <v>735</v>
      </c>
      <c r="B37" s="117">
        <v>95.9</v>
      </c>
      <c r="C37" s="26"/>
      <c r="D37" s="7" t="s">
        <v>441</v>
      </c>
      <c r="E37" s="117">
        <v>0.95900000000000007</v>
      </c>
      <c r="F37" s="7"/>
      <c r="G37" s="26"/>
      <c r="H37" s="26" t="s">
        <v>592</v>
      </c>
      <c r="I37" s="7" t="s">
        <v>313</v>
      </c>
      <c r="J37" s="7">
        <v>61</v>
      </c>
      <c r="K37" s="27">
        <v>46569</v>
      </c>
      <c r="L37" s="7"/>
      <c r="M37" s="27">
        <v>46247</v>
      </c>
    </row>
    <row r="38" spans="1:13" x14ac:dyDescent="0.25">
      <c r="A38" s="26" t="s">
        <v>691</v>
      </c>
      <c r="B38" s="10">
        <v>861.6</v>
      </c>
      <c r="C38" s="26"/>
      <c r="D38" s="7" t="s">
        <v>416</v>
      </c>
      <c r="E38" s="10">
        <v>35.9</v>
      </c>
      <c r="F38" s="7"/>
      <c r="G38" s="26"/>
      <c r="H38" s="26" t="s">
        <v>692</v>
      </c>
      <c r="I38" s="7" t="s">
        <v>665</v>
      </c>
      <c r="J38" s="7">
        <v>24</v>
      </c>
      <c r="K38" s="27">
        <v>46600</v>
      </c>
      <c r="L38" s="1"/>
      <c r="M38" s="3"/>
    </row>
    <row r="39" spans="1:13" x14ac:dyDescent="0.25">
      <c r="A39" s="26" t="s">
        <v>169</v>
      </c>
      <c r="B39" s="126"/>
      <c r="C39" s="42"/>
      <c r="D39" s="1" t="s">
        <v>418</v>
      </c>
      <c r="F39" s="1"/>
      <c r="G39" s="26"/>
      <c r="H39" s="26" t="s">
        <v>621</v>
      </c>
      <c r="I39" s="7" t="s">
        <v>285</v>
      </c>
      <c r="J39" s="7">
        <v>2</v>
      </c>
      <c r="K39" s="27">
        <v>46569</v>
      </c>
      <c r="L39" s="1"/>
      <c r="M39" s="3"/>
    </row>
    <row r="40" spans="1:13" x14ac:dyDescent="0.25">
      <c r="A40" s="26" t="s">
        <v>426</v>
      </c>
      <c r="B40" s="10">
        <v>174.9</v>
      </c>
      <c r="C40" s="46" t="s">
        <v>143</v>
      </c>
      <c r="D40" s="7" t="s">
        <v>416</v>
      </c>
      <c r="E40" s="10">
        <v>174.9</v>
      </c>
      <c r="F40" s="7"/>
      <c r="G40" s="26"/>
      <c r="H40" s="26" t="s">
        <v>612</v>
      </c>
      <c r="I40" s="7" t="s">
        <v>283</v>
      </c>
      <c r="J40" s="7">
        <v>1</v>
      </c>
      <c r="K40" s="27">
        <v>46266</v>
      </c>
      <c r="L40" s="1"/>
      <c r="M40" s="3"/>
    </row>
    <row r="41" spans="1:13" x14ac:dyDescent="0.25">
      <c r="A41" s="26" t="s">
        <v>426</v>
      </c>
      <c r="B41" s="10">
        <v>174.9</v>
      </c>
      <c r="C41" s="46" t="s">
        <v>143</v>
      </c>
      <c r="D41" s="7" t="s">
        <v>416</v>
      </c>
      <c r="E41" s="10">
        <v>174.9</v>
      </c>
      <c r="F41" s="7"/>
      <c r="G41" s="26"/>
      <c r="H41" s="26" t="s">
        <v>612</v>
      </c>
      <c r="I41" s="7" t="s">
        <v>283</v>
      </c>
      <c r="J41" s="7">
        <v>1</v>
      </c>
      <c r="K41" s="27">
        <v>46327</v>
      </c>
      <c r="L41" s="1"/>
      <c r="M41" s="3"/>
    </row>
    <row r="42" spans="1:13" x14ac:dyDescent="0.25">
      <c r="A42" s="26" t="s">
        <v>460</v>
      </c>
      <c r="B42" s="10">
        <v>81.900000000000006</v>
      </c>
      <c r="C42" s="46" t="s">
        <v>142</v>
      </c>
      <c r="D42" s="7" t="s">
        <v>441</v>
      </c>
      <c r="E42" s="10">
        <v>8.1900000000000013</v>
      </c>
      <c r="F42" s="7"/>
      <c r="G42" s="26"/>
      <c r="H42" s="26" t="s">
        <v>598</v>
      </c>
      <c r="I42" s="7" t="s">
        <v>279</v>
      </c>
      <c r="J42" s="7">
        <v>4.5</v>
      </c>
      <c r="K42" s="27">
        <v>46388</v>
      </c>
      <c r="L42" s="1"/>
      <c r="M42" s="3"/>
    </row>
    <row r="43" spans="1:13" x14ac:dyDescent="0.25">
      <c r="A43" s="26" t="s">
        <v>458</v>
      </c>
      <c r="B43" s="10">
        <v>107.9</v>
      </c>
      <c r="C43" s="46" t="s">
        <v>142</v>
      </c>
      <c r="D43" s="7" t="s">
        <v>441</v>
      </c>
      <c r="E43" s="10">
        <v>10.79</v>
      </c>
      <c r="F43" s="7"/>
      <c r="G43" s="26"/>
      <c r="H43" s="26" t="s">
        <v>599</v>
      </c>
      <c r="I43" s="7" t="s">
        <v>279</v>
      </c>
      <c r="J43" s="7">
        <v>8</v>
      </c>
      <c r="K43" s="27">
        <v>46388</v>
      </c>
      <c r="L43" s="1"/>
      <c r="M43" s="3"/>
    </row>
    <row r="44" spans="1:13" x14ac:dyDescent="0.25">
      <c r="A44" s="26" t="s">
        <v>459</v>
      </c>
      <c r="B44" s="10">
        <v>51.9</v>
      </c>
      <c r="C44" s="46" t="s">
        <v>142</v>
      </c>
      <c r="D44" s="7" t="s">
        <v>441</v>
      </c>
      <c r="E44" s="10">
        <v>5.1899999999999995</v>
      </c>
      <c r="F44" s="7"/>
      <c r="G44" s="26"/>
      <c r="H44" s="26" t="s">
        <v>597</v>
      </c>
      <c r="I44" s="7" t="s">
        <v>279</v>
      </c>
      <c r="J44" s="7">
        <v>2.5</v>
      </c>
      <c r="K44" s="27">
        <v>46357</v>
      </c>
      <c r="L44" s="1"/>
      <c r="M44" s="3"/>
    </row>
    <row r="45" spans="1:13" x14ac:dyDescent="0.25">
      <c r="A45" s="26" t="s">
        <v>660</v>
      </c>
      <c r="B45" s="10">
        <v>54</v>
      </c>
      <c r="C45" s="26"/>
      <c r="D45" s="7" t="s">
        <v>418</v>
      </c>
      <c r="E45" s="10">
        <v>18</v>
      </c>
      <c r="F45" s="7"/>
      <c r="G45" s="26"/>
      <c r="H45" s="26" t="s">
        <v>661</v>
      </c>
      <c r="I45" s="7" t="s">
        <v>313</v>
      </c>
      <c r="J45" s="7">
        <v>3</v>
      </c>
      <c r="K45" s="27">
        <v>46478</v>
      </c>
      <c r="L45" s="1"/>
      <c r="M45" s="3"/>
    </row>
    <row r="46" spans="1:13" x14ac:dyDescent="0.25">
      <c r="A46" s="26" t="s">
        <v>810</v>
      </c>
      <c r="B46" s="117">
        <v>50</v>
      </c>
      <c r="C46" s="26"/>
      <c r="D46" s="7" t="s">
        <v>416</v>
      </c>
      <c r="E46" s="117">
        <v>50</v>
      </c>
      <c r="F46" s="7"/>
      <c r="G46" s="26"/>
      <c r="H46" s="26" t="s">
        <v>811</v>
      </c>
      <c r="I46" s="7" t="s">
        <v>349</v>
      </c>
      <c r="J46" s="7">
        <v>1</v>
      </c>
      <c r="K46" s="27">
        <v>46722</v>
      </c>
      <c r="L46" s="1"/>
      <c r="M46" s="3"/>
    </row>
    <row r="47" spans="1:13" x14ac:dyDescent="0.25">
      <c r="A47" s="26" t="s">
        <v>798</v>
      </c>
      <c r="B47" s="117">
        <v>20.74</v>
      </c>
      <c r="C47" s="26"/>
      <c r="D47" s="7" t="s">
        <v>441</v>
      </c>
      <c r="E47" s="117">
        <v>1.0369999999999999</v>
      </c>
      <c r="F47" s="7"/>
      <c r="G47" s="26"/>
      <c r="H47" s="26" t="s">
        <v>799</v>
      </c>
      <c r="I47" s="7" t="s">
        <v>342</v>
      </c>
      <c r="J47" s="7">
        <v>16</v>
      </c>
      <c r="K47" s="27">
        <v>46539</v>
      </c>
      <c r="L47" s="1"/>
      <c r="M47" s="3"/>
    </row>
    <row r="48" spans="1:13" x14ac:dyDescent="0.25">
      <c r="A48" s="26" t="s">
        <v>487</v>
      </c>
      <c r="B48" s="117">
        <v>240</v>
      </c>
      <c r="C48" s="26"/>
      <c r="D48" s="7" t="s">
        <v>478</v>
      </c>
      <c r="E48" s="117">
        <v>0.44444444444444442</v>
      </c>
      <c r="F48" s="7"/>
      <c r="G48" s="26"/>
      <c r="H48" s="26" t="s">
        <v>806</v>
      </c>
      <c r="I48" s="7" t="s">
        <v>293</v>
      </c>
      <c r="J48" s="7">
        <v>360</v>
      </c>
      <c r="K48" s="27">
        <v>46345</v>
      </c>
      <c r="L48" s="1"/>
      <c r="M48" s="3"/>
    </row>
    <row r="49" spans="1:13" x14ac:dyDescent="0.25">
      <c r="A49" s="26" t="s">
        <v>520</v>
      </c>
      <c r="B49" s="117">
        <v>180</v>
      </c>
      <c r="C49" s="26"/>
      <c r="D49" s="7" t="s">
        <v>557</v>
      </c>
      <c r="E49" s="117">
        <v>0.66666666666666663</v>
      </c>
      <c r="F49" s="7"/>
      <c r="G49" s="26"/>
      <c r="H49" s="26" t="s">
        <v>776</v>
      </c>
      <c r="I49" s="7" t="s">
        <v>293</v>
      </c>
      <c r="J49" s="7">
        <v>0</v>
      </c>
      <c r="K49" s="27">
        <v>46272</v>
      </c>
      <c r="L49" s="1"/>
      <c r="M49" s="3"/>
    </row>
    <row r="50" spans="1:13" x14ac:dyDescent="0.25">
      <c r="A50" s="26" t="s">
        <v>488</v>
      </c>
      <c r="B50" s="117">
        <v>180</v>
      </c>
      <c r="C50" s="26"/>
      <c r="D50" s="7" t="s">
        <v>557</v>
      </c>
      <c r="E50" s="117">
        <v>0.66666666666666663</v>
      </c>
      <c r="F50" s="7"/>
      <c r="G50" s="26"/>
      <c r="H50" s="26" t="s">
        <v>775</v>
      </c>
      <c r="I50" s="7" t="s">
        <v>293</v>
      </c>
      <c r="J50" s="7">
        <v>0</v>
      </c>
      <c r="K50" s="27">
        <v>46272</v>
      </c>
      <c r="L50" s="1"/>
      <c r="M50" s="3"/>
    </row>
    <row r="51" spans="1:13" x14ac:dyDescent="0.25">
      <c r="A51" s="26" t="s">
        <v>542</v>
      </c>
      <c r="B51" s="117">
        <v>118</v>
      </c>
      <c r="C51" s="26" t="s">
        <v>143</v>
      </c>
      <c r="D51" s="7" t="s">
        <v>436</v>
      </c>
      <c r="E51" s="117">
        <v>29.5</v>
      </c>
      <c r="F51" s="7"/>
      <c r="G51" s="26"/>
      <c r="H51" s="26" t="s">
        <v>614</v>
      </c>
      <c r="I51" s="7" t="s">
        <v>310</v>
      </c>
      <c r="J51" s="7">
        <v>0</v>
      </c>
      <c r="K51" s="27">
        <v>46600</v>
      </c>
      <c r="L51" s="1"/>
      <c r="M51" s="3"/>
    </row>
    <row r="52" spans="1:13" x14ac:dyDescent="0.25">
      <c r="A52" s="26" t="s">
        <v>542</v>
      </c>
      <c r="B52" s="117">
        <v>118</v>
      </c>
      <c r="C52" s="26" t="s">
        <v>143</v>
      </c>
      <c r="D52" s="7" t="s">
        <v>436</v>
      </c>
      <c r="E52" s="117">
        <v>29.5</v>
      </c>
      <c r="F52" s="7"/>
      <c r="G52" s="26"/>
      <c r="H52" s="26" t="s">
        <v>614</v>
      </c>
      <c r="I52" s="7" t="s">
        <v>310</v>
      </c>
      <c r="J52" s="7">
        <v>5</v>
      </c>
      <c r="K52" s="27">
        <v>46692</v>
      </c>
      <c r="L52" s="1"/>
      <c r="M52" s="3"/>
    </row>
    <row r="53" spans="1:13" x14ac:dyDescent="0.25">
      <c r="A53" s="26" t="s">
        <v>712</v>
      </c>
      <c r="B53" s="10">
        <v>306.24</v>
      </c>
      <c r="C53" s="26"/>
      <c r="D53" s="7" t="s">
        <v>441</v>
      </c>
      <c r="E53" s="10">
        <v>2.552</v>
      </c>
      <c r="F53" s="7"/>
      <c r="G53" s="26"/>
      <c r="H53" s="26" t="s">
        <v>713</v>
      </c>
      <c r="I53" s="7" t="s">
        <v>665</v>
      </c>
      <c r="J53" s="7">
        <v>120</v>
      </c>
      <c r="K53" s="27">
        <v>46600</v>
      </c>
      <c r="L53" s="1"/>
      <c r="M53" s="3"/>
    </row>
    <row r="54" spans="1:13" x14ac:dyDescent="0.25">
      <c r="A54" s="26" t="s">
        <v>604</v>
      </c>
      <c r="B54" s="10">
        <v>48.51</v>
      </c>
      <c r="C54" s="26" t="s">
        <v>143</v>
      </c>
      <c r="D54" s="7" t="s">
        <v>416</v>
      </c>
      <c r="E54" s="10">
        <v>48.51</v>
      </c>
      <c r="F54" s="7"/>
      <c r="G54" s="26"/>
      <c r="H54" s="26" t="s">
        <v>605</v>
      </c>
      <c r="I54" s="7" t="s">
        <v>304</v>
      </c>
      <c r="J54" s="7">
        <v>1</v>
      </c>
      <c r="K54" s="27">
        <v>46844</v>
      </c>
      <c r="L54" s="1"/>
      <c r="M54" s="3"/>
    </row>
    <row r="55" spans="1:13" x14ac:dyDescent="0.25">
      <c r="A55" s="18" t="s">
        <v>87</v>
      </c>
      <c r="B55" s="126">
        <v>170</v>
      </c>
      <c r="C55" s="42" t="s">
        <v>142</v>
      </c>
      <c r="D55" s="7" t="s">
        <v>441</v>
      </c>
      <c r="E55" s="43">
        <f>Tabela2[[#This Row],[VALOR]]/Tabela2[[#This Row],[Qtd unitaria]]</f>
        <v>17</v>
      </c>
      <c r="F55" s="1"/>
      <c r="G55" s="26" t="s">
        <v>268</v>
      </c>
      <c r="H55" s="26" t="s">
        <v>619</v>
      </c>
      <c r="I55" s="7" t="s">
        <v>285</v>
      </c>
      <c r="J55" s="7">
        <v>15</v>
      </c>
      <c r="K55" s="27">
        <v>46327</v>
      </c>
      <c r="L55" s="1"/>
      <c r="M55" s="3"/>
    </row>
    <row r="56" spans="1:13" x14ac:dyDescent="0.25">
      <c r="A56" s="18" t="s">
        <v>88</v>
      </c>
      <c r="B56" s="126">
        <v>108</v>
      </c>
      <c r="C56" s="42" t="s">
        <v>143</v>
      </c>
      <c r="D56" s="1" t="s">
        <v>416</v>
      </c>
      <c r="E56" s="43">
        <f>Tabela2[[#This Row],[VALOR]]/Tabela2[[#This Row],[Qtd unitaria]]</f>
        <v>108</v>
      </c>
      <c r="F56" s="1"/>
      <c r="G56" s="26" t="s">
        <v>269</v>
      </c>
      <c r="H56" s="26" t="s">
        <v>620</v>
      </c>
      <c r="I56" s="7" t="s">
        <v>285</v>
      </c>
      <c r="J56" s="7">
        <v>2</v>
      </c>
      <c r="K56" s="27">
        <v>46357</v>
      </c>
      <c r="L56" s="1"/>
      <c r="M56" s="3"/>
    </row>
    <row r="57" spans="1:13" x14ac:dyDescent="0.25">
      <c r="A57" s="26" t="s">
        <v>725</v>
      </c>
      <c r="B57" s="117">
        <v>59.9</v>
      </c>
      <c r="C57" s="26"/>
      <c r="D57" s="7" t="s">
        <v>495</v>
      </c>
      <c r="E57" s="117">
        <v>59.9</v>
      </c>
      <c r="F57" s="7"/>
      <c r="G57" s="26"/>
      <c r="H57" s="26" t="s">
        <v>726</v>
      </c>
      <c r="I57" s="7" t="s">
        <v>304</v>
      </c>
      <c r="J57" s="7">
        <v>1</v>
      </c>
      <c r="K57" s="27">
        <v>46905</v>
      </c>
      <c r="L57" s="1"/>
      <c r="M57" s="3"/>
    </row>
    <row r="58" spans="1:13" x14ac:dyDescent="0.25">
      <c r="A58" s="26" t="s">
        <v>725</v>
      </c>
      <c r="B58" s="117">
        <v>220</v>
      </c>
      <c r="C58" s="26"/>
      <c r="D58" s="7" t="s">
        <v>416</v>
      </c>
      <c r="E58" s="117">
        <v>55</v>
      </c>
      <c r="F58" s="7"/>
      <c r="G58" s="26"/>
      <c r="H58" s="26" t="s">
        <v>779</v>
      </c>
      <c r="I58" s="7" t="s">
        <v>304</v>
      </c>
      <c r="J58" s="7">
        <v>5</v>
      </c>
      <c r="K58" s="27">
        <v>47088</v>
      </c>
      <c r="L58" s="1"/>
      <c r="M58" s="3"/>
    </row>
    <row r="59" spans="1:13" x14ac:dyDescent="0.25">
      <c r="A59" s="26" t="s">
        <v>91</v>
      </c>
      <c r="B59" s="10">
        <v>41.99</v>
      </c>
      <c r="C59" s="46" t="s">
        <v>143</v>
      </c>
      <c r="D59" s="7" t="s">
        <v>436</v>
      </c>
      <c r="E59" s="43">
        <f>Tabela2[[#This Row],[VALOR]]/Tabela2[[#This Row],[Qtd unitaria]]</f>
        <v>41.99</v>
      </c>
      <c r="F59" s="7"/>
      <c r="G59" s="26"/>
      <c r="H59" s="26" t="s">
        <v>615</v>
      </c>
      <c r="I59" s="7" t="s">
        <v>406</v>
      </c>
      <c r="J59" s="7">
        <v>1</v>
      </c>
      <c r="K59" s="27">
        <v>46692</v>
      </c>
      <c r="L59" s="1"/>
      <c r="M59" s="3"/>
    </row>
    <row r="60" spans="1:13" x14ac:dyDescent="0.25">
      <c r="A60" s="26" t="s">
        <v>23</v>
      </c>
      <c r="B60" s="117">
        <v>88.2</v>
      </c>
      <c r="C60" s="26" t="s">
        <v>143</v>
      </c>
      <c r="D60" s="7" t="s">
        <v>416</v>
      </c>
      <c r="E60" s="117">
        <v>44.1</v>
      </c>
      <c r="F60" s="7"/>
      <c r="G60" s="26"/>
      <c r="H60" s="26" t="s">
        <v>580</v>
      </c>
      <c r="I60" s="7" t="s">
        <v>407</v>
      </c>
      <c r="J60" s="7">
        <v>2</v>
      </c>
      <c r="K60" s="27">
        <v>46508</v>
      </c>
      <c r="L60" s="1"/>
      <c r="M60" s="3"/>
    </row>
    <row r="61" spans="1:13" x14ac:dyDescent="0.25">
      <c r="A61" s="26" t="s">
        <v>718</v>
      </c>
      <c r="B61" s="10">
        <v>418.8</v>
      </c>
      <c r="C61" s="26"/>
      <c r="D61" s="7" t="s">
        <v>441</v>
      </c>
      <c r="E61" s="10">
        <v>8.7249999999999996</v>
      </c>
      <c r="F61" s="7"/>
      <c r="G61" s="26"/>
      <c r="H61" s="26" t="s">
        <v>719</v>
      </c>
      <c r="I61" s="7" t="s">
        <v>665</v>
      </c>
      <c r="J61" s="7">
        <v>48</v>
      </c>
      <c r="K61" s="27">
        <v>46539</v>
      </c>
      <c r="L61" s="1"/>
      <c r="M61" s="3"/>
    </row>
    <row r="62" spans="1:13" x14ac:dyDescent="0.25">
      <c r="A62" s="26" t="s">
        <v>716</v>
      </c>
      <c r="B62" s="10">
        <v>274.8</v>
      </c>
      <c r="C62" s="26"/>
      <c r="D62" s="7" t="s">
        <v>441</v>
      </c>
      <c r="E62" s="10">
        <v>5.7250000000000005</v>
      </c>
      <c r="F62" s="7"/>
      <c r="G62" s="26"/>
      <c r="H62" s="26" t="s">
        <v>717</v>
      </c>
      <c r="I62" s="7" t="s">
        <v>665</v>
      </c>
      <c r="J62" s="7">
        <v>48</v>
      </c>
      <c r="K62" s="27">
        <v>46661</v>
      </c>
      <c r="L62" s="1"/>
      <c r="M62" s="3"/>
    </row>
    <row r="63" spans="1:13" x14ac:dyDescent="0.25">
      <c r="A63" s="26" t="s">
        <v>714</v>
      </c>
      <c r="B63" s="10">
        <v>370.8</v>
      </c>
      <c r="C63" s="26"/>
      <c r="D63" s="7" t="s">
        <v>441</v>
      </c>
      <c r="E63" s="10">
        <v>7.7250000000000005</v>
      </c>
      <c r="F63" s="7"/>
      <c r="G63" s="26"/>
      <c r="H63" s="26" t="s">
        <v>715</v>
      </c>
      <c r="I63" s="7" t="s">
        <v>665</v>
      </c>
      <c r="J63" s="7">
        <v>48</v>
      </c>
      <c r="K63" s="27">
        <v>46661</v>
      </c>
      <c r="L63" s="1"/>
      <c r="M63" s="3"/>
    </row>
    <row r="64" spans="1:13" x14ac:dyDescent="0.25">
      <c r="A64" s="26" t="s">
        <v>805</v>
      </c>
      <c r="B64" s="117">
        <v>332</v>
      </c>
      <c r="C64" s="26"/>
      <c r="D64" s="7" t="s">
        <v>478</v>
      </c>
      <c r="E64" s="117">
        <v>16.600000000000001</v>
      </c>
      <c r="F64" s="7"/>
      <c r="G64" s="26"/>
      <c r="H64" s="26" t="s">
        <v>921</v>
      </c>
      <c r="I64" s="7" t="s">
        <v>285</v>
      </c>
      <c r="J64" s="7">
        <v>3</v>
      </c>
      <c r="K64" s="27">
        <v>46874</v>
      </c>
      <c r="L64" s="1"/>
      <c r="M64" s="3"/>
    </row>
    <row r="65" spans="1:13" x14ac:dyDescent="0.25">
      <c r="A65" s="26" t="s">
        <v>92</v>
      </c>
      <c r="B65" s="125">
        <v>70</v>
      </c>
      <c r="C65" s="8" t="s">
        <v>143</v>
      </c>
      <c r="D65" s="7" t="s">
        <v>416</v>
      </c>
      <c r="E65" s="10">
        <v>70</v>
      </c>
      <c r="F65" s="7"/>
      <c r="G65" s="26" t="s">
        <v>270</v>
      </c>
      <c r="H65" s="26">
        <v>7003</v>
      </c>
      <c r="I65" s="7" t="s">
        <v>291</v>
      </c>
      <c r="J65" s="7">
        <v>1</v>
      </c>
      <c r="K65" s="27">
        <v>46327</v>
      </c>
      <c r="L65" s="1"/>
      <c r="M65" s="3"/>
    </row>
    <row r="66" spans="1:13" x14ac:dyDescent="0.25">
      <c r="A66" s="26" t="s">
        <v>94</v>
      </c>
      <c r="B66" s="10">
        <v>19.190000000000001</v>
      </c>
      <c r="C66" s="26" t="s">
        <v>143</v>
      </c>
      <c r="D66" s="7" t="s">
        <v>416</v>
      </c>
      <c r="E66" s="10">
        <v>19.193333333333332</v>
      </c>
      <c r="F66" s="7"/>
      <c r="G66" s="26"/>
      <c r="H66" s="26" t="s">
        <v>591</v>
      </c>
      <c r="I66" s="7" t="s">
        <v>546</v>
      </c>
      <c r="J66" s="7">
        <v>4</v>
      </c>
      <c r="K66" s="27">
        <v>46508</v>
      </c>
      <c r="L66" s="1"/>
      <c r="M66" s="3"/>
    </row>
    <row r="67" spans="1:13" x14ac:dyDescent="0.25">
      <c r="A67" s="26" t="s">
        <v>807</v>
      </c>
      <c r="B67" s="117" t="s">
        <v>809</v>
      </c>
      <c r="C67" s="26"/>
      <c r="D67" s="7" t="s">
        <v>418</v>
      </c>
      <c r="E67" s="117">
        <v>35</v>
      </c>
      <c r="F67" s="7"/>
      <c r="G67" s="26"/>
      <c r="H67" s="26" t="s">
        <v>808</v>
      </c>
      <c r="I67" s="7" t="s">
        <v>653</v>
      </c>
      <c r="J67" s="7">
        <v>27</v>
      </c>
      <c r="K67" s="27">
        <v>47484</v>
      </c>
      <c r="L67" s="1"/>
      <c r="M67" s="3"/>
    </row>
    <row r="68" spans="1:13" x14ac:dyDescent="0.25">
      <c r="A68" s="26" t="s">
        <v>628</v>
      </c>
      <c r="B68" s="10">
        <v>19.600000000000001</v>
      </c>
      <c r="C68" s="26" t="s">
        <v>143</v>
      </c>
      <c r="D68" s="7" t="s">
        <v>416</v>
      </c>
      <c r="E68" s="10">
        <v>19.600000000000001</v>
      </c>
      <c r="F68" s="7"/>
      <c r="G68" s="26"/>
      <c r="H68" s="26" t="s">
        <v>629</v>
      </c>
      <c r="I68" s="7" t="s">
        <v>539</v>
      </c>
      <c r="J68" s="7">
        <v>1</v>
      </c>
      <c r="K68" s="27">
        <v>46508</v>
      </c>
      <c r="L68" s="1"/>
      <c r="M68" s="3"/>
    </row>
    <row r="69" spans="1:13" x14ac:dyDescent="0.25">
      <c r="A69" s="18" t="s">
        <v>100</v>
      </c>
      <c r="B69" s="126">
        <v>38.81</v>
      </c>
      <c r="C69" s="42" t="s">
        <v>143</v>
      </c>
      <c r="D69" s="1" t="s">
        <v>416</v>
      </c>
      <c r="E69" s="43">
        <f>Tabela2[[#This Row],[VALOR]]/Tabela2[[#This Row],[Qtd unitaria]]</f>
        <v>38.81</v>
      </c>
      <c r="F69" s="1"/>
      <c r="G69" s="26" t="s">
        <v>271</v>
      </c>
      <c r="H69" s="26" t="s">
        <v>623</v>
      </c>
      <c r="I69" s="7" t="s">
        <v>371</v>
      </c>
      <c r="J69" s="7">
        <v>1</v>
      </c>
      <c r="K69" s="27">
        <v>46266</v>
      </c>
      <c r="L69" s="1"/>
      <c r="M69" s="3"/>
    </row>
    <row r="70" spans="1:13" x14ac:dyDescent="0.25">
      <c r="A70" s="26" t="s">
        <v>705</v>
      </c>
      <c r="B70" s="10">
        <v>348</v>
      </c>
      <c r="C70" s="26"/>
      <c r="D70" s="7" t="s">
        <v>441</v>
      </c>
      <c r="E70" s="10">
        <v>2.9</v>
      </c>
      <c r="F70" s="7"/>
      <c r="G70" s="26"/>
      <c r="H70" s="26" t="s">
        <v>706</v>
      </c>
      <c r="I70" s="7" t="s">
        <v>665</v>
      </c>
      <c r="J70" s="7">
        <v>92</v>
      </c>
      <c r="K70" s="27">
        <v>46692</v>
      </c>
      <c r="L70" s="1"/>
      <c r="M70" s="3"/>
    </row>
    <row r="71" spans="1:13" x14ac:dyDescent="0.25">
      <c r="A71" s="26" t="s">
        <v>703</v>
      </c>
      <c r="B71" s="10">
        <v>468</v>
      </c>
      <c r="C71" s="26"/>
      <c r="D71" s="7" t="s">
        <v>441</v>
      </c>
      <c r="E71" s="10">
        <v>3.9</v>
      </c>
      <c r="F71" s="7"/>
      <c r="G71" s="26"/>
      <c r="H71" s="26" t="s">
        <v>704</v>
      </c>
      <c r="I71" s="7" t="s">
        <v>665</v>
      </c>
      <c r="J71" s="7">
        <v>70</v>
      </c>
      <c r="K71" s="27">
        <v>46661</v>
      </c>
      <c r="L71" s="1"/>
      <c r="M71" s="3"/>
    </row>
    <row r="72" spans="1:13" x14ac:dyDescent="0.25">
      <c r="A72" s="26" t="s">
        <v>475</v>
      </c>
      <c r="B72" s="10">
        <v>30.9</v>
      </c>
      <c r="C72" s="46" t="s">
        <v>142</v>
      </c>
      <c r="D72" s="7" t="s">
        <v>441</v>
      </c>
      <c r="E72" s="10">
        <v>3.09</v>
      </c>
      <c r="F72" s="7"/>
      <c r="G72" s="26"/>
      <c r="H72" s="26" t="s">
        <v>588</v>
      </c>
      <c r="I72" s="7" t="s">
        <v>289</v>
      </c>
      <c r="J72" s="7">
        <v>21</v>
      </c>
      <c r="K72" s="27">
        <v>46327</v>
      </c>
      <c r="L72" s="1"/>
      <c r="M72" s="3"/>
    </row>
    <row r="73" spans="1:13" x14ac:dyDescent="0.25">
      <c r="A73" s="26" t="s">
        <v>550</v>
      </c>
      <c r="B73" s="10">
        <v>47</v>
      </c>
      <c r="C73" s="26"/>
      <c r="D73" s="7" t="s">
        <v>441</v>
      </c>
      <c r="E73" s="10">
        <f>Tabela2[[#This Row],[VALOR]]/48</f>
        <v>0.97916666666666663</v>
      </c>
      <c r="F73" s="7"/>
      <c r="G73" s="26"/>
      <c r="H73" s="26" t="s">
        <v>607</v>
      </c>
      <c r="I73" s="7" t="s">
        <v>330</v>
      </c>
      <c r="J73" s="7">
        <v>6</v>
      </c>
      <c r="K73" s="27">
        <v>46539</v>
      </c>
      <c r="L73" s="1"/>
      <c r="M73" s="3"/>
    </row>
    <row r="74" spans="1:13" x14ac:dyDescent="0.25">
      <c r="A74" s="26" t="s">
        <v>522</v>
      </c>
      <c r="B74" s="10">
        <v>110.9</v>
      </c>
      <c r="C74" s="26" t="s">
        <v>147</v>
      </c>
      <c r="D74" s="7" t="s">
        <v>441</v>
      </c>
      <c r="E74" s="10">
        <v>9.24</v>
      </c>
      <c r="F74" s="7"/>
      <c r="G74" s="26"/>
      <c r="H74" s="26" t="s">
        <v>585</v>
      </c>
      <c r="I74" s="7" t="s">
        <v>279</v>
      </c>
      <c r="J74" s="7">
        <v>47</v>
      </c>
      <c r="K74" s="27">
        <v>46296</v>
      </c>
      <c r="L74" s="1"/>
      <c r="M74" s="3"/>
    </row>
    <row r="75" spans="1:13" x14ac:dyDescent="0.25">
      <c r="A75" s="26" t="s">
        <v>674</v>
      </c>
      <c r="B75" s="10">
        <v>25</v>
      </c>
      <c r="C75" s="26" t="s">
        <v>143</v>
      </c>
      <c r="D75" s="7" t="s">
        <v>416</v>
      </c>
      <c r="E75" s="10">
        <v>25</v>
      </c>
      <c r="F75" s="7"/>
      <c r="G75" s="26"/>
      <c r="H75" s="26" t="s">
        <v>675</v>
      </c>
      <c r="I75" s="7" t="s">
        <v>313</v>
      </c>
      <c r="J75" s="7">
        <v>1</v>
      </c>
      <c r="K75" s="27">
        <v>46631</v>
      </c>
      <c r="L75" s="1"/>
      <c r="M75" s="3"/>
    </row>
    <row r="76" spans="1:13" x14ac:dyDescent="0.25">
      <c r="A76" s="26" t="s">
        <v>674</v>
      </c>
      <c r="B76" s="10">
        <v>25</v>
      </c>
      <c r="C76" s="26" t="s">
        <v>143</v>
      </c>
      <c r="D76" s="7" t="s">
        <v>416</v>
      </c>
      <c r="E76" s="10">
        <v>25</v>
      </c>
      <c r="F76" s="7"/>
      <c r="G76" s="26"/>
      <c r="H76" s="26" t="s">
        <v>675</v>
      </c>
      <c r="I76" s="7" t="s">
        <v>313</v>
      </c>
      <c r="J76" s="7">
        <v>2</v>
      </c>
      <c r="K76" s="27">
        <v>46661</v>
      </c>
      <c r="L76" s="1"/>
      <c r="M76" s="3"/>
    </row>
    <row r="77" spans="1:13" x14ac:dyDescent="0.25">
      <c r="A77" s="26" t="s">
        <v>571</v>
      </c>
      <c r="B77" s="10">
        <v>18.77</v>
      </c>
      <c r="C77" s="26" t="s">
        <v>143</v>
      </c>
      <c r="D77" s="7" t="s">
        <v>416</v>
      </c>
      <c r="E77" s="10">
        <v>18.77</v>
      </c>
      <c r="F77" s="7"/>
      <c r="G77" s="26"/>
      <c r="H77" s="26" t="s">
        <v>589</v>
      </c>
      <c r="I77" s="7" t="s">
        <v>572</v>
      </c>
      <c r="J77" s="7">
        <v>2</v>
      </c>
      <c r="K77" s="27">
        <v>46813</v>
      </c>
      <c r="L77" s="1"/>
      <c r="M77" s="3"/>
    </row>
    <row r="78" spans="1:13" x14ac:dyDescent="0.25">
      <c r="A78" s="26" t="s">
        <v>554</v>
      </c>
      <c r="B78" s="10"/>
      <c r="C78" s="26"/>
      <c r="D78" s="7" t="s">
        <v>416</v>
      </c>
      <c r="E78" s="10"/>
      <c r="F78" s="7"/>
      <c r="G78" s="26"/>
      <c r="H78" s="26" t="s">
        <v>622</v>
      </c>
      <c r="I78" s="7" t="s">
        <v>555</v>
      </c>
      <c r="J78" s="7">
        <v>1</v>
      </c>
      <c r="K78" s="27">
        <v>46997</v>
      </c>
      <c r="L78" s="1"/>
      <c r="M78" s="3"/>
    </row>
    <row r="79" spans="1:13" x14ac:dyDescent="0.25">
      <c r="A79" s="26" t="s">
        <v>2</v>
      </c>
      <c r="B79" s="117">
        <v>113.24</v>
      </c>
      <c r="C79" s="26"/>
      <c r="D79" s="7" t="s">
        <v>416</v>
      </c>
      <c r="E79" s="117">
        <v>113.24</v>
      </c>
      <c r="F79" s="7"/>
      <c r="G79" s="26"/>
      <c r="H79" s="26" t="s">
        <v>579</v>
      </c>
      <c r="I79" s="7" t="s">
        <v>319</v>
      </c>
      <c r="J79" s="7">
        <v>3</v>
      </c>
      <c r="K79" s="27">
        <v>46685</v>
      </c>
      <c r="L79" s="1"/>
      <c r="M79" s="3"/>
    </row>
    <row r="80" spans="1:13" x14ac:dyDescent="0.25">
      <c r="A80" s="26" t="s">
        <v>663</v>
      </c>
      <c r="B80" s="10">
        <v>35.9</v>
      </c>
      <c r="C80" s="26"/>
      <c r="D80" s="7" t="s">
        <v>416</v>
      </c>
      <c r="E80" s="10">
        <v>3.9888888888888889</v>
      </c>
      <c r="F80" s="7"/>
      <c r="G80" s="26"/>
      <c r="H80" s="26" t="s">
        <v>664</v>
      </c>
      <c r="I80" s="7" t="s">
        <v>665</v>
      </c>
      <c r="J80" s="7">
        <v>12</v>
      </c>
      <c r="K80" s="27">
        <v>46539</v>
      </c>
      <c r="L80" s="1"/>
      <c r="M80" s="3"/>
    </row>
    <row r="81" spans="1:13" x14ac:dyDescent="0.25">
      <c r="A81" s="26" t="s">
        <v>565</v>
      </c>
      <c r="B81" s="10">
        <v>27.2</v>
      </c>
      <c r="C81" s="26" t="s">
        <v>142</v>
      </c>
      <c r="D81" s="7" t="s">
        <v>441</v>
      </c>
      <c r="E81" s="10">
        <v>2.72</v>
      </c>
      <c r="F81" s="7"/>
      <c r="G81" s="26"/>
      <c r="H81" s="26" t="s">
        <v>521</v>
      </c>
      <c r="I81" s="7" t="s">
        <v>291</v>
      </c>
      <c r="J81" s="7">
        <v>46</v>
      </c>
      <c r="K81" s="27">
        <v>46357</v>
      </c>
      <c r="L81" s="1"/>
      <c r="M81" s="3"/>
    </row>
    <row r="82" spans="1:13" x14ac:dyDescent="0.25">
      <c r="A82" s="26" t="s">
        <v>565</v>
      </c>
      <c r="B82" s="10">
        <v>27.2</v>
      </c>
      <c r="C82" s="26" t="s">
        <v>142</v>
      </c>
      <c r="D82" s="7" t="s">
        <v>441</v>
      </c>
      <c r="E82" s="10">
        <v>2.72</v>
      </c>
      <c r="F82" s="7"/>
      <c r="G82" s="26"/>
      <c r="H82" s="26" t="s">
        <v>521</v>
      </c>
      <c r="I82" s="7" t="s">
        <v>291</v>
      </c>
      <c r="J82" s="7">
        <v>8</v>
      </c>
      <c r="K82" s="27">
        <v>46327</v>
      </c>
      <c r="L82" s="1"/>
      <c r="M82" s="3"/>
    </row>
    <row r="83" spans="1:13" x14ac:dyDescent="0.25">
      <c r="A83" s="26" t="s">
        <v>765</v>
      </c>
      <c r="B83" s="117">
        <v>380.8</v>
      </c>
      <c r="C83" s="26"/>
      <c r="D83" s="7" t="s">
        <v>441</v>
      </c>
      <c r="E83" s="117">
        <v>3.2</v>
      </c>
      <c r="F83" s="7"/>
      <c r="G83" s="26"/>
      <c r="H83" s="26" t="s">
        <v>766</v>
      </c>
      <c r="I83" s="7" t="s">
        <v>665</v>
      </c>
      <c r="J83" s="7">
        <v>131.5</v>
      </c>
      <c r="K83" s="27">
        <v>46600</v>
      </c>
      <c r="L83" s="1"/>
      <c r="M83" s="3"/>
    </row>
    <row r="84" spans="1:13" x14ac:dyDescent="0.25">
      <c r="A84" s="26" t="s">
        <v>708</v>
      </c>
      <c r="B84" s="10">
        <v>762</v>
      </c>
      <c r="C84" s="26"/>
      <c r="D84" s="7" t="s">
        <v>441</v>
      </c>
      <c r="E84" s="10">
        <v>6.35</v>
      </c>
      <c r="F84" s="7"/>
      <c r="G84" s="26"/>
      <c r="H84" s="26" t="s">
        <v>709</v>
      </c>
      <c r="I84" s="7" t="s">
        <v>665</v>
      </c>
      <c r="J84" s="7">
        <v>103</v>
      </c>
      <c r="K84" s="27">
        <v>46661</v>
      </c>
      <c r="L84" s="1"/>
      <c r="M84" s="3"/>
    </row>
    <row r="85" spans="1:13" x14ac:dyDescent="0.25">
      <c r="A85" s="26" t="s">
        <v>556</v>
      </c>
      <c r="B85" s="10">
        <v>560</v>
      </c>
      <c r="C85" s="26"/>
      <c r="D85" s="7" t="s">
        <v>557</v>
      </c>
      <c r="E85" s="10">
        <f>Tabela2[[#This Row],[VALOR]]/160</f>
        <v>3.5</v>
      </c>
      <c r="F85" s="7"/>
      <c r="G85" s="26"/>
      <c r="H85" s="26" t="s">
        <v>583</v>
      </c>
      <c r="I85" s="7" t="s">
        <v>279</v>
      </c>
      <c r="J85" s="7">
        <v>81</v>
      </c>
      <c r="K85" s="27">
        <v>46296</v>
      </c>
      <c r="L85" s="1"/>
      <c r="M85" s="3"/>
    </row>
    <row r="86" spans="1:13" x14ac:dyDescent="0.25">
      <c r="A86" s="26" t="s">
        <v>812</v>
      </c>
      <c r="B86" s="10">
        <v>90</v>
      </c>
      <c r="C86" s="26" t="s">
        <v>143</v>
      </c>
      <c r="D86" s="7" t="s">
        <v>634</v>
      </c>
      <c r="E86" s="10">
        <v>90</v>
      </c>
      <c r="F86" s="7"/>
      <c r="G86" s="26"/>
      <c r="H86" s="26" t="s">
        <v>635</v>
      </c>
      <c r="I86" s="7" t="s">
        <v>380</v>
      </c>
      <c r="J86" s="7">
        <v>6</v>
      </c>
      <c r="K86" s="27">
        <v>46860</v>
      </c>
      <c r="L86" s="1"/>
      <c r="M86" s="3"/>
    </row>
    <row r="87" spans="1:13" x14ac:dyDescent="0.25">
      <c r="A87" s="26" t="s">
        <v>812</v>
      </c>
      <c r="B87" s="10">
        <v>90</v>
      </c>
      <c r="C87" s="26" t="s">
        <v>143</v>
      </c>
      <c r="D87" s="7" t="s">
        <v>634</v>
      </c>
      <c r="E87" s="10">
        <v>90</v>
      </c>
      <c r="F87" s="7"/>
      <c r="G87" s="26"/>
      <c r="H87" s="26" t="s">
        <v>635</v>
      </c>
      <c r="I87" s="7" t="s">
        <v>380</v>
      </c>
      <c r="J87" s="7">
        <v>1</v>
      </c>
      <c r="K87" s="27">
        <v>46823</v>
      </c>
      <c r="L87" s="1"/>
      <c r="M87" s="3"/>
    </row>
    <row r="88" spans="1:13" x14ac:dyDescent="0.25">
      <c r="A88" s="26" t="s">
        <v>756</v>
      </c>
      <c r="B88" s="117">
        <v>24.98</v>
      </c>
      <c r="C88" s="26"/>
      <c r="D88" s="7" t="s">
        <v>416</v>
      </c>
      <c r="E88" s="117">
        <v>24.98</v>
      </c>
      <c r="F88" s="7"/>
      <c r="G88" s="26"/>
      <c r="H88" s="26" t="s">
        <v>757</v>
      </c>
      <c r="I88" s="7" t="s">
        <v>553</v>
      </c>
      <c r="J88" s="7">
        <v>1</v>
      </c>
      <c r="K88" s="27">
        <v>46419</v>
      </c>
      <c r="L88" s="1"/>
      <c r="M88" s="3"/>
    </row>
    <row r="89" spans="1:13" x14ac:dyDescent="0.25">
      <c r="A89" s="26" t="s">
        <v>560</v>
      </c>
      <c r="B89" s="117">
        <v>11.88</v>
      </c>
      <c r="C89" s="26"/>
      <c r="D89" s="7" t="s">
        <v>436</v>
      </c>
      <c r="E89" s="117">
        <v>5.94</v>
      </c>
      <c r="F89" s="7"/>
      <c r="G89" s="26"/>
      <c r="H89" s="26" t="s">
        <v>611</v>
      </c>
      <c r="I89" s="7" t="s">
        <v>349</v>
      </c>
      <c r="J89" s="7">
        <v>1</v>
      </c>
      <c r="K89" s="27">
        <v>46631</v>
      </c>
      <c r="L89" s="1"/>
      <c r="M89" s="3"/>
    </row>
    <row r="90" spans="1:13" x14ac:dyDescent="0.25">
      <c r="A90" s="26" t="s">
        <v>560</v>
      </c>
      <c r="B90" s="117">
        <v>11.88</v>
      </c>
      <c r="C90" s="26"/>
      <c r="D90" s="7" t="s">
        <v>436</v>
      </c>
      <c r="E90" s="117">
        <v>5.94</v>
      </c>
      <c r="F90" s="7"/>
      <c r="G90" s="26"/>
      <c r="H90" s="26" t="s">
        <v>611</v>
      </c>
      <c r="I90" s="7" t="s">
        <v>349</v>
      </c>
      <c r="J90" s="7">
        <v>3</v>
      </c>
      <c r="K90" s="27">
        <v>46722</v>
      </c>
      <c r="L90" s="1"/>
      <c r="M90" s="3"/>
    </row>
    <row r="91" spans="1:13" x14ac:dyDescent="0.25">
      <c r="A91" s="26" t="s">
        <v>111</v>
      </c>
      <c r="B91" s="10">
        <v>138</v>
      </c>
      <c r="C91" s="26" t="s">
        <v>143</v>
      </c>
      <c r="D91" s="7" t="s">
        <v>436</v>
      </c>
      <c r="E91" s="10">
        <v>138</v>
      </c>
      <c r="F91" s="7"/>
      <c r="G91" s="26"/>
      <c r="H91" s="26" t="s">
        <v>618</v>
      </c>
      <c r="I91" s="7" t="s">
        <v>279</v>
      </c>
      <c r="J91" s="7">
        <v>5</v>
      </c>
      <c r="K91" s="27">
        <v>46722</v>
      </c>
      <c r="L91" s="1"/>
      <c r="M91" s="3"/>
    </row>
    <row r="92" spans="1:13" x14ac:dyDescent="0.25">
      <c r="A92" s="26" t="s">
        <v>111</v>
      </c>
      <c r="B92" s="10">
        <v>63</v>
      </c>
      <c r="C92" s="26" t="s">
        <v>143</v>
      </c>
      <c r="D92" s="7" t="s">
        <v>436</v>
      </c>
      <c r="E92" s="10">
        <v>63</v>
      </c>
      <c r="F92" s="7"/>
      <c r="G92" s="26"/>
      <c r="H92" s="26" t="s">
        <v>618</v>
      </c>
      <c r="I92" s="7" t="s">
        <v>279</v>
      </c>
      <c r="J92" s="7">
        <v>0</v>
      </c>
      <c r="K92" s="27">
        <v>46692</v>
      </c>
      <c r="L92" s="1"/>
      <c r="M92" s="3"/>
    </row>
    <row r="93" spans="1:13" x14ac:dyDescent="0.25">
      <c r="A93" s="26" t="s">
        <v>538</v>
      </c>
      <c r="B93" s="117">
        <v>52</v>
      </c>
      <c r="C93" s="26"/>
      <c r="D93" s="7" t="s">
        <v>495</v>
      </c>
      <c r="E93" s="117">
        <v>13</v>
      </c>
      <c r="F93" s="7"/>
      <c r="G93" s="26"/>
      <c r="H93" s="26" t="s">
        <v>586</v>
      </c>
      <c r="I93" s="7" t="s">
        <v>539</v>
      </c>
      <c r="J93" s="7">
        <v>7</v>
      </c>
      <c r="K93" s="27">
        <v>46661</v>
      </c>
      <c r="L93" s="7"/>
      <c r="M93" s="27">
        <v>46241</v>
      </c>
    </row>
    <row r="94" spans="1:13" x14ac:dyDescent="0.25">
      <c r="A94" s="26" t="s">
        <v>601</v>
      </c>
      <c r="B94" s="117">
        <v>151</v>
      </c>
      <c r="C94" s="26"/>
      <c r="D94" s="7" t="s">
        <v>441</v>
      </c>
      <c r="E94" s="117">
        <v>10.066666666666666</v>
      </c>
      <c r="F94" s="7"/>
      <c r="G94" s="26"/>
      <c r="H94" s="26" t="s">
        <v>602</v>
      </c>
      <c r="I94" s="7" t="s">
        <v>310</v>
      </c>
      <c r="J94" s="7">
        <v>19.5</v>
      </c>
      <c r="K94" s="27">
        <v>46753</v>
      </c>
      <c r="L94" s="1"/>
      <c r="M94" s="3"/>
    </row>
    <row r="95" spans="1:13" x14ac:dyDescent="0.25">
      <c r="A95" s="26" t="s">
        <v>671</v>
      </c>
      <c r="B95" s="10">
        <v>100</v>
      </c>
      <c r="C95" s="26"/>
      <c r="D95" s="7" t="s">
        <v>441</v>
      </c>
      <c r="E95" s="10">
        <v>6.25</v>
      </c>
      <c r="F95" s="7"/>
      <c r="G95" s="26"/>
      <c r="H95" s="26" t="s">
        <v>672</v>
      </c>
      <c r="I95" s="7" t="s">
        <v>279</v>
      </c>
      <c r="J95" s="7">
        <v>8</v>
      </c>
      <c r="K95" s="27">
        <v>46357</v>
      </c>
      <c r="L95" s="1"/>
      <c r="M95" s="3"/>
    </row>
    <row r="96" spans="1:13" x14ac:dyDescent="0.25">
      <c r="A96" s="26" t="s">
        <v>558</v>
      </c>
      <c r="B96" s="10">
        <v>7</v>
      </c>
      <c r="C96" s="26" t="s">
        <v>146</v>
      </c>
      <c r="D96" s="7" t="s">
        <v>441</v>
      </c>
      <c r="E96" s="10">
        <v>0.35</v>
      </c>
      <c r="F96" s="7"/>
      <c r="G96" s="26"/>
      <c r="H96" s="26" t="s">
        <v>593</v>
      </c>
      <c r="I96" s="7" t="s">
        <v>277</v>
      </c>
      <c r="J96" s="7">
        <v>11</v>
      </c>
      <c r="K96" s="27">
        <v>46478</v>
      </c>
      <c r="L96" s="1"/>
      <c r="M96" s="3"/>
    </row>
    <row r="97" spans="1:13" x14ac:dyDescent="0.25">
      <c r="A97" s="26" t="s">
        <v>10</v>
      </c>
      <c r="B97" s="125">
        <v>8</v>
      </c>
      <c r="C97" s="8" t="s">
        <v>143</v>
      </c>
      <c r="D97" s="7" t="s">
        <v>416</v>
      </c>
      <c r="E97" s="10">
        <v>8</v>
      </c>
      <c r="F97" s="7"/>
      <c r="G97" s="26" t="s">
        <v>272</v>
      </c>
      <c r="H97" s="26" t="s">
        <v>644</v>
      </c>
      <c r="I97" s="7" t="s">
        <v>408</v>
      </c>
      <c r="J97" s="7">
        <v>7</v>
      </c>
      <c r="K97" s="27">
        <v>46508</v>
      </c>
      <c r="L97" s="1"/>
      <c r="M97" s="3"/>
    </row>
    <row r="98" spans="1:13" x14ac:dyDescent="0.25">
      <c r="A98" s="26" t="s">
        <v>10</v>
      </c>
      <c r="B98" s="117">
        <v>8</v>
      </c>
      <c r="C98" s="26"/>
      <c r="D98" s="7" t="s">
        <v>416</v>
      </c>
      <c r="E98" s="117">
        <v>0.61538461538461542</v>
      </c>
      <c r="F98" s="7"/>
      <c r="G98" s="26"/>
      <c r="H98" s="26" t="s">
        <v>720</v>
      </c>
      <c r="I98" s="7" t="s">
        <v>408</v>
      </c>
      <c r="J98" s="7">
        <v>0</v>
      </c>
      <c r="K98" s="27">
        <v>46692</v>
      </c>
      <c r="L98" s="1"/>
      <c r="M98" s="3"/>
    </row>
    <row r="99" spans="1:13" x14ac:dyDescent="0.25">
      <c r="A99" s="26" t="s">
        <v>696</v>
      </c>
      <c r="B99" s="117">
        <v>540</v>
      </c>
      <c r="C99" s="26"/>
      <c r="D99" s="7" t="s">
        <v>416</v>
      </c>
      <c r="E99" s="117">
        <v>45</v>
      </c>
      <c r="F99" s="7"/>
      <c r="G99" s="26"/>
      <c r="H99" s="26" t="s">
        <v>773</v>
      </c>
      <c r="I99" s="7" t="s">
        <v>665</v>
      </c>
      <c r="J99" s="7">
        <v>12</v>
      </c>
      <c r="K99" s="27">
        <v>46512</v>
      </c>
      <c r="L99" s="1"/>
      <c r="M99" s="3"/>
    </row>
    <row r="100" spans="1:13" x14ac:dyDescent="0.25">
      <c r="A100" s="26" t="s">
        <v>545</v>
      </c>
      <c r="B100" s="10">
        <v>118</v>
      </c>
      <c r="C100" s="26" t="s">
        <v>146</v>
      </c>
      <c r="D100" s="7" t="s">
        <v>424</v>
      </c>
      <c r="E100" s="10">
        <v>5.9</v>
      </c>
      <c r="F100" s="7"/>
      <c r="G100" s="26"/>
      <c r="H100" s="26" t="s">
        <v>594</v>
      </c>
      <c r="I100" s="7" t="s">
        <v>313</v>
      </c>
      <c r="J100" s="7">
        <v>22</v>
      </c>
      <c r="K100" s="27">
        <v>46661</v>
      </c>
      <c r="L100" s="1"/>
      <c r="M100" s="3"/>
    </row>
    <row r="101" spans="1:13" x14ac:dyDescent="0.25">
      <c r="A101" s="26" t="s">
        <v>545</v>
      </c>
      <c r="B101" s="117">
        <v>118</v>
      </c>
      <c r="C101" s="26"/>
      <c r="D101" s="7" t="s">
        <v>424</v>
      </c>
      <c r="E101" s="117">
        <v>5.9</v>
      </c>
      <c r="F101" s="7"/>
      <c r="G101" s="26"/>
      <c r="H101" s="26" t="s">
        <v>594</v>
      </c>
      <c r="I101" s="7" t="s">
        <v>313</v>
      </c>
      <c r="J101" s="7">
        <v>20</v>
      </c>
      <c r="K101" s="27">
        <v>46844</v>
      </c>
      <c r="L101" s="1"/>
      <c r="M101" s="3"/>
    </row>
    <row r="102" spans="1:13" x14ac:dyDescent="0.25">
      <c r="A102" s="26" t="s">
        <v>768</v>
      </c>
      <c r="B102" s="117">
        <v>16</v>
      </c>
      <c r="C102" s="26"/>
      <c r="D102" s="7" t="s">
        <v>441</v>
      </c>
      <c r="E102" s="117">
        <v>0.8</v>
      </c>
      <c r="F102" s="7"/>
      <c r="G102" s="26"/>
      <c r="H102" s="26" t="s">
        <v>769</v>
      </c>
      <c r="I102" s="7" t="s">
        <v>330</v>
      </c>
      <c r="J102" s="7">
        <v>20</v>
      </c>
      <c r="K102" s="27">
        <v>47058</v>
      </c>
      <c r="L102" s="1"/>
      <c r="M102" s="3"/>
    </row>
    <row r="103" spans="1:13" x14ac:dyDescent="0.25">
      <c r="A103" s="26" t="s">
        <v>730</v>
      </c>
      <c r="B103" s="117">
        <v>88</v>
      </c>
      <c r="C103" s="26"/>
      <c r="D103" s="7" t="s">
        <v>416</v>
      </c>
      <c r="E103" s="117">
        <v>17.600000000000001</v>
      </c>
      <c r="F103" s="7"/>
      <c r="G103" s="26"/>
      <c r="H103" s="26" t="s">
        <v>731</v>
      </c>
      <c r="I103" s="7" t="s">
        <v>342</v>
      </c>
      <c r="J103" s="7">
        <v>5</v>
      </c>
      <c r="K103" s="27">
        <v>46447</v>
      </c>
      <c r="L103" s="1"/>
      <c r="M103" s="3"/>
    </row>
    <row r="104" spans="1:13" x14ac:dyDescent="0.25">
      <c r="A104" s="26" t="s">
        <v>814</v>
      </c>
      <c r="B104" s="117">
        <v>56</v>
      </c>
      <c r="C104" s="26"/>
      <c r="D104" s="7" t="s">
        <v>416</v>
      </c>
      <c r="E104" s="117">
        <v>28</v>
      </c>
      <c r="F104" s="7"/>
      <c r="G104" s="26"/>
      <c r="H104" s="26" t="s">
        <v>753</v>
      </c>
      <c r="I104" s="7" t="s">
        <v>349</v>
      </c>
      <c r="J104" s="7">
        <v>3</v>
      </c>
      <c r="K104" s="27">
        <v>46600</v>
      </c>
      <c r="L104" s="7"/>
      <c r="M104" s="27">
        <v>46245</v>
      </c>
    </row>
    <row r="105" spans="1:13" x14ac:dyDescent="0.25">
      <c r="A105" s="26" t="s">
        <v>121</v>
      </c>
      <c r="B105" s="10">
        <v>36.39</v>
      </c>
      <c r="C105" s="46" t="s">
        <v>143</v>
      </c>
      <c r="D105" s="7" t="s">
        <v>416</v>
      </c>
      <c r="E105" s="43">
        <f>Tabela2[[#This Row],[VALOR]]/Tabela2[[#This Row],[Qtd unitaria]]</f>
        <v>36.39</v>
      </c>
      <c r="F105" s="7"/>
      <c r="G105" s="26"/>
      <c r="H105" s="26" t="s">
        <v>610</v>
      </c>
      <c r="I105" s="7" t="s">
        <v>317</v>
      </c>
      <c r="J105" s="7">
        <v>2</v>
      </c>
      <c r="K105" s="27">
        <v>46447</v>
      </c>
      <c r="L105" s="1"/>
      <c r="M105" s="3"/>
    </row>
    <row r="106" spans="1:13" x14ac:dyDescent="0.25">
      <c r="A106" s="26" t="s">
        <v>121</v>
      </c>
      <c r="B106" s="10">
        <v>40.99</v>
      </c>
      <c r="C106" s="26" t="s">
        <v>143</v>
      </c>
      <c r="D106" s="7" t="s">
        <v>416</v>
      </c>
      <c r="E106" s="10">
        <v>40.99</v>
      </c>
      <c r="F106" s="7"/>
      <c r="G106" s="26"/>
      <c r="H106" s="26" t="s">
        <v>610</v>
      </c>
      <c r="I106" s="7" t="s">
        <v>317</v>
      </c>
      <c r="J106" s="7">
        <v>1</v>
      </c>
      <c r="K106" s="27">
        <v>46661</v>
      </c>
      <c r="L106" s="1"/>
      <c r="M106" s="3"/>
    </row>
    <row r="107" spans="1:13" x14ac:dyDescent="0.25">
      <c r="A107" s="26" t="s">
        <v>699</v>
      </c>
      <c r="B107" s="10">
        <v>11074.8</v>
      </c>
      <c r="C107" s="26"/>
      <c r="D107" s="7" t="s">
        <v>441</v>
      </c>
      <c r="E107" s="10">
        <v>41.949999999999996</v>
      </c>
      <c r="F107" s="7"/>
      <c r="G107" s="26"/>
      <c r="H107" s="26" t="s">
        <v>700</v>
      </c>
      <c r="I107" s="7" t="s">
        <v>665</v>
      </c>
      <c r="J107" s="7">
        <v>154</v>
      </c>
      <c r="K107" s="27">
        <v>46569</v>
      </c>
      <c r="L107" s="1"/>
      <c r="M107" s="3"/>
    </row>
    <row r="108" spans="1:13" x14ac:dyDescent="0.25">
      <c r="A108" s="26" t="s">
        <v>689</v>
      </c>
      <c r="B108" s="10">
        <v>4014</v>
      </c>
      <c r="C108" s="26"/>
      <c r="D108" s="7" t="s">
        <v>441</v>
      </c>
      <c r="E108" s="10">
        <v>16.725000000000001</v>
      </c>
      <c r="F108" s="7"/>
      <c r="G108" s="26"/>
      <c r="H108" s="26" t="s">
        <v>690</v>
      </c>
      <c r="I108" s="7" t="s">
        <v>665</v>
      </c>
      <c r="J108" s="7">
        <v>128</v>
      </c>
      <c r="K108" s="27">
        <v>46631</v>
      </c>
      <c r="L108" s="1"/>
      <c r="M108" s="3"/>
    </row>
    <row r="109" spans="1:13" x14ac:dyDescent="0.25">
      <c r="A109" s="26" t="s">
        <v>693</v>
      </c>
      <c r="B109" s="117">
        <v>5695.2</v>
      </c>
      <c r="C109" s="26"/>
      <c r="D109" s="7" t="s">
        <v>441</v>
      </c>
      <c r="E109" s="117">
        <v>16.95</v>
      </c>
      <c r="F109" s="7"/>
      <c r="G109" s="26"/>
      <c r="H109" s="26" t="s">
        <v>694</v>
      </c>
      <c r="I109" s="7" t="s">
        <v>665</v>
      </c>
      <c r="J109" s="7">
        <v>336</v>
      </c>
      <c r="K109" s="27">
        <v>46631</v>
      </c>
      <c r="L109" s="1"/>
      <c r="M109" s="3"/>
    </row>
    <row r="110" spans="1:13" x14ac:dyDescent="0.25">
      <c r="A110" s="26" t="s">
        <v>511</v>
      </c>
      <c r="B110" s="10">
        <v>298</v>
      </c>
      <c r="C110" s="26" t="s">
        <v>143</v>
      </c>
      <c r="D110" s="7" t="s">
        <v>441</v>
      </c>
      <c r="E110" s="10">
        <v>298</v>
      </c>
      <c r="F110" s="7"/>
      <c r="G110" s="26"/>
      <c r="H110" s="26" t="s">
        <v>581</v>
      </c>
      <c r="I110" s="7" t="s">
        <v>285</v>
      </c>
      <c r="J110" s="7">
        <v>62</v>
      </c>
      <c r="K110" s="27">
        <v>46539</v>
      </c>
      <c r="L110" s="1"/>
      <c r="M110" s="3"/>
    </row>
    <row r="111" spans="1:13" x14ac:dyDescent="0.25">
      <c r="A111" s="26" t="s">
        <v>511</v>
      </c>
      <c r="B111" s="10">
        <v>298</v>
      </c>
      <c r="C111" s="26" t="s">
        <v>143</v>
      </c>
      <c r="D111" s="7" t="s">
        <v>441</v>
      </c>
      <c r="E111" s="10">
        <v>298</v>
      </c>
      <c r="F111" s="7"/>
      <c r="G111" s="26"/>
      <c r="H111" s="26" t="s">
        <v>581</v>
      </c>
      <c r="I111" s="7" t="s">
        <v>285</v>
      </c>
      <c r="J111" s="7">
        <v>51</v>
      </c>
      <c r="K111" s="27">
        <v>46296</v>
      </c>
      <c r="L111" s="1"/>
      <c r="M111" s="3"/>
    </row>
    <row r="112" spans="1:13" x14ac:dyDescent="0.25">
      <c r="A112" s="26" t="s">
        <v>649</v>
      </c>
      <c r="B112" s="117">
        <v>690</v>
      </c>
      <c r="C112" s="26"/>
      <c r="D112" s="7" t="s">
        <v>418</v>
      </c>
      <c r="E112" s="117">
        <v>3.8333333333333335</v>
      </c>
      <c r="F112" s="7"/>
      <c r="G112" s="26"/>
      <c r="H112" s="26" t="s">
        <v>650</v>
      </c>
      <c r="I112" s="7" t="s">
        <v>285</v>
      </c>
      <c r="J112" s="7">
        <v>60</v>
      </c>
      <c r="K112" s="27">
        <v>47179</v>
      </c>
      <c r="L112" s="1"/>
      <c r="M112" s="3"/>
    </row>
    <row r="113" spans="1:13" x14ac:dyDescent="0.25">
      <c r="A113" s="26" t="s">
        <v>543</v>
      </c>
      <c r="B113" s="10">
        <v>46.71</v>
      </c>
      <c r="C113" s="26" t="s">
        <v>143</v>
      </c>
      <c r="D113" s="7" t="s">
        <v>436</v>
      </c>
      <c r="E113" s="10">
        <v>46.71</v>
      </c>
      <c r="F113" s="7"/>
      <c r="G113" s="26"/>
      <c r="H113" s="26" t="s">
        <v>616</v>
      </c>
      <c r="I113" s="7" t="s">
        <v>544</v>
      </c>
      <c r="J113" s="7">
        <v>1</v>
      </c>
      <c r="K113" s="27">
        <v>46569</v>
      </c>
      <c r="L113" s="1"/>
      <c r="M113" s="3"/>
    </row>
    <row r="114" spans="1:13" x14ac:dyDescent="0.25">
      <c r="A114" s="26" t="s">
        <v>669</v>
      </c>
      <c r="B114" s="10">
        <v>29</v>
      </c>
      <c r="C114" s="26" t="s">
        <v>143</v>
      </c>
      <c r="D114" s="7" t="s">
        <v>436</v>
      </c>
      <c r="E114" s="10">
        <v>29</v>
      </c>
      <c r="F114" s="7"/>
      <c r="G114" s="26"/>
      <c r="H114" s="26" t="s">
        <v>636</v>
      </c>
      <c r="I114" s="7" t="s">
        <v>304</v>
      </c>
      <c r="J114" s="7">
        <v>3</v>
      </c>
      <c r="K114" s="27">
        <v>46569</v>
      </c>
      <c r="L114" s="1"/>
      <c r="M114" s="3"/>
    </row>
    <row r="115" spans="1:13" x14ac:dyDescent="0.25">
      <c r="A115" s="26" t="s">
        <v>686</v>
      </c>
      <c r="B115" s="10">
        <v>1176</v>
      </c>
      <c r="C115" s="26"/>
      <c r="D115" s="7" t="s">
        <v>495</v>
      </c>
      <c r="E115" s="10">
        <v>49</v>
      </c>
      <c r="F115" s="7"/>
      <c r="G115" s="26"/>
      <c r="H115" s="26" t="s">
        <v>923</v>
      </c>
      <c r="I115" s="7" t="s">
        <v>665</v>
      </c>
      <c r="J115" s="7">
        <v>24</v>
      </c>
      <c r="K115" s="27">
        <v>46539</v>
      </c>
      <c r="L115" s="1"/>
      <c r="M115" s="3"/>
    </row>
    <row r="116" spans="1:13" x14ac:dyDescent="0.25">
      <c r="A116" s="26" t="s">
        <v>687</v>
      </c>
      <c r="B116" s="10">
        <v>4359.6000000000004</v>
      </c>
      <c r="C116" s="26"/>
      <c r="D116" s="7" t="s">
        <v>416</v>
      </c>
      <c r="E116" s="10">
        <v>51.900000000000006</v>
      </c>
      <c r="F116" s="7"/>
      <c r="G116" s="26"/>
      <c r="H116" s="26" t="s">
        <v>688</v>
      </c>
      <c r="I116" s="7" t="s">
        <v>665</v>
      </c>
      <c r="J116" s="7">
        <v>80</v>
      </c>
      <c r="K116" s="27">
        <v>46631</v>
      </c>
      <c r="L116" s="1"/>
      <c r="M116" s="3"/>
    </row>
    <row r="117" spans="1:13" x14ac:dyDescent="0.25">
      <c r="A117" s="26" t="s">
        <v>701</v>
      </c>
      <c r="B117" s="10">
        <v>3870</v>
      </c>
      <c r="C117" s="26"/>
      <c r="D117" s="7" t="s">
        <v>441</v>
      </c>
      <c r="E117" s="10">
        <v>3.2250000000000001</v>
      </c>
      <c r="F117" s="7"/>
      <c r="G117" s="26"/>
      <c r="H117" s="26" t="s">
        <v>702</v>
      </c>
      <c r="I117" s="7" t="s">
        <v>665</v>
      </c>
      <c r="J117" s="7">
        <v>251</v>
      </c>
      <c r="K117" s="27">
        <v>46569</v>
      </c>
      <c r="L117" s="1"/>
      <c r="M117" s="3"/>
    </row>
    <row r="118" spans="1:13" x14ac:dyDescent="0.25">
      <c r="A118" s="26" t="s">
        <v>684</v>
      </c>
      <c r="B118" s="10">
        <v>1236</v>
      </c>
      <c r="C118" s="26"/>
      <c r="D118" s="7" t="s">
        <v>441</v>
      </c>
      <c r="E118" s="10">
        <v>25.75</v>
      </c>
      <c r="F118" s="7"/>
      <c r="G118" s="26"/>
      <c r="H118" s="26" t="s">
        <v>685</v>
      </c>
      <c r="I118" s="7" t="s">
        <v>665</v>
      </c>
      <c r="J118" s="7">
        <v>0</v>
      </c>
      <c r="K118" s="27">
        <v>46569</v>
      </c>
      <c r="L118" s="1"/>
      <c r="M118" s="3"/>
    </row>
    <row r="119" spans="1:13" x14ac:dyDescent="0.25">
      <c r="A119" s="26" t="s">
        <v>697</v>
      </c>
      <c r="B119" s="10">
        <v>1296</v>
      </c>
      <c r="C119" s="26"/>
      <c r="D119" s="7" t="s">
        <v>441</v>
      </c>
      <c r="E119" s="10">
        <v>9</v>
      </c>
      <c r="F119" s="7"/>
      <c r="G119" s="26"/>
      <c r="H119" s="26" t="s">
        <v>698</v>
      </c>
      <c r="I119" s="7" t="s">
        <v>665</v>
      </c>
      <c r="J119" s="7">
        <v>3.5</v>
      </c>
      <c r="K119" s="27">
        <v>46661</v>
      </c>
      <c r="L119" s="1"/>
      <c r="M119" s="3"/>
    </row>
    <row r="120" spans="1:13" x14ac:dyDescent="0.25">
      <c r="A120" s="26" t="s">
        <v>486</v>
      </c>
      <c r="B120" s="10">
        <v>75</v>
      </c>
      <c r="C120" s="26" t="s">
        <v>142</v>
      </c>
      <c r="D120" s="7" t="s">
        <v>441</v>
      </c>
      <c r="E120" s="10">
        <v>7.5</v>
      </c>
      <c r="F120" s="7"/>
      <c r="G120" s="26"/>
      <c r="H120" s="26" t="s">
        <v>587</v>
      </c>
      <c r="I120" s="7" t="s">
        <v>289</v>
      </c>
      <c r="J120" s="7">
        <v>6</v>
      </c>
      <c r="K120" s="27">
        <v>46296</v>
      </c>
      <c r="L120" s="1"/>
      <c r="M120" s="3"/>
    </row>
    <row r="121" spans="1:13" x14ac:dyDescent="0.25">
      <c r="A121" s="26" t="s">
        <v>562</v>
      </c>
      <c r="B121" s="10">
        <v>23</v>
      </c>
      <c r="C121" s="26" t="s">
        <v>143</v>
      </c>
      <c r="D121" s="7" t="s">
        <v>416</v>
      </c>
      <c r="E121" s="10">
        <v>23</v>
      </c>
      <c r="F121" s="7"/>
      <c r="G121" s="26"/>
      <c r="H121" s="26" t="s">
        <v>563</v>
      </c>
      <c r="I121" s="7" t="s">
        <v>564</v>
      </c>
      <c r="J121" s="7">
        <v>1</v>
      </c>
      <c r="K121" s="27">
        <v>46572</v>
      </c>
      <c r="L121" s="1"/>
      <c r="M121" s="3"/>
    </row>
    <row r="122" spans="1:13" x14ac:dyDescent="0.25">
      <c r="A122" s="26" t="s">
        <v>641</v>
      </c>
      <c r="B122" s="10">
        <v>1046.32</v>
      </c>
      <c r="C122" s="26"/>
      <c r="D122" s="7" t="s">
        <v>441</v>
      </c>
      <c r="E122" s="10">
        <v>8.7193333333333332</v>
      </c>
      <c r="F122" s="7"/>
      <c r="G122" s="26"/>
      <c r="H122" s="26" t="s">
        <v>642</v>
      </c>
      <c r="I122" s="7" t="s">
        <v>643</v>
      </c>
      <c r="J122" s="7">
        <v>68</v>
      </c>
      <c r="K122" s="27">
        <v>46508</v>
      </c>
      <c r="L122" s="1"/>
      <c r="M122" s="3"/>
    </row>
    <row r="123" spans="1:13" x14ac:dyDescent="0.25">
      <c r="A123" s="26" t="s">
        <v>816</v>
      </c>
      <c r="B123" s="117">
        <v>115.89</v>
      </c>
      <c r="C123" s="26"/>
      <c r="D123" s="7" t="s">
        <v>441</v>
      </c>
      <c r="E123" s="117">
        <v>5.5185714285714287</v>
      </c>
      <c r="F123" s="7"/>
      <c r="G123" s="26"/>
      <c r="H123" s="26" t="s">
        <v>817</v>
      </c>
      <c r="I123" s="7" t="s">
        <v>569</v>
      </c>
      <c r="J123" s="7">
        <v>4</v>
      </c>
      <c r="K123" s="27">
        <v>46539</v>
      </c>
      <c r="L123" s="1"/>
      <c r="M123" s="3"/>
    </row>
    <row r="124" spans="1:13" x14ac:dyDescent="0.25">
      <c r="A124" s="26" t="s">
        <v>819</v>
      </c>
      <c r="B124" s="117">
        <v>39.9</v>
      </c>
      <c r="C124" s="26"/>
      <c r="D124" s="7" t="s">
        <v>441</v>
      </c>
      <c r="E124" s="117">
        <v>0.11083333333333333</v>
      </c>
      <c r="F124" s="7"/>
      <c r="G124" s="26"/>
      <c r="H124" s="26" t="s">
        <v>820</v>
      </c>
      <c r="I124" s="7" t="s">
        <v>280</v>
      </c>
      <c r="J124" s="7">
        <v>240</v>
      </c>
      <c r="K124" s="27">
        <v>46822</v>
      </c>
      <c r="L124" s="1"/>
      <c r="M124" s="3"/>
    </row>
    <row r="125" spans="1:13" x14ac:dyDescent="0.25">
      <c r="A125" s="26" t="s">
        <v>781</v>
      </c>
      <c r="B125" s="117">
        <v>3</v>
      </c>
      <c r="C125" s="26"/>
      <c r="D125" s="7" t="s">
        <v>442</v>
      </c>
      <c r="E125" s="117">
        <v>0.3</v>
      </c>
      <c r="F125" s="7"/>
      <c r="G125" s="26"/>
      <c r="H125" s="26" t="s">
        <v>833</v>
      </c>
      <c r="I125" s="7" t="s">
        <v>834</v>
      </c>
      <c r="J125" s="7">
        <v>7</v>
      </c>
      <c r="K125" s="27">
        <v>46318</v>
      </c>
      <c r="L125" s="1"/>
      <c r="M125" s="3"/>
    </row>
    <row r="126" spans="1:13" x14ac:dyDescent="0.25">
      <c r="A126" s="26" t="s">
        <v>837</v>
      </c>
      <c r="B126" s="117">
        <v>135.56</v>
      </c>
      <c r="C126" s="26"/>
      <c r="D126" s="7" t="s">
        <v>441</v>
      </c>
      <c r="E126" s="117">
        <v>135.56</v>
      </c>
      <c r="F126" s="7"/>
      <c r="G126" s="26"/>
      <c r="H126" s="26" t="s">
        <v>838</v>
      </c>
      <c r="I126" s="7" t="s">
        <v>839</v>
      </c>
      <c r="J126" s="7">
        <v>1</v>
      </c>
      <c r="K126" s="27">
        <v>46266</v>
      </c>
      <c r="L126" s="1"/>
      <c r="M126" s="3"/>
    </row>
    <row r="127" spans="1:13" x14ac:dyDescent="0.25">
      <c r="A127" s="26" t="s">
        <v>237</v>
      </c>
      <c r="B127" s="117">
        <v>140</v>
      </c>
      <c r="C127" s="26"/>
      <c r="D127" s="7" t="s">
        <v>495</v>
      </c>
      <c r="E127" s="117">
        <v>140</v>
      </c>
      <c r="F127" s="7"/>
      <c r="G127" s="26"/>
      <c r="H127" s="26" t="s">
        <v>841</v>
      </c>
      <c r="I127" s="7" t="s">
        <v>291</v>
      </c>
      <c r="J127" s="7">
        <v>2</v>
      </c>
      <c r="K127" s="27">
        <v>46478</v>
      </c>
      <c r="L127" s="1"/>
      <c r="M127" s="3"/>
    </row>
    <row r="128" spans="1:13" x14ac:dyDescent="0.25">
      <c r="A128" s="26" t="s">
        <v>23</v>
      </c>
      <c r="B128" s="117">
        <v>264.60000000000002</v>
      </c>
      <c r="C128" s="26"/>
      <c r="D128" s="7" t="s">
        <v>416</v>
      </c>
      <c r="E128" s="117">
        <v>66.150000000000006</v>
      </c>
      <c r="F128" s="7"/>
      <c r="G128" s="26"/>
      <c r="H128" s="26" t="s">
        <v>580</v>
      </c>
      <c r="I128" s="7" t="s">
        <v>407</v>
      </c>
      <c r="J128" s="7">
        <v>3</v>
      </c>
      <c r="K128" s="27">
        <v>46661</v>
      </c>
      <c r="L128" s="1"/>
      <c r="M128" s="3"/>
    </row>
    <row r="129" spans="1:13" x14ac:dyDescent="0.25">
      <c r="A129" s="26" t="s">
        <v>596</v>
      </c>
      <c r="B129" s="117">
        <v>130.80000000000001</v>
      </c>
      <c r="C129" s="26"/>
      <c r="D129" s="7" t="s">
        <v>441</v>
      </c>
      <c r="E129" s="117">
        <v>3.2700000000000005</v>
      </c>
      <c r="F129" s="7"/>
      <c r="G129" s="26"/>
      <c r="H129" s="26" t="s">
        <v>843</v>
      </c>
      <c r="I129" s="7" t="s">
        <v>844</v>
      </c>
      <c r="J129" s="7">
        <v>26</v>
      </c>
      <c r="K129" s="27">
        <v>46447</v>
      </c>
      <c r="L129" s="1"/>
      <c r="M129" s="3"/>
    </row>
    <row r="130" spans="1:13" x14ac:dyDescent="0.25">
      <c r="A130" s="26" t="s">
        <v>847</v>
      </c>
      <c r="B130" s="117">
        <v>90</v>
      </c>
      <c r="C130" s="26"/>
      <c r="D130" s="7" t="s">
        <v>436</v>
      </c>
      <c r="E130" s="117">
        <v>30</v>
      </c>
      <c r="F130" s="7"/>
      <c r="G130" s="26"/>
      <c r="H130" s="26" t="s">
        <v>848</v>
      </c>
      <c r="I130" s="7" t="s">
        <v>849</v>
      </c>
      <c r="J130" s="7">
        <v>1</v>
      </c>
      <c r="K130" s="27">
        <v>46997</v>
      </c>
      <c r="L130" s="1"/>
      <c r="M130" s="3"/>
    </row>
    <row r="131" spans="1:13" x14ac:dyDescent="0.25">
      <c r="A131" s="26" t="s">
        <v>648</v>
      </c>
      <c r="B131" s="117">
        <v>750</v>
      </c>
      <c r="C131" s="26"/>
      <c r="D131" s="7" t="s">
        <v>441</v>
      </c>
      <c r="E131" s="117">
        <v>4.166666666666667</v>
      </c>
      <c r="F131" s="7"/>
      <c r="G131" s="26"/>
      <c r="H131" s="26" t="s">
        <v>851</v>
      </c>
      <c r="I131" s="7" t="s">
        <v>289</v>
      </c>
      <c r="J131" s="7">
        <v>180</v>
      </c>
      <c r="K131" s="27">
        <v>46753</v>
      </c>
      <c r="L131" s="1"/>
      <c r="M131" s="3"/>
    </row>
    <row r="132" spans="1:13" x14ac:dyDescent="0.25">
      <c r="A132" s="26" t="s">
        <v>854</v>
      </c>
      <c r="B132" s="117">
        <v>60</v>
      </c>
      <c r="C132" s="26"/>
      <c r="D132" s="7" t="s">
        <v>855</v>
      </c>
      <c r="E132" s="117">
        <v>0.77922077922077926</v>
      </c>
      <c r="F132" s="7"/>
      <c r="G132" s="26"/>
      <c r="H132" s="26" t="s">
        <v>856</v>
      </c>
      <c r="I132" s="7" t="s">
        <v>857</v>
      </c>
      <c r="J132" s="7">
        <v>62</v>
      </c>
      <c r="K132" s="27">
        <v>46661</v>
      </c>
      <c r="L132" s="7"/>
      <c r="M132" s="27">
        <v>46211</v>
      </c>
    </row>
    <row r="133" spans="1:13" x14ac:dyDescent="0.25">
      <c r="A133" s="26" t="s">
        <v>479</v>
      </c>
      <c r="B133" s="117">
        <v>40</v>
      </c>
      <c r="C133" s="26"/>
      <c r="D133" s="7" t="s">
        <v>858</v>
      </c>
      <c r="E133" s="117">
        <v>0.33333333333333331</v>
      </c>
      <c r="F133" s="7"/>
      <c r="G133" s="26"/>
      <c r="H133" s="26" t="s">
        <v>859</v>
      </c>
      <c r="I133" s="7" t="s">
        <v>293</v>
      </c>
      <c r="J133" s="7">
        <v>120</v>
      </c>
      <c r="K133" s="27">
        <v>46382</v>
      </c>
      <c r="L133" s="7"/>
      <c r="M133" s="27">
        <v>46211</v>
      </c>
    </row>
    <row r="134" spans="1:13" x14ac:dyDescent="0.25">
      <c r="A134" s="26" t="s">
        <v>487</v>
      </c>
      <c r="B134" s="117">
        <v>100</v>
      </c>
      <c r="C134" s="26"/>
      <c r="D134" s="7" t="s">
        <v>557</v>
      </c>
      <c r="E134" s="117">
        <v>0.41666666666666669</v>
      </c>
      <c r="F134" s="7"/>
      <c r="G134" s="26"/>
      <c r="H134" s="26" t="s">
        <v>860</v>
      </c>
      <c r="I134" s="7" t="s">
        <v>293</v>
      </c>
      <c r="J134" s="7">
        <v>240</v>
      </c>
      <c r="K134" s="27">
        <v>46382</v>
      </c>
      <c r="L134" s="7"/>
      <c r="M134" s="27">
        <v>46211</v>
      </c>
    </row>
    <row r="135" spans="1:13" x14ac:dyDescent="0.25">
      <c r="A135" s="26" t="s">
        <v>520</v>
      </c>
      <c r="B135" s="117">
        <v>60</v>
      </c>
      <c r="C135" s="26"/>
      <c r="D135" s="7" t="s">
        <v>557</v>
      </c>
      <c r="E135" s="117">
        <v>0.5</v>
      </c>
      <c r="F135" s="7"/>
      <c r="G135" s="26"/>
      <c r="H135" s="26" t="s">
        <v>861</v>
      </c>
      <c r="I135" s="7" t="s">
        <v>293</v>
      </c>
      <c r="J135" s="7">
        <v>120</v>
      </c>
      <c r="K135" s="27">
        <v>46382</v>
      </c>
      <c r="L135" s="7"/>
      <c r="M135" s="27">
        <v>46211</v>
      </c>
    </row>
    <row r="136" spans="1:13" x14ac:dyDescent="0.25">
      <c r="A136" s="26" t="s">
        <v>488</v>
      </c>
      <c r="B136" s="117">
        <v>65</v>
      </c>
      <c r="C136" s="26"/>
      <c r="D136" s="7" t="s">
        <v>557</v>
      </c>
      <c r="E136" s="117">
        <v>0.54166666666666663</v>
      </c>
      <c r="F136" s="7"/>
      <c r="G136" s="26"/>
      <c r="H136" s="26" t="s">
        <v>862</v>
      </c>
      <c r="I136" s="7" t="s">
        <v>293</v>
      </c>
      <c r="J136" s="7">
        <v>120</v>
      </c>
      <c r="K136" s="27">
        <v>46382</v>
      </c>
      <c r="L136" s="7"/>
      <c r="M136" s="27">
        <v>46211</v>
      </c>
    </row>
    <row r="137" spans="1:13" x14ac:dyDescent="0.25">
      <c r="A137" s="26" t="s">
        <v>727</v>
      </c>
      <c r="B137" s="117">
        <v>50</v>
      </c>
      <c r="C137" s="26"/>
      <c r="D137" s="7" t="s">
        <v>557</v>
      </c>
      <c r="E137" s="117">
        <v>0.83333333333333337</v>
      </c>
      <c r="F137" s="7"/>
      <c r="G137" s="26"/>
      <c r="H137" s="26" t="s">
        <v>863</v>
      </c>
      <c r="I137" s="7" t="s">
        <v>293</v>
      </c>
      <c r="J137" s="7">
        <v>60</v>
      </c>
      <c r="K137" s="27">
        <v>46382</v>
      </c>
      <c r="L137" s="7"/>
      <c r="M137" s="27">
        <v>46211</v>
      </c>
    </row>
    <row r="138" spans="1:13" x14ac:dyDescent="0.25">
      <c r="A138" s="26" t="s">
        <v>865</v>
      </c>
      <c r="B138" s="117">
        <v>77.56</v>
      </c>
      <c r="C138" s="26"/>
      <c r="D138" s="7" t="s">
        <v>441</v>
      </c>
      <c r="E138" s="117">
        <v>1.9390000000000001</v>
      </c>
      <c r="F138" s="7"/>
      <c r="G138" s="26"/>
      <c r="H138" s="26" t="s">
        <v>866</v>
      </c>
      <c r="I138" s="7" t="s">
        <v>549</v>
      </c>
      <c r="J138" s="7">
        <v>0.5</v>
      </c>
      <c r="K138" s="27">
        <v>47849</v>
      </c>
      <c r="L138" s="7"/>
      <c r="M138" s="27">
        <v>46213</v>
      </c>
    </row>
    <row r="139" spans="1:13" x14ac:dyDescent="0.25">
      <c r="A139" s="26" t="s">
        <v>869</v>
      </c>
      <c r="B139" s="117">
        <v>1470</v>
      </c>
      <c r="C139" s="26"/>
      <c r="D139" s="7" t="s">
        <v>870</v>
      </c>
      <c r="E139" s="117">
        <v>70</v>
      </c>
      <c r="F139" s="7"/>
      <c r="G139" s="26"/>
      <c r="H139" s="26" t="s">
        <v>871</v>
      </c>
      <c r="I139" s="7" t="s">
        <v>280</v>
      </c>
      <c r="J139" s="7">
        <v>19</v>
      </c>
      <c r="K139" s="27">
        <v>46632</v>
      </c>
      <c r="L139" s="7"/>
      <c r="M139" s="27">
        <v>46217</v>
      </c>
    </row>
    <row r="140" spans="1:13" x14ac:dyDescent="0.25">
      <c r="A140" s="26" t="s">
        <v>106</v>
      </c>
      <c r="B140" s="117">
        <v>400</v>
      </c>
      <c r="C140" s="26"/>
      <c r="D140" s="7" t="s">
        <v>442</v>
      </c>
      <c r="E140" s="117">
        <v>80</v>
      </c>
      <c r="F140" s="7"/>
      <c r="G140" s="26"/>
      <c r="H140" s="26" t="s">
        <v>864</v>
      </c>
      <c r="I140" s="7" t="s">
        <v>281</v>
      </c>
      <c r="J140" s="7">
        <v>0</v>
      </c>
      <c r="K140" s="27">
        <v>46722</v>
      </c>
      <c r="L140" s="7"/>
      <c r="M140" s="27">
        <v>46217</v>
      </c>
    </row>
    <row r="141" spans="1:13" x14ac:dyDescent="0.25">
      <c r="A141" s="26" t="s">
        <v>872</v>
      </c>
      <c r="B141" s="117">
        <v>50</v>
      </c>
      <c r="C141" s="26"/>
      <c r="D141" s="7" t="s">
        <v>441</v>
      </c>
      <c r="E141" s="117">
        <v>0.84745762711864403</v>
      </c>
      <c r="F141" s="7"/>
      <c r="G141" s="26"/>
      <c r="H141" s="26" t="s">
        <v>873</v>
      </c>
      <c r="I141" s="7" t="s">
        <v>293</v>
      </c>
      <c r="J141" s="7">
        <v>59</v>
      </c>
      <c r="K141" s="27">
        <v>46393</v>
      </c>
      <c r="L141" s="7"/>
      <c r="M141" s="27">
        <v>46217</v>
      </c>
    </row>
    <row r="142" spans="1:13" x14ac:dyDescent="0.25">
      <c r="A142" s="26" t="s">
        <v>878</v>
      </c>
      <c r="B142" s="117">
        <v>656</v>
      </c>
      <c r="C142" s="26"/>
      <c r="D142" s="7" t="s">
        <v>557</v>
      </c>
      <c r="E142" s="117">
        <v>5.4666666666666668</v>
      </c>
      <c r="F142" s="7"/>
      <c r="G142" s="26"/>
      <c r="H142" s="26" t="s">
        <v>879</v>
      </c>
      <c r="I142" s="7" t="s">
        <v>280</v>
      </c>
      <c r="J142" s="7">
        <v>60</v>
      </c>
      <c r="K142" s="27">
        <v>46610</v>
      </c>
      <c r="L142" s="7"/>
      <c r="M142" s="27">
        <v>46226</v>
      </c>
    </row>
    <row r="143" spans="1:13" x14ac:dyDescent="0.25">
      <c r="A143" s="26" t="s">
        <v>880</v>
      </c>
      <c r="B143" s="117">
        <v>90</v>
      </c>
      <c r="C143" s="26"/>
      <c r="D143" s="7" t="s">
        <v>441</v>
      </c>
      <c r="E143" s="117">
        <v>3.75</v>
      </c>
      <c r="F143" s="7"/>
      <c r="G143" s="26"/>
      <c r="H143" s="26" t="s">
        <v>881</v>
      </c>
      <c r="I143" s="7" t="s">
        <v>351</v>
      </c>
      <c r="J143" s="7">
        <v>5</v>
      </c>
      <c r="K143" s="27">
        <v>46661</v>
      </c>
      <c r="L143" s="7"/>
      <c r="M143" s="27">
        <v>46234</v>
      </c>
    </row>
    <row r="144" spans="1:13" x14ac:dyDescent="0.25">
      <c r="A144" s="26" t="s">
        <v>758</v>
      </c>
      <c r="B144" s="117">
        <v>80.36</v>
      </c>
      <c r="C144" s="26"/>
      <c r="D144" s="7" t="s">
        <v>478</v>
      </c>
      <c r="E144" s="117">
        <v>0.66966666666666663</v>
      </c>
      <c r="F144" s="7"/>
      <c r="G144" s="26"/>
      <c r="H144" s="26" t="s">
        <v>882</v>
      </c>
      <c r="I144" s="7" t="s">
        <v>297</v>
      </c>
      <c r="J144" s="7">
        <v>120</v>
      </c>
      <c r="K144" s="27">
        <v>46411</v>
      </c>
      <c r="L144" s="7"/>
      <c r="M144" s="27">
        <v>46233</v>
      </c>
    </row>
    <row r="145" spans="1:13" x14ac:dyDescent="0.25">
      <c r="A145" s="26" t="s">
        <v>114</v>
      </c>
      <c r="B145" s="117">
        <v>196.4</v>
      </c>
      <c r="C145" s="26"/>
      <c r="D145" s="7" t="s">
        <v>495</v>
      </c>
      <c r="E145" s="117">
        <v>196.4</v>
      </c>
      <c r="F145" s="7"/>
      <c r="G145" s="26"/>
      <c r="H145" s="26" t="s">
        <v>578</v>
      </c>
      <c r="I145" s="7" t="s">
        <v>501</v>
      </c>
      <c r="J145" s="7">
        <v>0</v>
      </c>
      <c r="K145" s="27">
        <v>46661</v>
      </c>
      <c r="L145" s="7"/>
      <c r="M145" s="27">
        <v>46238</v>
      </c>
    </row>
    <row r="146" spans="1:13" x14ac:dyDescent="0.25">
      <c r="A146" s="26" t="s">
        <v>885</v>
      </c>
      <c r="B146" s="117">
        <v>310</v>
      </c>
      <c r="C146" s="26"/>
      <c r="D146" s="7" t="s">
        <v>495</v>
      </c>
      <c r="E146" s="117">
        <v>155</v>
      </c>
      <c r="F146" s="7"/>
      <c r="G146" s="26"/>
      <c r="H146" s="26" t="s">
        <v>886</v>
      </c>
      <c r="I146" s="7" t="s">
        <v>289</v>
      </c>
      <c r="J146" s="7">
        <v>2</v>
      </c>
      <c r="K146" s="27">
        <v>46661</v>
      </c>
      <c r="L146" s="7"/>
      <c r="M146" s="27">
        <v>46238</v>
      </c>
    </row>
    <row r="147" spans="1:13" x14ac:dyDescent="0.25">
      <c r="A147" s="26" t="s">
        <v>899</v>
      </c>
      <c r="B147" s="117">
        <v>386</v>
      </c>
      <c r="C147" s="26"/>
      <c r="D147" s="7" t="s">
        <v>441</v>
      </c>
      <c r="E147" s="117">
        <v>3.2166666666666668</v>
      </c>
      <c r="F147" s="7"/>
      <c r="G147" s="26"/>
      <c r="H147" s="26" t="s">
        <v>900</v>
      </c>
      <c r="I147" s="7" t="s">
        <v>285</v>
      </c>
      <c r="J147" s="7">
        <v>120</v>
      </c>
      <c r="K147" s="27">
        <v>47270</v>
      </c>
      <c r="L147" s="7"/>
      <c r="M147" s="27">
        <v>46245</v>
      </c>
    </row>
    <row r="148" spans="1:13" x14ac:dyDescent="0.25">
      <c r="A148" s="26" t="s">
        <v>901</v>
      </c>
      <c r="B148" s="117">
        <v>137</v>
      </c>
      <c r="C148" s="26"/>
      <c r="D148" s="7" t="s">
        <v>441</v>
      </c>
      <c r="E148" s="117">
        <v>2.2833333333333332</v>
      </c>
      <c r="F148" s="7"/>
      <c r="G148" s="26"/>
      <c r="H148" s="26" t="s">
        <v>902</v>
      </c>
      <c r="I148" s="7" t="s">
        <v>903</v>
      </c>
      <c r="J148" s="7">
        <v>20</v>
      </c>
      <c r="K148" s="27">
        <v>47027</v>
      </c>
      <c r="L148" s="7"/>
      <c r="M148" s="27">
        <v>46245</v>
      </c>
    </row>
    <row r="149" spans="1:13" x14ac:dyDescent="0.25">
      <c r="A149" s="26" t="s">
        <v>551</v>
      </c>
      <c r="B149" s="117">
        <v>182.8</v>
      </c>
      <c r="C149" s="26"/>
      <c r="D149" s="7" t="s">
        <v>441</v>
      </c>
      <c r="E149" s="117">
        <v>1.8280000000000001</v>
      </c>
      <c r="F149" s="7"/>
      <c r="G149" s="26"/>
      <c r="H149" s="26" t="s">
        <v>904</v>
      </c>
      <c r="I149" s="7" t="s">
        <v>905</v>
      </c>
      <c r="J149" s="7">
        <v>90</v>
      </c>
      <c r="K149" s="27">
        <v>46935</v>
      </c>
      <c r="L149" s="7"/>
      <c r="M149" s="27">
        <v>46247</v>
      </c>
    </row>
    <row r="150" spans="1:13" x14ac:dyDescent="0.25">
      <c r="A150" s="26" t="s">
        <v>566</v>
      </c>
      <c r="B150" s="117">
        <v>630</v>
      </c>
      <c r="C150" s="26"/>
      <c r="D150" s="7" t="s">
        <v>478</v>
      </c>
      <c r="E150" s="117">
        <v>7</v>
      </c>
      <c r="F150" s="7"/>
      <c r="G150" s="26"/>
      <c r="H150" s="26" t="s">
        <v>584</v>
      </c>
      <c r="I150" s="7" t="s">
        <v>280</v>
      </c>
      <c r="J150" s="7">
        <v>60</v>
      </c>
      <c r="K150" s="27">
        <v>46925</v>
      </c>
      <c r="L150" s="7"/>
      <c r="M150" s="27">
        <v>46248</v>
      </c>
    </row>
    <row r="151" spans="1:13" x14ac:dyDescent="0.25">
      <c r="A151" s="26" t="s">
        <v>541</v>
      </c>
      <c r="B151" s="117">
        <v>828</v>
      </c>
      <c r="C151" s="26"/>
      <c r="D151" s="7" t="s">
        <v>478</v>
      </c>
      <c r="E151" s="117">
        <v>3.4644351464435146</v>
      </c>
      <c r="F151" s="7"/>
      <c r="G151" s="26"/>
      <c r="H151" s="26" t="s">
        <v>582</v>
      </c>
      <c r="I151" s="7" t="s">
        <v>282</v>
      </c>
      <c r="J151" s="7">
        <v>30</v>
      </c>
      <c r="K151" s="27">
        <v>46895</v>
      </c>
      <c r="L151" s="7"/>
      <c r="M151" s="27">
        <v>46269</v>
      </c>
    </row>
    <row r="152" spans="1:13" x14ac:dyDescent="0.25">
      <c r="A152" s="26" t="s">
        <v>796</v>
      </c>
      <c r="B152" s="117">
        <v>44.78</v>
      </c>
      <c r="C152" s="26"/>
      <c r="D152" s="7" t="s">
        <v>416</v>
      </c>
      <c r="E152" s="117">
        <v>14.926666666666668</v>
      </c>
      <c r="F152" s="7"/>
      <c r="G152" s="26"/>
      <c r="H152" s="26" t="s">
        <v>797</v>
      </c>
      <c r="I152" s="7" t="s">
        <v>323</v>
      </c>
      <c r="J152" s="7">
        <v>1</v>
      </c>
      <c r="K152" s="27">
        <v>46204</v>
      </c>
      <c r="L152" s="7"/>
      <c r="M152" s="27">
        <v>46255</v>
      </c>
    </row>
    <row r="153" spans="1:13" x14ac:dyDescent="0.25">
      <c r="A153" s="26" t="s">
        <v>2</v>
      </c>
      <c r="B153" s="117">
        <v>452.96</v>
      </c>
      <c r="C153" s="26"/>
      <c r="D153" s="7" t="s">
        <v>416</v>
      </c>
      <c r="E153" s="117">
        <v>113.24</v>
      </c>
      <c r="F153" s="7"/>
      <c r="G153" s="26"/>
      <c r="H153" s="26" t="s">
        <v>579</v>
      </c>
      <c r="I153" s="7" t="s">
        <v>319</v>
      </c>
      <c r="J153" s="7">
        <v>4</v>
      </c>
      <c r="K153" s="27">
        <v>46835</v>
      </c>
      <c r="L153" s="7"/>
      <c r="M153" s="27">
        <v>46255</v>
      </c>
    </row>
    <row r="154" spans="1:13" x14ac:dyDescent="0.25">
      <c r="A154" s="26" t="s">
        <v>770</v>
      </c>
      <c r="B154" s="117">
        <v>89.48</v>
      </c>
      <c r="C154" s="26"/>
      <c r="D154" s="7" t="s">
        <v>441</v>
      </c>
      <c r="E154" s="117">
        <v>1.4913333333333334</v>
      </c>
      <c r="F154" s="7"/>
      <c r="G154" s="26"/>
      <c r="H154" s="26" t="s">
        <v>722</v>
      </c>
      <c r="I154" s="7" t="s">
        <v>313</v>
      </c>
      <c r="J154" s="7">
        <v>60</v>
      </c>
      <c r="K154" s="27">
        <v>46935</v>
      </c>
      <c r="L154" s="7"/>
      <c r="M154" s="27">
        <v>46255</v>
      </c>
    </row>
    <row r="155" spans="1:13" x14ac:dyDescent="0.25">
      <c r="A155" s="26" t="s">
        <v>908</v>
      </c>
      <c r="B155" s="117">
        <v>100</v>
      </c>
      <c r="C155" s="26"/>
      <c r="D155" s="7" t="s">
        <v>478</v>
      </c>
      <c r="E155" s="117">
        <v>1.1904761904761905</v>
      </c>
      <c r="F155" s="7"/>
      <c r="G155" s="26"/>
      <c r="H155" s="26" t="s">
        <v>909</v>
      </c>
      <c r="I155" s="7" t="s">
        <v>293</v>
      </c>
      <c r="J155" s="7">
        <v>0</v>
      </c>
      <c r="K155" s="27">
        <v>46434</v>
      </c>
      <c r="L155" s="7"/>
      <c r="M155" s="27">
        <v>46255</v>
      </c>
    </row>
    <row r="156" spans="1:13" x14ac:dyDescent="0.25">
      <c r="A156" s="26" t="s">
        <v>673</v>
      </c>
      <c r="B156" s="117">
        <v>20.96</v>
      </c>
      <c r="C156" s="26"/>
      <c r="D156" s="7" t="s">
        <v>436</v>
      </c>
      <c r="E156" s="117">
        <v>5.24</v>
      </c>
      <c r="F156" s="7"/>
      <c r="G156" s="26"/>
      <c r="H156" s="26" t="s">
        <v>823</v>
      </c>
      <c r="I156" s="7" t="s">
        <v>313</v>
      </c>
      <c r="J156" s="7">
        <v>1</v>
      </c>
      <c r="K156" s="27">
        <v>46874</v>
      </c>
      <c r="L156" s="7"/>
      <c r="M156" s="27">
        <v>46261</v>
      </c>
    </row>
    <row r="157" spans="1:13" x14ac:dyDescent="0.25">
      <c r="A157" s="26" t="s">
        <v>829</v>
      </c>
      <c r="B157" s="117">
        <v>250</v>
      </c>
      <c r="C157" s="26"/>
      <c r="D157" s="7" t="s">
        <v>441</v>
      </c>
      <c r="E157" s="117">
        <v>8.3333333333333339</v>
      </c>
      <c r="F157" s="7"/>
      <c r="G157" s="26"/>
      <c r="H157" s="26" t="s">
        <v>608</v>
      </c>
      <c r="I157" s="7" t="s">
        <v>279</v>
      </c>
      <c r="J157" s="7">
        <v>0</v>
      </c>
      <c r="K157" s="27">
        <v>46631</v>
      </c>
      <c r="L157" s="7"/>
      <c r="M157" s="27">
        <v>46269</v>
      </c>
    </row>
    <row r="158" spans="1:13" x14ac:dyDescent="0.25">
      <c r="A158" s="26" t="s">
        <v>813</v>
      </c>
      <c r="B158" s="117">
        <v>21</v>
      </c>
      <c r="C158" s="26"/>
      <c r="D158" s="7" t="s">
        <v>416</v>
      </c>
      <c r="E158" s="117">
        <v>10.5</v>
      </c>
      <c r="F158" s="7"/>
      <c r="G158" s="26"/>
      <c r="H158" s="26" t="s">
        <v>710</v>
      </c>
      <c r="I158" s="7" t="s">
        <v>312</v>
      </c>
      <c r="J158" s="7">
        <v>1</v>
      </c>
      <c r="K158" s="27">
        <v>46844</v>
      </c>
      <c r="L158" s="7"/>
      <c r="M158" s="27">
        <v>46266</v>
      </c>
    </row>
    <row r="159" spans="1:13" x14ac:dyDescent="0.25">
      <c r="A159" s="26" t="s">
        <v>914</v>
      </c>
      <c r="B159" s="117">
        <v>30.26</v>
      </c>
      <c r="C159" s="26"/>
      <c r="D159" s="7" t="s">
        <v>478</v>
      </c>
      <c r="E159" s="117">
        <v>3.0260000000000002</v>
      </c>
      <c r="F159" s="7"/>
      <c r="G159" s="26"/>
      <c r="H159" s="26" t="s">
        <v>915</v>
      </c>
      <c r="I159" s="7" t="s">
        <v>916</v>
      </c>
      <c r="J159" s="7">
        <v>8</v>
      </c>
      <c r="K159" s="27">
        <v>46600</v>
      </c>
      <c r="L159" s="7"/>
      <c r="M159" s="27">
        <v>46266</v>
      </c>
    </row>
    <row r="160" spans="1:13" x14ac:dyDescent="0.25">
      <c r="A160" s="26" t="s">
        <v>488</v>
      </c>
      <c r="B160" s="117">
        <v>320</v>
      </c>
      <c r="C160" s="26"/>
      <c r="D160" s="7" t="s">
        <v>478</v>
      </c>
      <c r="E160" s="117">
        <v>0.88888888888888884</v>
      </c>
      <c r="F160" s="7"/>
      <c r="G160" s="26"/>
      <c r="H160" s="26" t="s">
        <v>917</v>
      </c>
      <c r="I160" s="7" t="s">
        <v>293</v>
      </c>
      <c r="J160" s="7">
        <v>270</v>
      </c>
      <c r="K160" s="27">
        <v>46441</v>
      </c>
      <c r="L160" s="7"/>
      <c r="M160" s="27">
        <v>46266</v>
      </c>
    </row>
    <row r="161" spans="1:13" x14ac:dyDescent="0.25">
      <c r="A161" s="26" t="s">
        <v>94</v>
      </c>
      <c r="B161" s="117">
        <v>25</v>
      </c>
      <c r="C161" s="26"/>
      <c r="D161" s="7" t="s">
        <v>416</v>
      </c>
      <c r="E161" s="117">
        <v>25</v>
      </c>
      <c r="F161" s="7"/>
      <c r="G161" s="26"/>
      <c r="H161" s="26" t="s">
        <v>906</v>
      </c>
      <c r="I161" s="7" t="s">
        <v>546</v>
      </c>
      <c r="J161" s="7">
        <v>2</v>
      </c>
      <c r="K161" s="27">
        <v>46539</v>
      </c>
      <c r="L161" s="7"/>
      <c r="M161" s="27">
        <v>46266</v>
      </c>
    </row>
    <row r="162" spans="1:13" x14ac:dyDescent="0.25">
      <c r="A162" s="26" t="s">
        <v>918</v>
      </c>
      <c r="B162" s="117">
        <v>29.25</v>
      </c>
      <c r="C162" s="26"/>
      <c r="D162" s="7" t="s">
        <v>919</v>
      </c>
      <c r="E162" s="117">
        <v>0.36562499999999998</v>
      </c>
      <c r="F162" s="7"/>
      <c r="G162" s="26"/>
      <c r="H162" s="26" t="s">
        <v>920</v>
      </c>
      <c r="I162" s="7" t="s">
        <v>711</v>
      </c>
      <c r="J162" s="7">
        <v>60</v>
      </c>
      <c r="K162" s="27">
        <v>46753</v>
      </c>
      <c r="L162" s="7"/>
      <c r="M162" s="27">
        <v>46280</v>
      </c>
    </row>
    <row r="163" spans="1:13" x14ac:dyDescent="0.25">
      <c r="A163" s="26" t="s">
        <v>548</v>
      </c>
      <c r="B163" s="117">
        <v>31.88</v>
      </c>
      <c r="C163" s="26"/>
      <c r="D163" s="7" t="s">
        <v>416</v>
      </c>
      <c r="E163" s="117">
        <v>31.88</v>
      </c>
      <c r="F163" s="7"/>
      <c r="G163" s="26"/>
      <c r="H163" s="26" t="s">
        <v>603</v>
      </c>
      <c r="I163" s="7" t="s">
        <v>549</v>
      </c>
      <c r="J163" s="7">
        <v>0</v>
      </c>
      <c r="K163" s="27">
        <v>47178</v>
      </c>
      <c r="L163" s="7"/>
      <c r="M163" s="27">
        <v>46266</v>
      </c>
    </row>
    <row r="164" spans="1:13" x14ac:dyDescent="0.25">
      <c r="A164" s="26" t="s">
        <v>813</v>
      </c>
      <c r="B164" s="117">
        <v>27</v>
      </c>
      <c r="C164" s="26"/>
      <c r="D164" s="7" t="s">
        <v>416</v>
      </c>
      <c r="E164" s="117">
        <v>27</v>
      </c>
      <c r="F164" s="7"/>
      <c r="G164" s="26"/>
      <c r="H164" s="26" t="s">
        <v>710</v>
      </c>
      <c r="I164" s="7" t="s">
        <v>711</v>
      </c>
      <c r="J164" s="7">
        <v>1</v>
      </c>
      <c r="K164" s="27">
        <v>46905</v>
      </c>
      <c r="L164" s="7"/>
      <c r="M164" s="27">
        <v>46267</v>
      </c>
    </row>
    <row r="165" spans="1:13" x14ac:dyDescent="0.25">
      <c r="A165" s="26" t="s">
        <v>94</v>
      </c>
      <c r="B165" s="117">
        <v>75</v>
      </c>
      <c r="C165" s="26"/>
      <c r="D165" s="7" t="s">
        <v>416</v>
      </c>
      <c r="E165" s="117">
        <v>25</v>
      </c>
      <c r="F165" s="7"/>
      <c r="G165" s="26"/>
      <c r="H165" s="26" t="s">
        <v>906</v>
      </c>
      <c r="I165" s="7" t="s">
        <v>546</v>
      </c>
      <c r="J165" s="7">
        <v>1</v>
      </c>
      <c r="K165" s="27">
        <v>46692</v>
      </c>
      <c r="L165" s="7"/>
      <c r="M165" s="27">
        <v>46267</v>
      </c>
    </row>
    <row r="166" spans="1:13" x14ac:dyDescent="0.25">
      <c r="A166" s="26" t="s">
        <v>911</v>
      </c>
      <c r="B166" s="117">
        <v>150</v>
      </c>
      <c r="C166" s="26"/>
      <c r="D166" s="7" t="s">
        <v>441</v>
      </c>
      <c r="E166" s="117">
        <v>2.5</v>
      </c>
      <c r="F166" s="7"/>
      <c r="G166" s="26"/>
      <c r="H166" s="26" t="s">
        <v>912</v>
      </c>
      <c r="I166" s="7" t="s">
        <v>913</v>
      </c>
      <c r="J166" s="7">
        <v>20</v>
      </c>
      <c r="K166" s="27">
        <v>46784</v>
      </c>
      <c r="L166" s="7"/>
      <c r="M166" s="27">
        <v>46269</v>
      </c>
    </row>
    <row r="167" spans="1:13" x14ac:dyDescent="0.25">
      <c r="A167" s="26" t="s">
        <v>348</v>
      </c>
      <c r="B167" s="117">
        <v>138</v>
      </c>
      <c r="C167" s="26"/>
      <c r="D167" s="7" t="s">
        <v>416</v>
      </c>
      <c r="E167" s="117">
        <v>69</v>
      </c>
      <c r="F167" s="7"/>
      <c r="G167" s="26"/>
      <c r="H167" s="26" t="s">
        <v>613</v>
      </c>
      <c r="I167" s="7" t="s">
        <v>291</v>
      </c>
      <c r="J167" s="7">
        <v>2</v>
      </c>
      <c r="K167" s="27">
        <v>46966</v>
      </c>
      <c r="L167" s="7"/>
      <c r="M167" s="27">
        <v>46269</v>
      </c>
    </row>
    <row r="168" spans="1:13" x14ac:dyDescent="0.25">
      <c r="A168" s="26" t="s">
        <v>740</v>
      </c>
      <c r="B168" s="117">
        <v>420</v>
      </c>
      <c r="C168" s="26"/>
      <c r="D168" s="7" t="s">
        <v>478</v>
      </c>
      <c r="E168" s="117">
        <v>3.5</v>
      </c>
      <c r="F168" s="7"/>
      <c r="G168" s="26"/>
      <c r="H168" s="26" t="s">
        <v>741</v>
      </c>
      <c r="I168" s="7" t="s">
        <v>282</v>
      </c>
      <c r="J168" s="7">
        <v>120</v>
      </c>
      <c r="K168" s="27">
        <v>46773</v>
      </c>
      <c r="L168" s="7"/>
      <c r="M168" s="27">
        <v>46269</v>
      </c>
    </row>
    <row r="169" spans="1:13" x14ac:dyDescent="0.25">
      <c r="A169" s="26" t="s">
        <v>487</v>
      </c>
      <c r="B169" s="117">
        <v>360</v>
      </c>
      <c r="C169" s="26"/>
      <c r="D169" s="7" t="s">
        <v>478</v>
      </c>
      <c r="E169" s="117">
        <v>0.66666666666666663</v>
      </c>
      <c r="F169" s="7"/>
      <c r="G169" s="26"/>
      <c r="H169" s="26" t="s">
        <v>924</v>
      </c>
      <c r="I169" s="7" t="s">
        <v>293</v>
      </c>
      <c r="J169" s="7">
        <v>540</v>
      </c>
      <c r="K169" s="27">
        <v>46454</v>
      </c>
      <c r="L169" s="7"/>
      <c r="M169" s="27">
        <v>46275</v>
      </c>
    </row>
    <row r="170" spans="1:13" x14ac:dyDescent="0.25">
      <c r="A170" s="26" t="s">
        <v>520</v>
      </c>
      <c r="B170" s="117">
        <v>240</v>
      </c>
      <c r="C170" s="26"/>
      <c r="D170" s="7" t="s">
        <v>478</v>
      </c>
      <c r="E170" s="117">
        <v>0.66666666666666663</v>
      </c>
      <c r="F170" s="7"/>
      <c r="G170" s="26"/>
      <c r="H170" s="26" t="s">
        <v>925</v>
      </c>
      <c r="I170" s="7" t="s">
        <v>293</v>
      </c>
      <c r="J170" s="7">
        <v>360</v>
      </c>
      <c r="K170" s="27">
        <v>46454</v>
      </c>
      <c r="L170" s="7"/>
      <c r="M170" s="27">
        <v>46275</v>
      </c>
    </row>
    <row r="171" spans="1:13" x14ac:dyDescent="0.25">
      <c r="A171" s="26" t="s">
        <v>926</v>
      </c>
      <c r="B171" s="117">
        <v>12.29</v>
      </c>
      <c r="C171" s="26"/>
      <c r="D171" s="7" t="s">
        <v>441</v>
      </c>
      <c r="E171" s="117">
        <v>0.30724999999999997</v>
      </c>
      <c r="F171" s="7"/>
      <c r="G171" s="26"/>
      <c r="H171" s="26" t="s">
        <v>927</v>
      </c>
      <c r="I171" s="7" t="s">
        <v>334</v>
      </c>
      <c r="J171" s="7">
        <v>20</v>
      </c>
      <c r="K171" s="27">
        <v>47150</v>
      </c>
      <c r="L171" s="7"/>
      <c r="M171" s="27">
        <v>46276</v>
      </c>
    </row>
    <row r="172" spans="1:13" x14ac:dyDescent="0.25">
      <c r="A172" s="26" t="s">
        <v>928</v>
      </c>
      <c r="B172" s="117">
        <v>95</v>
      </c>
      <c r="C172" s="26"/>
      <c r="D172" s="7" t="s">
        <v>929</v>
      </c>
      <c r="E172" s="117">
        <v>1.0555555555555556</v>
      </c>
      <c r="F172" s="7"/>
      <c r="G172" s="26"/>
      <c r="H172" s="26" t="s">
        <v>930</v>
      </c>
      <c r="I172" s="7" t="s">
        <v>351</v>
      </c>
      <c r="J172" s="7">
        <v>90</v>
      </c>
      <c r="K172" s="27">
        <v>47150</v>
      </c>
      <c r="L172" s="7"/>
      <c r="M172" s="27">
        <v>46279</v>
      </c>
    </row>
    <row r="173" spans="1:13" x14ac:dyDescent="0.25">
      <c r="A173" s="26" t="s">
        <v>931</v>
      </c>
      <c r="B173" s="117">
        <v>70</v>
      </c>
      <c r="C173" s="26"/>
      <c r="D173" s="7" t="s">
        <v>416</v>
      </c>
      <c r="E173" s="117">
        <v>11.666666666666666</v>
      </c>
      <c r="F173" s="7"/>
      <c r="G173" s="26"/>
      <c r="H173" s="26" t="s">
        <v>932</v>
      </c>
      <c r="I173" s="7" t="s">
        <v>282</v>
      </c>
      <c r="J173" s="7">
        <v>6</v>
      </c>
      <c r="K173" s="27">
        <v>46813</v>
      </c>
      <c r="L173" s="7"/>
      <c r="M173" s="27">
        <v>46279</v>
      </c>
    </row>
    <row r="174" spans="1:13" x14ac:dyDescent="0.25">
      <c r="A174" s="26" t="s">
        <v>933</v>
      </c>
      <c r="B174" s="117">
        <v>101.46</v>
      </c>
      <c r="C174" s="26"/>
      <c r="D174" s="7" t="s">
        <v>441</v>
      </c>
      <c r="E174" s="117">
        <v>2.5364999999999998</v>
      </c>
      <c r="F174" s="7"/>
      <c r="G174" s="26"/>
      <c r="H174" s="26" t="s">
        <v>934</v>
      </c>
      <c r="I174" s="7" t="s">
        <v>373</v>
      </c>
      <c r="J174" s="7">
        <v>40</v>
      </c>
      <c r="K174" s="27">
        <v>46905</v>
      </c>
      <c r="L174" s="7"/>
      <c r="M174" s="27">
        <v>46279</v>
      </c>
    </row>
    <row r="175" spans="1:13" x14ac:dyDescent="0.25">
      <c r="A175" s="26" t="s">
        <v>918</v>
      </c>
      <c r="B175" s="117">
        <v>29.25</v>
      </c>
      <c r="C175" s="26"/>
      <c r="D175" s="7" t="s">
        <v>441</v>
      </c>
      <c r="E175" s="117">
        <v>1.4624999999999999</v>
      </c>
      <c r="F175" s="7"/>
      <c r="G175" s="26"/>
      <c r="H175" s="26" t="s">
        <v>920</v>
      </c>
      <c r="I175" s="7" t="s">
        <v>711</v>
      </c>
      <c r="J175" s="7">
        <v>20</v>
      </c>
      <c r="K175" s="27">
        <v>46813</v>
      </c>
      <c r="L175" s="7"/>
      <c r="M175" s="27">
        <v>46279</v>
      </c>
    </row>
    <row r="176" spans="1:13" x14ac:dyDescent="0.25">
      <c r="A176" s="26" t="s">
        <v>918</v>
      </c>
      <c r="B176" s="117">
        <v>29.25</v>
      </c>
      <c r="C176" s="141"/>
      <c r="D176" s="7" t="s">
        <v>919</v>
      </c>
      <c r="E176" s="117">
        <v>1.4624999999999999</v>
      </c>
      <c r="F176" s="7"/>
      <c r="G176" s="26"/>
      <c r="H176" s="26" t="s">
        <v>920</v>
      </c>
      <c r="I176" s="7" t="s">
        <v>711</v>
      </c>
      <c r="J176" s="7">
        <v>20</v>
      </c>
      <c r="K176" s="140">
        <v>46905</v>
      </c>
      <c r="L176" s="7"/>
      <c r="M176" s="140">
        <v>46280</v>
      </c>
    </row>
    <row r="177" spans="1:13" x14ac:dyDescent="0.25">
      <c r="A177" s="26" t="s">
        <v>829</v>
      </c>
      <c r="B177" s="117">
        <v>200.55</v>
      </c>
      <c r="C177" s="141"/>
      <c r="D177" s="7" t="s">
        <v>441</v>
      </c>
      <c r="E177" s="117">
        <v>12.534375000000001</v>
      </c>
      <c r="F177" s="7"/>
      <c r="G177" s="26"/>
      <c r="H177" s="26" t="s">
        <v>608</v>
      </c>
      <c r="I177" s="7" t="s">
        <v>279</v>
      </c>
      <c r="J177" s="7">
        <v>16</v>
      </c>
      <c r="K177" s="140">
        <v>46844</v>
      </c>
      <c r="L177" s="7"/>
      <c r="M177" s="140">
        <v>46280</v>
      </c>
    </row>
  </sheetData>
  <dataConsolidate/>
  <phoneticPr fontId="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Header>&amp;R&amp;"Calibri"&amp;10&amp;K000000 Internal&amp;1#_x000D_</oddHead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7DBE9-5A3A-443A-963C-A3CA7073CF8A}">
  <sheetPr codeName="Planilha12"/>
  <dimension ref="A1"/>
  <sheetViews>
    <sheetView workbookViewId="0">
      <selection activeCell="I31" sqref="I3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0FDAA-9017-4372-9FA7-862516BDE7B2}">
  <sheetPr codeName="Planilha18"/>
  <dimension ref="A1:B11"/>
  <sheetViews>
    <sheetView workbookViewId="0">
      <selection activeCell="Q14" sqref="Q14"/>
    </sheetView>
  </sheetViews>
  <sheetFormatPr defaultRowHeight="15" x14ac:dyDescent="0.25"/>
  <cols>
    <col min="1" max="1" width="19.42578125" customWidth="1"/>
    <col min="2" max="2" width="23.85546875" bestFit="1" customWidth="1"/>
  </cols>
  <sheetData>
    <row r="1" spans="1:2" ht="26.25" customHeight="1" x14ac:dyDescent="0.25">
      <c r="A1" s="128" t="s">
        <v>887</v>
      </c>
      <c r="B1" s="128" t="s">
        <v>745</v>
      </c>
    </row>
    <row r="2" spans="1:2" ht="19.5" customHeight="1" x14ac:dyDescent="0.25">
      <c r="A2" s="129" t="s">
        <v>568</v>
      </c>
      <c r="B2" s="129" t="s">
        <v>890</v>
      </c>
    </row>
    <row r="3" spans="1:2" x14ac:dyDescent="0.25">
      <c r="A3" s="130" t="s">
        <v>40</v>
      </c>
      <c r="B3" s="130" t="s">
        <v>891</v>
      </c>
    </row>
    <row r="4" spans="1:2" x14ac:dyDescent="0.25">
      <c r="A4" s="129" t="s">
        <v>888</v>
      </c>
      <c r="B4" s="129" t="s">
        <v>892</v>
      </c>
    </row>
    <row r="5" spans="1:2" x14ac:dyDescent="0.25">
      <c r="A5" s="130" t="s">
        <v>42</v>
      </c>
      <c r="B5" s="130" t="s">
        <v>893</v>
      </c>
    </row>
    <row r="6" spans="1:2" x14ac:dyDescent="0.25">
      <c r="A6" s="129" t="s">
        <v>161</v>
      </c>
      <c r="B6" s="129" t="s">
        <v>894</v>
      </c>
    </row>
    <row r="7" spans="1:2" x14ac:dyDescent="0.25">
      <c r="A7" s="130" t="s">
        <v>43</v>
      </c>
      <c r="B7" s="130" t="s">
        <v>895</v>
      </c>
    </row>
    <row r="8" spans="1:2" x14ac:dyDescent="0.25">
      <c r="A8" s="129" t="s">
        <v>801</v>
      </c>
      <c r="B8" s="129" t="s">
        <v>896</v>
      </c>
    </row>
    <row r="9" spans="1:2" x14ac:dyDescent="0.25">
      <c r="A9" s="130" t="s">
        <v>889</v>
      </c>
      <c r="B9" s="130" t="s">
        <v>897</v>
      </c>
    </row>
    <row r="10" spans="1:2" x14ac:dyDescent="0.25">
      <c r="A10" s="129" t="s">
        <v>567</v>
      </c>
      <c r="B10" s="129" t="s">
        <v>800</v>
      </c>
    </row>
    <row r="11" spans="1:2" x14ac:dyDescent="0.25">
      <c r="A11" s="130" t="s">
        <v>462</v>
      </c>
      <c r="B11" s="13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9FC7-5EFE-47EB-BF38-660AEF20BCD0}">
  <sheetPr codeName="Planilha11"/>
  <dimension ref="A1"/>
  <sheetViews>
    <sheetView showGridLines="0" workbookViewId="0">
      <selection activeCell="F18" sqref="F1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00412-BC6C-4CC8-9FC8-1FAB3D979E9F}">
  <sheetPr codeName="Planilha6"/>
  <dimension ref="A3:B15"/>
  <sheetViews>
    <sheetView showGridLines="0" workbookViewId="0">
      <selection activeCell="B1" sqref="B1:B1048576"/>
    </sheetView>
  </sheetViews>
  <sheetFormatPr defaultColWidth="8.85546875" defaultRowHeight="15" x14ac:dyDescent="0.25"/>
  <cols>
    <col min="1" max="1" width="8.28515625" customWidth="1"/>
    <col min="2" max="2" width="12.28515625" style="2" bestFit="1" customWidth="1"/>
  </cols>
  <sheetData>
    <row r="3" spans="1:2" x14ac:dyDescent="0.25">
      <c r="A3" s="5">
        <v>45474</v>
      </c>
      <c r="B3" s="4">
        <v>6128.1340000000009</v>
      </c>
    </row>
    <row r="4" spans="1:2" x14ac:dyDescent="0.25">
      <c r="A4" s="5">
        <v>45505</v>
      </c>
      <c r="B4" s="4">
        <v>8186.6753333333336</v>
      </c>
    </row>
    <row r="5" spans="1:2" x14ac:dyDescent="0.25">
      <c r="A5" s="5">
        <v>45536</v>
      </c>
      <c r="B5" s="4">
        <v>6081.7329999999993</v>
      </c>
    </row>
    <row r="6" spans="1:2" x14ac:dyDescent="0.25">
      <c r="A6" s="5">
        <v>45566</v>
      </c>
      <c r="B6" s="4">
        <v>7752.1894761904741</v>
      </c>
    </row>
    <row r="7" spans="1:2" x14ac:dyDescent="0.25">
      <c r="A7" s="5">
        <v>45597</v>
      </c>
      <c r="B7" s="4">
        <v>5849.6983333333337</v>
      </c>
    </row>
    <row r="8" spans="1:2" x14ac:dyDescent="0.25">
      <c r="A8" s="5">
        <v>45627</v>
      </c>
      <c r="B8" s="4">
        <v>7859.9951428571412</v>
      </c>
    </row>
    <row r="9" spans="1:2" x14ac:dyDescent="0.25">
      <c r="A9" s="5">
        <v>45658</v>
      </c>
      <c r="B9" s="4">
        <f>Janeiro2025!H1</f>
        <v>6798.0199999999995</v>
      </c>
    </row>
    <row r="10" spans="1:2" ht="15" customHeight="1" x14ac:dyDescent="0.25">
      <c r="A10" s="5">
        <v>45689</v>
      </c>
      <c r="B10" s="4">
        <f>Fevereiro2025!H1</f>
        <v>6416.2309999999989</v>
      </c>
    </row>
    <row r="11" spans="1:2" x14ac:dyDescent="0.25">
      <c r="A11" s="5">
        <v>45717</v>
      </c>
      <c r="B11" s="4">
        <f>Março2025!H1</f>
        <v>7832.329999999999</v>
      </c>
    </row>
    <row r="12" spans="1:2" x14ac:dyDescent="0.25">
      <c r="A12" s="5">
        <v>45748</v>
      </c>
      <c r="B12" s="4">
        <f>Abril2025!G1</f>
        <v>7709.96</v>
      </c>
    </row>
    <row r="13" spans="1:2" x14ac:dyDescent="0.25">
      <c r="A13" s="5">
        <v>45778</v>
      </c>
      <c r="B13" s="4">
        <f>maio2025!G1</f>
        <v>8416.89</v>
      </c>
    </row>
    <row r="14" spans="1:2" x14ac:dyDescent="0.25">
      <c r="A14" s="5">
        <v>45809</v>
      </c>
      <c r="B14" s="107">
        <f>Junho2025!G1</f>
        <v>13686.110000000004</v>
      </c>
    </row>
    <row r="15" spans="1:2" x14ac:dyDescent="0.25">
      <c r="A15" s="5">
        <v>45839</v>
      </c>
      <c r="B15" s="107" t="str">
        <f>Registros!G1</f>
        <v>R$ 49.752,47</v>
      </c>
    </row>
  </sheetData>
  <pageMargins left="0.511811024" right="0.511811024" top="0.78740157499999996" bottom="0.78740157499999996" header="0.31496062000000002" footer="0.31496062000000002"/>
  <headerFooter>
    <oddHeader>&amp;R&amp;"Calibri"&amp;10&amp;K000000 Internal&amp;1#_x000D_</oddHead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5C78-2BF3-41F0-93B6-16B747A23A78}">
  <sheetPr codeName="Planilha9"/>
  <dimension ref="A1:I48"/>
  <sheetViews>
    <sheetView showGridLines="0" zoomScale="90" zoomScaleNormal="90" workbookViewId="0">
      <selection activeCell="R13" sqref="R13"/>
    </sheetView>
  </sheetViews>
  <sheetFormatPr defaultColWidth="8.85546875" defaultRowHeight="15" x14ac:dyDescent="0.25"/>
  <cols>
    <col min="1" max="1" width="24.140625" style="1" customWidth="1"/>
    <col min="2" max="2" width="12.85546875" style="1" bestFit="1" customWidth="1"/>
    <col min="3" max="3" width="11.85546875" style="103" customWidth="1"/>
    <col min="4" max="4" width="22.28515625" style="15" customWidth="1"/>
    <col min="5" max="5" width="15.28515625" style="99" customWidth="1"/>
    <col min="6" max="6" width="19" style="43" customWidth="1"/>
    <col min="7" max="7" width="15" style="2" customWidth="1"/>
    <col min="8" max="8" width="10.140625" bestFit="1" customWidth="1"/>
  </cols>
  <sheetData>
    <row r="1" spans="1:9" ht="23.25" customHeight="1" x14ac:dyDescent="0.25">
      <c r="A1" s="92" t="s">
        <v>428</v>
      </c>
      <c r="B1" s="92" t="s">
        <v>452</v>
      </c>
      <c r="C1" s="102" t="s">
        <v>409</v>
      </c>
      <c r="D1" s="100" t="s">
        <v>453</v>
      </c>
      <c r="E1" s="97" t="s">
        <v>139</v>
      </c>
      <c r="F1" s="92" t="s">
        <v>454</v>
      </c>
      <c r="G1" s="104" t="s">
        <v>499</v>
      </c>
      <c r="H1" s="109" t="s">
        <v>536</v>
      </c>
      <c r="I1" s="109" t="s">
        <v>149</v>
      </c>
    </row>
    <row r="2" spans="1:9" ht="15.75" x14ac:dyDescent="0.25">
      <c r="A2" s="1" t="s">
        <v>59</v>
      </c>
      <c r="B2" s="1" t="s">
        <v>416</v>
      </c>
      <c r="C2" s="103">
        <v>45663</v>
      </c>
      <c r="D2" s="101" t="s">
        <v>468</v>
      </c>
      <c r="E2" s="98">
        <v>1</v>
      </c>
      <c r="F2" s="94" t="s">
        <v>468</v>
      </c>
      <c r="G2" s="93"/>
      <c r="H2" s="108" t="s">
        <v>473</v>
      </c>
      <c r="I2" s="108" t="s">
        <v>537</v>
      </c>
    </row>
    <row r="3" spans="1:9" ht="15.75" x14ac:dyDescent="0.25">
      <c r="A3" s="1" t="s">
        <v>60</v>
      </c>
      <c r="B3" s="1" t="s">
        <v>441</v>
      </c>
      <c r="C3" s="103" t="s">
        <v>490</v>
      </c>
      <c r="D3" s="101" t="s">
        <v>491</v>
      </c>
      <c r="E3" s="98">
        <v>30</v>
      </c>
      <c r="F3" s="94" t="s">
        <v>492</v>
      </c>
      <c r="G3" s="93"/>
      <c r="H3" s="108" t="s">
        <v>518</v>
      </c>
      <c r="I3" s="108" t="s">
        <v>519</v>
      </c>
    </row>
    <row r="4" spans="1:9" ht="15.75" x14ac:dyDescent="0.25">
      <c r="A4" s="1" t="s">
        <v>61</v>
      </c>
      <c r="B4" s="1" t="s">
        <v>416</v>
      </c>
      <c r="C4" s="103">
        <v>45663</v>
      </c>
      <c r="D4" s="101" t="s">
        <v>469</v>
      </c>
      <c r="E4" s="98">
        <v>1</v>
      </c>
      <c r="F4" s="94" t="s">
        <v>469</v>
      </c>
      <c r="G4" s="93"/>
      <c r="H4" s="108"/>
      <c r="I4" s="108"/>
    </row>
    <row r="5" spans="1:9" ht="15.75" x14ac:dyDescent="0.25">
      <c r="A5" s="1" t="s">
        <v>73</v>
      </c>
      <c r="B5" s="1" t="s">
        <v>441</v>
      </c>
      <c r="C5" s="103">
        <v>45663</v>
      </c>
      <c r="D5" s="101" t="s">
        <v>471</v>
      </c>
      <c r="E5" s="98">
        <v>0</v>
      </c>
      <c r="F5" s="94" t="s">
        <v>470</v>
      </c>
      <c r="G5" s="93"/>
      <c r="H5" s="108"/>
      <c r="I5" s="108"/>
    </row>
    <row r="6" spans="1:9" ht="15.75" x14ac:dyDescent="0.25">
      <c r="A6" s="1" t="s">
        <v>75</v>
      </c>
      <c r="B6" s="1" t="s">
        <v>441</v>
      </c>
      <c r="C6" s="103">
        <v>45664</v>
      </c>
      <c r="D6" s="101" t="s">
        <v>513</v>
      </c>
      <c r="E6" s="98">
        <v>7</v>
      </c>
      <c r="F6" s="94" t="s">
        <v>514</v>
      </c>
      <c r="G6" s="93"/>
      <c r="H6" s="108"/>
      <c r="I6" s="108"/>
    </row>
    <row r="7" spans="1:9" ht="15.75" x14ac:dyDescent="0.25">
      <c r="A7" s="1" t="s">
        <v>89</v>
      </c>
      <c r="B7" s="1" t="s">
        <v>441</v>
      </c>
      <c r="C7" s="103">
        <v>45664</v>
      </c>
      <c r="D7" s="101" t="s">
        <v>513</v>
      </c>
      <c r="E7" s="98">
        <v>4</v>
      </c>
      <c r="F7" s="94" t="s">
        <v>515</v>
      </c>
      <c r="G7" s="93"/>
      <c r="H7" s="108"/>
      <c r="I7" s="108"/>
    </row>
    <row r="8" spans="1:9" ht="15.75" x14ac:dyDescent="0.25">
      <c r="A8" s="1" t="s">
        <v>97</v>
      </c>
      <c r="B8" s="1" t="s">
        <v>416</v>
      </c>
      <c r="C8" s="103">
        <v>45664</v>
      </c>
      <c r="D8" s="101" t="s">
        <v>516</v>
      </c>
      <c r="E8" s="98">
        <v>1</v>
      </c>
      <c r="F8" s="93" t="s">
        <v>516</v>
      </c>
      <c r="G8" s="93"/>
      <c r="H8" s="108"/>
      <c r="I8" s="108"/>
    </row>
    <row r="9" spans="1:9" ht="15.75" x14ac:dyDescent="0.25">
      <c r="A9" s="1" t="s">
        <v>102</v>
      </c>
      <c r="B9" s="1" t="s">
        <v>436</v>
      </c>
      <c r="C9" s="103">
        <v>45663</v>
      </c>
      <c r="D9" s="101" t="s">
        <v>472</v>
      </c>
      <c r="E9" s="98">
        <v>1</v>
      </c>
      <c r="F9" s="93" t="s">
        <v>472</v>
      </c>
      <c r="G9" s="93"/>
      <c r="H9" s="108"/>
      <c r="I9" s="108"/>
    </row>
    <row r="10" spans="1:9" ht="15.75" x14ac:dyDescent="0.25">
      <c r="A10" s="1" t="s">
        <v>107</v>
      </c>
      <c r="B10" s="1" t="s">
        <v>441</v>
      </c>
      <c r="C10" s="103">
        <v>45663</v>
      </c>
      <c r="D10" s="101" t="s">
        <v>470</v>
      </c>
      <c r="E10" s="98">
        <v>27</v>
      </c>
      <c r="F10" s="94" t="s">
        <v>470</v>
      </c>
      <c r="G10" s="93"/>
      <c r="H10" s="108"/>
      <c r="I10" s="108"/>
    </row>
    <row r="11" spans="1:9" ht="15.75" x14ac:dyDescent="0.25">
      <c r="A11" s="1" t="s">
        <v>115</v>
      </c>
      <c r="B11" s="1" t="s">
        <v>441</v>
      </c>
      <c r="C11" s="103" t="s">
        <v>509</v>
      </c>
      <c r="D11" s="101" t="s">
        <v>470</v>
      </c>
      <c r="E11" s="98">
        <v>1</v>
      </c>
      <c r="F11" s="94" t="s">
        <v>470</v>
      </c>
      <c r="G11" s="93"/>
      <c r="H11" s="108"/>
      <c r="I11" s="108"/>
    </row>
    <row r="12" spans="1:9" ht="16.5" customHeight="1" x14ac:dyDescent="0.25">
      <c r="A12" s="1" t="s">
        <v>451</v>
      </c>
      <c r="B12" s="1" t="s">
        <v>441</v>
      </c>
      <c r="C12" s="103">
        <v>45664</v>
      </c>
      <c r="D12" s="101" t="s">
        <v>472</v>
      </c>
      <c r="E12" s="98">
        <v>10</v>
      </c>
      <c r="F12" s="94" t="s">
        <v>517</v>
      </c>
      <c r="G12" s="93"/>
      <c r="H12" s="108"/>
      <c r="I12" s="108"/>
    </row>
    <row r="13" spans="1:9" ht="15.75" x14ac:dyDescent="0.25">
      <c r="D13" s="101"/>
      <c r="E13" s="98"/>
      <c r="F13" s="93"/>
    </row>
    <row r="14" spans="1:9" ht="15.75" x14ac:dyDescent="0.25">
      <c r="D14" s="101"/>
      <c r="E14" s="98"/>
      <c r="F14" s="93"/>
    </row>
    <row r="15" spans="1:9" ht="15.75" x14ac:dyDescent="0.25">
      <c r="D15" s="101"/>
      <c r="E15" s="98"/>
      <c r="F15" s="93"/>
    </row>
    <row r="16" spans="1:9" ht="15.75" x14ac:dyDescent="0.25">
      <c r="D16" s="101"/>
      <c r="E16" s="98"/>
      <c r="F16" s="93"/>
    </row>
    <row r="17" spans="4:6" ht="15.75" x14ac:dyDescent="0.25">
      <c r="D17" s="101"/>
      <c r="E17" s="98"/>
      <c r="F17" s="93"/>
    </row>
    <row r="46" spans="1:2" x14ac:dyDescent="0.25">
      <c r="A46" s="90"/>
      <c r="B46" s="91"/>
    </row>
    <row r="47" spans="1:2" x14ac:dyDescent="0.25">
      <c r="A47" s="90"/>
      <c r="B47" s="91"/>
    </row>
    <row r="48" spans="1:2" x14ac:dyDescent="0.25">
      <c r="A48" s="90"/>
      <c r="B48" s="91"/>
    </row>
  </sheetData>
  <sortState xmlns:xlrd2="http://schemas.microsoft.com/office/spreadsheetml/2017/richdata2" ref="A2:F7">
    <sortCondition ref="C2:C7"/>
  </sortState>
  <phoneticPr fontId="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0B05E-D50C-45BC-A8E2-DDDCF68ED08F}">
  <sheetPr codeName="Planilha15"/>
  <dimension ref="A1:H1"/>
  <sheetViews>
    <sheetView workbookViewId="0">
      <selection activeCell="E35" sqref="E35"/>
    </sheetView>
  </sheetViews>
  <sheetFormatPr defaultRowHeight="15" x14ac:dyDescent="0.25"/>
  <cols>
    <col min="1" max="1" width="9" bestFit="1" customWidth="1"/>
    <col min="2" max="3" width="13.28515625" customWidth="1"/>
    <col min="4" max="4" width="11.85546875" customWidth="1"/>
    <col min="5" max="5" width="17.140625" customWidth="1"/>
    <col min="6" max="6" width="13.140625" customWidth="1"/>
    <col min="7" max="7" width="14.28515625" customWidth="1"/>
    <col min="8" max="8" width="17" customWidth="1"/>
  </cols>
  <sheetData>
    <row r="1" spans="1:8" x14ac:dyDescent="0.25">
      <c r="A1" s="119" t="s">
        <v>743</v>
      </c>
      <c r="B1" s="119" t="s">
        <v>744</v>
      </c>
      <c r="C1" s="119" t="s">
        <v>263</v>
      </c>
      <c r="D1" s="119" t="s">
        <v>745</v>
      </c>
      <c r="E1" s="119" t="s">
        <v>746</v>
      </c>
      <c r="F1" s="119" t="s">
        <v>747</v>
      </c>
      <c r="G1" s="119" t="s">
        <v>748</v>
      </c>
      <c r="H1" s="119" t="s">
        <v>749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EBC9A-CA3C-4650-9FD1-FC9B31BA0E19}">
  <sheetPr codeName="Planilha10"/>
  <dimension ref="A1"/>
  <sheetViews>
    <sheetView workbookViewId="0">
      <selection activeCell="N7" sqref="N7"/>
    </sheetView>
  </sheetViews>
  <sheetFormatPr defaultColWidth="8.85546875"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84975-6755-4298-B13D-7D657E2AF076}">
  <sheetPr codeName="Planilha13"/>
  <dimension ref="A1:M149"/>
  <sheetViews>
    <sheetView showGridLines="0" topLeftCell="B1" workbookViewId="0">
      <selection activeCell="J13" sqref="J13"/>
    </sheetView>
  </sheetViews>
  <sheetFormatPr defaultColWidth="8.85546875" defaultRowHeight="15" x14ac:dyDescent="0.25"/>
  <cols>
    <col min="1" max="1" width="7.28515625" customWidth="1"/>
    <col min="2" max="2" width="23.28515625" customWidth="1"/>
    <col min="3" max="3" width="10.28515625" bestFit="1" customWidth="1"/>
    <col min="4" max="4" width="16.28515625" style="9" customWidth="1"/>
    <col min="5" max="5" width="12.28515625" style="88" customWidth="1"/>
    <col min="6" max="6" width="16.140625" customWidth="1"/>
    <col min="7" max="7" width="29" customWidth="1"/>
    <col min="8" max="8" width="22.28515625" customWidth="1"/>
    <col min="10" max="10" width="7" customWidth="1"/>
    <col min="11" max="11" width="28.28515625" customWidth="1"/>
    <col min="12" max="12" width="4" bestFit="1" customWidth="1"/>
    <col min="13" max="13" width="12.140625" bestFit="1" customWidth="1"/>
  </cols>
  <sheetData>
    <row r="1" spans="1:13" ht="37.5" customHeight="1" x14ac:dyDescent="0.25">
      <c r="A1" s="39" t="s">
        <v>139</v>
      </c>
      <c r="B1" s="39" t="s">
        <v>428</v>
      </c>
      <c r="C1" s="39" t="s">
        <v>429</v>
      </c>
      <c r="D1" s="86" t="s">
        <v>263</v>
      </c>
      <c r="E1" s="87" t="s">
        <v>430</v>
      </c>
      <c r="F1" s="39" t="s">
        <v>431</v>
      </c>
      <c r="G1" s="85">
        <v>8416.89</v>
      </c>
      <c r="H1" s="137" t="s">
        <v>432</v>
      </c>
      <c r="J1" s="12"/>
    </row>
    <row r="2" spans="1:13" x14ac:dyDescent="0.25">
      <c r="A2">
        <v>10</v>
      </c>
      <c r="B2" t="s">
        <v>433</v>
      </c>
      <c r="C2" s="84">
        <v>45779</v>
      </c>
      <c r="D2" s="9" t="s">
        <v>167</v>
      </c>
      <c r="E2" s="88">
        <f>9.25*10</f>
        <v>92.5</v>
      </c>
      <c r="F2" t="s">
        <v>274</v>
      </c>
      <c r="G2" s="136" t="s">
        <v>421</v>
      </c>
      <c r="H2" s="137"/>
      <c r="J2" s="12"/>
    </row>
    <row r="3" spans="1:13" x14ac:dyDescent="0.25">
      <c r="A3">
        <v>5</v>
      </c>
      <c r="B3" t="s">
        <v>434</v>
      </c>
      <c r="C3" s="84">
        <v>45779</v>
      </c>
      <c r="D3" s="9" t="s">
        <v>264</v>
      </c>
      <c r="E3" s="88">
        <f>11*5</f>
        <v>55</v>
      </c>
      <c r="F3" t="s">
        <v>274</v>
      </c>
      <c r="G3" s="136"/>
      <c r="H3" s="137"/>
      <c r="J3" s="12"/>
      <c r="K3" t="s">
        <v>523</v>
      </c>
      <c r="L3" t="s">
        <v>139</v>
      </c>
      <c r="M3" s="12" t="s">
        <v>524</v>
      </c>
    </row>
    <row r="4" spans="1:13" x14ac:dyDescent="0.25">
      <c r="A4">
        <v>5</v>
      </c>
      <c r="B4" t="s">
        <v>435</v>
      </c>
      <c r="C4" s="84">
        <v>45779</v>
      </c>
      <c r="D4" s="9" t="s">
        <v>264</v>
      </c>
      <c r="E4" s="88">
        <f>5.99*5</f>
        <v>29.950000000000003</v>
      </c>
      <c r="F4" t="s">
        <v>274</v>
      </c>
      <c r="J4" s="12"/>
      <c r="K4" s="1" t="s">
        <v>451</v>
      </c>
      <c r="L4" s="12">
        <v>36</v>
      </c>
      <c r="M4" s="113">
        <v>752.40000000000009</v>
      </c>
    </row>
    <row r="5" spans="1:13" x14ac:dyDescent="0.25">
      <c r="A5">
        <v>1</v>
      </c>
      <c r="B5" t="s">
        <v>10</v>
      </c>
      <c r="C5" s="84">
        <v>45779</v>
      </c>
      <c r="D5" s="9" t="s">
        <v>42</v>
      </c>
      <c r="E5" s="88">
        <v>6.5</v>
      </c>
      <c r="F5" t="s">
        <v>274</v>
      </c>
      <c r="J5" s="12"/>
      <c r="K5" s="1" t="s">
        <v>447</v>
      </c>
      <c r="L5" s="12">
        <v>28</v>
      </c>
      <c r="M5" s="113">
        <v>456.96</v>
      </c>
    </row>
    <row r="6" spans="1:13" x14ac:dyDescent="0.25">
      <c r="A6">
        <v>1</v>
      </c>
      <c r="B6" t="s">
        <v>426</v>
      </c>
      <c r="C6" s="84">
        <v>45779</v>
      </c>
      <c r="D6" s="9" t="s">
        <v>161</v>
      </c>
      <c r="E6" s="88">
        <v>174.9</v>
      </c>
      <c r="F6" t="s">
        <v>274</v>
      </c>
      <c r="J6" s="12"/>
      <c r="K6" s="1" t="s">
        <v>20</v>
      </c>
      <c r="L6" s="12">
        <v>96</v>
      </c>
      <c r="M6" s="113">
        <v>413.51999999999992</v>
      </c>
    </row>
    <row r="7" spans="1:13" x14ac:dyDescent="0.25">
      <c r="A7">
        <v>5</v>
      </c>
      <c r="B7" t="s">
        <v>12</v>
      </c>
      <c r="C7" s="84">
        <v>45779</v>
      </c>
      <c r="D7" s="9" t="s">
        <v>264</v>
      </c>
      <c r="E7" s="88">
        <f>1.75*5</f>
        <v>8.75</v>
      </c>
      <c r="F7" t="s">
        <v>274</v>
      </c>
      <c r="J7" s="12"/>
      <c r="K7" s="1" t="s">
        <v>109</v>
      </c>
      <c r="L7" s="12">
        <v>110</v>
      </c>
      <c r="M7" s="113">
        <v>367.09999999999991</v>
      </c>
    </row>
    <row r="8" spans="1:13" x14ac:dyDescent="0.25">
      <c r="A8">
        <v>1</v>
      </c>
      <c r="B8" t="s">
        <v>189</v>
      </c>
      <c r="C8" s="84">
        <v>45782</v>
      </c>
      <c r="D8" s="9" t="s">
        <v>41</v>
      </c>
      <c r="E8" s="88">
        <v>78.599999999999994</v>
      </c>
      <c r="F8" t="s">
        <v>275</v>
      </c>
      <c r="J8" s="12"/>
      <c r="K8" s="1" t="s">
        <v>114</v>
      </c>
      <c r="L8" s="12">
        <v>2</v>
      </c>
      <c r="M8" s="113">
        <v>359.1</v>
      </c>
    </row>
    <row r="9" spans="1:13" x14ac:dyDescent="0.25">
      <c r="A9">
        <v>1</v>
      </c>
      <c r="B9" t="s">
        <v>72</v>
      </c>
      <c r="C9" s="84">
        <v>45782</v>
      </c>
      <c r="D9" s="9" t="s">
        <v>41</v>
      </c>
      <c r="E9" s="88">
        <v>4.99</v>
      </c>
      <c r="F9" t="s">
        <v>274</v>
      </c>
      <c r="J9" s="12"/>
      <c r="K9" s="1" t="s">
        <v>426</v>
      </c>
      <c r="L9" s="12">
        <v>2</v>
      </c>
      <c r="M9" s="113">
        <v>349.8</v>
      </c>
    </row>
    <row r="10" spans="1:13" x14ac:dyDescent="0.25">
      <c r="A10">
        <v>10</v>
      </c>
      <c r="B10" t="s">
        <v>12</v>
      </c>
      <c r="C10" s="84">
        <v>45782</v>
      </c>
      <c r="D10" s="9" t="s">
        <v>203</v>
      </c>
      <c r="E10" s="88">
        <v>17.5</v>
      </c>
      <c r="F10" t="s">
        <v>274</v>
      </c>
      <c r="J10" s="12"/>
      <c r="K10" s="1" t="s">
        <v>22</v>
      </c>
      <c r="L10" s="12">
        <v>1</v>
      </c>
      <c r="M10" s="113">
        <v>296</v>
      </c>
    </row>
    <row r="11" spans="1:13" x14ac:dyDescent="0.25">
      <c r="A11">
        <v>1</v>
      </c>
      <c r="B11" t="s">
        <v>82</v>
      </c>
      <c r="C11" s="84">
        <v>45782</v>
      </c>
      <c r="D11" s="9" t="s">
        <v>167</v>
      </c>
      <c r="E11" s="88">
        <v>40</v>
      </c>
      <c r="F11" t="s">
        <v>274</v>
      </c>
      <c r="J11" s="12"/>
      <c r="K11" s="1" t="s">
        <v>23</v>
      </c>
      <c r="L11" s="12">
        <v>4</v>
      </c>
      <c r="M11" s="113">
        <v>290.26</v>
      </c>
    </row>
    <row r="12" spans="1:13" x14ac:dyDescent="0.25">
      <c r="A12">
        <v>1</v>
      </c>
      <c r="B12" t="s">
        <v>76</v>
      </c>
      <c r="C12" s="84">
        <v>45782</v>
      </c>
      <c r="D12" s="9" t="s">
        <v>167</v>
      </c>
      <c r="E12" s="88">
        <v>29.9</v>
      </c>
      <c r="F12" t="s">
        <v>274</v>
      </c>
      <c r="J12" s="12"/>
      <c r="K12" s="1" t="s">
        <v>415</v>
      </c>
      <c r="L12" s="12">
        <v>55</v>
      </c>
      <c r="M12" s="113">
        <v>275</v>
      </c>
    </row>
    <row r="13" spans="1:13" x14ac:dyDescent="0.25">
      <c r="A13">
        <v>10</v>
      </c>
      <c r="B13" t="s">
        <v>109</v>
      </c>
      <c r="C13" s="84">
        <v>45782</v>
      </c>
      <c r="D13" s="9" t="s">
        <v>167</v>
      </c>
      <c r="E13" s="88">
        <v>17</v>
      </c>
      <c r="F13" t="s">
        <v>274</v>
      </c>
      <c r="J13" s="12"/>
      <c r="K13" s="1" t="s">
        <v>117</v>
      </c>
      <c r="L13" s="12">
        <v>2</v>
      </c>
      <c r="M13" s="113">
        <v>250</v>
      </c>
    </row>
    <row r="14" spans="1:13" x14ac:dyDescent="0.25">
      <c r="A14">
        <v>1</v>
      </c>
      <c r="B14" t="s">
        <v>84</v>
      </c>
      <c r="C14" s="84">
        <v>45782</v>
      </c>
      <c r="D14" s="9" t="s">
        <v>42</v>
      </c>
      <c r="E14" s="88">
        <v>40</v>
      </c>
      <c r="F14" t="s">
        <v>274</v>
      </c>
      <c r="J14" s="12"/>
      <c r="K14" s="1" t="s">
        <v>125</v>
      </c>
      <c r="L14" s="12">
        <v>1</v>
      </c>
      <c r="M14" s="113">
        <v>241.9</v>
      </c>
    </row>
    <row r="15" spans="1:13" x14ac:dyDescent="0.25">
      <c r="A15">
        <v>2</v>
      </c>
      <c r="B15" t="s">
        <v>79</v>
      </c>
      <c r="C15" s="84">
        <v>45782</v>
      </c>
      <c r="D15" s="9" t="s">
        <v>264</v>
      </c>
      <c r="E15" s="88">
        <v>11.98</v>
      </c>
      <c r="F15" t="s">
        <v>275</v>
      </c>
      <c r="J15" s="12"/>
      <c r="K15" s="1" t="s">
        <v>59</v>
      </c>
      <c r="L15" s="12">
        <v>2</v>
      </c>
      <c r="M15" s="113">
        <v>224</v>
      </c>
    </row>
    <row r="16" spans="1:13" x14ac:dyDescent="0.25">
      <c r="A16">
        <v>1</v>
      </c>
      <c r="B16" t="s">
        <v>114</v>
      </c>
      <c r="C16" s="84">
        <v>45782</v>
      </c>
      <c r="D16" s="9" t="s">
        <v>264</v>
      </c>
      <c r="E16" s="88">
        <v>179.55</v>
      </c>
      <c r="F16" t="s">
        <v>274</v>
      </c>
      <c r="J16" s="12"/>
      <c r="K16" s="1" t="s">
        <v>21</v>
      </c>
      <c r="L16" s="12">
        <v>3</v>
      </c>
      <c r="M16" s="113">
        <v>222</v>
      </c>
    </row>
    <row r="17" spans="1:13" x14ac:dyDescent="0.25">
      <c r="A17">
        <v>12</v>
      </c>
      <c r="B17" t="s">
        <v>20</v>
      </c>
      <c r="C17" s="89">
        <v>45813</v>
      </c>
      <c r="D17" s="9" t="s">
        <v>203</v>
      </c>
      <c r="E17" s="88">
        <v>5.16</v>
      </c>
      <c r="F17" t="s">
        <v>274</v>
      </c>
      <c r="J17" s="12"/>
      <c r="K17" s="1" t="s">
        <v>64</v>
      </c>
      <c r="L17" s="12">
        <v>1</v>
      </c>
      <c r="M17" s="113">
        <v>207</v>
      </c>
    </row>
    <row r="18" spans="1:13" x14ac:dyDescent="0.25">
      <c r="A18">
        <v>30</v>
      </c>
      <c r="B18" t="s">
        <v>253</v>
      </c>
      <c r="C18" s="89">
        <v>45813</v>
      </c>
      <c r="D18" s="9" t="s">
        <v>42</v>
      </c>
      <c r="E18" s="88">
        <v>170.1</v>
      </c>
      <c r="F18" t="s">
        <v>274</v>
      </c>
      <c r="J18" s="12"/>
      <c r="K18" s="1" t="s">
        <v>446</v>
      </c>
      <c r="L18" s="12">
        <v>15</v>
      </c>
      <c r="M18" s="113">
        <v>194.81</v>
      </c>
    </row>
    <row r="19" spans="1:13" x14ac:dyDescent="0.25">
      <c r="A19">
        <v>12</v>
      </c>
      <c r="B19" t="s">
        <v>20</v>
      </c>
      <c r="C19" s="89">
        <v>45813</v>
      </c>
      <c r="D19" s="9" t="s">
        <v>264</v>
      </c>
      <c r="E19" s="88">
        <v>5.16</v>
      </c>
      <c r="F19" t="s">
        <v>274</v>
      </c>
      <c r="J19" s="12"/>
      <c r="K19" s="1" t="s">
        <v>75</v>
      </c>
      <c r="L19" s="12">
        <v>16</v>
      </c>
      <c r="M19" s="113">
        <v>176</v>
      </c>
    </row>
    <row r="20" spans="1:13" x14ac:dyDescent="0.25">
      <c r="A20">
        <v>1</v>
      </c>
      <c r="B20" t="s">
        <v>28</v>
      </c>
      <c r="C20" s="89">
        <v>45813</v>
      </c>
      <c r="D20" s="9" t="s">
        <v>264</v>
      </c>
      <c r="E20" s="88">
        <v>16.690000000000001</v>
      </c>
      <c r="F20" t="s">
        <v>274</v>
      </c>
      <c r="J20" s="12"/>
      <c r="K20" s="1" t="s">
        <v>12</v>
      </c>
      <c r="L20" s="12">
        <v>100</v>
      </c>
      <c r="M20" s="113">
        <v>175</v>
      </c>
    </row>
    <row r="21" spans="1:13" x14ac:dyDescent="0.25">
      <c r="A21">
        <v>1</v>
      </c>
      <c r="B21" t="s">
        <v>10</v>
      </c>
      <c r="C21" s="89">
        <v>45843</v>
      </c>
      <c r="D21" s="9" t="s">
        <v>41</v>
      </c>
      <c r="E21" s="88">
        <v>6.5</v>
      </c>
      <c r="F21" t="s">
        <v>274</v>
      </c>
      <c r="J21" s="12"/>
      <c r="K21" s="1" t="s">
        <v>253</v>
      </c>
      <c r="L21" s="12">
        <v>30</v>
      </c>
      <c r="M21" s="113">
        <v>170.1</v>
      </c>
    </row>
    <row r="22" spans="1:13" x14ac:dyDescent="0.25">
      <c r="A22">
        <v>1</v>
      </c>
      <c r="B22" t="s">
        <v>114</v>
      </c>
      <c r="C22" s="89">
        <v>45874</v>
      </c>
      <c r="D22" s="9" t="s">
        <v>42</v>
      </c>
      <c r="E22" s="88">
        <v>179.55</v>
      </c>
      <c r="F22" t="s">
        <v>274</v>
      </c>
      <c r="J22" s="12"/>
      <c r="K22" s="1" t="s">
        <v>82</v>
      </c>
      <c r="L22" s="12">
        <v>4</v>
      </c>
      <c r="M22" s="113">
        <v>160</v>
      </c>
    </row>
    <row r="23" spans="1:13" x14ac:dyDescent="0.25">
      <c r="A23">
        <v>1</v>
      </c>
      <c r="B23" t="s">
        <v>127</v>
      </c>
      <c r="C23" s="89">
        <v>45874</v>
      </c>
      <c r="D23" s="9" t="s">
        <v>42</v>
      </c>
      <c r="E23" s="88">
        <v>70</v>
      </c>
      <c r="F23" t="s">
        <v>274</v>
      </c>
      <c r="J23" s="12"/>
      <c r="K23" s="1" t="s">
        <v>108</v>
      </c>
      <c r="L23" s="12">
        <v>24</v>
      </c>
      <c r="M23" s="113">
        <v>152.4</v>
      </c>
    </row>
    <row r="24" spans="1:13" x14ac:dyDescent="0.25">
      <c r="A24">
        <v>1</v>
      </c>
      <c r="B24" t="s">
        <v>92</v>
      </c>
      <c r="C24" s="89">
        <v>45905</v>
      </c>
      <c r="D24" s="9" t="s">
        <v>42</v>
      </c>
      <c r="E24" s="88">
        <v>9.1999999999999993</v>
      </c>
      <c r="F24" t="s">
        <v>274</v>
      </c>
      <c r="J24" s="12"/>
      <c r="K24" s="1" t="s">
        <v>90</v>
      </c>
      <c r="L24" s="12">
        <v>2</v>
      </c>
      <c r="M24" s="113">
        <v>141.78</v>
      </c>
    </row>
    <row r="25" spans="1:13" x14ac:dyDescent="0.25">
      <c r="A25">
        <v>1</v>
      </c>
      <c r="B25" t="s">
        <v>22</v>
      </c>
      <c r="C25" s="89">
        <v>45905</v>
      </c>
      <c r="D25" s="9" t="s">
        <v>41</v>
      </c>
      <c r="E25" s="88">
        <v>296</v>
      </c>
      <c r="F25" t="s">
        <v>274</v>
      </c>
      <c r="J25" s="12"/>
      <c r="K25" s="1" t="s">
        <v>106</v>
      </c>
      <c r="L25" s="12">
        <v>3</v>
      </c>
      <c r="M25" s="113">
        <v>126.75999999999999</v>
      </c>
    </row>
    <row r="26" spans="1:13" x14ac:dyDescent="0.25">
      <c r="A26">
        <v>10</v>
      </c>
      <c r="B26" t="s">
        <v>108</v>
      </c>
      <c r="C26" s="89">
        <v>45905</v>
      </c>
      <c r="D26" s="9" t="s">
        <v>41</v>
      </c>
      <c r="E26" s="88">
        <v>63.5</v>
      </c>
      <c r="F26" t="s">
        <v>274</v>
      </c>
      <c r="J26" s="12"/>
      <c r="K26" s="1" t="s">
        <v>91</v>
      </c>
      <c r="L26" s="12">
        <v>3</v>
      </c>
      <c r="M26" s="113">
        <v>125.97</v>
      </c>
    </row>
    <row r="27" spans="1:13" x14ac:dyDescent="0.25">
      <c r="A27">
        <v>1</v>
      </c>
      <c r="B27" t="s">
        <v>28</v>
      </c>
      <c r="C27" s="89">
        <v>45905</v>
      </c>
      <c r="D27" s="9" t="s">
        <v>264</v>
      </c>
      <c r="E27" s="88">
        <v>16.690000000000001</v>
      </c>
      <c r="F27" t="s">
        <v>274</v>
      </c>
      <c r="J27" s="12"/>
      <c r="K27" s="1" t="s">
        <v>76</v>
      </c>
      <c r="L27" s="12">
        <v>4</v>
      </c>
      <c r="M27" s="113">
        <v>119.6</v>
      </c>
    </row>
    <row r="28" spans="1:13" x14ac:dyDescent="0.25">
      <c r="A28">
        <v>1</v>
      </c>
      <c r="B28" t="s">
        <v>10</v>
      </c>
      <c r="C28" s="89">
        <v>45905</v>
      </c>
      <c r="D28" s="9" t="s">
        <v>264</v>
      </c>
      <c r="E28" s="88">
        <v>6.5</v>
      </c>
      <c r="F28" t="s">
        <v>274</v>
      </c>
      <c r="J28" s="12"/>
      <c r="K28" s="1" t="s">
        <v>2</v>
      </c>
      <c r="L28" s="12">
        <v>1</v>
      </c>
      <c r="M28" s="113">
        <v>113</v>
      </c>
    </row>
    <row r="29" spans="1:13" x14ac:dyDescent="0.25">
      <c r="A29">
        <v>1</v>
      </c>
      <c r="B29" t="s">
        <v>76</v>
      </c>
      <c r="C29" s="89">
        <v>45905</v>
      </c>
      <c r="D29" s="9" t="s">
        <v>264</v>
      </c>
      <c r="E29" s="88">
        <v>29.9</v>
      </c>
      <c r="F29" t="s">
        <v>275</v>
      </c>
      <c r="J29" s="12"/>
      <c r="K29" s="1" t="s">
        <v>121</v>
      </c>
      <c r="L29" s="12">
        <v>3</v>
      </c>
      <c r="M29" s="113">
        <v>109.17</v>
      </c>
    </row>
    <row r="30" spans="1:13" x14ac:dyDescent="0.25">
      <c r="A30">
        <v>1</v>
      </c>
      <c r="B30" t="s">
        <v>96</v>
      </c>
      <c r="C30" s="89">
        <v>45905</v>
      </c>
      <c r="D30" s="9" t="s">
        <v>42</v>
      </c>
      <c r="E30" s="88">
        <v>35</v>
      </c>
      <c r="F30" t="s">
        <v>274</v>
      </c>
      <c r="J30" s="12"/>
      <c r="K30" s="1" t="s">
        <v>444</v>
      </c>
      <c r="L30" s="12">
        <v>15</v>
      </c>
      <c r="M30" s="113">
        <v>109</v>
      </c>
    </row>
    <row r="31" spans="1:13" x14ac:dyDescent="0.25">
      <c r="A31">
        <v>1</v>
      </c>
      <c r="B31" t="s">
        <v>28</v>
      </c>
      <c r="C31" s="89">
        <v>45905</v>
      </c>
      <c r="D31" s="9" t="s">
        <v>203</v>
      </c>
      <c r="E31" s="88">
        <v>16.690000000000001</v>
      </c>
      <c r="F31" t="s">
        <v>275</v>
      </c>
      <c r="J31" s="12"/>
      <c r="K31" s="1" t="s">
        <v>160</v>
      </c>
      <c r="L31" s="12">
        <v>1</v>
      </c>
      <c r="M31" s="113">
        <v>93.92</v>
      </c>
    </row>
    <row r="32" spans="1:13" x14ac:dyDescent="0.25">
      <c r="A32">
        <v>1</v>
      </c>
      <c r="B32" t="s">
        <v>62</v>
      </c>
      <c r="C32" s="89">
        <v>45905</v>
      </c>
      <c r="D32" s="9" t="s">
        <v>203</v>
      </c>
      <c r="E32" s="88">
        <v>42.93</v>
      </c>
      <c r="F32" t="s">
        <v>275</v>
      </c>
      <c r="J32" s="12"/>
      <c r="K32" s="1" t="s">
        <v>433</v>
      </c>
      <c r="L32" s="12">
        <v>10</v>
      </c>
      <c r="M32" s="113">
        <v>92.5</v>
      </c>
    </row>
    <row r="33" spans="1:13" x14ac:dyDescent="0.25">
      <c r="A33">
        <v>10</v>
      </c>
      <c r="B33" t="s">
        <v>12</v>
      </c>
      <c r="C33" s="89">
        <v>45905</v>
      </c>
      <c r="D33" s="9" t="s">
        <v>203</v>
      </c>
      <c r="E33" s="88">
        <v>17.5</v>
      </c>
      <c r="F33" t="s">
        <v>274</v>
      </c>
      <c r="J33" s="12"/>
      <c r="K33" s="1" t="s">
        <v>413</v>
      </c>
      <c r="L33" s="12">
        <v>22</v>
      </c>
      <c r="M33" s="113">
        <v>92.16</v>
      </c>
    </row>
    <row r="34" spans="1:13" x14ac:dyDescent="0.25">
      <c r="A34">
        <v>10</v>
      </c>
      <c r="B34" t="s">
        <v>109</v>
      </c>
      <c r="C34" s="89">
        <v>45905</v>
      </c>
      <c r="D34" s="9" t="s">
        <v>38</v>
      </c>
      <c r="E34" s="88">
        <v>9.9</v>
      </c>
      <c r="F34" t="s">
        <v>274</v>
      </c>
      <c r="J34" s="12"/>
      <c r="K34" s="1" t="s">
        <v>467</v>
      </c>
      <c r="L34" s="12">
        <v>10</v>
      </c>
      <c r="M34" s="113">
        <v>90</v>
      </c>
    </row>
    <row r="35" spans="1:13" x14ac:dyDescent="0.25">
      <c r="A35">
        <v>10</v>
      </c>
      <c r="B35" t="s">
        <v>12</v>
      </c>
      <c r="C35" s="89">
        <v>45996</v>
      </c>
      <c r="D35" s="9" t="s">
        <v>203</v>
      </c>
      <c r="E35" s="88">
        <v>17.5</v>
      </c>
      <c r="F35" t="s">
        <v>274</v>
      </c>
      <c r="J35" s="12"/>
      <c r="K35" s="1" t="s">
        <v>126</v>
      </c>
      <c r="L35" s="12">
        <v>1</v>
      </c>
      <c r="M35" s="113">
        <v>88</v>
      </c>
    </row>
    <row r="36" spans="1:13" x14ac:dyDescent="0.25">
      <c r="A36">
        <v>1</v>
      </c>
      <c r="B36" t="s">
        <v>23</v>
      </c>
      <c r="C36" s="89">
        <v>45996</v>
      </c>
      <c r="D36" s="9" t="s">
        <v>203</v>
      </c>
      <c r="E36" s="88">
        <v>82.93</v>
      </c>
      <c r="F36" t="s">
        <v>274</v>
      </c>
      <c r="J36" s="12"/>
      <c r="K36" s="1" t="s">
        <v>63</v>
      </c>
      <c r="L36" s="12">
        <v>60</v>
      </c>
      <c r="M36" s="113">
        <v>81</v>
      </c>
    </row>
    <row r="37" spans="1:13" x14ac:dyDescent="0.25">
      <c r="A37">
        <v>12</v>
      </c>
      <c r="B37" t="s">
        <v>20</v>
      </c>
      <c r="C37" s="89">
        <v>45996</v>
      </c>
      <c r="D37" s="9" t="s">
        <v>42</v>
      </c>
      <c r="E37" s="88">
        <v>67.199999999999989</v>
      </c>
      <c r="F37" t="s">
        <v>274</v>
      </c>
      <c r="J37" s="12"/>
      <c r="K37" s="1" t="s">
        <v>81</v>
      </c>
      <c r="L37" s="12">
        <v>2</v>
      </c>
      <c r="M37" s="113">
        <v>80</v>
      </c>
    </row>
    <row r="38" spans="1:13" x14ac:dyDescent="0.25">
      <c r="A38">
        <v>60</v>
      </c>
      <c r="B38" t="s">
        <v>63</v>
      </c>
      <c r="C38" s="89">
        <v>45996</v>
      </c>
      <c r="D38" s="9" t="s">
        <v>264</v>
      </c>
      <c r="E38" s="88">
        <v>81</v>
      </c>
      <c r="F38" t="s">
        <v>274</v>
      </c>
      <c r="J38" s="12"/>
      <c r="K38" s="1" t="s">
        <v>84</v>
      </c>
      <c r="L38" s="12">
        <v>2</v>
      </c>
      <c r="M38" s="113">
        <v>80</v>
      </c>
    </row>
    <row r="39" spans="1:13" x14ac:dyDescent="0.25">
      <c r="A39">
        <v>1</v>
      </c>
      <c r="B39" t="s">
        <v>426</v>
      </c>
      <c r="C39" s="89">
        <v>45996</v>
      </c>
      <c r="D39" s="9" t="s">
        <v>42</v>
      </c>
      <c r="E39" s="88">
        <v>174.9</v>
      </c>
      <c r="F39" t="s">
        <v>275</v>
      </c>
      <c r="J39" s="12"/>
      <c r="K39" s="1" t="s">
        <v>55</v>
      </c>
      <c r="L39" s="12">
        <v>45</v>
      </c>
      <c r="M39" s="113">
        <v>78.75</v>
      </c>
    </row>
    <row r="40" spans="1:13" x14ac:dyDescent="0.25">
      <c r="A40">
        <v>10</v>
      </c>
      <c r="B40" t="s">
        <v>12</v>
      </c>
      <c r="C40" s="89">
        <v>45996</v>
      </c>
      <c r="D40" s="9" t="s">
        <v>161</v>
      </c>
      <c r="E40" s="88">
        <v>17.5</v>
      </c>
      <c r="F40" t="s">
        <v>274</v>
      </c>
      <c r="J40" s="12"/>
      <c r="K40" s="1" t="s">
        <v>189</v>
      </c>
      <c r="L40" s="12">
        <v>1</v>
      </c>
      <c r="M40" s="113">
        <v>78.599999999999994</v>
      </c>
    </row>
    <row r="41" spans="1:13" x14ac:dyDescent="0.25">
      <c r="A41">
        <v>1</v>
      </c>
      <c r="B41" t="s">
        <v>91</v>
      </c>
      <c r="C41" s="89">
        <v>45996</v>
      </c>
      <c r="D41" s="9" t="s">
        <v>161</v>
      </c>
      <c r="E41" s="88">
        <v>41.99</v>
      </c>
      <c r="F41" t="s">
        <v>274</v>
      </c>
      <c r="J41" s="12"/>
      <c r="K41" s="1" t="s">
        <v>96</v>
      </c>
      <c r="L41" s="12">
        <v>2</v>
      </c>
      <c r="M41" s="113">
        <v>70</v>
      </c>
    </row>
    <row r="42" spans="1:13" x14ac:dyDescent="0.25">
      <c r="A42">
        <v>35</v>
      </c>
      <c r="B42" t="s">
        <v>415</v>
      </c>
      <c r="C42" s="89">
        <v>45996</v>
      </c>
      <c r="D42" s="9" t="s">
        <v>161</v>
      </c>
      <c r="E42" s="88">
        <v>175</v>
      </c>
      <c r="F42" t="s">
        <v>274</v>
      </c>
      <c r="J42" s="12"/>
      <c r="K42" s="1" t="s">
        <v>127</v>
      </c>
      <c r="L42" s="12">
        <v>1</v>
      </c>
      <c r="M42" s="113">
        <v>70</v>
      </c>
    </row>
    <row r="43" spans="1:13" x14ac:dyDescent="0.25">
      <c r="A43">
        <v>1</v>
      </c>
      <c r="B43" t="s">
        <v>85</v>
      </c>
      <c r="C43" s="89">
        <v>45996</v>
      </c>
      <c r="D43" s="9" t="s">
        <v>167</v>
      </c>
      <c r="E43" s="88">
        <v>13.23</v>
      </c>
      <c r="F43" t="s">
        <v>274</v>
      </c>
      <c r="J43" s="12"/>
      <c r="K43" s="1" t="s">
        <v>47</v>
      </c>
      <c r="L43" s="12">
        <v>30</v>
      </c>
      <c r="M43" s="113">
        <v>67.5</v>
      </c>
    </row>
    <row r="44" spans="1:13" x14ac:dyDescent="0.25">
      <c r="A44">
        <v>12</v>
      </c>
      <c r="B44" t="s">
        <v>20</v>
      </c>
      <c r="C44" s="89">
        <v>45996</v>
      </c>
      <c r="D44" s="9" t="s">
        <v>167</v>
      </c>
      <c r="E44" s="88">
        <v>67.199999999999989</v>
      </c>
      <c r="F44" t="s">
        <v>274</v>
      </c>
      <c r="J44" s="12"/>
      <c r="K44" s="1" t="s">
        <v>45</v>
      </c>
      <c r="L44" s="12">
        <v>33</v>
      </c>
      <c r="M44" s="113">
        <v>61.56</v>
      </c>
    </row>
    <row r="45" spans="1:13" x14ac:dyDescent="0.25">
      <c r="A45">
        <v>1</v>
      </c>
      <c r="B45" t="s">
        <v>10</v>
      </c>
      <c r="C45" s="89">
        <v>45996</v>
      </c>
      <c r="D45" s="9" t="s">
        <v>42</v>
      </c>
      <c r="E45" s="88">
        <v>6.5</v>
      </c>
      <c r="F45" t="s">
        <v>274</v>
      </c>
      <c r="J45" s="12"/>
      <c r="K45" s="1" t="s">
        <v>450</v>
      </c>
      <c r="L45" s="12">
        <v>17</v>
      </c>
      <c r="M45" s="113">
        <v>61.2</v>
      </c>
    </row>
    <row r="46" spans="1:13" x14ac:dyDescent="0.25">
      <c r="A46">
        <v>14</v>
      </c>
      <c r="B46" t="s">
        <v>438</v>
      </c>
      <c r="C46" s="89">
        <v>45996</v>
      </c>
      <c r="D46" s="9" t="s">
        <v>264</v>
      </c>
      <c r="E46" s="88">
        <v>22.540000000000003</v>
      </c>
      <c r="F46" t="s">
        <v>274</v>
      </c>
      <c r="J46" s="12"/>
      <c r="K46" s="1" t="s">
        <v>434</v>
      </c>
      <c r="L46" s="12">
        <v>5</v>
      </c>
      <c r="M46" s="113">
        <v>55</v>
      </c>
    </row>
    <row r="47" spans="1:13" x14ac:dyDescent="0.25">
      <c r="A47">
        <v>2</v>
      </c>
      <c r="B47" t="s">
        <v>106</v>
      </c>
      <c r="C47" s="89">
        <v>45996</v>
      </c>
      <c r="D47" s="9" t="s">
        <v>161</v>
      </c>
      <c r="E47" s="88">
        <v>42.26</v>
      </c>
      <c r="F47" t="s">
        <v>274</v>
      </c>
      <c r="J47" s="12"/>
      <c r="K47" s="1" t="s">
        <v>79</v>
      </c>
      <c r="L47" s="12">
        <v>9</v>
      </c>
      <c r="M47" s="113">
        <v>53.91</v>
      </c>
    </row>
    <row r="48" spans="1:13" x14ac:dyDescent="0.25">
      <c r="A48">
        <v>1</v>
      </c>
      <c r="B48" t="s">
        <v>152</v>
      </c>
      <c r="C48" s="89" t="s">
        <v>440</v>
      </c>
      <c r="D48" s="9" t="s">
        <v>167</v>
      </c>
      <c r="E48" s="88">
        <v>46.82</v>
      </c>
      <c r="F48" t="s">
        <v>274</v>
      </c>
      <c r="J48" s="12"/>
      <c r="K48" s="1" t="s">
        <v>28</v>
      </c>
      <c r="L48" s="12">
        <v>3</v>
      </c>
      <c r="M48" s="113">
        <v>50.070000000000007</v>
      </c>
    </row>
    <row r="49" spans="1:13" x14ac:dyDescent="0.25">
      <c r="A49">
        <v>3</v>
      </c>
      <c r="B49" t="s">
        <v>45</v>
      </c>
      <c r="C49" s="89" t="s">
        <v>440</v>
      </c>
      <c r="D49" s="9" t="s">
        <v>167</v>
      </c>
      <c r="E49" s="88">
        <v>2.46</v>
      </c>
      <c r="F49" t="s">
        <v>275</v>
      </c>
      <c r="J49" s="12"/>
      <c r="K49" s="1" t="s">
        <v>152</v>
      </c>
      <c r="L49" s="12">
        <v>1</v>
      </c>
      <c r="M49" s="113">
        <v>46.82</v>
      </c>
    </row>
    <row r="50" spans="1:13" x14ac:dyDescent="0.25">
      <c r="A50">
        <v>1</v>
      </c>
      <c r="B50" t="s">
        <v>98</v>
      </c>
      <c r="C50" s="89" t="s">
        <v>440</v>
      </c>
      <c r="D50" s="9" t="s">
        <v>167</v>
      </c>
      <c r="E50" s="88">
        <v>23.72</v>
      </c>
      <c r="F50" t="s">
        <v>275</v>
      </c>
      <c r="J50" s="12"/>
      <c r="K50" s="1" t="s">
        <v>10</v>
      </c>
      <c r="L50" s="12">
        <v>7</v>
      </c>
      <c r="M50" s="113">
        <v>45.5</v>
      </c>
    </row>
    <row r="51" spans="1:13" x14ac:dyDescent="0.25">
      <c r="A51">
        <v>1</v>
      </c>
      <c r="B51" t="s">
        <v>64</v>
      </c>
      <c r="C51" s="89" t="s">
        <v>440</v>
      </c>
      <c r="D51" s="9" t="s">
        <v>38</v>
      </c>
      <c r="E51" s="88">
        <v>207</v>
      </c>
      <c r="F51" t="s">
        <v>274</v>
      </c>
      <c r="J51" s="12"/>
      <c r="K51" s="1" t="s">
        <v>437</v>
      </c>
      <c r="L51" s="12">
        <v>1</v>
      </c>
      <c r="M51" s="113">
        <v>45</v>
      </c>
    </row>
    <row r="52" spans="1:13" x14ac:dyDescent="0.25">
      <c r="A52">
        <v>1</v>
      </c>
      <c r="B52" t="s">
        <v>125</v>
      </c>
      <c r="C52" s="89" t="s">
        <v>440</v>
      </c>
      <c r="D52" s="9" t="s">
        <v>38</v>
      </c>
      <c r="E52" s="88">
        <v>241.9</v>
      </c>
      <c r="F52" t="s">
        <v>274</v>
      </c>
      <c r="J52" s="12"/>
      <c r="K52" s="1" t="s">
        <v>438</v>
      </c>
      <c r="L52" s="12">
        <v>26</v>
      </c>
      <c r="M52" s="113">
        <v>44.86</v>
      </c>
    </row>
    <row r="53" spans="1:13" x14ac:dyDescent="0.25">
      <c r="A53">
        <v>8</v>
      </c>
      <c r="B53" t="s">
        <v>12</v>
      </c>
      <c r="C53" s="89" t="s">
        <v>440</v>
      </c>
      <c r="D53" s="9" t="s">
        <v>38</v>
      </c>
      <c r="E53" s="88">
        <v>14</v>
      </c>
      <c r="F53" t="s">
        <v>274</v>
      </c>
      <c r="J53" s="12"/>
      <c r="K53" s="1" t="s">
        <v>62</v>
      </c>
      <c r="L53" s="12">
        <v>1</v>
      </c>
      <c r="M53" s="113">
        <v>42.93</v>
      </c>
    </row>
    <row r="54" spans="1:13" x14ac:dyDescent="0.25">
      <c r="A54">
        <v>10</v>
      </c>
      <c r="B54" t="s">
        <v>109</v>
      </c>
      <c r="C54" s="89" t="s">
        <v>443</v>
      </c>
      <c r="D54" s="9" t="s">
        <v>203</v>
      </c>
      <c r="E54" s="88">
        <v>189</v>
      </c>
      <c r="F54" t="s">
        <v>274</v>
      </c>
      <c r="J54" s="12"/>
      <c r="K54" s="1" t="s">
        <v>13</v>
      </c>
      <c r="L54" s="12">
        <v>1</v>
      </c>
      <c r="M54" s="113">
        <v>40</v>
      </c>
    </row>
    <row r="55" spans="1:13" x14ac:dyDescent="0.25">
      <c r="A55">
        <v>1</v>
      </c>
      <c r="B55" t="s">
        <v>10</v>
      </c>
      <c r="C55" s="89" t="s">
        <v>443</v>
      </c>
      <c r="D55" s="9" t="s">
        <v>41</v>
      </c>
      <c r="E55" s="88">
        <v>6.5</v>
      </c>
      <c r="F55" t="s">
        <v>274</v>
      </c>
      <c r="J55" s="12"/>
      <c r="K55" s="1" t="s">
        <v>439</v>
      </c>
      <c r="L55" s="12">
        <v>1</v>
      </c>
      <c r="M55" s="113">
        <v>40</v>
      </c>
    </row>
    <row r="56" spans="1:13" x14ac:dyDescent="0.25">
      <c r="A56">
        <v>2</v>
      </c>
      <c r="B56" t="s">
        <v>117</v>
      </c>
      <c r="C56" s="89" t="s">
        <v>443</v>
      </c>
      <c r="D56" s="9" t="s">
        <v>41</v>
      </c>
      <c r="E56" s="88">
        <v>250</v>
      </c>
      <c r="F56" t="s">
        <v>274</v>
      </c>
      <c r="J56" s="12"/>
      <c r="K56" s="1" t="s">
        <v>95</v>
      </c>
      <c r="L56" s="12">
        <v>1</v>
      </c>
      <c r="M56" s="113">
        <v>35</v>
      </c>
    </row>
    <row r="57" spans="1:13" x14ac:dyDescent="0.25">
      <c r="A57">
        <v>1</v>
      </c>
      <c r="B57" t="s">
        <v>82</v>
      </c>
      <c r="C57" s="89" t="s">
        <v>443</v>
      </c>
      <c r="D57" s="9" t="s">
        <v>203</v>
      </c>
      <c r="E57" s="88">
        <v>40</v>
      </c>
      <c r="F57" t="s">
        <v>274</v>
      </c>
      <c r="J57" s="12"/>
      <c r="K57" s="1" t="s">
        <v>85</v>
      </c>
      <c r="L57" s="12">
        <v>2</v>
      </c>
      <c r="M57" s="113">
        <v>29.990000000000002</v>
      </c>
    </row>
    <row r="58" spans="1:13" x14ac:dyDescent="0.25">
      <c r="A58">
        <v>5</v>
      </c>
      <c r="B58" t="s">
        <v>12</v>
      </c>
      <c r="C58" s="89" t="s">
        <v>443</v>
      </c>
      <c r="D58" s="9" t="s">
        <v>203</v>
      </c>
      <c r="E58" s="88">
        <v>8.75</v>
      </c>
      <c r="F58" t="s">
        <v>274</v>
      </c>
      <c r="J58" s="12"/>
      <c r="K58" s="1" t="s">
        <v>435</v>
      </c>
      <c r="L58" s="12">
        <v>5</v>
      </c>
      <c r="M58" s="113">
        <v>29.950000000000003</v>
      </c>
    </row>
    <row r="59" spans="1:13" x14ac:dyDescent="0.25">
      <c r="A59">
        <v>30</v>
      </c>
      <c r="B59" t="s">
        <v>47</v>
      </c>
      <c r="C59" s="89" t="s">
        <v>443</v>
      </c>
      <c r="D59" s="9" t="s">
        <v>42</v>
      </c>
      <c r="E59" s="88">
        <v>67.5</v>
      </c>
      <c r="F59" t="s">
        <v>274</v>
      </c>
      <c r="J59" s="12"/>
      <c r="K59" s="1" t="s">
        <v>116</v>
      </c>
      <c r="L59" s="12">
        <v>3</v>
      </c>
      <c r="M59" s="113">
        <v>25.77</v>
      </c>
    </row>
    <row r="60" spans="1:13" x14ac:dyDescent="0.25">
      <c r="A60">
        <v>10</v>
      </c>
      <c r="B60" t="s">
        <v>444</v>
      </c>
      <c r="C60" s="89" t="s">
        <v>443</v>
      </c>
      <c r="D60" s="9" t="s">
        <v>1</v>
      </c>
      <c r="E60" s="88">
        <v>80</v>
      </c>
      <c r="F60" t="s">
        <v>274</v>
      </c>
      <c r="J60" s="12"/>
      <c r="K60" s="1" t="s">
        <v>98</v>
      </c>
      <c r="L60" s="12">
        <v>1</v>
      </c>
      <c r="M60" s="113">
        <v>23.72</v>
      </c>
    </row>
    <row r="61" spans="1:13" x14ac:dyDescent="0.25">
      <c r="A61">
        <v>1</v>
      </c>
      <c r="B61" t="s">
        <v>59</v>
      </c>
      <c r="C61" s="89" t="s">
        <v>443</v>
      </c>
      <c r="D61" s="9" t="s">
        <v>41</v>
      </c>
      <c r="E61" s="88">
        <v>112</v>
      </c>
      <c r="F61" t="s">
        <v>274</v>
      </c>
      <c r="J61" s="12"/>
      <c r="K61" s="1" t="s">
        <v>423</v>
      </c>
      <c r="L61" s="12">
        <v>2</v>
      </c>
      <c r="M61" s="113">
        <v>18.5</v>
      </c>
    </row>
    <row r="62" spans="1:13" x14ac:dyDescent="0.25">
      <c r="A62">
        <v>1</v>
      </c>
      <c r="B62" t="s">
        <v>76</v>
      </c>
      <c r="C62" s="89" t="s">
        <v>448</v>
      </c>
      <c r="D62" s="9" t="s">
        <v>265</v>
      </c>
      <c r="E62" s="88">
        <v>29.9</v>
      </c>
      <c r="F62" t="s">
        <v>274</v>
      </c>
      <c r="J62" s="12"/>
      <c r="K62" s="1" t="s">
        <v>155</v>
      </c>
      <c r="L62" s="12">
        <v>2</v>
      </c>
      <c r="M62" s="113">
        <v>11.86</v>
      </c>
    </row>
    <row r="63" spans="1:13" x14ac:dyDescent="0.25">
      <c r="A63">
        <v>1</v>
      </c>
      <c r="B63" t="s">
        <v>23</v>
      </c>
      <c r="C63" s="89" t="s">
        <v>448</v>
      </c>
      <c r="D63" s="9" t="s">
        <v>41</v>
      </c>
      <c r="E63" s="88">
        <v>41.47</v>
      </c>
      <c r="F63" t="s">
        <v>274</v>
      </c>
      <c r="J63" s="12"/>
      <c r="K63" s="1" t="s">
        <v>92</v>
      </c>
      <c r="L63" s="12">
        <v>1</v>
      </c>
      <c r="M63" s="113">
        <v>9.1999999999999993</v>
      </c>
    </row>
    <row r="64" spans="1:13" x14ac:dyDescent="0.25">
      <c r="A64">
        <v>19</v>
      </c>
      <c r="B64" t="s">
        <v>55</v>
      </c>
      <c r="C64" s="89" t="s">
        <v>448</v>
      </c>
      <c r="D64" s="9" t="s">
        <v>41</v>
      </c>
      <c r="E64" s="88">
        <v>33.25</v>
      </c>
      <c r="F64" t="s">
        <v>274</v>
      </c>
      <c r="J64" s="12"/>
      <c r="K64" s="1" t="s">
        <v>72</v>
      </c>
      <c r="L64" s="12">
        <v>1</v>
      </c>
      <c r="M64" s="113">
        <v>4.99</v>
      </c>
    </row>
    <row r="65" spans="1:13" x14ac:dyDescent="0.25">
      <c r="A65">
        <v>3</v>
      </c>
      <c r="B65" t="s">
        <v>55</v>
      </c>
      <c r="C65" s="89" t="s">
        <v>448</v>
      </c>
      <c r="D65" s="9" t="s">
        <v>38</v>
      </c>
      <c r="E65" s="88">
        <v>5.25</v>
      </c>
      <c r="F65" t="s">
        <v>274</v>
      </c>
      <c r="J65" s="12"/>
    </row>
    <row r="66" spans="1:13" x14ac:dyDescent="0.25">
      <c r="A66">
        <v>1</v>
      </c>
      <c r="B66" t="s">
        <v>116</v>
      </c>
      <c r="C66" s="89" t="s">
        <v>448</v>
      </c>
      <c r="D66" s="9" t="s">
        <v>38</v>
      </c>
      <c r="E66" s="88">
        <v>8.59</v>
      </c>
      <c r="F66" t="s">
        <v>274</v>
      </c>
      <c r="J66" s="12"/>
      <c r="K66" s="1" t="s">
        <v>149</v>
      </c>
      <c r="M66" s="113">
        <f>SUM(M4:M64)</f>
        <v>8416.8900000000031</v>
      </c>
    </row>
    <row r="67" spans="1:13" x14ac:dyDescent="0.25">
      <c r="A67">
        <v>10</v>
      </c>
      <c r="B67" t="s">
        <v>109</v>
      </c>
      <c r="C67" s="89" t="s">
        <v>448</v>
      </c>
      <c r="D67" s="9" t="s">
        <v>167</v>
      </c>
      <c r="E67" s="88">
        <v>18.899999999999999</v>
      </c>
      <c r="F67" t="s">
        <v>274</v>
      </c>
      <c r="J67" s="12"/>
    </row>
    <row r="68" spans="1:13" x14ac:dyDescent="0.25">
      <c r="A68">
        <v>10</v>
      </c>
      <c r="B68" t="s">
        <v>447</v>
      </c>
      <c r="C68" s="89" t="s">
        <v>448</v>
      </c>
      <c r="D68" s="9" t="s">
        <v>41</v>
      </c>
      <c r="E68" s="88">
        <v>163.19999999999999</v>
      </c>
      <c r="F68" t="s">
        <v>274</v>
      </c>
      <c r="J68" s="12"/>
    </row>
    <row r="69" spans="1:13" x14ac:dyDescent="0.25">
      <c r="A69">
        <v>14</v>
      </c>
      <c r="B69" t="s">
        <v>446</v>
      </c>
      <c r="C69" s="89" t="s">
        <v>448</v>
      </c>
      <c r="D69" s="9" t="s">
        <v>41</v>
      </c>
      <c r="E69" s="88">
        <v>177.1</v>
      </c>
      <c r="F69" t="s">
        <v>274</v>
      </c>
      <c r="J69" s="12"/>
    </row>
    <row r="70" spans="1:13" x14ac:dyDescent="0.25">
      <c r="A70">
        <v>10</v>
      </c>
      <c r="B70" t="s">
        <v>109</v>
      </c>
      <c r="C70" s="89" t="s">
        <v>449</v>
      </c>
      <c r="D70" s="9" t="s">
        <v>167</v>
      </c>
      <c r="E70" s="88">
        <v>18.899999999999999</v>
      </c>
      <c r="F70" t="s">
        <v>274</v>
      </c>
      <c r="J70" s="12"/>
    </row>
    <row r="71" spans="1:13" x14ac:dyDescent="0.25">
      <c r="A71">
        <v>1</v>
      </c>
      <c r="B71" t="s">
        <v>13</v>
      </c>
      <c r="C71" s="89" t="s">
        <v>449</v>
      </c>
      <c r="D71" s="9" t="s">
        <v>264</v>
      </c>
      <c r="E71" s="88">
        <v>40</v>
      </c>
      <c r="F71" t="s">
        <v>274</v>
      </c>
      <c r="J71" s="12"/>
    </row>
    <row r="72" spans="1:13" x14ac:dyDescent="0.25">
      <c r="A72">
        <v>10</v>
      </c>
      <c r="B72" t="s">
        <v>450</v>
      </c>
      <c r="C72" s="89" t="s">
        <v>449</v>
      </c>
      <c r="D72" s="9" t="s">
        <v>264</v>
      </c>
      <c r="E72" s="88">
        <v>36</v>
      </c>
      <c r="F72" t="s">
        <v>274</v>
      </c>
      <c r="J72" s="12"/>
    </row>
    <row r="73" spans="1:13" x14ac:dyDescent="0.25">
      <c r="A73">
        <v>2</v>
      </c>
      <c r="B73" t="s">
        <v>423</v>
      </c>
      <c r="C73" s="89" t="s">
        <v>449</v>
      </c>
      <c r="D73" s="9" t="s">
        <v>264</v>
      </c>
      <c r="E73" s="88">
        <v>18.5</v>
      </c>
      <c r="F73" t="s">
        <v>275</v>
      </c>
      <c r="J73" s="12"/>
    </row>
    <row r="74" spans="1:13" x14ac:dyDescent="0.25">
      <c r="A74">
        <v>10</v>
      </c>
      <c r="B74" t="s">
        <v>438</v>
      </c>
      <c r="C74" s="89" t="s">
        <v>449</v>
      </c>
      <c r="D74" s="9" t="s">
        <v>264</v>
      </c>
      <c r="E74" s="88">
        <v>16.100000000000001</v>
      </c>
      <c r="F74" t="s">
        <v>275</v>
      </c>
      <c r="J74" s="12"/>
    </row>
    <row r="75" spans="1:13" x14ac:dyDescent="0.25">
      <c r="A75">
        <v>1</v>
      </c>
      <c r="B75" t="s">
        <v>116</v>
      </c>
      <c r="C75" s="89" t="s">
        <v>449</v>
      </c>
      <c r="D75" s="9" t="s">
        <v>41</v>
      </c>
      <c r="E75" s="88">
        <v>8.59</v>
      </c>
      <c r="F75" t="s">
        <v>274</v>
      </c>
      <c r="J75" s="12"/>
    </row>
    <row r="76" spans="1:13" x14ac:dyDescent="0.25">
      <c r="A76">
        <v>1</v>
      </c>
      <c r="B76" t="s">
        <v>95</v>
      </c>
      <c r="C76" s="89" t="s">
        <v>449</v>
      </c>
      <c r="D76" s="9" t="s">
        <v>41</v>
      </c>
      <c r="E76" s="88">
        <v>35</v>
      </c>
      <c r="F76" t="s">
        <v>274</v>
      </c>
      <c r="J76" s="12"/>
    </row>
    <row r="77" spans="1:13" x14ac:dyDescent="0.25">
      <c r="A77">
        <v>1</v>
      </c>
      <c r="B77" t="s">
        <v>116</v>
      </c>
      <c r="C77" s="89" t="s">
        <v>449</v>
      </c>
      <c r="D77" s="9" t="s">
        <v>41</v>
      </c>
      <c r="E77" s="88">
        <v>8.59</v>
      </c>
      <c r="F77" t="s">
        <v>275</v>
      </c>
      <c r="J77" s="12"/>
    </row>
    <row r="78" spans="1:13" x14ac:dyDescent="0.25">
      <c r="A78">
        <v>1</v>
      </c>
      <c r="B78" t="s">
        <v>76</v>
      </c>
      <c r="C78" s="89" t="s">
        <v>449</v>
      </c>
      <c r="D78" s="9" t="s">
        <v>41</v>
      </c>
      <c r="E78" s="88">
        <v>29.9</v>
      </c>
      <c r="F78" t="s">
        <v>275</v>
      </c>
      <c r="J78" s="12"/>
    </row>
    <row r="79" spans="1:13" x14ac:dyDescent="0.25">
      <c r="A79">
        <v>5</v>
      </c>
      <c r="B79" t="s">
        <v>444</v>
      </c>
      <c r="C79" s="89" t="s">
        <v>455</v>
      </c>
      <c r="D79" s="9" t="s">
        <v>42</v>
      </c>
      <c r="E79" s="88">
        <v>29</v>
      </c>
      <c r="F79" t="s">
        <v>275</v>
      </c>
      <c r="J79" s="12"/>
    </row>
    <row r="80" spans="1:13" x14ac:dyDescent="0.25">
      <c r="A80">
        <v>14</v>
      </c>
      <c r="B80" t="s">
        <v>413</v>
      </c>
      <c r="C80" s="89" t="s">
        <v>455</v>
      </c>
      <c r="D80" s="9" t="s">
        <v>41</v>
      </c>
      <c r="E80" s="88">
        <v>24.64</v>
      </c>
      <c r="F80" t="s">
        <v>274</v>
      </c>
      <c r="J80" s="12"/>
    </row>
    <row r="81" spans="1:10" x14ac:dyDescent="0.25">
      <c r="A81">
        <v>1</v>
      </c>
      <c r="B81" t="s">
        <v>106</v>
      </c>
      <c r="C81" s="89" t="s">
        <v>455</v>
      </c>
      <c r="D81" s="9" t="s">
        <v>41</v>
      </c>
      <c r="E81" s="88">
        <v>84.5</v>
      </c>
      <c r="F81" t="s">
        <v>275</v>
      </c>
      <c r="J81" s="12"/>
    </row>
    <row r="82" spans="1:10" x14ac:dyDescent="0.25">
      <c r="A82">
        <v>4</v>
      </c>
      <c r="B82" t="s">
        <v>55</v>
      </c>
      <c r="C82" s="89" t="s">
        <v>455</v>
      </c>
      <c r="D82" s="9" t="s">
        <v>41</v>
      </c>
      <c r="E82" s="88">
        <v>7</v>
      </c>
      <c r="F82" t="s">
        <v>275</v>
      </c>
      <c r="J82" s="12"/>
    </row>
    <row r="83" spans="1:10" x14ac:dyDescent="0.25">
      <c r="A83">
        <v>4</v>
      </c>
      <c r="B83" t="s">
        <v>12</v>
      </c>
      <c r="C83" s="89" t="s">
        <v>455</v>
      </c>
      <c r="D83" s="9" t="s">
        <v>264</v>
      </c>
      <c r="E83" s="88">
        <v>7</v>
      </c>
      <c r="F83" t="s">
        <v>274</v>
      </c>
      <c r="J83" s="12"/>
    </row>
    <row r="84" spans="1:10" x14ac:dyDescent="0.25">
      <c r="A84">
        <v>1</v>
      </c>
      <c r="B84" t="s">
        <v>81</v>
      </c>
      <c r="C84" s="89" t="s">
        <v>455</v>
      </c>
      <c r="D84" s="9" t="s">
        <v>264</v>
      </c>
      <c r="E84" s="88">
        <v>40</v>
      </c>
      <c r="F84" t="s">
        <v>274</v>
      </c>
      <c r="J84" s="12"/>
    </row>
    <row r="85" spans="1:10" x14ac:dyDescent="0.25">
      <c r="A85">
        <v>10</v>
      </c>
      <c r="B85" t="s">
        <v>108</v>
      </c>
      <c r="C85" s="89" t="s">
        <v>455</v>
      </c>
      <c r="D85" s="9" t="s">
        <v>41</v>
      </c>
      <c r="E85" s="88">
        <v>63.5</v>
      </c>
      <c r="F85" t="s">
        <v>274</v>
      </c>
      <c r="J85" s="12"/>
    </row>
    <row r="86" spans="1:10" x14ac:dyDescent="0.25">
      <c r="A86">
        <v>1</v>
      </c>
      <c r="B86" t="s">
        <v>2</v>
      </c>
      <c r="C86" s="89" t="s">
        <v>455</v>
      </c>
      <c r="D86" s="9" t="s">
        <v>41</v>
      </c>
      <c r="E86" s="88">
        <v>113</v>
      </c>
      <c r="F86" t="s">
        <v>274</v>
      </c>
      <c r="J86" s="12"/>
    </row>
    <row r="87" spans="1:10" x14ac:dyDescent="0.25">
      <c r="A87">
        <v>10</v>
      </c>
      <c r="B87" t="s">
        <v>12</v>
      </c>
      <c r="C87" s="89" t="s">
        <v>455</v>
      </c>
      <c r="D87" s="9" t="s">
        <v>41</v>
      </c>
      <c r="E87" s="88">
        <v>17.5</v>
      </c>
      <c r="F87" t="s">
        <v>274</v>
      </c>
      <c r="J87" s="12"/>
    </row>
    <row r="88" spans="1:10" x14ac:dyDescent="0.25">
      <c r="A88">
        <v>1</v>
      </c>
      <c r="B88" t="s">
        <v>10</v>
      </c>
      <c r="C88" s="89" t="s">
        <v>455</v>
      </c>
      <c r="D88" s="9" t="s">
        <v>41</v>
      </c>
      <c r="E88" s="88">
        <v>6.5</v>
      </c>
      <c r="F88" t="s">
        <v>274</v>
      </c>
      <c r="J88" s="12"/>
    </row>
    <row r="89" spans="1:10" x14ac:dyDescent="0.25">
      <c r="A89">
        <v>7</v>
      </c>
      <c r="B89" t="s">
        <v>450</v>
      </c>
      <c r="C89" s="89" t="s">
        <v>455</v>
      </c>
      <c r="D89" s="9" t="s">
        <v>264</v>
      </c>
      <c r="E89" s="88">
        <v>25.2</v>
      </c>
      <c r="F89" t="s">
        <v>275</v>
      </c>
      <c r="J89" s="12"/>
    </row>
    <row r="90" spans="1:10" x14ac:dyDescent="0.25">
      <c r="A90">
        <v>1</v>
      </c>
      <c r="B90" t="s">
        <v>81</v>
      </c>
      <c r="C90" s="89" t="s">
        <v>455</v>
      </c>
      <c r="D90" s="9" t="s">
        <v>264</v>
      </c>
      <c r="E90" s="88">
        <v>40</v>
      </c>
      <c r="F90" t="s">
        <v>274</v>
      </c>
      <c r="J90" s="12"/>
    </row>
    <row r="91" spans="1:10" x14ac:dyDescent="0.25">
      <c r="A91">
        <v>10</v>
      </c>
      <c r="B91" t="s">
        <v>109</v>
      </c>
      <c r="C91" s="89" t="s">
        <v>455</v>
      </c>
      <c r="D91" s="9" t="s">
        <v>264</v>
      </c>
      <c r="E91" s="88">
        <v>18.899999999999999</v>
      </c>
      <c r="F91" t="s">
        <v>274</v>
      </c>
      <c r="J91" s="12"/>
    </row>
    <row r="92" spans="1:10" x14ac:dyDescent="0.25">
      <c r="A92">
        <v>12</v>
      </c>
      <c r="B92" t="s">
        <v>20</v>
      </c>
      <c r="C92" s="89" t="s">
        <v>455</v>
      </c>
      <c r="D92" s="9" t="s">
        <v>264</v>
      </c>
      <c r="E92" s="88">
        <v>67.199999999999989</v>
      </c>
      <c r="F92" t="s">
        <v>274</v>
      </c>
      <c r="J92" s="12"/>
    </row>
    <row r="93" spans="1:10" x14ac:dyDescent="0.25">
      <c r="A93">
        <v>20</v>
      </c>
      <c r="B93" t="s">
        <v>451</v>
      </c>
      <c r="C93" s="89" t="s">
        <v>455</v>
      </c>
      <c r="D93" s="9" t="s">
        <v>42</v>
      </c>
      <c r="E93" s="88">
        <v>418</v>
      </c>
      <c r="F93" t="s">
        <v>274</v>
      </c>
      <c r="J93" s="12"/>
    </row>
    <row r="94" spans="1:10" x14ac:dyDescent="0.25">
      <c r="A94">
        <v>10</v>
      </c>
      <c r="B94" t="s">
        <v>451</v>
      </c>
      <c r="C94" s="89" t="s">
        <v>456</v>
      </c>
      <c r="D94" s="9" t="s">
        <v>38</v>
      </c>
      <c r="E94" s="88">
        <v>209</v>
      </c>
      <c r="F94" t="s">
        <v>274</v>
      </c>
      <c r="J94" s="12"/>
    </row>
    <row r="95" spans="1:10" x14ac:dyDescent="0.25">
      <c r="A95">
        <v>10</v>
      </c>
      <c r="B95" t="s">
        <v>447</v>
      </c>
      <c r="C95" s="89" t="s">
        <v>456</v>
      </c>
      <c r="D95" s="9" t="s">
        <v>161</v>
      </c>
      <c r="E95" s="88">
        <v>163.19999999999999</v>
      </c>
      <c r="F95" t="s">
        <v>274</v>
      </c>
      <c r="J95" s="12"/>
    </row>
    <row r="96" spans="1:10" x14ac:dyDescent="0.25">
      <c r="A96">
        <v>2</v>
      </c>
      <c r="B96" t="s">
        <v>23</v>
      </c>
      <c r="C96" s="89" t="s">
        <v>457</v>
      </c>
      <c r="D96" s="9" t="s">
        <v>203</v>
      </c>
      <c r="E96" s="88">
        <v>165.86</v>
      </c>
      <c r="F96" t="s">
        <v>275</v>
      </c>
      <c r="J96" s="12"/>
    </row>
    <row r="97" spans="1:10" x14ac:dyDescent="0.25">
      <c r="A97">
        <v>1</v>
      </c>
      <c r="B97" t="s">
        <v>21</v>
      </c>
      <c r="C97" s="89" t="s">
        <v>457</v>
      </c>
      <c r="D97" s="9" t="s">
        <v>161</v>
      </c>
      <c r="E97" s="88">
        <v>74</v>
      </c>
      <c r="F97" t="s">
        <v>275</v>
      </c>
      <c r="J97" s="12"/>
    </row>
    <row r="98" spans="1:10" x14ac:dyDescent="0.25">
      <c r="A98">
        <v>8</v>
      </c>
      <c r="B98" t="s">
        <v>447</v>
      </c>
      <c r="C98" s="89" t="s">
        <v>457</v>
      </c>
      <c r="D98" s="9" t="s">
        <v>161</v>
      </c>
      <c r="E98" s="88">
        <v>130.56</v>
      </c>
      <c r="F98" t="s">
        <v>275</v>
      </c>
      <c r="J98" s="12"/>
    </row>
    <row r="99" spans="1:10" x14ac:dyDescent="0.25">
      <c r="A99">
        <v>20</v>
      </c>
      <c r="B99" t="s">
        <v>415</v>
      </c>
      <c r="C99" s="89" t="s">
        <v>457</v>
      </c>
      <c r="D99" s="9" t="s">
        <v>161</v>
      </c>
      <c r="E99" s="88">
        <v>100</v>
      </c>
      <c r="F99" t="s">
        <v>275</v>
      </c>
      <c r="J99" s="12"/>
    </row>
    <row r="100" spans="1:10" x14ac:dyDescent="0.25">
      <c r="A100">
        <v>1</v>
      </c>
      <c r="B100" t="s">
        <v>446</v>
      </c>
      <c r="C100" s="89" t="s">
        <v>457</v>
      </c>
      <c r="D100" s="9" t="s">
        <v>161</v>
      </c>
      <c r="E100" s="88">
        <v>17.71</v>
      </c>
      <c r="F100" t="s">
        <v>274</v>
      </c>
      <c r="J100" s="12"/>
    </row>
    <row r="101" spans="1:10" x14ac:dyDescent="0.25">
      <c r="A101">
        <v>10</v>
      </c>
      <c r="B101" t="s">
        <v>109</v>
      </c>
      <c r="C101" s="89" t="s">
        <v>461</v>
      </c>
      <c r="D101" s="9" t="s">
        <v>167</v>
      </c>
      <c r="E101" s="88">
        <v>18.899999999999999</v>
      </c>
      <c r="F101" t="s">
        <v>274</v>
      </c>
      <c r="J101" s="12"/>
    </row>
    <row r="102" spans="1:10" x14ac:dyDescent="0.25">
      <c r="A102">
        <v>4</v>
      </c>
      <c r="B102" t="s">
        <v>108</v>
      </c>
      <c r="C102" s="89" t="s">
        <v>461</v>
      </c>
      <c r="D102" s="9" t="s">
        <v>161</v>
      </c>
      <c r="E102" s="88">
        <v>25.4</v>
      </c>
      <c r="F102" t="s">
        <v>274</v>
      </c>
      <c r="J102" s="12"/>
    </row>
    <row r="103" spans="1:10" x14ac:dyDescent="0.25">
      <c r="A103">
        <v>9</v>
      </c>
      <c r="B103" t="s">
        <v>75</v>
      </c>
      <c r="C103" s="89" t="s">
        <v>461</v>
      </c>
      <c r="D103" s="9" t="s">
        <v>161</v>
      </c>
      <c r="E103" s="88">
        <v>99</v>
      </c>
      <c r="F103" t="s">
        <v>274</v>
      </c>
      <c r="J103" s="12"/>
    </row>
    <row r="104" spans="1:10" x14ac:dyDescent="0.25">
      <c r="A104">
        <v>1</v>
      </c>
      <c r="B104" t="s">
        <v>91</v>
      </c>
      <c r="C104" s="89" t="s">
        <v>461</v>
      </c>
      <c r="D104" s="9" t="s">
        <v>161</v>
      </c>
      <c r="E104" s="88">
        <v>41.99</v>
      </c>
      <c r="F104" t="s">
        <v>274</v>
      </c>
      <c r="J104" s="12"/>
    </row>
    <row r="105" spans="1:10" x14ac:dyDescent="0.25">
      <c r="A105">
        <v>8</v>
      </c>
      <c r="B105" t="s">
        <v>12</v>
      </c>
      <c r="C105" s="89" t="s">
        <v>461</v>
      </c>
      <c r="D105" s="9" t="s">
        <v>264</v>
      </c>
      <c r="E105" s="88">
        <v>14</v>
      </c>
      <c r="F105" t="s">
        <v>275</v>
      </c>
      <c r="J105" s="12"/>
    </row>
    <row r="106" spans="1:10" x14ac:dyDescent="0.25">
      <c r="A106">
        <v>1</v>
      </c>
      <c r="B106" t="s">
        <v>126</v>
      </c>
      <c r="C106" s="89" t="s">
        <v>461</v>
      </c>
      <c r="D106" s="9" t="s">
        <v>264</v>
      </c>
      <c r="E106" s="88">
        <v>88</v>
      </c>
      <c r="F106" t="s">
        <v>275</v>
      </c>
      <c r="J106" s="12"/>
    </row>
    <row r="107" spans="1:10" x14ac:dyDescent="0.25">
      <c r="A107">
        <v>10</v>
      </c>
      <c r="B107" t="s">
        <v>45</v>
      </c>
      <c r="C107" s="89" t="s">
        <v>461</v>
      </c>
      <c r="D107" s="9" t="s">
        <v>462</v>
      </c>
      <c r="E107" s="88">
        <v>19.7</v>
      </c>
      <c r="F107" t="s">
        <v>275</v>
      </c>
      <c r="J107" s="12"/>
    </row>
    <row r="108" spans="1:10" x14ac:dyDescent="0.25">
      <c r="A108">
        <v>20</v>
      </c>
      <c r="B108" t="s">
        <v>45</v>
      </c>
      <c r="C108" s="89" t="s">
        <v>461</v>
      </c>
      <c r="D108" s="9" t="s">
        <v>462</v>
      </c>
      <c r="E108" s="88">
        <v>39.4</v>
      </c>
      <c r="F108" t="s">
        <v>274</v>
      </c>
      <c r="J108" s="12"/>
    </row>
    <row r="109" spans="1:10" x14ac:dyDescent="0.25">
      <c r="A109">
        <v>1</v>
      </c>
      <c r="B109" t="s">
        <v>10</v>
      </c>
      <c r="C109" s="89" t="s">
        <v>461</v>
      </c>
      <c r="D109" s="9" t="s">
        <v>265</v>
      </c>
      <c r="E109" s="88">
        <v>6.5</v>
      </c>
      <c r="F109" t="s">
        <v>275</v>
      </c>
      <c r="J109" s="12"/>
    </row>
    <row r="110" spans="1:10" x14ac:dyDescent="0.25">
      <c r="A110">
        <v>1</v>
      </c>
      <c r="B110" t="s">
        <v>121</v>
      </c>
      <c r="C110" s="89" t="s">
        <v>461</v>
      </c>
      <c r="D110" s="9" t="s">
        <v>265</v>
      </c>
      <c r="E110" s="88">
        <v>36.39</v>
      </c>
      <c r="F110" t="s">
        <v>275</v>
      </c>
      <c r="J110" s="12"/>
    </row>
    <row r="111" spans="1:10" x14ac:dyDescent="0.25">
      <c r="A111">
        <v>2</v>
      </c>
      <c r="B111" t="s">
        <v>438</v>
      </c>
      <c r="C111" s="89" t="s">
        <v>461</v>
      </c>
      <c r="D111" s="9" t="s">
        <v>265</v>
      </c>
      <c r="E111" s="88">
        <v>6.22</v>
      </c>
      <c r="F111" t="s">
        <v>275</v>
      </c>
      <c r="J111" s="12"/>
    </row>
    <row r="112" spans="1:10" x14ac:dyDescent="0.25">
      <c r="A112">
        <v>24</v>
      </c>
      <c r="B112" t="s">
        <v>20</v>
      </c>
      <c r="C112" s="89" t="s">
        <v>461</v>
      </c>
      <c r="D112" s="9" t="s">
        <v>167</v>
      </c>
      <c r="E112" s="88">
        <v>134.39999999999998</v>
      </c>
      <c r="F112" t="s">
        <v>274</v>
      </c>
      <c r="J112" s="12"/>
    </row>
    <row r="113" spans="1:10" x14ac:dyDescent="0.25">
      <c r="A113">
        <v>10</v>
      </c>
      <c r="B113" t="s">
        <v>109</v>
      </c>
      <c r="C113" s="89" t="s">
        <v>461</v>
      </c>
      <c r="D113" s="9" t="s">
        <v>167</v>
      </c>
      <c r="E113" s="88">
        <v>18.899999999999999</v>
      </c>
      <c r="F113" t="s">
        <v>274</v>
      </c>
      <c r="J113" s="12"/>
    </row>
    <row r="114" spans="1:10" x14ac:dyDescent="0.25">
      <c r="A114">
        <v>1</v>
      </c>
      <c r="B114" t="s">
        <v>82</v>
      </c>
      <c r="C114" s="89" t="s">
        <v>461</v>
      </c>
      <c r="D114" s="9" t="s">
        <v>264</v>
      </c>
      <c r="E114" s="88">
        <v>40</v>
      </c>
      <c r="F114" t="s">
        <v>274</v>
      </c>
      <c r="J114" s="12"/>
    </row>
    <row r="115" spans="1:10" x14ac:dyDescent="0.25">
      <c r="A115">
        <v>2</v>
      </c>
      <c r="B115" t="s">
        <v>12</v>
      </c>
      <c r="C115" s="89" t="s">
        <v>461</v>
      </c>
      <c r="D115" s="9" t="s">
        <v>264</v>
      </c>
      <c r="E115" s="88">
        <v>3.5</v>
      </c>
      <c r="F115" t="s">
        <v>274</v>
      </c>
      <c r="J115" s="12"/>
    </row>
    <row r="116" spans="1:10" x14ac:dyDescent="0.25">
      <c r="A116">
        <v>10</v>
      </c>
      <c r="B116" t="s">
        <v>109</v>
      </c>
      <c r="C116" s="89" t="s">
        <v>461</v>
      </c>
      <c r="D116" s="9" t="s">
        <v>264</v>
      </c>
      <c r="E116" s="88">
        <v>18.899999999999999</v>
      </c>
      <c r="F116" t="s">
        <v>274</v>
      </c>
      <c r="J116" s="12"/>
    </row>
    <row r="117" spans="1:10" x14ac:dyDescent="0.25">
      <c r="A117">
        <v>1</v>
      </c>
      <c r="B117" t="s">
        <v>439</v>
      </c>
      <c r="C117" s="89" t="s">
        <v>461</v>
      </c>
      <c r="D117" s="9" t="s">
        <v>264</v>
      </c>
      <c r="E117" s="88">
        <v>40</v>
      </c>
      <c r="F117" t="s">
        <v>274</v>
      </c>
      <c r="J117" s="12"/>
    </row>
    <row r="118" spans="1:10" x14ac:dyDescent="0.25">
      <c r="A118">
        <v>1</v>
      </c>
      <c r="B118" t="s">
        <v>21</v>
      </c>
      <c r="C118" s="89" t="s">
        <v>461</v>
      </c>
      <c r="D118" s="9" t="s">
        <v>161</v>
      </c>
      <c r="E118" s="88">
        <v>74</v>
      </c>
      <c r="F118" t="s">
        <v>275</v>
      </c>
      <c r="J118" s="12"/>
    </row>
    <row r="119" spans="1:10" x14ac:dyDescent="0.25">
      <c r="A119">
        <v>1</v>
      </c>
      <c r="B119" t="s">
        <v>59</v>
      </c>
      <c r="C119" s="89" t="s">
        <v>461</v>
      </c>
      <c r="D119" s="9" t="s">
        <v>161</v>
      </c>
      <c r="E119" s="88">
        <v>112</v>
      </c>
      <c r="F119" t="s">
        <v>275</v>
      </c>
      <c r="J119" s="12"/>
    </row>
    <row r="120" spans="1:10" x14ac:dyDescent="0.25">
      <c r="A120">
        <v>1</v>
      </c>
      <c r="B120" t="s">
        <v>91</v>
      </c>
      <c r="C120" s="89" t="s">
        <v>461</v>
      </c>
      <c r="D120" s="9" t="s">
        <v>161</v>
      </c>
      <c r="E120" s="88">
        <v>41.99</v>
      </c>
      <c r="F120" t="s">
        <v>275</v>
      </c>
      <c r="J120" s="12"/>
    </row>
    <row r="121" spans="1:10" x14ac:dyDescent="0.25">
      <c r="A121">
        <v>7</v>
      </c>
      <c r="B121" t="s">
        <v>75</v>
      </c>
      <c r="C121" s="89" t="s">
        <v>461</v>
      </c>
      <c r="D121" s="9" t="s">
        <v>161</v>
      </c>
      <c r="E121" s="88">
        <v>77</v>
      </c>
      <c r="F121" t="s">
        <v>275</v>
      </c>
      <c r="J121" s="12"/>
    </row>
    <row r="122" spans="1:10" x14ac:dyDescent="0.25">
      <c r="A122">
        <v>8</v>
      </c>
      <c r="B122" t="s">
        <v>413</v>
      </c>
      <c r="C122" s="89" t="s">
        <v>461</v>
      </c>
      <c r="D122" s="9" t="s">
        <v>161</v>
      </c>
      <c r="E122" s="88">
        <v>67.52</v>
      </c>
      <c r="F122" t="s">
        <v>275</v>
      </c>
      <c r="J122" s="12"/>
    </row>
    <row r="123" spans="1:10" x14ac:dyDescent="0.25">
      <c r="A123">
        <v>1</v>
      </c>
      <c r="B123" t="s">
        <v>21</v>
      </c>
      <c r="C123" s="89" t="s">
        <v>463</v>
      </c>
      <c r="D123" s="9" t="s">
        <v>161</v>
      </c>
      <c r="E123" s="88">
        <v>74</v>
      </c>
      <c r="F123" t="s">
        <v>274</v>
      </c>
      <c r="J123" s="12"/>
    </row>
    <row r="124" spans="1:10" x14ac:dyDescent="0.25">
      <c r="A124">
        <v>10</v>
      </c>
      <c r="B124" t="s">
        <v>109</v>
      </c>
      <c r="C124" s="89" t="s">
        <v>463</v>
      </c>
      <c r="D124" s="9" t="s">
        <v>161</v>
      </c>
      <c r="E124" s="88">
        <v>18.899999999999999</v>
      </c>
      <c r="F124" t="s">
        <v>274</v>
      </c>
      <c r="J124" s="12"/>
    </row>
    <row r="125" spans="1:10" x14ac:dyDescent="0.25">
      <c r="A125">
        <v>1</v>
      </c>
      <c r="B125" t="s">
        <v>90</v>
      </c>
      <c r="C125" s="89" t="s">
        <v>463</v>
      </c>
      <c r="D125" s="9" t="s">
        <v>203</v>
      </c>
      <c r="E125" s="88">
        <v>70.89</v>
      </c>
      <c r="F125" t="s">
        <v>275</v>
      </c>
      <c r="J125" s="12"/>
    </row>
    <row r="126" spans="1:10" x14ac:dyDescent="0.25">
      <c r="A126">
        <v>3</v>
      </c>
      <c r="B126" t="s">
        <v>451</v>
      </c>
      <c r="C126" s="89" t="s">
        <v>463</v>
      </c>
      <c r="D126" s="9" t="s">
        <v>264</v>
      </c>
      <c r="E126" s="88">
        <v>62.699999999999996</v>
      </c>
      <c r="F126" t="s">
        <v>275</v>
      </c>
      <c r="J126" s="12"/>
    </row>
    <row r="127" spans="1:10" x14ac:dyDescent="0.25">
      <c r="A127">
        <v>1</v>
      </c>
      <c r="B127" t="s">
        <v>121</v>
      </c>
      <c r="C127" s="89" t="s">
        <v>463</v>
      </c>
      <c r="D127" s="9" t="s">
        <v>264</v>
      </c>
      <c r="E127" s="88">
        <v>36.39</v>
      </c>
      <c r="F127" t="s">
        <v>275</v>
      </c>
      <c r="J127" s="12"/>
    </row>
    <row r="128" spans="1:10" x14ac:dyDescent="0.25">
      <c r="A128">
        <v>1</v>
      </c>
      <c r="B128" t="s">
        <v>90</v>
      </c>
      <c r="C128" s="89" t="s">
        <v>463</v>
      </c>
      <c r="D128" s="9" t="s">
        <v>42</v>
      </c>
      <c r="E128" s="88">
        <v>70.89</v>
      </c>
      <c r="F128" t="s">
        <v>274</v>
      </c>
      <c r="J128" s="12"/>
    </row>
    <row r="129" spans="1:10" x14ac:dyDescent="0.25">
      <c r="A129">
        <v>4</v>
      </c>
      <c r="B129" t="s">
        <v>55</v>
      </c>
      <c r="C129" s="89" t="s">
        <v>463</v>
      </c>
      <c r="D129" s="9" t="s">
        <v>42</v>
      </c>
      <c r="E129" s="88">
        <v>7</v>
      </c>
      <c r="F129" t="s">
        <v>274</v>
      </c>
      <c r="J129" s="12"/>
    </row>
    <row r="130" spans="1:10" x14ac:dyDescent="0.25">
      <c r="A130">
        <v>12</v>
      </c>
      <c r="B130" t="s">
        <v>20</v>
      </c>
      <c r="C130" s="89" t="s">
        <v>464</v>
      </c>
      <c r="D130" s="9" t="s">
        <v>462</v>
      </c>
      <c r="E130" s="88">
        <v>67.199999999999989</v>
      </c>
      <c r="F130" t="s">
        <v>274</v>
      </c>
      <c r="J130" s="12"/>
    </row>
    <row r="131" spans="1:10" x14ac:dyDescent="0.25">
      <c r="A131">
        <v>10</v>
      </c>
      <c r="B131" t="s">
        <v>12</v>
      </c>
      <c r="C131" s="89" t="s">
        <v>464</v>
      </c>
      <c r="D131" s="9" t="s">
        <v>203</v>
      </c>
      <c r="E131" s="88">
        <v>17.5</v>
      </c>
      <c r="F131" t="s">
        <v>274</v>
      </c>
      <c r="J131" s="12"/>
    </row>
    <row r="132" spans="1:10" x14ac:dyDescent="0.25">
      <c r="A132">
        <v>1</v>
      </c>
      <c r="B132" t="s">
        <v>85</v>
      </c>
      <c r="C132" s="89" t="s">
        <v>464</v>
      </c>
      <c r="D132" s="9" t="s">
        <v>265</v>
      </c>
      <c r="E132" s="88">
        <v>16.760000000000002</v>
      </c>
      <c r="F132" t="s">
        <v>274</v>
      </c>
      <c r="J132" s="12"/>
    </row>
    <row r="133" spans="1:10" x14ac:dyDescent="0.25">
      <c r="A133">
        <v>1</v>
      </c>
      <c r="B133" t="s">
        <v>82</v>
      </c>
      <c r="C133" s="89" t="s">
        <v>464</v>
      </c>
      <c r="D133" s="9" t="s">
        <v>265</v>
      </c>
      <c r="E133" s="88">
        <v>40</v>
      </c>
      <c r="F133" t="s">
        <v>274</v>
      </c>
      <c r="J133" s="12"/>
    </row>
    <row r="134" spans="1:10" x14ac:dyDescent="0.25">
      <c r="A134">
        <v>8</v>
      </c>
      <c r="B134" t="s">
        <v>12</v>
      </c>
      <c r="C134" s="89" t="s">
        <v>464</v>
      </c>
      <c r="D134" s="9" t="s">
        <v>265</v>
      </c>
      <c r="E134" s="88">
        <v>14</v>
      </c>
      <c r="F134" t="s">
        <v>274</v>
      </c>
      <c r="J134" s="12"/>
    </row>
    <row r="135" spans="1:10" x14ac:dyDescent="0.25">
      <c r="A135">
        <v>1</v>
      </c>
      <c r="B135" t="s">
        <v>155</v>
      </c>
      <c r="C135" s="89" t="s">
        <v>464</v>
      </c>
      <c r="D135" s="9" t="s">
        <v>265</v>
      </c>
      <c r="E135" s="88">
        <v>5.93</v>
      </c>
      <c r="F135" t="s">
        <v>274</v>
      </c>
      <c r="J135" s="12"/>
    </row>
    <row r="136" spans="1:10" x14ac:dyDescent="0.25">
      <c r="A136">
        <v>1</v>
      </c>
      <c r="B136" t="s">
        <v>437</v>
      </c>
      <c r="C136" s="89" t="s">
        <v>464</v>
      </c>
      <c r="D136" s="9" t="s">
        <v>264</v>
      </c>
      <c r="E136" s="88">
        <v>45</v>
      </c>
      <c r="F136" t="s">
        <v>275</v>
      </c>
      <c r="J136" s="12"/>
    </row>
    <row r="137" spans="1:10" x14ac:dyDescent="0.25">
      <c r="A137">
        <v>7</v>
      </c>
      <c r="B137" t="s">
        <v>79</v>
      </c>
      <c r="C137" s="89" t="s">
        <v>465</v>
      </c>
      <c r="D137" s="9" t="s">
        <v>41</v>
      </c>
      <c r="E137" s="88">
        <v>41.93</v>
      </c>
      <c r="F137" t="s">
        <v>275</v>
      </c>
      <c r="J137" s="12"/>
    </row>
    <row r="138" spans="1:10" x14ac:dyDescent="0.25">
      <c r="A138">
        <v>10</v>
      </c>
      <c r="B138" t="s">
        <v>109</v>
      </c>
      <c r="C138" s="89" t="s">
        <v>465</v>
      </c>
      <c r="D138" s="9" t="s">
        <v>42</v>
      </c>
      <c r="E138" s="88">
        <v>18.899999999999999</v>
      </c>
      <c r="F138" t="s">
        <v>274</v>
      </c>
      <c r="J138" s="12"/>
    </row>
    <row r="139" spans="1:10" x14ac:dyDescent="0.25">
      <c r="A139">
        <v>1</v>
      </c>
      <c r="B139" t="s">
        <v>84</v>
      </c>
      <c r="C139" s="89" t="s">
        <v>465</v>
      </c>
      <c r="D139" s="9" t="s">
        <v>42</v>
      </c>
      <c r="E139" s="88">
        <v>40</v>
      </c>
      <c r="F139" t="s">
        <v>274</v>
      </c>
      <c r="J139" s="12"/>
    </row>
    <row r="140" spans="1:10" x14ac:dyDescent="0.25">
      <c r="A140">
        <v>1</v>
      </c>
      <c r="B140" t="s">
        <v>96</v>
      </c>
      <c r="C140" s="89" t="s">
        <v>466</v>
      </c>
      <c r="D140" s="9" t="s">
        <v>42</v>
      </c>
      <c r="E140" s="88">
        <v>35</v>
      </c>
      <c r="F140" t="s">
        <v>274</v>
      </c>
      <c r="J140" s="12"/>
    </row>
    <row r="141" spans="1:10" x14ac:dyDescent="0.25">
      <c r="A141">
        <v>2</v>
      </c>
      <c r="B141" t="s">
        <v>55</v>
      </c>
      <c r="C141" s="89" t="s">
        <v>466</v>
      </c>
      <c r="D141" s="9" t="s">
        <v>41</v>
      </c>
      <c r="E141" s="88">
        <v>3.5</v>
      </c>
      <c r="F141" t="s">
        <v>275</v>
      </c>
      <c r="J141" s="12"/>
    </row>
    <row r="142" spans="1:10" x14ac:dyDescent="0.25">
      <c r="A142">
        <v>3</v>
      </c>
      <c r="B142" t="s">
        <v>451</v>
      </c>
      <c r="C142" s="89" t="s">
        <v>466</v>
      </c>
      <c r="D142" s="9" t="s">
        <v>264</v>
      </c>
      <c r="E142" s="88">
        <v>62.699999999999996</v>
      </c>
      <c r="F142" t="s">
        <v>275</v>
      </c>
      <c r="J142" s="12"/>
    </row>
    <row r="143" spans="1:10" x14ac:dyDescent="0.25">
      <c r="A143">
        <v>1</v>
      </c>
      <c r="B143" t="s">
        <v>155</v>
      </c>
      <c r="C143" s="89" t="s">
        <v>466</v>
      </c>
      <c r="D143" s="9" t="s">
        <v>462</v>
      </c>
      <c r="E143" s="88">
        <v>5.93</v>
      </c>
      <c r="F143" t="s">
        <v>274</v>
      </c>
      <c r="J143" s="12"/>
    </row>
    <row r="144" spans="1:10" x14ac:dyDescent="0.25">
      <c r="A144">
        <v>8</v>
      </c>
      <c r="B144" t="s">
        <v>55</v>
      </c>
      <c r="C144" s="89" t="s">
        <v>466</v>
      </c>
      <c r="D144" s="9" t="s">
        <v>462</v>
      </c>
      <c r="E144" s="88">
        <v>14</v>
      </c>
      <c r="F144" t="s">
        <v>274</v>
      </c>
      <c r="J144" s="12"/>
    </row>
    <row r="145" spans="1:10" x14ac:dyDescent="0.25">
      <c r="A145">
        <v>10</v>
      </c>
      <c r="B145" t="s">
        <v>467</v>
      </c>
      <c r="C145" s="89" t="s">
        <v>466</v>
      </c>
      <c r="D145" s="9" t="s">
        <v>203</v>
      </c>
      <c r="E145" s="88">
        <v>90</v>
      </c>
      <c r="F145" t="s">
        <v>274</v>
      </c>
      <c r="J145" s="12"/>
    </row>
    <row r="146" spans="1:10" x14ac:dyDescent="0.25">
      <c r="A146">
        <v>1</v>
      </c>
      <c r="B146" t="s">
        <v>121</v>
      </c>
      <c r="C146" s="89" t="s">
        <v>466</v>
      </c>
      <c r="D146" s="9" t="s">
        <v>203</v>
      </c>
      <c r="E146" s="88">
        <v>36.39</v>
      </c>
      <c r="F146" t="s">
        <v>274</v>
      </c>
      <c r="J146" s="12"/>
    </row>
    <row r="147" spans="1:10" x14ac:dyDescent="0.25">
      <c r="A147">
        <v>1</v>
      </c>
      <c r="B147" t="s">
        <v>160</v>
      </c>
      <c r="C147" s="89" t="s">
        <v>466</v>
      </c>
      <c r="D147" s="9" t="s">
        <v>42</v>
      </c>
      <c r="E147" s="88">
        <v>93.92</v>
      </c>
      <c r="F147" t="s">
        <v>274</v>
      </c>
      <c r="J147" s="12"/>
    </row>
    <row r="148" spans="1:10" x14ac:dyDescent="0.25">
      <c r="A148">
        <v>5</v>
      </c>
      <c r="B148" t="s">
        <v>55</v>
      </c>
      <c r="C148" s="89" t="s">
        <v>466</v>
      </c>
      <c r="D148" s="9" t="s">
        <v>265</v>
      </c>
      <c r="E148" s="88">
        <v>8.75</v>
      </c>
      <c r="F148" t="s">
        <v>274</v>
      </c>
      <c r="J148" s="12"/>
    </row>
    <row r="149" spans="1:10" x14ac:dyDescent="0.25">
      <c r="C149" s="84"/>
    </row>
  </sheetData>
  <sortState xmlns:xlrd2="http://schemas.microsoft.com/office/spreadsheetml/2017/richdata2" ref="K4:M64">
    <sortCondition descending="1" ref="M4:M64"/>
  </sortState>
  <mergeCells count="2">
    <mergeCell ref="G2:G3"/>
    <mergeCell ref="H1:H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DFC25-FE5D-46C0-A013-F4CD43003AE2}">
  <sheetPr codeName="Planilha14">
    <tabColor theme="9" tint="-0.499984740745262"/>
  </sheetPr>
  <dimension ref="A1:L150"/>
  <sheetViews>
    <sheetView showGridLines="0" topLeftCell="H1" workbookViewId="0">
      <selection activeCell="N9" sqref="N9"/>
    </sheetView>
  </sheetViews>
  <sheetFormatPr defaultColWidth="8.85546875" defaultRowHeight="15" x14ac:dyDescent="0.25"/>
  <cols>
    <col min="1" max="1" width="11.85546875" customWidth="1"/>
    <col min="2" max="2" width="34.85546875" bestFit="1" customWidth="1"/>
    <col min="3" max="3" width="10.28515625" bestFit="1" customWidth="1"/>
    <col min="4" max="4" width="15.28515625" style="9" bestFit="1" customWidth="1"/>
    <col min="5" max="5" width="12.28515625" style="88" customWidth="1"/>
    <col min="6" max="6" width="16.140625" customWidth="1"/>
    <col min="7" max="7" width="31.140625" bestFit="1" customWidth="1"/>
    <col min="8" max="8" width="22.28515625" customWidth="1"/>
    <col min="10" max="10" width="34.85546875" bestFit="1" customWidth="1"/>
    <col min="11" max="11" width="2.28515625" customWidth="1"/>
    <col min="12" max="12" width="18.85546875" bestFit="1" customWidth="1"/>
  </cols>
  <sheetData>
    <row r="1" spans="1:12" ht="37.5" customHeight="1" x14ac:dyDescent="0.25">
      <c r="A1" s="39" t="s">
        <v>427</v>
      </c>
      <c r="B1" s="39" t="s">
        <v>428</v>
      </c>
      <c r="C1" s="39" t="s">
        <v>429</v>
      </c>
      <c r="D1" s="86" t="s">
        <v>263</v>
      </c>
      <c r="E1" s="87" t="s">
        <v>430</v>
      </c>
      <c r="F1" s="39" t="s">
        <v>431</v>
      </c>
      <c r="G1" s="85">
        <v>13686.110000000004</v>
      </c>
      <c r="H1" s="137" t="s">
        <v>474</v>
      </c>
      <c r="J1" s="114" t="s">
        <v>527</v>
      </c>
      <c r="K1" s="114" t="s">
        <v>533</v>
      </c>
      <c r="L1" s="114" t="s">
        <v>534</v>
      </c>
    </row>
    <row r="2" spans="1:12" x14ac:dyDescent="0.25">
      <c r="A2" s="1">
        <v>1</v>
      </c>
      <c r="B2" s="1" t="s">
        <v>10</v>
      </c>
      <c r="C2" s="105">
        <v>45694</v>
      </c>
      <c r="D2" s="18" t="s">
        <v>264</v>
      </c>
      <c r="E2" s="106">
        <v>6.5</v>
      </c>
      <c r="F2" s="1" t="s">
        <v>274</v>
      </c>
      <c r="G2" s="136" t="s">
        <v>421</v>
      </c>
      <c r="H2" s="137"/>
      <c r="J2" s="1" t="s">
        <v>485</v>
      </c>
      <c r="K2">
        <v>49</v>
      </c>
      <c r="L2" s="113">
        <v>4003.3</v>
      </c>
    </row>
    <row r="3" spans="1:12" x14ac:dyDescent="0.25">
      <c r="A3" s="1">
        <v>1</v>
      </c>
      <c r="B3" s="1" t="s">
        <v>155</v>
      </c>
      <c r="C3" s="105">
        <v>45694</v>
      </c>
      <c r="D3" s="18" t="s">
        <v>264</v>
      </c>
      <c r="E3" s="106">
        <v>5.93</v>
      </c>
      <c r="F3" s="1" t="s">
        <v>274</v>
      </c>
      <c r="G3" s="136"/>
      <c r="H3" s="137"/>
      <c r="J3" s="1" t="s">
        <v>482</v>
      </c>
      <c r="K3">
        <v>32</v>
      </c>
      <c r="L3" s="113">
        <v>1187.8399999999999</v>
      </c>
    </row>
    <row r="4" spans="1:12" x14ac:dyDescent="0.25">
      <c r="A4" s="1">
        <v>7</v>
      </c>
      <c r="B4" s="1" t="s">
        <v>12</v>
      </c>
      <c r="C4" s="105">
        <v>45694</v>
      </c>
      <c r="D4" s="18" t="s">
        <v>264</v>
      </c>
      <c r="E4" s="106">
        <v>14</v>
      </c>
      <c r="F4" s="1" t="s">
        <v>274</v>
      </c>
      <c r="J4" s="1" t="s">
        <v>480</v>
      </c>
      <c r="K4">
        <v>25</v>
      </c>
      <c r="L4" s="113">
        <v>1090.75</v>
      </c>
    </row>
    <row r="5" spans="1:12" x14ac:dyDescent="0.25">
      <c r="A5" s="1">
        <v>10</v>
      </c>
      <c r="B5" s="1" t="s">
        <v>66</v>
      </c>
      <c r="C5" s="105">
        <v>45694</v>
      </c>
      <c r="D5" s="18" t="s">
        <v>264</v>
      </c>
      <c r="E5" s="106">
        <v>84.3</v>
      </c>
      <c r="F5" s="1" t="s">
        <v>274</v>
      </c>
      <c r="J5" s="1" t="s">
        <v>481</v>
      </c>
      <c r="K5">
        <v>26</v>
      </c>
      <c r="L5" s="113">
        <v>1014.5200000000001</v>
      </c>
    </row>
    <row r="6" spans="1:12" x14ac:dyDescent="0.25">
      <c r="A6" s="1">
        <v>7</v>
      </c>
      <c r="B6" s="1" t="s">
        <v>450</v>
      </c>
      <c r="C6" s="105">
        <v>45694</v>
      </c>
      <c r="D6" s="18" t="s">
        <v>264</v>
      </c>
      <c r="E6" s="106">
        <v>25.2</v>
      </c>
      <c r="F6" s="1" t="s">
        <v>274</v>
      </c>
      <c r="J6" s="1" t="s">
        <v>67</v>
      </c>
      <c r="K6">
        <v>1</v>
      </c>
      <c r="L6" s="113">
        <v>740</v>
      </c>
    </row>
    <row r="7" spans="1:12" x14ac:dyDescent="0.25">
      <c r="A7" s="1">
        <v>1</v>
      </c>
      <c r="B7" s="1" t="s">
        <v>155</v>
      </c>
      <c r="C7" s="105">
        <v>45694</v>
      </c>
      <c r="D7" s="18" t="s">
        <v>264</v>
      </c>
      <c r="E7" s="106">
        <v>5.93</v>
      </c>
      <c r="F7" s="1" t="s">
        <v>275</v>
      </c>
      <c r="J7" s="1" t="s">
        <v>20</v>
      </c>
      <c r="K7">
        <v>96</v>
      </c>
      <c r="L7" s="113">
        <v>537.59999999999991</v>
      </c>
    </row>
    <row r="8" spans="1:12" x14ac:dyDescent="0.25">
      <c r="A8" s="1">
        <v>10</v>
      </c>
      <c r="B8" s="1" t="s">
        <v>109</v>
      </c>
      <c r="C8" s="105">
        <v>45694</v>
      </c>
      <c r="D8" s="18" t="s">
        <v>203</v>
      </c>
      <c r="E8" s="106">
        <v>18.899999999999999</v>
      </c>
      <c r="F8" s="1" t="s">
        <v>274</v>
      </c>
      <c r="J8" s="1" t="s">
        <v>117</v>
      </c>
      <c r="K8">
        <v>4</v>
      </c>
      <c r="L8" s="113">
        <v>500</v>
      </c>
    </row>
    <row r="9" spans="1:12" x14ac:dyDescent="0.25">
      <c r="A9" s="1">
        <v>10</v>
      </c>
      <c r="B9" s="1" t="s">
        <v>476</v>
      </c>
      <c r="C9" s="105">
        <v>45694</v>
      </c>
      <c r="D9" s="18" t="s">
        <v>203</v>
      </c>
      <c r="E9" s="106">
        <v>52.9</v>
      </c>
      <c r="F9" s="1" t="s">
        <v>274</v>
      </c>
      <c r="J9" s="1" t="s">
        <v>486</v>
      </c>
      <c r="K9">
        <v>66</v>
      </c>
      <c r="L9" s="113">
        <v>473</v>
      </c>
    </row>
    <row r="10" spans="1:12" x14ac:dyDescent="0.25">
      <c r="A10" s="1">
        <v>10</v>
      </c>
      <c r="B10" s="1" t="s">
        <v>475</v>
      </c>
      <c r="C10" s="105">
        <v>45694</v>
      </c>
      <c r="D10" s="18" t="s">
        <v>203</v>
      </c>
      <c r="E10" s="106">
        <v>27.9</v>
      </c>
      <c r="F10" s="1" t="s">
        <v>274</v>
      </c>
      <c r="J10" s="1" t="s">
        <v>483</v>
      </c>
      <c r="K10">
        <v>7</v>
      </c>
      <c r="L10" s="113">
        <v>359.24</v>
      </c>
    </row>
    <row r="11" spans="1:12" x14ac:dyDescent="0.25">
      <c r="A11" s="1">
        <v>12</v>
      </c>
      <c r="B11" s="1" t="s">
        <v>20</v>
      </c>
      <c r="C11" s="105">
        <v>45694</v>
      </c>
      <c r="D11" s="18" t="s">
        <v>203</v>
      </c>
      <c r="E11" s="106">
        <v>67.199999999999989</v>
      </c>
      <c r="F11" s="1" t="s">
        <v>274</v>
      </c>
      <c r="J11" s="1" t="s">
        <v>114</v>
      </c>
      <c r="K11">
        <v>2</v>
      </c>
      <c r="L11" s="113">
        <v>349.28999999999996</v>
      </c>
    </row>
    <row r="12" spans="1:12" x14ac:dyDescent="0.25">
      <c r="A12" s="1">
        <v>4</v>
      </c>
      <c r="B12" s="1" t="s">
        <v>451</v>
      </c>
      <c r="C12" s="105">
        <v>45722</v>
      </c>
      <c r="D12" s="18" t="s">
        <v>462</v>
      </c>
      <c r="E12" s="106">
        <v>83.6</v>
      </c>
      <c r="F12" s="1" t="s">
        <v>275</v>
      </c>
      <c r="J12" s="1" t="s">
        <v>68</v>
      </c>
      <c r="K12">
        <v>4</v>
      </c>
      <c r="L12" s="113">
        <v>312.26</v>
      </c>
    </row>
    <row r="13" spans="1:12" x14ac:dyDescent="0.25">
      <c r="A13" s="1">
        <v>10</v>
      </c>
      <c r="B13" s="1" t="s">
        <v>109</v>
      </c>
      <c r="C13" s="105">
        <v>45722</v>
      </c>
      <c r="D13" s="18" t="s">
        <v>265</v>
      </c>
      <c r="E13" s="106">
        <v>18.899999999999999</v>
      </c>
      <c r="F13" s="1" t="s">
        <v>274</v>
      </c>
      <c r="J13" s="1" t="s">
        <v>484</v>
      </c>
      <c r="K13">
        <v>8</v>
      </c>
      <c r="L13" s="113">
        <v>280.39999999999998</v>
      </c>
    </row>
    <row r="14" spans="1:12" x14ac:dyDescent="0.25">
      <c r="A14" s="1">
        <v>1</v>
      </c>
      <c r="B14" s="1" t="s">
        <v>477</v>
      </c>
      <c r="C14" s="105">
        <v>45722</v>
      </c>
      <c r="D14" s="18" t="s">
        <v>265</v>
      </c>
      <c r="E14" s="106">
        <v>95.9</v>
      </c>
      <c r="F14" s="1" t="s">
        <v>274</v>
      </c>
      <c r="J14" s="1" t="s">
        <v>23</v>
      </c>
      <c r="K14">
        <v>3</v>
      </c>
      <c r="L14" s="113">
        <v>264.60000000000002</v>
      </c>
    </row>
    <row r="15" spans="1:12" x14ac:dyDescent="0.25">
      <c r="A15" s="1">
        <v>1</v>
      </c>
      <c r="B15" s="1" t="s">
        <v>95</v>
      </c>
      <c r="C15" s="105">
        <v>45722</v>
      </c>
      <c r="D15" s="18" t="s">
        <v>42</v>
      </c>
      <c r="E15" s="106">
        <v>35</v>
      </c>
      <c r="F15" s="1" t="s">
        <v>274</v>
      </c>
      <c r="J15" s="1" t="s">
        <v>125</v>
      </c>
      <c r="K15">
        <v>1</v>
      </c>
      <c r="L15" s="113">
        <v>241.9</v>
      </c>
    </row>
    <row r="16" spans="1:12" x14ac:dyDescent="0.25">
      <c r="A16" s="1">
        <v>1</v>
      </c>
      <c r="B16" s="1" t="s">
        <v>45</v>
      </c>
      <c r="C16" s="105">
        <v>45722</v>
      </c>
      <c r="D16" s="18" t="s">
        <v>42</v>
      </c>
      <c r="E16" s="106">
        <v>1.97</v>
      </c>
      <c r="F16" s="1" t="s">
        <v>275</v>
      </c>
      <c r="J16" s="1" t="s">
        <v>12</v>
      </c>
      <c r="K16">
        <v>111</v>
      </c>
      <c r="L16" s="113">
        <v>222</v>
      </c>
    </row>
    <row r="17" spans="1:12" x14ac:dyDescent="0.25">
      <c r="A17" s="1">
        <v>1</v>
      </c>
      <c r="B17" s="1" t="s">
        <v>155</v>
      </c>
      <c r="C17" s="105">
        <v>45722</v>
      </c>
      <c r="D17" s="18" t="s">
        <v>42</v>
      </c>
      <c r="E17" s="106">
        <v>5.93</v>
      </c>
      <c r="F17" s="1" t="s">
        <v>275</v>
      </c>
      <c r="J17" s="1" t="s">
        <v>64</v>
      </c>
      <c r="K17">
        <v>1</v>
      </c>
      <c r="L17" s="113">
        <v>207</v>
      </c>
    </row>
    <row r="18" spans="1:12" x14ac:dyDescent="0.25">
      <c r="A18" s="1">
        <v>10</v>
      </c>
      <c r="B18" s="1" t="s">
        <v>78</v>
      </c>
      <c r="C18" s="105">
        <v>45783</v>
      </c>
      <c r="D18" s="18" t="s">
        <v>41</v>
      </c>
      <c r="E18" s="106">
        <v>30</v>
      </c>
      <c r="F18" s="1" t="s">
        <v>274</v>
      </c>
      <c r="J18" s="1" t="s">
        <v>109</v>
      </c>
      <c r="K18">
        <v>110</v>
      </c>
      <c r="L18" s="113">
        <v>195.30000000000004</v>
      </c>
    </row>
    <row r="19" spans="1:12" x14ac:dyDescent="0.25">
      <c r="A19" s="1">
        <v>1</v>
      </c>
      <c r="B19" s="1" t="s">
        <v>10</v>
      </c>
      <c r="C19" s="105">
        <v>45814</v>
      </c>
      <c r="D19" s="18" t="s">
        <v>42</v>
      </c>
      <c r="E19" s="106">
        <v>6.5</v>
      </c>
      <c r="F19" s="1" t="s">
        <v>274</v>
      </c>
      <c r="J19" s="1" t="s">
        <v>176</v>
      </c>
      <c r="K19">
        <v>2</v>
      </c>
      <c r="L19" s="113">
        <v>193.9</v>
      </c>
    </row>
    <row r="20" spans="1:12" x14ac:dyDescent="0.25">
      <c r="A20" s="1">
        <v>6</v>
      </c>
      <c r="B20" s="1" t="s">
        <v>450</v>
      </c>
      <c r="C20" s="105">
        <v>45814</v>
      </c>
      <c r="D20" s="18" t="s">
        <v>41</v>
      </c>
      <c r="E20" s="106">
        <v>21.6</v>
      </c>
      <c r="F20" s="1" t="s">
        <v>275</v>
      </c>
      <c r="J20" s="1" t="s">
        <v>80</v>
      </c>
      <c r="K20">
        <v>1</v>
      </c>
      <c r="L20" s="113">
        <v>188.28</v>
      </c>
    </row>
    <row r="21" spans="1:12" x14ac:dyDescent="0.25">
      <c r="A21" s="1">
        <v>1</v>
      </c>
      <c r="B21" s="1" t="s">
        <v>114</v>
      </c>
      <c r="C21" s="105">
        <v>45814</v>
      </c>
      <c r="D21" s="18" t="s">
        <v>42</v>
      </c>
      <c r="E21" s="106">
        <v>174.64</v>
      </c>
      <c r="F21" s="1" t="s">
        <v>274</v>
      </c>
      <c r="J21" s="1" t="s">
        <v>124</v>
      </c>
      <c r="K21">
        <v>24</v>
      </c>
      <c r="L21" s="113">
        <v>164.88</v>
      </c>
    </row>
    <row r="22" spans="1:12" x14ac:dyDescent="0.25">
      <c r="A22" s="1">
        <v>1</v>
      </c>
      <c r="B22" s="1" t="s">
        <v>23</v>
      </c>
      <c r="C22" s="105">
        <v>45814</v>
      </c>
      <c r="D22" s="18" t="s">
        <v>265</v>
      </c>
      <c r="E22" s="106">
        <v>88.2</v>
      </c>
      <c r="F22" s="1" t="s">
        <v>274</v>
      </c>
      <c r="J22" s="1" t="s">
        <v>487</v>
      </c>
      <c r="K22">
        <v>4</v>
      </c>
      <c r="L22" s="113">
        <v>160</v>
      </c>
    </row>
    <row r="23" spans="1:12" x14ac:dyDescent="0.25">
      <c r="A23" s="1">
        <v>2</v>
      </c>
      <c r="B23" s="1" t="s">
        <v>76</v>
      </c>
      <c r="C23" s="105">
        <v>45814</v>
      </c>
      <c r="D23" s="18" t="s">
        <v>203</v>
      </c>
      <c r="E23" s="106">
        <v>59.8</v>
      </c>
      <c r="F23" s="1" t="s">
        <v>274</v>
      </c>
      <c r="J23" s="1" t="s">
        <v>189</v>
      </c>
      <c r="K23">
        <v>2</v>
      </c>
      <c r="L23" s="113">
        <v>157.19999999999999</v>
      </c>
    </row>
    <row r="24" spans="1:12" x14ac:dyDescent="0.25">
      <c r="A24" s="1">
        <v>6</v>
      </c>
      <c r="B24" s="1" t="s">
        <v>12</v>
      </c>
      <c r="C24" s="105">
        <v>45814</v>
      </c>
      <c r="D24" s="18" t="s">
        <v>203</v>
      </c>
      <c r="E24" s="106">
        <v>12</v>
      </c>
      <c r="F24" s="1" t="s">
        <v>274</v>
      </c>
      <c r="J24" s="1" t="s">
        <v>135</v>
      </c>
      <c r="K24">
        <v>22</v>
      </c>
      <c r="L24" s="113">
        <v>151.57999999999998</v>
      </c>
    </row>
    <row r="25" spans="1:12" x14ac:dyDescent="0.25">
      <c r="A25" s="1">
        <v>12</v>
      </c>
      <c r="B25" s="1" t="s">
        <v>20</v>
      </c>
      <c r="C25" s="105">
        <v>45814</v>
      </c>
      <c r="D25" s="18" t="s">
        <v>203</v>
      </c>
      <c r="E25" s="106">
        <v>67.199999999999989</v>
      </c>
      <c r="F25" s="1" t="s">
        <v>274</v>
      </c>
      <c r="J25" s="1" t="s">
        <v>76</v>
      </c>
      <c r="K25">
        <v>5</v>
      </c>
      <c r="L25" s="113">
        <v>149.5</v>
      </c>
    </row>
    <row r="26" spans="1:12" x14ac:dyDescent="0.25">
      <c r="A26" s="1">
        <v>4</v>
      </c>
      <c r="B26" s="1" t="s">
        <v>55</v>
      </c>
      <c r="C26" s="105">
        <v>45814</v>
      </c>
      <c r="D26" s="18" t="s">
        <v>203</v>
      </c>
      <c r="E26" s="106">
        <v>7</v>
      </c>
      <c r="F26" s="1" t="s">
        <v>274</v>
      </c>
      <c r="J26" s="1" t="s">
        <v>21</v>
      </c>
      <c r="K26">
        <v>2</v>
      </c>
      <c r="L26" s="113">
        <v>148</v>
      </c>
    </row>
    <row r="27" spans="1:12" x14ac:dyDescent="0.25">
      <c r="A27" s="1">
        <v>1</v>
      </c>
      <c r="B27" s="1" t="s">
        <v>155</v>
      </c>
      <c r="C27" s="105">
        <v>45906</v>
      </c>
      <c r="D27" s="18" t="s">
        <v>462</v>
      </c>
      <c r="E27" s="106">
        <v>5.93</v>
      </c>
      <c r="F27" s="1" t="s">
        <v>275</v>
      </c>
      <c r="J27" s="1" t="s">
        <v>477</v>
      </c>
      <c r="K27">
        <v>2</v>
      </c>
      <c r="L27" s="113">
        <v>143.85000000000002</v>
      </c>
    </row>
    <row r="28" spans="1:12" x14ac:dyDescent="0.25">
      <c r="A28" s="1">
        <v>8</v>
      </c>
      <c r="B28" s="1" t="s">
        <v>78</v>
      </c>
      <c r="C28" s="105">
        <v>45906</v>
      </c>
      <c r="D28" s="18" t="s">
        <v>462</v>
      </c>
      <c r="E28" s="106">
        <v>24</v>
      </c>
      <c r="F28" s="1" t="s">
        <v>275</v>
      </c>
      <c r="J28" s="1" t="s">
        <v>66</v>
      </c>
      <c r="K28">
        <v>17</v>
      </c>
      <c r="L28" s="113">
        <v>143.31</v>
      </c>
    </row>
    <row r="29" spans="1:12" x14ac:dyDescent="0.25">
      <c r="A29" s="1">
        <v>1</v>
      </c>
      <c r="B29" s="1" t="s">
        <v>67</v>
      </c>
      <c r="C29" s="105">
        <v>45906</v>
      </c>
      <c r="D29" s="18" t="s">
        <v>462</v>
      </c>
      <c r="E29" s="106">
        <v>740</v>
      </c>
      <c r="F29" s="1" t="s">
        <v>274</v>
      </c>
      <c r="J29" s="1" t="s">
        <v>90</v>
      </c>
      <c r="K29">
        <v>2</v>
      </c>
      <c r="L29" s="113">
        <v>141.78</v>
      </c>
    </row>
    <row r="30" spans="1:12" x14ac:dyDescent="0.25">
      <c r="A30" s="1">
        <v>30</v>
      </c>
      <c r="B30" s="1" t="s">
        <v>253</v>
      </c>
      <c r="C30" s="105">
        <v>45906</v>
      </c>
      <c r="D30" s="18" t="s">
        <v>265</v>
      </c>
      <c r="E30" s="106">
        <v>84.9</v>
      </c>
      <c r="F30" s="1" t="s">
        <v>274</v>
      </c>
      <c r="J30" s="1" t="s">
        <v>95</v>
      </c>
      <c r="K30">
        <v>4</v>
      </c>
      <c r="L30" s="113">
        <v>140</v>
      </c>
    </row>
    <row r="31" spans="1:12" x14ac:dyDescent="0.25">
      <c r="A31" s="1">
        <v>12</v>
      </c>
      <c r="B31" s="1" t="s">
        <v>20</v>
      </c>
      <c r="C31" s="105">
        <v>45906</v>
      </c>
      <c r="D31" s="18" t="s">
        <v>40</v>
      </c>
      <c r="E31" s="106">
        <v>67.199999999999989</v>
      </c>
      <c r="F31" s="1" t="s">
        <v>274</v>
      </c>
      <c r="J31" s="1" t="s">
        <v>2</v>
      </c>
      <c r="K31">
        <v>1</v>
      </c>
      <c r="L31" s="113">
        <v>113</v>
      </c>
    </row>
    <row r="32" spans="1:12" x14ac:dyDescent="0.25">
      <c r="A32" s="1">
        <v>10</v>
      </c>
      <c r="B32" s="1" t="s">
        <v>476</v>
      </c>
      <c r="C32" s="105">
        <v>45906</v>
      </c>
      <c r="D32" s="18" t="s">
        <v>203</v>
      </c>
      <c r="E32" s="106">
        <v>26.5</v>
      </c>
      <c r="F32" s="1" t="s">
        <v>274</v>
      </c>
      <c r="J32" s="1" t="s">
        <v>476</v>
      </c>
      <c r="K32">
        <v>30</v>
      </c>
      <c r="L32" s="113">
        <v>105.9</v>
      </c>
    </row>
    <row r="33" spans="1:12" x14ac:dyDescent="0.25">
      <c r="A33" s="1">
        <v>10</v>
      </c>
      <c r="B33" s="1" t="s">
        <v>475</v>
      </c>
      <c r="C33" s="105">
        <v>45906</v>
      </c>
      <c r="D33" s="18" t="s">
        <v>203</v>
      </c>
      <c r="E33" s="106">
        <v>14</v>
      </c>
      <c r="F33" s="1" t="s">
        <v>274</v>
      </c>
      <c r="J33" s="1" t="s">
        <v>55</v>
      </c>
      <c r="K33">
        <v>60</v>
      </c>
      <c r="L33" s="113">
        <v>105</v>
      </c>
    </row>
    <row r="34" spans="1:12" x14ac:dyDescent="0.25">
      <c r="A34" s="1">
        <v>2</v>
      </c>
      <c r="B34" s="1" t="s">
        <v>55</v>
      </c>
      <c r="C34" s="105">
        <v>45906</v>
      </c>
      <c r="D34" s="18" t="s">
        <v>38</v>
      </c>
      <c r="E34" s="106">
        <v>3.5</v>
      </c>
      <c r="F34" s="1" t="s">
        <v>274</v>
      </c>
      <c r="J34" s="1" t="s">
        <v>494</v>
      </c>
      <c r="K34">
        <v>1</v>
      </c>
      <c r="L34" s="113">
        <v>100</v>
      </c>
    </row>
    <row r="35" spans="1:12" x14ac:dyDescent="0.25">
      <c r="A35" s="1">
        <v>1</v>
      </c>
      <c r="B35" s="1" t="s">
        <v>28</v>
      </c>
      <c r="C35" s="105">
        <v>45906</v>
      </c>
      <c r="D35" s="18" t="s">
        <v>40</v>
      </c>
      <c r="E35" s="106">
        <v>20.62</v>
      </c>
      <c r="F35" s="1" t="s">
        <v>274</v>
      </c>
      <c r="J35" s="1" t="s">
        <v>78</v>
      </c>
      <c r="K35">
        <v>39</v>
      </c>
      <c r="L35" s="113">
        <v>96.6</v>
      </c>
    </row>
    <row r="36" spans="1:12" x14ac:dyDescent="0.25">
      <c r="A36" s="1">
        <v>10</v>
      </c>
      <c r="B36" s="1" t="s">
        <v>109</v>
      </c>
      <c r="C36" s="105">
        <v>45906</v>
      </c>
      <c r="D36" s="18" t="s">
        <v>38</v>
      </c>
      <c r="E36" s="106">
        <v>18.899999999999999</v>
      </c>
      <c r="F36" s="1" t="s">
        <v>274</v>
      </c>
      <c r="J36" s="1" t="s">
        <v>467</v>
      </c>
      <c r="K36">
        <v>10</v>
      </c>
      <c r="L36" s="113">
        <v>90</v>
      </c>
    </row>
    <row r="37" spans="1:12" x14ac:dyDescent="0.25">
      <c r="A37" s="1">
        <v>5</v>
      </c>
      <c r="B37" s="1" t="s">
        <v>12</v>
      </c>
      <c r="C37" s="105">
        <v>45906</v>
      </c>
      <c r="D37" s="18" t="s">
        <v>264</v>
      </c>
      <c r="E37" s="106">
        <v>10</v>
      </c>
      <c r="F37" s="1" t="s">
        <v>274</v>
      </c>
      <c r="J37" s="1" t="s">
        <v>253</v>
      </c>
      <c r="K37">
        <v>30</v>
      </c>
      <c r="L37" s="113">
        <v>84.9</v>
      </c>
    </row>
    <row r="38" spans="1:12" x14ac:dyDescent="0.25">
      <c r="A38" s="1">
        <v>1</v>
      </c>
      <c r="B38" s="1" t="s">
        <v>479</v>
      </c>
      <c r="C38" s="105">
        <v>45906</v>
      </c>
      <c r="D38" s="18" t="s">
        <v>161</v>
      </c>
      <c r="E38" s="106">
        <v>40</v>
      </c>
      <c r="F38" s="1" t="s">
        <v>274</v>
      </c>
      <c r="J38" s="1" t="s">
        <v>451</v>
      </c>
      <c r="K38">
        <v>4</v>
      </c>
      <c r="L38" s="113">
        <v>83.6</v>
      </c>
    </row>
    <row r="39" spans="1:12" x14ac:dyDescent="0.25">
      <c r="A39" s="1">
        <v>49</v>
      </c>
      <c r="B39" s="1" t="s">
        <v>485</v>
      </c>
      <c r="C39" s="105">
        <v>45906</v>
      </c>
      <c r="D39" s="18" t="s">
        <v>161</v>
      </c>
      <c r="E39" s="106">
        <v>4003.3</v>
      </c>
      <c r="F39" s="1" t="s">
        <v>274</v>
      </c>
      <c r="J39" s="1" t="s">
        <v>100</v>
      </c>
      <c r="K39">
        <v>2</v>
      </c>
      <c r="L39" s="113">
        <v>77.62</v>
      </c>
    </row>
    <row r="40" spans="1:12" x14ac:dyDescent="0.25">
      <c r="A40" s="1">
        <v>1</v>
      </c>
      <c r="B40" s="1" t="s">
        <v>80</v>
      </c>
      <c r="C40" s="105">
        <v>45936</v>
      </c>
      <c r="D40" s="18" t="s">
        <v>462</v>
      </c>
      <c r="E40" s="106">
        <v>188.28</v>
      </c>
      <c r="F40" s="1" t="s">
        <v>274</v>
      </c>
      <c r="J40" s="1" t="s">
        <v>417</v>
      </c>
      <c r="K40">
        <v>1</v>
      </c>
      <c r="L40" s="113">
        <v>77.34</v>
      </c>
    </row>
    <row r="41" spans="1:12" x14ac:dyDescent="0.25">
      <c r="A41" s="1">
        <v>4</v>
      </c>
      <c r="B41" s="1" t="s">
        <v>51</v>
      </c>
      <c r="C41" s="105">
        <v>45936</v>
      </c>
      <c r="D41" s="18" t="s">
        <v>462</v>
      </c>
      <c r="E41" s="106">
        <v>44.8</v>
      </c>
      <c r="F41" s="1" t="s">
        <v>274</v>
      </c>
      <c r="J41" s="1" t="s">
        <v>110</v>
      </c>
      <c r="K41">
        <v>1</v>
      </c>
      <c r="L41" s="113">
        <v>70</v>
      </c>
    </row>
    <row r="42" spans="1:12" x14ac:dyDescent="0.25">
      <c r="A42" s="1">
        <v>1</v>
      </c>
      <c r="B42" s="1" t="s">
        <v>28</v>
      </c>
      <c r="C42" s="105">
        <v>45936</v>
      </c>
      <c r="D42" s="18" t="s">
        <v>203</v>
      </c>
      <c r="E42" s="106">
        <v>20.62</v>
      </c>
      <c r="F42" s="1" t="s">
        <v>274</v>
      </c>
      <c r="J42" s="1" t="s">
        <v>47</v>
      </c>
      <c r="K42">
        <v>30</v>
      </c>
      <c r="L42" s="113">
        <v>67.5</v>
      </c>
    </row>
    <row r="43" spans="1:12" x14ac:dyDescent="0.25">
      <c r="A43" s="1">
        <v>4</v>
      </c>
      <c r="B43" s="1" t="s">
        <v>55</v>
      </c>
      <c r="C43" s="105">
        <v>45936</v>
      </c>
      <c r="D43" s="18" t="s">
        <v>265</v>
      </c>
      <c r="E43" s="106">
        <v>7</v>
      </c>
      <c r="F43" s="1" t="s">
        <v>274</v>
      </c>
      <c r="J43" s="1" t="s">
        <v>108</v>
      </c>
      <c r="K43">
        <v>10</v>
      </c>
      <c r="L43" s="113">
        <v>63.5</v>
      </c>
    </row>
    <row r="44" spans="1:12" x14ac:dyDescent="0.25">
      <c r="A44" s="1">
        <v>1</v>
      </c>
      <c r="B44" s="1" t="s">
        <v>85</v>
      </c>
      <c r="C44" s="105">
        <v>45936</v>
      </c>
      <c r="D44" s="18" t="s">
        <v>265</v>
      </c>
      <c r="E44" s="106">
        <v>16.760000000000002</v>
      </c>
      <c r="F44" s="1" t="s">
        <v>274</v>
      </c>
      <c r="J44" s="1" t="s">
        <v>155</v>
      </c>
      <c r="K44">
        <v>9</v>
      </c>
      <c r="L44" s="113">
        <v>53.37</v>
      </c>
    </row>
    <row r="45" spans="1:12" x14ac:dyDescent="0.25">
      <c r="A45" s="1">
        <v>9</v>
      </c>
      <c r="B45" s="1" t="s">
        <v>12</v>
      </c>
      <c r="C45" s="105">
        <v>45967</v>
      </c>
      <c r="D45" s="18" t="s">
        <v>462</v>
      </c>
      <c r="E45" s="106">
        <v>18</v>
      </c>
      <c r="F45" s="1" t="s">
        <v>274</v>
      </c>
      <c r="J45" s="1" t="s">
        <v>475</v>
      </c>
      <c r="K45">
        <v>30</v>
      </c>
      <c r="L45" s="113">
        <v>47.5</v>
      </c>
    </row>
    <row r="46" spans="1:12" x14ac:dyDescent="0.25">
      <c r="A46" s="1">
        <v>1</v>
      </c>
      <c r="B46" s="1" t="s">
        <v>95</v>
      </c>
      <c r="C46" s="105">
        <v>45967</v>
      </c>
      <c r="D46" s="18" t="s">
        <v>462</v>
      </c>
      <c r="E46" s="106">
        <v>35</v>
      </c>
      <c r="F46" s="1" t="s">
        <v>274</v>
      </c>
      <c r="J46" s="1" t="s">
        <v>450</v>
      </c>
      <c r="K46">
        <v>13</v>
      </c>
      <c r="L46" s="113">
        <v>46.8</v>
      </c>
    </row>
    <row r="47" spans="1:12" x14ac:dyDescent="0.25">
      <c r="A47" s="1">
        <v>7</v>
      </c>
      <c r="B47" s="1" t="s">
        <v>66</v>
      </c>
      <c r="C47" s="105">
        <v>45997</v>
      </c>
      <c r="D47" s="18" t="s">
        <v>203</v>
      </c>
      <c r="E47" s="106">
        <v>59.01</v>
      </c>
      <c r="F47" s="1" t="s">
        <v>275</v>
      </c>
      <c r="J47" s="1" t="s">
        <v>92</v>
      </c>
      <c r="K47">
        <v>1</v>
      </c>
      <c r="L47" s="113">
        <v>45.99</v>
      </c>
    </row>
    <row r="48" spans="1:12" x14ac:dyDescent="0.25">
      <c r="A48" s="1">
        <v>3</v>
      </c>
      <c r="B48" s="1" t="s">
        <v>55</v>
      </c>
      <c r="C48" s="105">
        <v>45997</v>
      </c>
      <c r="D48" s="18" t="s">
        <v>203</v>
      </c>
      <c r="E48" s="106">
        <v>5.25</v>
      </c>
      <c r="F48" s="1" t="s">
        <v>275</v>
      </c>
      <c r="J48" s="1" t="s">
        <v>51</v>
      </c>
      <c r="K48">
        <v>4</v>
      </c>
      <c r="L48" s="113">
        <v>44.8</v>
      </c>
    </row>
    <row r="49" spans="1:12" x14ac:dyDescent="0.25">
      <c r="A49" s="1">
        <v>1</v>
      </c>
      <c r="B49" s="1" t="s">
        <v>121</v>
      </c>
      <c r="C49" s="105">
        <v>45997</v>
      </c>
      <c r="D49" s="18" t="s">
        <v>203</v>
      </c>
      <c r="E49" s="106">
        <v>36.39</v>
      </c>
      <c r="F49" s="1" t="s">
        <v>275</v>
      </c>
      <c r="J49" s="1" t="s">
        <v>28</v>
      </c>
      <c r="K49">
        <v>2</v>
      </c>
      <c r="L49" s="113">
        <v>41.24</v>
      </c>
    </row>
    <row r="50" spans="1:12" x14ac:dyDescent="0.25">
      <c r="A50" s="1">
        <v>1</v>
      </c>
      <c r="B50" s="1" t="s">
        <v>417</v>
      </c>
      <c r="C50" s="105">
        <v>45997</v>
      </c>
      <c r="D50" s="18" t="s">
        <v>203</v>
      </c>
      <c r="E50" s="106">
        <v>77.34</v>
      </c>
      <c r="F50" s="1" t="s">
        <v>275</v>
      </c>
      <c r="J50" s="1" t="s">
        <v>479</v>
      </c>
      <c r="K50">
        <v>1</v>
      </c>
      <c r="L50" s="113">
        <v>40</v>
      </c>
    </row>
    <row r="51" spans="1:12" x14ac:dyDescent="0.25">
      <c r="A51" s="1">
        <v>1</v>
      </c>
      <c r="B51" s="1" t="s">
        <v>76</v>
      </c>
      <c r="C51" s="105">
        <v>45997</v>
      </c>
      <c r="D51" s="18" t="s">
        <v>203</v>
      </c>
      <c r="E51" s="106">
        <v>29.9</v>
      </c>
      <c r="F51" s="1" t="s">
        <v>275</v>
      </c>
      <c r="J51" s="1" t="s">
        <v>10</v>
      </c>
      <c r="K51">
        <v>6</v>
      </c>
      <c r="L51" s="113">
        <v>39</v>
      </c>
    </row>
    <row r="52" spans="1:12" x14ac:dyDescent="0.25">
      <c r="A52" s="1">
        <v>10</v>
      </c>
      <c r="B52" s="1" t="s">
        <v>109</v>
      </c>
      <c r="C52" s="105">
        <v>45997</v>
      </c>
      <c r="D52" s="18" t="s">
        <v>203</v>
      </c>
      <c r="E52" s="106">
        <v>18.899999999999999</v>
      </c>
      <c r="F52" s="1" t="s">
        <v>274</v>
      </c>
      <c r="J52" s="1" t="s">
        <v>121</v>
      </c>
      <c r="K52">
        <v>1</v>
      </c>
      <c r="L52" s="113">
        <v>36.39</v>
      </c>
    </row>
    <row r="53" spans="1:12" x14ac:dyDescent="0.25">
      <c r="A53" s="1">
        <v>6</v>
      </c>
      <c r="B53" s="1" t="s">
        <v>12</v>
      </c>
      <c r="C53" s="105">
        <v>45997</v>
      </c>
      <c r="D53" s="18" t="s">
        <v>203</v>
      </c>
      <c r="E53" s="106">
        <v>12</v>
      </c>
      <c r="F53" s="1" t="s">
        <v>274</v>
      </c>
      <c r="J53" s="1" t="s">
        <v>498</v>
      </c>
      <c r="K53">
        <v>1</v>
      </c>
      <c r="L53" s="113">
        <v>27</v>
      </c>
    </row>
    <row r="54" spans="1:12" x14ac:dyDescent="0.25">
      <c r="A54" s="1">
        <v>10</v>
      </c>
      <c r="B54" s="1" t="s">
        <v>486</v>
      </c>
      <c r="C54" s="105">
        <v>45997</v>
      </c>
      <c r="D54" s="18" t="s">
        <v>265</v>
      </c>
      <c r="E54" s="106">
        <v>110</v>
      </c>
      <c r="F54" s="1" t="s">
        <v>274</v>
      </c>
      <c r="J54" s="1" t="s">
        <v>120</v>
      </c>
      <c r="K54">
        <v>1</v>
      </c>
      <c r="L54" s="113">
        <v>26.09</v>
      </c>
    </row>
    <row r="55" spans="1:12" x14ac:dyDescent="0.25">
      <c r="A55" s="1">
        <v>2</v>
      </c>
      <c r="B55" s="1" t="s">
        <v>68</v>
      </c>
      <c r="C55" s="105">
        <v>45997</v>
      </c>
      <c r="D55" s="18" t="s">
        <v>203</v>
      </c>
      <c r="E55" s="106">
        <v>249.8</v>
      </c>
      <c r="F55" s="1" t="s">
        <v>274</v>
      </c>
      <c r="J55" s="1" t="s">
        <v>31</v>
      </c>
      <c r="K55">
        <v>1</v>
      </c>
      <c r="L55" s="113">
        <v>23.65</v>
      </c>
    </row>
    <row r="56" spans="1:12" x14ac:dyDescent="0.25">
      <c r="A56" s="1">
        <v>1</v>
      </c>
      <c r="B56" s="1" t="s">
        <v>487</v>
      </c>
      <c r="C56" s="105">
        <v>45997</v>
      </c>
      <c r="D56" s="18" t="s">
        <v>203</v>
      </c>
      <c r="E56" s="106">
        <v>40</v>
      </c>
      <c r="F56" s="1" t="s">
        <v>274</v>
      </c>
      <c r="J56" s="1" t="s">
        <v>45</v>
      </c>
      <c r="K56">
        <v>11</v>
      </c>
      <c r="L56" s="113">
        <v>21.669999999999998</v>
      </c>
    </row>
    <row r="57" spans="1:12" x14ac:dyDescent="0.25">
      <c r="A57" s="1">
        <v>1</v>
      </c>
      <c r="B57" s="1" t="s">
        <v>487</v>
      </c>
      <c r="C57" s="105" t="s">
        <v>489</v>
      </c>
      <c r="D57" s="18" t="s">
        <v>203</v>
      </c>
      <c r="E57" s="106">
        <v>40</v>
      </c>
      <c r="F57" s="1" t="s">
        <v>274</v>
      </c>
      <c r="J57" s="1" t="s">
        <v>85</v>
      </c>
      <c r="K57">
        <v>1</v>
      </c>
      <c r="L57" s="113">
        <v>16.760000000000002</v>
      </c>
    </row>
    <row r="58" spans="1:12" x14ac:dyDescent="0.25">
      <c r="A58" s="1">
        <v>1</v>
      </c>
      <c r="B58" s="1" t="s">
        <v>120</v>
      </c>
      <c r="C58" s="105" t="s">
        <v>489</v>
      </c>
      <c r="D58" s="18" t="s">
        <v>462</v>
      </c>
      <c r="E58" s="106">
        <v>26.09</v>
      </c>
      <c r="F58" s="1" t="s">
        <v>275</v>
      </c>
      <c r="J58" s="1" t="s">
        <v>77</v>
      </c>
      <c r="K58">
        <v>4</v>
      </c>
      <c r="L58" s="113">
        <v>8.36</v>
      </c>
    </row>
    <row r="59" spans="1:12" x14ac:dyDescent="0.25">
      <c r="A59" s="1">
        <v>1</v>
      </c>
      <c r="B59" s="1" t="s">
        <v>176</v>
      </c>
      <c r="C59" s="105" t="s">
        <v>489</v>
      </c>
      <c r="D59" s="18" t="s">
        <v>462</v>
      </c>
      <c r="E59" s="106">
        <v>96.95</v>
      </c>
      <c r="F59" s="1" t="s">
        <v>274</v>
      </c>
      <c r="J59" s="1" t="s">
        <v>460</v>
      </c>
      <c r="K59">
        <v>1</v>
      </c>
      <c r="L59" s="113">
        <v>8.19</v>
      </c>
    </row>
    <row r="60" spans="1:12" x14ac:dyDescent="0.25">
      <c r="A60" s="1">
        <v>10</v>
      </c>
      <c r="B60" s="1" t="s">
        <v>109</v>
      </c>
      <c r="C60" s="105" t="s">
        <v>489</v>
      </c>
      <c r="D60" s="18" t="s">
        <v>462</v>
      </c>
      <c r="E60" s="106">
        <v>18.899999999999999</v>
      </c>
      <c r="F60" s="1" t="s">
        <v>274</v>
      </c>
    </row>
    <row r="61" spans="1:12" x14ac:dyDescent="0.25">
      <c r="A61" s="1">
        <v>1</v>
      </c>
      <c r="B61" s="1" t="s">
        <v>10</v>
      </c>
      <c r="C61" s="105" t="s">
        <v>489</v>
      </c>
      <c r="D61" s="18" t="s">
        <v>462</v>
      </c>
      <c r="E61" s="106">
        <v>6.5</v>
      </c>
      <c r="F61" s="1" t="s">
        <v>274</v>
      </c>
    </row>
    <row r="62" spans="1:12" x14ac:dyDescent="0.25">
      <c r="A62" s="1">
        <v>3</v>
      </c>
      <c r="B62" s="1" t="s">
        <v>78</v>
      </c>
      <c r="C62" s="105" t="s">
        <v>489</v>
      </c>
      <c r="D62" s="18" t="s">
        <v>203</v>
      </c>
      <c r="E62" s="106">
        <v>9</v>
      </c>
      <c r="F62" s="1" t="s">
        <v>274</v>
      </c>
    </row>
    <row r="63" spans="1:12" x14ac:dyDescent="0.25">
      <c r="A63" s="1">
        <v>10</v>
      </c>
      <c r="B63" s="1" t="s">
        <v>486</v>
      </c>
      <c r="C63" s="105" t="s">
        <v>493</v>
      </c>
      <c r="D63" s="18" t="s">
        <v>265</v>
      </c>
      <c r="E63" s="106">
        <v>110</v>
      </c>
      <c r="F63" s="1" t="s">
        <v>274</v>
      </c>
    </row>
    <row r="64" spans="1:12" x14ac:dyDescent="0.25">
      <c r="A64" s="1">
        <v>1</v>
      </c>
      <c r="B64" s="1" t="s">
        <v>100</v>
      </c>
      <c r="C64" s="105" t="s">
        <v>493</v>
      </c>
      <c r="D64" s="18" t="s">
        <v>41</v>
      </c>
      <c r="E64" s="106">
        <v>38.81</v>
      </c>
      <c r="F64" s="1" t="s">
        <v>274</v>
      </c>
    </row>
    <row r="65" spans="1:6" x14ac:dyDescent="0.25">
      <c r="A65" s="1">
        <v>8</v>
      </c>
      <c r="B65" s="1" t="s">
        <v>12</v>
      </c>
      <c r="C65" s="105" t="s">
        <v>493</v>
      </c>
      <c r="D65" s="18" t="s">
        <v>264</v>
      </c>
      <c r="E65" s="106">
        <v>16</v>
      </c>
      <c r="F65" s="1" t="s">
        <v>274</v>
      </c>
    </row>
    <row r="66" spans="1:6" x14ac:dyDescent="0.25">
      <c r="A66" s="1">
        <v>3</v>
      </c>
      <c r="B66" s="1" t="s">
        <v>117</v>
      </c>
      <c r="C66" s="105" t="s">
        <v>493</v>
      </c>
      <c r="D66" s="18" t="s">
        <v>264</v>
      </c>
      <c r="E66" s="106">
        <v>375</v>
      </c>
      <c r="F66" s="1" t="s">
        <v>274</v>
      </c>
    </row>
    <row r="67" spans="1:6" x14ac:dyDescent="0.25">
      <c r="A67" s="1">
        <v>8</v>
      </c>
      <c r="B67" s="1" t="s">
        <v>12</v>
      </c>
      <c r="C67" s="105" t="s">
        <v>493</v>
      </c>
      <c r="D67" s="18" t="s">
        <v>41</v>
      </c>
      <c r="E67" s="106">
        <v>16</v>
      </c>
      <c r="F67" s="1" t="s">
        <v>274</v>
      </c>
    </row>
    <row r="68" spans="1:6" x14ac:dyDescent="0.25">
      <c r="A68" s="1">
        <v>1</v>
      </c>
      <c r="B68" s="1" t="s">
        <v>76</v>
      </c>
      <c r="C68" s="105" t="s">
        <v>493</v>
      </c>
      <c r="D68" s="18" t="s">
        <v>41</v>
      </c>
      <c r="E68" s="106">
        <v>29.9</v>
      </c>
      <c r="F68" s="1" t="s">
        <v>274</v>
      </c>
    </row>
    <row r="69" spans="1:6" x14ac:dyDescent="0.25">
      <c r="A69" s="1">
        <v>1</v>
      </c>
      <c r="B69" s="1" t="s">
        <v>95</v>
      </c>
      <c r="C69" s="105" t="s">
        <v>493</v>
      </c>
      <c r="D69" s="18" t="s">
        <v>42</v>
      </c>
      <c r="E69" s="106">
        <v>35</v>
      </c>
      <c r="F69" s="1" t="s">
        <v>274</v>
      </c>
    </row>
    <row r="70" spans="1:6" x14ac:dyDescent="0.25">
      <c r="A70" s="1">
        <v>1</v>
      </c>
      <c r="B70" s="1" t="s">
        <v>117</v>
      </c>
      <c r="C70" s="105" t="s">
        <v>493</v>
      </c>
      <c r="D70" s="18" t="s">
        <v>462</v>
      </c>
      <c r="E70" s="106">
        <v>125</v>
      </c>
      <c r="F70" s="1" t="s">
        <v>275</v>
      </c>
    </row>
    <row r="71" spans="1:6" x14ac:dyDescent="0.25">
      <c r="A71" s="1">
        <v>10</v>
      </c>
      <c r="B71" s="1" t="s">
        <v>12</v>
      </c>
      <c r="C71" s="105" t="s">
        <v>493</v>
      </c>
      <c r="D71" s="18" t="s">
        <v>462</v>
      </c>
      <c r="E71" s="106">
        <v>20</v>
      </c>
      <c r="F71" s="1" t="s">
        <v>274</v>
      </c>
    </row>
    <row r="72" spans="1:6" x14ac:dyDescent="0.25">
      <c r="A72" s="1">
        <v>10</v>
      </c>
      <c r="B72" s="1" t="s">
        <v>109</v>
      </c>
      <c r="C72" s="105" t="s">
        <v>493</v>
      </c>
      <c r="D72" s="18" t="s">
        <v>264</v>
      </c>
      <c r="E72" s="106">
        <v>18.899999999999999</v>
      </c>
      <c r="F72" s="1" t="s">
        <v>274</v>
      </c>
    </row>
    <row r="73" spans="1:6" x14ac:dyDescent="0.25">
      <c r="A73" s="1">
        <v>10</v>
      </c>
      <c r="B73" s="1" t="s">
        <v>108</v>
      </c>
      <c r="C73" s="105" t="s">
        <v>493</v>
      </c>
      <c r="D73" s="18" t="s">
        <v>264</v>
      </c>
      <c r="E73" s="106">
        <v>63.5</v>
      </c>
      <c r="F73" s="1" t="s">
        <v>274</v>
      </c>
    </row>
    <row r="74" spans="1:6" x14ac:dyDescent="0.25">
      <c r="A74" s="1">
        <v>1</v>
      </c>
      <c r="B74" s="1" t="s">
        <v>110</v>
      </c>
      <c r="C74" s="105" t="s">
        <v>496</v>
      </c>
      <c r="D74" s="18" t="s">
        <v>462</v>
      </c>
      <c r="E74" s="106">
        <v>70</v>
      </c>
      <c r="F74" s="1" t="s">
        <v>274</v>
      </c>
    </row>
    <row r="75" spans="1:6" x14ac:dyDescent="0.25">
      <c r="A75" s="1">
        <v>1</v>
      </c>
      <c r="B75" s="1" t="s">
        <v>21</v>
      </c>
      <c r="C75" s="105" t="s">
        <v>496</v>
      </c>
      <c r="D75" s="18" t="s">
        <v>462</v>
      </c>
      <c r="E75" s="106">
        <v>74</v>
      </c>
      <c r="F75" s="1" t="s">
        <v>274</v>
      </c>
    </row>
    <row r="76" spans="1:6" x14ac:dyDescent="0.25">
      <c r="A76" s="1">
        <v>12</v>
      </c>
      <c r="B76" s="1" t="s">
        <v>20</v>
      </c>
      <c r="C76" s="105" t="s">
        <v>496</v>
      </c>
      <c r="D76" s="18" t="s">
        <v>40</v>
      </c>
      <c r="E76" s="106">
        <v>67.199999999999989</v>
      </c>
      <c r="F76" s="1" t="s">
        <v>274</v>
      </c>
    </row>
    <row r="77" spans="1:6" x14ac:dyDescent="0.25">
      <c r="A77" s="1">
        <v>1</v>
      </c>
      <c r="B77" s="1" t="s">
        <v>90</v>
      </c>
      <c r="C77" s="105" t="s">
        <v>496</v>
      </c>
      <c r="D77" s="18" t="s">
        <v>42</v>
      </c>
      <c r="E77" s="106">
        <v>70.89</v>
      </c>
      <c r="F77" s="1" t="s">
        <v>274</v>
      </c>
    </row>
    <row r="78" spans="1:6" x14ac:dyDescent="0.25">
      <c r="A78" s="1">
        <v>20</v>
      </c>
      <c r="B78" s="1" t="s">
        <v>486</v>
      </c>
      <c r="C78" s="105" t="s">
        <v>496</v>
      </c>
      <c r="D78" s="18" t="s">
        <v>265</v>
      </c>
      <c r="E78" s="106">
        <v>110</v>
      </c>
      <c r="F78" s="1" t="s">
        <v>274</v>
      </c>
    </row>
    <row r="79" spans="1:6" x14ac:dyDescent="0.25">
      <c r="A79" s="1">
        <v>8</v>
      </c>
      <c r="B79" s="1" t="s">
        <v>484</v>
      </c>
      <c r="C79" s="105" t="s">
        <v>496</v>
      </c>
      <c r="D79" s="18" t="s">
        <v>161</v>
      </c>
      <c r="E79" s="106">
        <v>280.39999999999998</v>
      </c>
      <c r="F79" s="1" t="s">
        <v>274</v>
      </c>
    </row>
    <row r="80" spans="1:6" x14ac:dyDescent="0.25">
      <c r="A80" s="1">
        <v>26</v>
      </c>
      <c r="B80" s="1" t="s">
        <v>481</v>
      </c>
      <c r="C80" s="105" t="s">
        <v>496</v>
      </c>
      <c r="D80" s="18" t="s">
        <v>161</v>
      </c>
      <c r="E80" s="106">
        <v>1014.5200000000001</v>
      </c>
      <c r="F80" s="1" t="s">
        <v>274</v>
      </c>
    </row>
    <row r="81" spans="1:6" x14ac:dyDescent="0.25">
      <c r="A81" s="1">
        <v>25</v>
      </c>
      <c r="B81" s="1" t="s">
        <v>480</v>
      </c>
      <c r="C81" s="105" t="s">
        <v>496</v>
      </c>
      <c r="D81" s="18" t="s">
        <v>161</v>
      </c>
      <c r="E81" s="106">
        <v>1090.75</v>
      </c>
      <c r="F81" s="1" t="s">
        <v>274</v>
      </c>
    </row>
    <row r="82" spans="1:6" x14ac:dyDescent="0.25">
      <c r="A82" s="1">
        <v>7</v>
      </c>
      <c r="B82" s="1" t="s">
        <v>483</v>
      </c>
      <c r="C82" s="105" t="s">
        <v>496</v>
      </c>
      <c r="D82" s="18" t="s">
        <v>161</v>
      </c>
      <c r="E82" s="106">
        <v>359.24</v>
      </c>
      <c r="F82" s="1" t="s">
        <v>274</v>
      </c>
    </row>
    <row r="83" spans="1:6" x14ac:dyDescent="0.25">
      <c r="A83" s="1">
        <v>32</v>
      </c>
      <c r="B83" s="1" t="s">
        <v>482</v>
      </c>
      <c r="C83" s="105" t="s">
        <v>496</v>
      </c>
      <c r="D83" s="18" t="s">
        <v>161</v>
      </c>
      <c r="E83" s="106">
        <v>1187.8399999999999</v>
      </c>
      <c r="F83" s="1" t="s">
        <v>274</v>
      </c>
    </row>
    <row r="84" spans="1:6" x14ac:dyDescent="0.25">
      <c r="A84" s="1">
        <v>1</v>
      </c>
      <c r="B84" s="1" t="s">
        <v>189</v>
      </c>
      <c r="C84" s="105" t="s">
        <v>496</v>
      </c>
      <c r="D84" s="18" t="s">
        <v>41</v>
      </c>
      <c r="E84" s="106">
        <v>78.599999999999994</v>
      </c>
      <c r="F84" s="1" t="s">
        <v>274</v>
      </c>
    </row>
    <row r="85" spans="1:6" x14ac:dyDescent="0.25">
      <c r="A85" s="1">
        <v>1</v>
      </c>
      <c r="B85" s="1" t="s">
        <v>23</v>
      </c>
      <c r="C85" s="105" t="s">
        <v>496</v>
      </c>
      <c r="D85" s="18" t="s">
        <v>41</v>
      </c>
      <c r="E85" s="106">
        <v>88.2</v>
      </c>
      <c r="F85" s="1" t="s">
        <v>274</v>
      </c>
    </row>
    <row r="86" spans="1:6" x14ac:dyDescent="0.25">
      <c r="A86" s="1">
        <v>1</v>
      </c>
      <c r="B86" s="1" t="s">
        <v>2</v>
      </c>
      <c r="C86" s="105" t="s">
        <v>496</v>
      </c>
      <c r="D86" s="18" t="s">
        <v>41</v>
      </c>
      <c r="E86" s="106">
        <v>113</v>
      </c>
      <c r="F86" s="1" t="s">
        <v>274</v>
      </c>
    </row>
    <row r="87" spans="1:6" x14ac:dyDescent="0.25">
      <c r="A87" s="1">
        <v>1</v>
      </c>
      <c r="B87" s="1" t="s">
        <v>487</v>
      </c>
      <c r="C87" s="105" t="s">
        <v>496</v>
      </c>
      <c r="D87" s="18" t="s">
        <v>42</v>
      </c>
      <c r="E87" s="106">
        <v>40</v>
      </c>
      <c r="F87" s="1" t="s">
        <v>274</v>
      </c>
    </row>
    <row r="88" spans="1:6" x14ac:dyDescent="0.25">
      <c r="A88" s="1">
        <v>1</v>
      </c>
      <c r="B88" s="1" t="s">
        <v>76</v>
      </c>
      <c r="C88" s="105" t="s">
        <v>497</v>
      </c>
      <c r="D88" s="18" t="s">
        <v>462</v>
      </c>
      <c r="E88" s="106">
        <v>29.9</v>
      </c>
      <c r="F88" s="1" t="s">
        <v>275</v>
      </c>
    </row>
    <row r="89" spans="1:6" x14ac:dyDescent="0.25">
      <c r="A89" s="1">
        <v>7</v>
      </c>
      <c r="B89" s="1" t="s">
        <v>55</v>
      </c>
      <c r="C89" s="105" t="s">
        <v>497</v>
      </c>
      <c r="D89" s="18" t="s">
        <v>265</v>
      </c>
      <c r="E89" s="106">
        <v>12.25</v>
      </c>
      <c r="F89" s="1" t="s">
        <v>274</v>
      </c>
    </row>
    <row r="90" spans="1:6" x14ac:dyDescent="0.25">
      <c r="A90" s="1">
        <v>1</v>
      </c>
      <c r="B90" s="1" t="s">
        <v>498</v>
      </c>
      <c r="C90" s="105" t="s">
        <v>497</v>
      </c>
      <c r="D90" s="18" t="s">
        <v>203</v>
      </c>
      <c r="E90" s="106">
        <v>27</v>
      </c>
      <c r="F90" s="1" t="s">
        <v>275</v>
      </c>
    </row>
    <row r="91" spans="1:6" x14ac:dyDescent="0.25">
      <c r="A91" s="1">
        <v>4</v>
      </c>
      <c r="B91" s="1" t="s">
        <v>77</v>
      </c>
      <c r="C91" s="105" t="s">
        <v>497</v>
      </c>
      <c r="D91" s="18" t="s">
        <v>203</v>
      </c>
      <c r="E91" s="106">
        <v>8.36</v>
      </c>
      <c r="F91" s="1" t="s">
        <v>274</v>
      </c>
    </row>
    <row r="92" spans="1:6" x14ac:dyDescent="0.25">
      <c r="A92" s="1">
        <v>1</v>
      </c>
      <c r="B92" s="1" t="s">
        <v>155</v>
      </c>
      <c r="C92" s="105" t="s">
        <v>497</v>
      </c>
      <c r="D92" s="18" t="s">
        <v>203</v>
      </c>
      <c r="E92" s="106">
        <v>5.93</v>
      </c>
      <c r="F92" s="1" t="s">
        <v>274</v>
      </c>
    </row>
    <row r="93" spans="1:6" x14ac:dyDescent="0.25">
      <c r="A93" s="1">
        <v>1</v>
      </c>
      <c r="B93" s="1" t="s">
        <v>10</v>
      </c>
      <c r="C93" s="105" t="s">
        <v>497</v>
      </c>
      <c r="D93" s="18" t="s">
        <v>203</v>
      </c>
      <c r="E93" s="106">
        <v>6.5</v>
      </c>
      <c r="F93" s="1" t="s">
        <v>274</v>
      </c>
    </row>
    <row r="94" spans="1:6" x14ac:dyDescent="0.25">
      <c r="A94" s="1">
        <v>10</v>
      </c>
      <c r="B94" s="1" t="s">
        <v>109</v>
      </c>
      <c r="C94" s="105" t="s">
        <v>500</v>
      </c>
      <c r="D94" s="18" t="s">
        <v>265</v>
      </c>
      <c r="E94" s="106">
        <v>18.899999999999999</v>
      </c>
      <c r="F94" s="1" t="s">
        <v>274</v>
      </c>
    </row>
    <row r="95" spans="1:6" x14ac:dyDescent="0.25">
      <c r="A95" s="1">
        <v>20</v>
      </c>
      <c r="B95" s="1" t="s">
        <v>55</v>
      </c>
      <c r="C95" s="105" t="s">
        <v>500</v>
      </c>
      <c r="D95" s="18" t="s">
        <v>265</v>
      </c>
      <c r="E95" s="106">
        <v>35</v>
      </c>
      <c r="F95" s="1" t="s">
        <v>274</v>
      </c>
    </row>
    <row r="96" spans="1:6" x14ac:dyDescent="0.25">
      <c r="A96" s="1">
        <v>10</v>
      </c>
      <c r="B96" s="1" t="s">
        <v>476</v>
      </c>
      <c r="C96" s="105" t="s">
        <v>500</v>
      </c>
      <c r="D96" s="18" t="s">
        <v>203</v>
      </c>
      <c r="E96" s="106">
        <v>26.5</v>
      </c>
      <c r="F96" s="1" t="s">
        <v>274</v>
      </c>
    </row>
    <row r="97" spans="1:6" x14ac:dyDescent="0.25">
      <c r="A97" s="1">
        <v>10</v>
      </c>
      <c r="B97" s="1" t="s">
        <v>55</v>
      </c>
      <c r="C97" s="105" t="s">
        <v>500</v>
      </c>
      <c r="D97" s="18" t="s">
        <v>265</v>
      </c>
      <c r="E97" s="106">
        <v>17.5</v>
      </c>
      <c r="F97" s="1" t="s">
        <v>275</v>
      </c>
    </row>
    <row r="98" spans="1:6" x14ac:dyDescent="0.25">
      <c r="A98" s="1">
        <v>1</v>
      </c>
      <c r="B98" s="1" t="s">
        <v>10</v>
      </c>
      <c r="C98" s="105" t="s">
        <v>500</v>
      </c>
      <c r="D98" s="18" t="s">
        <v>40</v>
      </c>
      <c r="E98" s="106">
        <v>6.5</v>
      </c>
      <c r="F98" s="1" t="s">
        <v>274</v>
      </c>
    </row>
    <row r="99" spans="1:6" x14ac:dyDescent="0.25">
      <c r="A99" s="1">
        <v>12</v>
      </c>
      <c r="B99" s="1" t="s">
        <v>12</v>
      </c>
      <c r="C99" s="105" t="s">
        <v>500</v>
      </c>
      <c r="D99" s="18" t="s">
        <v>40</v>
      </c>
      <c r="E99" s="106">
        <v>24</v>
      </c>
      <c r="F99" s="1" t="s">
        <v>274</v>
      </c>
    </row>
    <row r="100" spans="1:6" x14ac:dyDescent="0.25">
      <c r="A100" s="1">
        <v>1</v>
      </c>
      <c r="B100" s="1" t="s">
        <v>21</v>
      </c>
      <c r="C100" s="105" t="s">
        <v>500</v>
      </c>
      <c r="D100" s="18" t="s">
        <v>40</v>
      </c>
      <c r="E100" s="106">
        <v>74</v>
      </c>
      <c r="F100" s="1" t="s">
        <v>274</v>
      </c>
    </row>
    <row r="101" spans="1:6" x14ac:dyDescent="0.25">
      <c r="A101" s="1">
        <v>1</v>
      </c>
      <c r="B101" s="1" t="s">
        <v>100</v>
      </c>
      <c r="C101" s="105" t="s">
        <v>500</v>
      </c>
      <c r="D101" s="18" t="s">
        <v>265</v>
      </c>
      <c r="E101" s="106">
        <v>38.81</v>
      </c>
      <c r="F101" s="1" t="s">
        <v>275</v>
      </c>
    </row>
    <row r="102" spans="1:6" x14ac:dyDescent="0.25">
      <c r="A102" s="1">
        <v>3</v>
      </c>
      <c r="B102" s="1" t="s">
        <v>124</v>
      </c>
      <c r="C102" s="105" t="s">
        <v>500</v>
      </c>
      <c r="D102" s="18" t="s">
        <v>265</v>
      </c>
      <c r="E102" s="106">
        <v>20.61</v>
      </c>
      <c r="F102" s="1" t="s">
        <v>275</v>
      </c>
    </row>
    <row r="103" spans="1:6" x14ac:dyDescent="0.25">
      <c r="A103" s="1">
        <v>1</v>
      </c>
      <c r="B103" s="1" t="s">
        <v>494</v>
      </c>
      <c r="C103" s="105" t="s">
        <v>500</v>
      </c>
      <c r="D103" s="18" t="s">
        <v>265</v>
      </c>
      <c r="E103" s="106">
        <v>100</v>
      </c>
      <c r="F103" s="1" t="s">
        <v>275</v>
      </c>
    </row>
    <row r="104" spans="1:6" x14ac:dyDescent="0.25">
      <c r="A104" s="1">
        <v>1</v>
      </c>
      <c r="B104" s="1" t="s">
        <v>92</v>
      </c>
      <c r="C104" s="105" t="s">
        <v>500</v>
      </c>
      <c r="D104" s="18" t="s">
        <v>462</v>
      </c>
      <c r="E104" s="106">
        <v>45.99</v>
      </c>
      <c r="F104" s="1" t="s">
        <v>274</v>
      </c>
    </row>
    <row r="105" spans="1:6" x14ac:dyDescent="0.25">
      <c r="A105" s="1">
        <v>1</v>
      </c>
      <c r="B105" s="1" t="s">
        <v>31</v>
      </c>
      <c r="C105" s="105" t="s">
        <v>500</v>
      </c>
      <c r="D105" s="18" t="s">
        <v>265</v>
      </c>
      <c r="E105" s="106">
        <v>23.65</v>
      </c>
      <c r="F105" s="1" t="s">
        <v>274</v>
      </c>
    </row>
    <row r="106" spans="1:6" x14ac:dyDescent="0.25">
      <c r="A106" s="1">
        <v>10</v>
      </c>
      <c r="B106" s="1" t="s">
        <v>486</v>
      </c>
      <c r="C106" s="105" t="s">
        <v>500</v>
      </c>
      <c r="D106" s="18" t="s">
        <v>265</v>
      </c>
      <c r="E106" s="106">
        <v>55</v>
      </c>
      <c r="F106" s="1" t="s">
        <v>274</v>
      </c>
    </row>
    <row r="107" spans="1:6" x14ac:dyDescent="0.25">
      <c r="A107" s="1">
        <v>13</v>
      </c>
      <c r="B107" s="1" t="s">
        <v>124</v>
      </c>
      <c r="C107" s="105" t="s">
        <v>500</v>
      </c>
      <c r="D107" s="18" t="s">
        <v>265</v>
      </c>
      <c r="E107" s="106">
        <v>89.31</v>
      </c>
      <c r="F107" s="1" t="s">
        <v>274</v>
      </c>
    </row>
    <row r="108" spans="1:6" x14ac:dyDescent="0.25">
      <c r="A108" s="1">
        <v>10</v>
      </c>
      <c r="B108" s="1" t="s">
        <v>45</v>
      </c>
      <c r="C108" s="105" t="s">
        <v>500</v>
      </c>
      <c r="D108" s="18" t="s">
        <v>265</v>
      </c>
      <c r="E108" s="106">
        <v>19.7</v>
      </c>
      <c r="F108" s="1" t="s">
        <v>274</v>
      </c>
    </row>
    <row r="109" spans="1:6" x14ac:dyDescent="0.25">
      <c r="A109" s="1">
        <v>1</v>
      </c>
      <c r="B109" s="1" t="s">
        <v>155</v>
      </c>
      <c r="C109" s="105" t="s">
        <v>503</v>
      </c>
      <c r="D109" s="18" t="s">
        <v>40</v>
      </c>
      <c r="E109" s="106">
        <v>5.93</v>
      </c>
      <c r="F109" s="1" t="s">
        <v>275</v>
      </c>
    </row>
    <row r="110" spans="1:6" x14ac:dyDescent="0.25">
      <c r="A110" s="1">
        <v>30</v>
      </c>
      <c r="B110" s="1" t="s">
        <v>47</v>
      </c>
      <c r="C110" s="105" t="s">
        <v>503</v>
      </c>
      <c r="D110" s="18" t="s">
        <v>265</v>
      </c>
      <c r="E110" s="106">
        <v>67.5</v>
      </c>
      <c r="F110" s="1" t="s">
        <v>274</v>
      </c>
    </row>
    <row r="111" spans="1:6" x14ac:dyDescent="0.25">
      <c r="A111" s="1">
        <v>12</v>
      </c>
      <c r="B111" s="1" t="s">
        <v>20</v>
      </c>
      <c r="C111" s="105" t="s">
        <v>503</v>
      </c>
      <c r="D111" s="18" t="s">
        <v>265</v>
      </c>
      <c r="E111" s="106">
        <v>67.199999999999989</v>
      </c>
      <c r="F111" s="1" t="s">
        <v>274</v>
      </c>
    </row>
    <row r="112" spans="1:6" x14ac:dyDescent="0.25">
      <c r="A112" s="1">
        <v>1</v>
      </c>
      <c r="B112" s="1" t="s">
        <v>125</v>
      </c>
      <c r="C112" s="105" t="s">
        <v>503</v>
      </c>
      <c r="D112" s="18" t="s">
        <v>265</v>
      </c>
      <c r="E112" s="106">
        <v>241.9</v>
      </c>
      <c r="F112" s="1" t="s">
        <v>274</v>
      </c>
    </row>
    <row r="113" spans="1:6" x14ac:dyDescent="0.25">
      <c r="A113" s="1">
        <v>4</v>
      </c>
      <c r="B113" s="1" t="s">
        <v>78</v>
      </c>
      <c r="C113" s="105" t="s">
        <v>503</v>
      </c>
      <c r="D113" s="18" t="s">
        <v>42</v>
      </c>
      <c r="E113" s="106">
        <v>12</v>
      </c>
      <c r="F113" s="1" t="s">
        <v>274</v>
      </c>
    </row>
    <row r="114" spans="1:6" x14ac:dyDescent="0.25">
      <c r="A114" s="1">
        <v>1</v>
      </c>
      <c r="B114" s="1" t="s">
        <v>155</v>
      </c>
      <c r="C114" s="105" t="s">
        <v>503</v>
      </c>
      <c r="D114" s="18" t="s">
        <v>42</v>
      </c>
      <c r="E114" s="106">
        <v>5.93</v>
      </c>
      <c r="F114" s="1" t="s">
        <v>274</v>
      </c>
    </row>
    <row r="115" spans="1:6" x14ac:dyDescent="0.25">
      <c r="A115" s="1">
        <v>1</v>
      </c>
      <c r="B115" s="1" t="s">
        <v>477</v>
      </c>
      <c r="C115" s="105" t="s">
        <v>503</v>
      </c>
      <c r="D115" s="18" t="s">
        <v>462</v>
      </c>
      <c r="E115" s="106">
        <v>47.95</v>
      </c>
      <c r="F115" s="1" t="s">
        <v>274</v>
      </c>
    </row>
    <row r="116" spans="1:6" x14ac:dyDescent="0.25">
      <c r="A116" s="1">
        <v>1</v>
      </c>
      <c r="B116" s="1" t="s">
        <v>64</v>
      </c>
      <c r="C116" s="105" t="s">
        <v>503</v>
      </c>
      <c r="D116" s="18" t="s">
        <v>264</v>
      </c>
      <c r="E116" s="106">
        <v>207</v>
      </c>
      <c r="F116" s="1" t="s">
        <v>274</v>
      </c>
    </row>
    <row r="117" spans="1:6" x14ac:dyDescent="0.25">
      <c r="A117" s="1">
        <v>1</v>
      </c>
      <c r="B117" s="1" t="s">
        <v>176</v>
      </c>
      <c r="C117" s="105" t="s">
        <v>503</v>
      </c>
      <c r="D117" s="18" t="s">
        <v>264</v>
      </c>
      <c r="E117" s="106">
        <v>96.95</v>
      </c>
      <c r="F117" s="1" t="s">
        <v>274</v>
      </c>
    </row>
    <row r="118" spans="1:6" x14ac:dyDescent="0.25">
      <c r="A118" s="1">
        <v>8</v>
      </c>
      <c r="B118" s="1" t="s">
        <v>12</v>
      </c>
      <c r="C118" s="105" t="s">
        <v>503</v>
      </c>
      <c r="D118" s="18" t="s">
        <v>264</v>
      </c>
      <c r="E118" s="106">
        <v>16</v>
      </c>
      <c r="F118" s="1" t="s">
        <v>274</v>
      </c>
    </row>
    <row r="119" spans="1:6" x14ac:dyDescent="0.25">
      <c r="A119" s="1">
        <v>10</v>
      </c>
      <c r="B119" s="1" t="s">
        <v>109</v>
      </c>
      <c r="C119" s="105" t="s">
        <v>503</v>
      </c>
      <c r="D119" s="18" t="s">
        <v>42</v>
      </c>
      <c r="E119" s="106">
        <v>18.899999999999999</v>
      </c>
      <c r="F119" s="1" t="s">
        <v>274</v>
      </c>
    </row>
    <row r="120" spans="1:6" x14ac:dyDescent="0.25">
      <c r="A120" s="1">
        <v>12</v>
      </c>
      <c r="B120" s="1" t="s">
        <v>20</v>
      </c>
      <c r="C120" s="105" t="s">
        <v>503</v>
      </c>
      <c r="D120" s="18" t="s">
        <v>42</v>
      </c>
      <c r="E120" s="106">
        <v>67.199999999999989</v>
      </c>
      <c r="F120" s="1" t="s">
        <v>274</v>
      </c>
    </row>
    <row r="121" spans="1:6" x14ac:dyDescent="0.25">
      <c r="A121" s="1">
        <v>10</v>
      </c>
      <c r="B121" s="1" t="s">
        <v>475</v>
      </c>
      <c r="C121" s="105" t="s">
        <v>503</v>
      </c>
      <c r="D121" s="18" t="s">
        <v>42</v>
      </c>
      <c r="E121" s="106">
        <v>5.6000000000000005</v>
      </c>
      <c r="F121" s="1" t="s">
        <v>274</v>
      </c>
    </row>
    <row r="122" spans="1:6" x14ac:dyDescent="0.25">
      <c r="A122" s="1">
        <v>1</v>
      </c>
      <c r="B122" s="1" t="s">
        <v>90</v>
      </c>
      <c r="C122" s="105" t="s">
        <v>503</v>
      </c>
      <c r="D122" s="18" t="s">
        <v>40</v>
      </c>
      <c r="E122" s="106">
        <v>70.89</v>
      </c>
      <c r="F122" s="1" t="s">
        <v>275</v>
      </c>
    </row>
    <row r="123" spans="1:6" x14ac:dyDescent="0.25">
      <c r="A123" s="1">
        <v>10</v>
      </c>
      <c r="B123" s="1" t="s">
        <v>486</v>
      </c>
      <c r="C123" s="105" t="s">
        <v>504</v>
      </c>
      <c r="D123" s="18" t="s">
        <v>41</v>
      </c>
      <c r="E123" s="106">
        <v>55</v>
      </c>
      <c r="F123" s="1" t="s">
        <v>274</v>
      </c>
    </row>
    <row r="124" spans="1:6" x14ac:dyDescent="0.25">
      <c r="A124" s="1">
        <v>10</v>
      </c>
      <c r="B124" s="1" t="s">
        <v>109</v>
      </c>
      <c r="C124" s="105" t="s">
        <v>504</v>
      </c>
      <c r="D124" s="18" t="s">
        <v>265</v>
      </c>
      <c r="E124" s="106">
        <v>18.899999999999999</v>
      </c>
      <c r="F124" s="1" t="s">
        <v>274</v>
      </c>
    </row>
    <row r="125" spans="1:6" x14ac:dyDescent="0.25">
      <c r="A125" s="1">
        <v>1</v>
      </c>
      <c r="B125" s="1" t="s">
        <v>487</v>
      </c>
      <c r="C125" s="105" t="s">
        <v>504</v>
      </c>
      <c r="D125" s="18" t="s">
        <v>264</v>
      </c>
      <c r="E125" s="106">
        <v>40</v>
      </c>
      <c r="F125" s="1" t="s">
        <v>274</v>
      </c>
    </row>
    <row r="126" spans="1:6" x14ac:dyDescent="0.25">
      <c r="A126" s="1">
        <v>16</v>
      </c>
      <c r="B126" s="1" t="s">
        <v>12</v>
      </c>
      <c r="C126" s="105" t="s">
        <v>504</v>
      </c>
      <c r="D126" s="18" t="s">
        <v>462</v>
      </c>
      <c r="E126" s="106">
        <v>32</v>
      </c>
      <c r="F126" s="1" t="s">
        <v>274</v>
      </c>
    </row>
    <row r="127" spans="1:6" x14ac:dyDescent="0.25">
      <c r="A127" s="1">
        <v>1</v>
      </c>
      <c r="B127" s="1" t="s">
        <v>114</v>
      </c>
      <c r="C127" s="105" t="s">
        <v>504</v>
      </c>
      <c r="D127" s="18" t="s">
        <v>41</v>
      </c>
      <c r="E127" s="106">
        <v>174.65</v>
      </c>
      <c r="F127" s="1" t="s">
        <v>274</v>
      </c>
    </row>
    <row r="128" spans="1:6" x14ac:dyDescent="0.25">
      <c r="A128" s="1">
        <v>2</v>
      </c>
      <c r="B128" s="1" t="s">
        <v>68</v>
      </c>
      <c r="C128" s="105" t="s">
        <v>505</v>
      </c>
      <c r="D128" s="18" t="s">
        <v>264</v>
      </c>
      <c r="E128" s="106">
        <v>62.46</v>
      </c>
      <c r="F128" s="1" t="s">
        <v>274</v>
      </c>
    </row>
    <row r="129" spans="1:6" x14ac:dyDescent="0.25">
      <c r="A129" s="1">
        <v>2</v>
      </c>
      <c r="B129" s="1" t="s">
        <v>78</v>
      </c>
      <c r="C129" s="105" t="s">
        <v>505</v>
      </c>
      <c r="D129" s="18" t="s">
        <v>462</v>
      </c>
      <c r="E129" s="106">
        <v>6</v>
      </c>
      <c r="F129" s="1" t="s">
        <v>275</v>
      </c>
    </row>
    <row r="130" spans="1:6" x14ac:dyDescent="0.25">
      <c r="A130" s="1">
        <v>1</v>
      </c>
      <c r="B130" s="1" t="s">
        <v>155</v>
      </c>
      <c r="C130" s="105" t="s">
        <v>505</v>
      </c>
      <c r="D130" s="18" t="s">
        <v>462</v>
      </c>
      <c r="E130" s="106">
        <v>5.93</v>
      </c>
      <c r="F130" s="1" t="s">
        <v>275</v>
      </c>
    </row>
    <row r="131" spans="1:6" x14ac:dyDescent="0.25">
      <c r="A131" s="1">
        <v>12</v>
      </c>
      <c r="B131" s="1" t="s">
        <v>20</v>
      </c>
      <c r="C131" s="105" t="s">
        <v>506</v>
      </c>
      <c r="D131" s="18" t="s">
        <v>203</v>
      </c>
      <c r="E131" s="106">
        <v>67.199999999999989</v>
      </c>
      <c r="F131" s="1" t="s">
        <v>274</v>
      </c>
    </row>
    <row r="132" spans="1:6" x14ac:dyDescent="0.25">
      <c r="A132" s="1">
        <v>6</v>
      </c>
      <c r="B132" s="1" t="s">
        <v>486</v>
      </c>
      <c r="C132" s="105" t="s">
        <v>506</v>
      </c>
      <c r="D132" s="18" t="s">
        <v>507</v>
      </c>
      <c r="E132" s="106">
        <v>33</v>
      </c>
      <c r="F132" s="1" t="s">
        <v>275</v>
      </c>
    </row>
    <row r="133" spans="1:6" x14ac:dyDescent="0.25">
      <c r="A133" s="1">
        <v>1</v>
      </c>
      <c r="B133" s="1" t="s">
        <v>189</v>
      </c>
      <c r="C133" s="105" t="s">
        <v>506</v>
      </c>
      <c r="D133" s="18" t="s">
        <v>41</v>
      </c>
      <c r="E133" s="106">
        <v>78.599999999999994</v>
      </c>
      <c r="F133" s="1" t="s">
        <v>274</v>
      </c>
    </row>
    <row r="134" spans="1:6" x14ac:dyDescent="0.25">
      <c r="A134" s="1">
        <v>12</v>
      </c>
      <c r="B134" s="1" t="s">
        <v>12</v>
      </c>
      <c r="C134" s="105" t="s">
        <v>506</v>
      </c>
      <c r="D134" s="18" t="s">
        <v>43</v>
      </c>
      <c r="E134" s="106">
        <v>24</v>
      </c>
      <c r="F134" s="1" t="s">
        <v>274</v>
      </c>
    </row>
    <row r="135" spans="1:6" x14ac:dyDescent="0.25">
      <c r="A135" s="1">
        <v>1</v>
      </c>
      <c r="B135" s="1" t="s">
        <v>23</v>
      </c>
      <c r="C135" s="105" t="s">
        <v>506</v>
      </c>
      <c r="D135" s="18" t="s">
        <v>43</v>
      </c>
      <c r="E135" s="106">
        <v>88.2</v>
      </c>
      <c r="F135" s="1" t="s">
        <v>274</v>
      </c>
    </row>
    <row r="136" spans="1:6" x14ac:dyDescent="0.25">
      <c r="A136" s="1">
        <v>10</v>
      </c>
      <c r="B136" s="1" t="s">
        <v>109</v>
      </c>
      <c r="C136" s="105" t="s">
        <v>508</v>
      </c>
      <c r="D136" s="18" t="s">
        <v>43</v>
      </c>
      <c r="E136" s="106">
        <v>18.899999999999999</v>
      </c>
      <c r="F136" s="1" t="s">
        <v>274</v>
      </c>
    </row>
    <row r="137" spans="1:6" x14ac:dyDescent="0.25">
      <c r="A137" s="1">
        <v>2</v>
      </c>
      <c r="B137" s="1" t="s">
        <v>78</v>
      </c>
      <c r="C137" s="105" t="s">
        <v>508</v>
      </c>
      <c r="D137" s="18" t="s">
        <v>43</v>
      </c>
      <c r="E137" s="106">
        <v>2.6</v>
      </c>
      <c r="F137" s="1" t="s">
        <v>274</v>
      </c>
    </row>
    <row r="138" spans="1:6" x14ac:dyDescent="0.25">
      <c r="A138" s="1">
        <v>10</v>
      </c>
      <c r="B138" s="1" t="s">
        <v>467</v>
      </c>
      <c r="C138" s="105" t="s">
        <v>508</v>
      </c>
      <c r="D138" s="18" t="s">
        <v>43</v>
      </c>
      <c r="E138" s="106">
        <v>90</v>
      </c>
      <c r="F138" s="1" t="s">
        <v>274</v>
      </c>
    </row>
    <row r="139" spans="1:6" x14ac:dyDescent="0.25">
      <c r="A139" s="1">
        <v>10</v>
      </c>
      <c r="B139" s="1" t="s">
        <v>55</v>
      </c>
      <c r="C139" s="105" t="s">
        <v>508</v>
      </c>
      <c r="D139" s="18" t="s">
        <v>43</v>
      </c>
      <c r="E139" s="106">
        <v>17.5</v>
      </c>
      <c r="F139" s="1" t="s">
        <v>274</v>
      </c>
    </row>
    <row r="140" spans="1:6" x14ac:dyDescent="0.25">
      <c r="A140" s="1">
        <v>1</v>
      </c>
      <c r="B140" s="1" t="s">
        <v>155</v>
      </c>
      <c r="C140" s="105" t="s">
        <v>508</v>
      </c>
      <c r="D140" s="18" t="s">
        <v>43</v>
      </c>
      <c r="E140" s="106">
        <v>5.93</v>
      </c>
      <c r="F140" s="1" t="s">
        <v>274</v>
      </c>
    </row>
    <row r="141" spans="1:6" x14ac:dyDescent="0.25">
      <c r="A141" s="1">
        <v>10</v>
      </c>
      <c r="B141" s="1" t="s">
        <v>78</v>
      </c>
      <c r="C141" s="105" t="s">
        <v>508</v>
      </c>
      <c r="D141" s="18" t="s">
        <v>43</v>
      </c>
      <c r="E141" s="106">
        <v>13</v>
      </c>
      <c r="F141" s="1" t="s">
        <v>274</v>
      </c>
    </row>
    <row r="142" spans="1:6" x14ac:dyDescent="0.25">
      <c r="A142" s="1">
        <v>8</v>
      </c>
      <c r="B142" s="1" t="s">
        <v>124</v>
      </c>
      <c r="C142" s="105" t="s">
        <v>510</v>
      </c>
      <c r="D142" s="18" t="s">
        <v>507</v>
      </c>
      <c r="E142" s="106">
        <v>54.96</v>
      </c>
      <c r="F142" s="1" t="s">
        <v>275</v>
      </c>
    </row>
    <row r="143" spans="1:6" x14ac:dyDescent="0.25">
      <c r="A143" s="1">
        <v>1</v>
      </c>
      <c r="B143" s="1" t="s">
        <v>10</v>
      </c>
      <c r="C143" s="105" t="s">
        <v>510</v>
      </c>
      <c r="D143" s="18" t="s">
        <v>38</v>
      </c>
      <c r="E143" s="106">
        <v>6.5</v>
      </c>
      <c r="F143" s="1" t="s">
        <v>274</v>
      </c>
    </row>
    <row r="144" spans="1:6" x14ac:dyDescent="0.25">
      <c r="A144" s="1">
        <v>4</v>
      </c>
      <c r="B144" s="1" t="s">
        <v>12</v>
      </c>
      <c r="C144" s="105" t="s">
        <v>510</v>
      </c>
      <c r="D144" s="18" t="s">
        <v>38</v>
      </c>
      <c r="E144" s="106">
        <v>8</v>
      </c>
      <c r="F144" s="1" t="s">
        <v>274</v>
      </c>
    </row>
    <row r="145" spans="1:6" x14ac:dyDescent="0.25">
      <c r="A145" s="1">
        <v>1</v>
      </c>
      <c r="B145" s="1" t="s">
        <v>460</v>
      </c>
      <c r="C145" s="105" t="s">
        <v>510</v>
      </c>
      <c r="D145" s="18" t="s">
        <v>507</v>
      </c>
      <c r="E145" s="106">
        <v>8.19</v>
      </c>
      <c r="F145" s="1" t="s">
        <v>274</v>
      </c>
    </row>
    <row r="146" spans="1:6" x14ac:dyDescent="0.25">
      <c r="A146" s="1">
        <v>10</v>
      </c>
      <c r="B146" s="1" t="s">
        <v>109</v>
      </c>
      <c r="C146" s="105" t="s">
        <v>510</v>
      </c>
      <c r="D146" s="18" t="s">
        <v>38</v>
      </c>
      <c r="E146" s="106">
        <v>6.3</v>
      </c>
      <c r="F146" s="1" t="s">
        <v>274</v>
      </c>
    </row>
    <row r="147" spans="1:6" x14ac:dyDescent="0.25">
      <c r="A147" s="1">
        <v>1</v>
      </c>
      <c r="B147" s="1" t="s">
        <v>95</v>
      </c>
      <c r="C147" s="105" t="s">
        <v>510</v>
      </c>
      <c r="D147" s="18" t="s">
        <v>42</v>
      </c>
      <c r="E147" s="106">
        <v>35</v>
      </c>
      <c r="F147" s="1" t="s">
        <v>274</v>
      </c>
    </row>
    <row r="148" spans="1:6" x14ac:dyDescent="0.25">
      <c r="A148" s="1">
        <v>22</v>
      </c>
      <c r="B148" s="1" t="s">
        <v>135</v>
      </c>
      <c r="C148" s="105" t="s">
        <v>510</v>
      </c>
      <c r="D148" s="18" t="s">
        <v>41</v>
      </c>
      <c r="E148" s="106">
        <v>151.57999999999998</v>
      </c>
      <c r="F148" s="1" t="s">
        <v>274</v>
      </c>
    </row>
    <row r="149" spans="1:6" x14ac:dyDescent="0.25">
      <c r="A149" s="1">
        <v>12</v>
      </c>
      <c r="B149" s="1" t="s">
        <v>20</v>
      </c>
      <c r="C149" s="105" t="s">
        <v>510</v>
      </c>
      <c r="D149" s="18" t="s">
        <v>462</v>
      </c>
      <c r="E149" s="106">
        <v>67.199999999999989</v>
      </c>
      <c r="F149" s="1" t="s">
        <v>274</v>
      </c>
    </row>
    <row r="150" spans="1:6" x14ac:dyDescent="0.25">
      <c r="C150" s="84"/>
    </row>
  </sheetData>
  <sortState xmlns:xlrd2="http://schemas.microsoft.com/office/spreadsheetml/2017/richdata2" ref="J2:L59">
    <sortCondition descending="1" ref="L2:L59"/>
  </sortState>
  <mergeCells count="2">
    <mergeCell ref="H1:H3"/>
    <mergeCell ref="G2:G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375A3-D9EB-402D-AD2A-EDA11CF32AA6}">
  <sheetPr codeName="Registros"/>
  <dimension ref="A1:I818"/>
  <sheetViews>
    <sheetView showGridLines="0" topLeftCell="B350" workbookViewId="0">
      <selection activeCell="J619" sqref="J619"/>
    </sheetView>
  </sheetViews>
  <sheetFormatPr defaultRowHeight="15" x14ac:dyDescent="0.25"/>
  <cols>
    <col min="1" max="1" width="11.28515625" bestFit="1" customWidth="1"/>
    <col min="2" max="2" width="49.28515625" bestFit="1" customWidth="1"/>
    <col min="3" max="3" width="10.28515625" style="84" customWidth="1"/>
    <col min="4" max="4" width="16.85546875" bestFit="1" customWidth="1"/>
    <col min="5" max="5" width="11.28515625" style="19" bestFit="1" customWidth="1"/>
    <col min="6" max="6" width="14.140625" bestFit="1" customWidth="1"/>
    <col min="7" max="7" width="21.140625" customWidth="1"/>
    <col min="9" max="9" width="13.85546875" customWidth="1"/>
    <col min="11" max="11" width="8.28515625" bestFit="1" customWidth="1"/>
  </cols>
  <sheetData>
    <row r="1" spans="1:9" ht="32.25" customHeight="1" x14ac:dyDescent="0.25">
      <c r="A1" s="40" t="s">
        <v>427</v>
      </c>
      <c r="B1" s="40" t="s">
        <v>428</v>
      </c>
      <c r="C1" s="95" t="s">
        <v>429</v>
      </c>
      <c r="D1" s="40" t="s">
        <v>263</v>
      </c>
      <c r="E1" s="111" t="s">
        <v>430</v>
      </c>
      <c r="F1" s="40" t="s">
        <v>431</v>
      </c>
      <c r="G1" s="112" t="s">
        <v>938</v>
      </c>
      <c r="H1" s="138" t="s">
        <v>512</v>
      </c>
      <c r="I1" s="138"/>
    </row>
    <row r="2" spans="1:9" ht="15.75" customHeight="1" x14ac:dyDescent="0.25">
      <c r="A2" s="12">
        <v>1</v>
      </c>
      <c r="B2" s="12" t="s">
        <v>673</v>
      </c>
      <c r="C2" s="96">
        <v>46026</v>
      </c>
      <c r="D2" s="12" t="s">
        <v>43</v>
      </c>
      <c r="E2" s="116">
        <v>18</v>
      </c>
      <c r="F2" s="12" t="s">
        <v>723</v>
      </c>
      <c r="G2" s="110" t="s">
        <v>421</v>
      </c>
      <c r="H2" s="138"/>
      <c r="I2" s="138"/>
    </row>
    <row r="3" spans="1:9" x14ac:dyDescent="0.25">
      <c r="A3" s="12">
        <v>1</v>
      </c>
      <c r="B3" s="12" t="s">
        <v>488</v>
      </c>
      <c r="C3" s="96">
        <v>46026</v>
      </c>
      <c r="D3" s="12" t="s">
        <v>43</v>
      </c>
      <c r="E3" s="116">
        <v>80</v>
      </c>
      <c r="F3" s="12" t="s">
        <v>723</v>
      </c>
      <c r="G3" s="110"/>
    </row>
    <row r="4" spans="1:9" x14ac:dyDescent="0.25">
      <c r="A4" s="12">
        <v>3</v>
      </c>
      <c r="B4" s="12" t="s">
        <v>71</v>
      </c>
      <c r="C4" s="118">
        <v>46026</v>
      </c>
      <c r="D4" s="12" t="s">
        <v>43</v>
      </c>
      <c r="E4" s="116">
        <v>5.0999999999999996</v>
      </c>
      <c r="F4" s="12" t="s">
        <v>723</v>
      </c>
      <c r="G4" s="110"/>
    </row>
    <row r="5" spans="1:9" x14ac:dyDescent="0.25">
      <c r="A5" s="12">
        <v>1</v>
      </c>
      <c r="B5" s="12" t="s">
        <v>114</v>
      </c>
      <c r="C5" s="118">
        <v>46026</v>
      </c>
      <c r="D5" s="12" t="s">
        <v>462</v>
      </c>
      <c r="E5" s="116">
        <v>194.04</v>
      </c>
      <c r="F5" s="12" t="s">
        <v>723</v>
      </c>
      <c r="G5" s="110"/>
    </row>
    <row r="6" spans="1:9" x14ac:dyDescent="0.25">
      <c r="A6" s="12">
        <v>8</v>
      </c>
      <c r="B6" s="12" t="s">
        <v>122</v>
      </c>
      <c r="C6" s="118">
        <v>46026</v>
      </c>
      <c r="D6" s="12" t="s">
        <v>161</v>
      </c>
      <c r="E6" s="116">
        <v>47.84</v>
      </c>
      <c r="F6" s="12" t="s">
        <v>723</v>
      </c>
      <c r="G6" s="110"/>
    </row>
    <row r="7" spans="1:9" x14ac:dyDescent="0.25">
      <c r="A7" s="12">
        <v>1</v>
      </c>
      <c r="B7" s="12" t="s">
        <v>130</v>
      </c>
      <c r="C7" s="118">
        <v>46026</v>
      </c>
      <c r="D7" s="12" t="s">
        <v>161</v>
      </c>
      <c r="E7" s="116">
        <v>75.39</v>
      </c>
      <c r="F7" s="12" t="s">
        <v>723</v>
      </c>
      <c r="G7" s="110"/>
    </row>
    <row r="8" spans="1:9" x14ac:dyDescent="0.25">
      <c r="A8" s="12">
        <v>1</v>
      </c>
      <c r="B8" s="12" t="s">
        <v>133</v>
      </c>
      <c r="C8" s="118">
        <v>46026</v>
      </c>
      <c r="D8" s="12" t="s">
        <v>161</v>
      </c>
      <c r="E8" s="116">
        <v>101.02</v>
      </c>
      <c r="F8" s="12" t="s">
        <v>723</v>
      </c>
      <c r="G8" s="110"/>
    </row>
    <row r="9" spans="1:9" x14ac:dyDescent="0.25">
      <c r="A9" s="12">
        <v>1</v>
      </c>
      <c r="B9" s="12" t="s">
        <v>666</v>
      </c>
      <c r="C9" s="118">
        <v>0</v>
      </c>
      <c r="D9" s="12" t="s">
        <v>161</v>
      </c>
      <c r="E9" s="116">
        <v>17.14</v>
      </c>
      <c r="F9" s="12" t="s">
        <v>723</v>
      </c>
      <c r="G9" s="110"/>
    </row>
    <row r="10" spans="1:9" x14ac:dyDescent="0.25">
      <c r="A10" s="12">
        <v>432</v>
      </c>
      <c r="B10" s="12" t="s">
        <v>701</v>
      </c>
      <c r="C10" s="118">
        <v>46036</v>
      </c>
      <c r="D10" s="12" t="s">
        <v>161</v>
      </c>
      <c r="E10" s="116">
        <v>1395.36</v>
      </c>
      <c r="F10" s="12" t="s">
        <v>723</v>
      </c>
      <c r="G10" s="110"/>
    </row>
    <row r="11" spans="1:9" x14ac:dyDescent="0.25">
      <c r="A11" s="12">
        <v>41</v>
      </c>
      <c r="B11" s="12" t="s">
        <v>693</v>
      </c>
      <c r="C11" s="118">
        <v>46036</v>
      </c>
      <c r="D11" s="12" t="s">
        <v>161</v>
      </c>
      <c r="E11" s="116">
        <v>694.94999999999993</v>
      </c>
      <c r="F11" s="12" t="s">
        <v>723</v>
      </c>
      <c r="G11" s="110"/>
    </row>
    <row r="12" spans="1:9" x14ac:dyDescent="0.25">
      <c r="A12" s="12">
        <v>104</v>
      </c>
      <c r="B12" s="12" t="s">
        <v>689</v>
      </c>
      <c r="C12" s="96">
        <v>46041</v>
      </c>
      <c r="D12" s="12" t="s">
        <v>161</v>
      </c>
      <c r="E12" s="116">
        <v>1739.92</v>
      </c>
      <c r="F12" s="12" t="s">
        <v>723</v>
      </c>
      <c r="G12" s="110"/>
    </row>
    <row r="13" spans="1:9" x14ac:dyDescent="0.25">
      <c r="A13" s="12">
        <v>88</v>
      </c>
      <c r="B13" s="12" t="s">
        <v>699</v>
      </c>
      <c r="C13" s="96">
        <v>46041</v>
      </c>
      <c r="D13" s="12" t="s">
        <v>161</v>
      </c>
      <c r="E13" s="116">
        <v>3691.6000000000004</v>
      </c>
      <c r="F13" s="12" t="s">
        <v>723</v>
      </c>
      <c r="G13" s="110"/>
    </row>
    <row r="14" spans="1:9" x14ac:dyDescent="0.25">
      <c r="A14" s="12">
        <v>10</v>
      </c>
      <c r="B14" s="12" t="s">
        <v>15</v>
      </c>
      <c r="C14" s="96">
        <v>46041</v>
      </c>
      <c r="D14" s="12" t="s">
        <v>40</v>
      </c>
      <c r="E14" s="116">
        <v>33.299999999999997</v>
      </c>
      <c r="F14" s="12" t="s">
        <v>724</v>
      </c>
      <c r="G14" s="110"/>
    </row>
    <row r="15" spans="1:9" x14ac:dyDescent="0.25">
      <c r="A15" s="12">
        <v>1</v>
      </c>
      <c r="B15" s="12" t="s">
        <v>695</v>
      </c>
      <c r="C15" s="96">
        <v>46041</v>
      </c>
      <c r="D15" s="12" t="s">
        <v>40</v>
      </c>
      <c r="E15" s="116">
        <v>40</v>
      </c>
      <c r="F15" s="12" t="s">
        <v>723</v>
      </c>
      <c r="G15" s="110"/>
    </row>
    <row r="16" spans="1:9" x14ac:dyDescent="0.25">
      <c r="A16" s="12">
        <v>12</v>
      </c>
      <c r="B16" s="12" t="s">
        <v>12</v>
      </c>
      <c r="C16" s="96">
        <v>46041</v>
      </c>
      <c r="D16" s="12" t="s">
        <v>567</v>
      </c>
      <c r="E16" s="116">
        <v>26.880000000000003</v>
      </c>
      <c r="F16" s="12" t="s">
        <v>723</v>
      </c>
      <c r="G16" s="110"/>
    </row>
    <row r="17" spans="1:7" x14ac:dyDescent="0.25">
      <c r="A17" s="12">
        <v>1</v>
      </c>
      <c r="B17" s="12" t="s">
        <v>110</v>
      </c>
      <c r="C17" s="96">
        <v>46041</v>
      </c>
      <c r="D17" s="12" t="s">
        <v>567</v>
      </c>
      <c r="E17" s="116">
        <v>100</v>
      </c>
      <c r="F17" s="12" t="s">
        <v>723</v>
      </c>
      <c r="G17" s="110"/>
    </row>
    <row r="18" spans="1:7" x14ac:dyDescent="0.25">
      <c r="A18" s="12">
        <v>1</v>
      </c>
      <c r="B18" s="12" t="s">
        <v>559</v>
      </c>
      <c r="C18" s="96">
        <v>46041</v>
      </c>
      <c r="D18" s="12" t="s">
        <v>567</v>
      </c>
      <c r="E18" s="116">
        <v>11.85</v>
      </c>
      <c r="F18" s="12" t="s">
        <v>723</v>
      </c>
      <c r="G18" s="110"/>
    </row>
    <row r="19" spans="1:7" x14ac:dyDescent="0.25">
      <c r="A19" s="12">
        <v>1</v>
      </c>
      <c r="B19" s="12" t="s">
        <v>2</v>
      </c>
      <c r="C19" s="96">
        <v>46041</v>
      </c>
      <c r="D19" s="12" t="s">
        <v>568</v>
      </c>
      <c r="E19" s="116">
        <v>113.24</v>
      </c>
      <c r="F19" s="12" t="s">
        <v>723</v>
      </c>
      <c r="G19" s="110"/>
    </row>
    <row r="20" spans="1:7" x14ac:dyDescent="0.25">
      <c r="A20" s="12">
        <v>10</v>
      </c>
      <c r="B20" s="12" t="s">
        <v>551</v>
      </c>
      <c r="C20" s="96">
        <v>46041</v>
      </c>
      <c r="D20" s="12" t="s">
        <v>43</v>
      </c>
      <c r="E20" s="116">
        <v>13.600000000000001</v>
      </c>
      <c r="F20" s="12" t="s">
        <v>723</v>
      </c>
      <c r="G20" s="110"/>
    </row>
    <row r="21" spans="1:7" x14ac:dyDescent="0.25">
      <c r="A21" s="12">
        <v>20</v>
      </c>
      <c r="B21" s="12" t="s">
        <v>596</v>
      </c>
      <c r="C21" s="96">
        <v>46041</v>
      </c>
      <c r="D21" s="12" t="s">
        <v>41</v>
      </c>
      <c r="E21" s="116">
        <v>116</v>
      </c>
      <c r="F21" s="12" t="s">
        <v>723</v>
      </c>
      <c r="G21" s="110"/>
    </row>
    <row r="22" spans="1:7" x14ac:dyDescent="0.25">
      <c r="A22" s="12">
        <v>1</v>
      </c>
      <c r="B22" s="12" t="s">
        <v>185</v>
      </c>
      <c r="C22" s="96">
        <v>46041</v>
      </c>
      <c r="D22" s="12" t="s">
        <v>462</v>
      </c>
      <c r="E22" s="116">
        <v>726.82</v>
      </c>
      <c r="F22" s="12" t="s">
        <v>723</v>
      </c>
      <c r="G22" s="110"/>
    </row>
    <row r="23" spans="1:7" x14ac:dyDescent="0.25">
      <c r="A23" s="12">
        <v>1</v>
      </c>
      <c r="B23" s="12" t="s">
        <v>725</v>
      </c>
      <c r="C23" s="96">
        <v>46041</v>
      </c>
      <c r="D23" s="12" t="s">
        <v>43</v>
      </c>
      <c r="E23" s="116">
        <v>59.9</v>
      </c>
      <c r="F23" s="12" t="s">
        <v>723</v>
      </c>
      <c r="G23" s="110"/>
    </row>
    <row r="24" spans="1:7" x14ac:dyDescent="0.25">
      <c r="A24" s="12">
        <v>3</v>
      </c>
      <c r="B24" s="12" t="s">
        <v>108</v>
      </c>
      <c r="C24" s="96">
        <v>46044</v>
      </c>
      <c r="D24" s="12" t="s">
        <v>41</v>
      </c>
      <c r="E24" s="116">
        <v>8.3999999999999986</v>
      </c>
      <c r="F24" s="12" t="s">
        <v>723</v>
      </c>
      <c r="G24" s="110"/>
    </row>
    <row r="25" spans="1:7" x14ac:dyDescent="0.25">
      <c r="A25" s="12">
        <v>1</v>
      </c>
      <c r="B25" s="12" t="s">
        <v>155</v>
      </c>
      <c r="C25" s="96">
        <v>46044</v>
      </c>
      <c r="D25" s="12" t="s">
        <v>43</v>
      </c>
      <c r="E25" s="116">
        <v>5.93</v>
      </c>
      <c r="F25" s="12" t="s">
        <v>723</v>
      </c>
      <c r="G25" s="110"/>
    </row>
    <row r="26" spans="1:7" x14ac:dyDescent="0.25">
      <c r="A26" s="12">
        <v>2</v>
      </c>
      <c r="B26" s="12" t="s">
        <v>551</v>
      </c>
      <c r="C26" s="96">
        <v>46048</v>
      </c>
      <c r="D26" s="12" t="s">
        <v>41</v>
      </c>
      <c r="E26" s="116">
        <v>2.72</v>
      </c>
      <c r="F26" s="12" t="s">
        <v>723</v>
      </c>
      <c r="G26" s="110"/>
    </row>
    <row r="27" spans="1:7" x14ac:dyDescent="0.25">
      <c r="A27" s="12">
        <v>2</v>
      </c>
      <c r="B27" s="12" t="s">
        <v>71</v>
      </c>
      <c r="C27" s="96">
        <v>46048</v>
      </c>
      <c r="D27" s="12" t="s">
        <v>41</v>
      </c>
      <c r="E27" s="116">
        <v>3.4</v>
      </c>
      <c r="F27" s="12" t="s">
        <v>723</v>
      </c>
      <c r="G27" s="110"/>
    </row>
    <row r="28" spans="1:7" x14ac:dyDescent="0.25">
      <c r="A28" s="12">
        <v>1</v>
      </c>
      <c r="B28" s="12" t="s">
        <v>673</v>
      </c>
      <c r="C28" s="96">
        <v>46048</v>
      </c>
      <c r="D28" s="12" t="s">
        <v>43</v>
      </c>
      <c r="E28" s="116">
        <v>18</v>
      </c>
      <c r="F28" s="12" t="s">
        <v>723</v>
      </c>
      <c r="G28" s="110"/>
    </row>
    <row r="29" spans="1:7" x14ac:dyDescent="0.25">
      <c r="A29" s="12">
        <v>1</v>
      </c>
      <c r="B29" s="12" t="s">
        <v>479</v>
      </c>
      <c r="C29" s="96">
        <v>46048</v>
      </c>
      <c r="D29" s="12" t="s">
        <v>43</v>
      </c>
      <c r="E29" s="116">
        <v>40</v>
      </c>
      <c r="F29" s="12" t="s">
        <v>723</v>
      </c>
      <c r="G29" s="110"/>
    </row>
    <row r="30" spans="1:7" x14ac:dyDescent="0.25">
      <c r="A30" s="12">
        <v>1</v>
      </c>
      <c r="B30" s="12" t="s">
        <v>701</v>
      </c>
      <c r="C30" s="96">
        <v>46048</v>
      </c>
      <c r="D30" s="12" t="s">
        <v>161</v>
      </c>
      <c r="E30" s="116">
        <v>3.23</v>
      </c>
      <c r="F30" s="12" t="s">
        <v>723</v>
      </c>
      <c r="G30" s="110"/>
    </row>
    <row r="31" spans="1:7" x14ac:dyDescent="0.25">
      <c r="A31" s="12">
        <v>8</v>
      </c>
      <c r="B31" s="12" t="s">
        <v>689</v>
      </c>
      <c r="C31" s="96">
        <v>46048</v>
      </c>
      <c r="D31" s="12" t="s">
        <v>161</v>
      </c>
      <c r="E31" s="116">
        <v>133.84</v>
      </c>
      <c r="F31" s="12" t="s">
        <v>723</v>
      </c>
      <c r="G31" s="110"/>
    </row>
    <row r="32" spans="1:7" x14ac:dyDescent="0.25">
      <c r="A32" s="12">
        <v>1</v>
      </c>
      <c r="B32" s="12" t="s">
        <v>130</v>
      </c>
      <c r="C32" s="96">
        <v>46048</v>
      </c>
      <c r="D32" s="12" t="s">
        <v>161</v>
      </c>
      <c r="E32" s="116">
        <v>75.39</v>
      </c>
      <c r="F32" s="12" t="s">
        <v>723</v>
      </c>
      <c r="G32" s="110"/>
    </row>
    <row r="33" spans="1:7" x14ac:dyDescent="0.25">
      <c r="A33" s="12">
        <v>1</v>
      </c>
      <c r="B33" s="12" t="s">
        <v>666</v>
      </c>
      <c r="C33" s="96">
        <v>46048</v>
      </c>
      <c r="D33" s="12" t="s">
        <v>161</v>
      </c>
      <c r="E33" s="116">
        <v>17.14</v>
      </c>
      <c r="F33" s="12" t="s">
        <v>723</v>
      </c>
      <c r="G33" s="110"/>
    </row>
    <row r="34" spans="1:7" x14ac:dyDescent="0.25">
      <c r="A34" s="12">
        <v>22</v>
      </c>
      <c r="B34" s="12" t="s">
        <v>736</v>
      </c>
      <c r="C34" s="96">
        <v>46048</v>
      </c>
      <c r="D34" s="12" t="s">
        <v>161</v>
      </c>
      <c r="E34" s="116">
        <v>47.080000000000005</v>
      </c>
      <c r="F34" s="12" t="s">
        <v>724</v>
      </c>
      <c r="G34" s="110"/>
    </row>
    <row r="35" spans="1:7" x14ac:dyDescent="0.25">
      <c r="A35" s="12">
        <v>1</v>
      </c>
      <c r="B35" s="12" t="s">
        <v>737</v>
      </c>
      <c r="C35" s="96">
        <v>46048</v>
      </c>
      <c r="D35" s="12" t="s">
        <v>161</v>
      </c>
      <c r="E35" s="116">
        <v>22.95</v>
      </c>
      <c r="F35" s="12" t="s">
        <v>724</v>
      </c>
      <c r="G35" s="110"/>
    </row>
    <row r="36" spans="1:7" x14ac:dyDescent="0.25">
      <c r="A36" s="12">
        <v>1</v>
      </c>
      <c r="B36" s="12" t="s">
        <v>738</v>
      </c>
      <c r="C36" s="96">
        <v>46048</v>
      </c>
      <c r="D36" s="12" t="s">
        <v>161</v>
      </c>
      <c r="E36" s="116">
        <v>50</v>
      </c>
      <c r="F36" s="12" t="s">
        <v>723</v>
      </c>
      <c r="G36" s="110"/>
    </row>
    <row r="37" spans="1:7" x14ac:dyDescent="0.25">
      <c r="A37" s="12">
        <v>2</v>
      </c>
      <c r="B37" s="12" t="s">
        <v>687</v>
      </c>
      <c r="C37" s="96">
        <v>46048</v>
      </c>
      <c r="D37" s="12" t="s">
        <v>161</v>
      </c>
      <c r="E37" s="116">
        <v>103.8</v>
      </c>
      <c r="F37" s="12" t="s">
        <v>723</v>
      </c>
      <c r="G37" s="110"/>
    </row>
    <row r="38" spans="1:7" x14ac:dyDescent="0.25">
      <c r="A38" s="12">
        <v>8</v>
      </c>
      <c r="B38" s="12" t="s">
        <v>112</v>
      </c>
      <c r="C38" s="96">
        <v>46048</v>
      </c>
      <c r="D38" s="12" t="s">
        <v>161</v>
      </c>
      <c r="E38" s="116">
        <v>533.36</v>
      </c>
      <c r="F38" s="12" t="s">
        <v>723</v>
      </c>
      <c r="G38" s="110"/>
    </row>
    <row r="39" spans="1:7" x14ac:dyDescent="0.25">
      <c r="A39" s="12">
        <v>1</v>
      </c>
      <c r="B39" s="12" t="s">
        <v>541</v>
      </c>
      <c r="C39" s="96">
        <v>46048</v>
      </c>
      <c r="D39" s="12" t="s">
        <v>567</v>
      </c>
      <c r="E39" s="116">
        <v>107</v>
      </c>
      <c r="F39" s="12">
        <v>1</v>
      </c>
      <c r="G39" s="110"/>
    </row>
    <row r="40" spans="1:7" x14ac:dyDescent="0.25">
      <c r="A40" s="12">
        <v>1</v>
      </c>
      <c r="B40" s="12" t="s">
        <v>10</v>
      </c>
      <c r="C40" s="96">
        <v>46048</v>
      </c>
      <c r="D40" s="12" t="s">
        <v>567</v>
      </c>
      <c r="E40" s="116">
        <v>8</v>
      </c>
      <c r="F40" s="12" t="s">
        <v>723</v>
      </c>
      <c r="G40" s="110"/>
    </row>
    <row r="41" spans="1:7" x14ac:dyDescent="0.25">
      <c r="A41" s="12">
        <v>1</v>
      </c>
      <c r="B41" s="12" t="s">
        <v>2</v>
      </c>
      <c r="C41" s="96">
        <v>46048</v>
      </c>
      <c r="D41" s="12" t="s">
        <v>567</v>
      </c>
      <c r="E41" s="116">
        <v>113.24</v>
      </c>
      <c r="F41" s="12" t="s">
        <v>723</v>
      </c>
      <c r="G41" s="110"/>
    </row>
    <row r="42" spans="1:7" x14ac:dyDescent="0.25">
      <c r="A42" s="12">
        <v>1</v>
      </c>
      <c r="B42" s="12" t="s">
        <v>732</v>
      </c>
      <c r="C42" s="96">
        <v>46048</v>
      </c>
      <c r="D42" s="12" t="s">
        <v>161</v>
      </c>
      <c r="E42" s="116">
        <v>3.6</v>
      </c>
      <c r="F42" s="12" t="s">
        <v>723</v>
      </c>
      <c r="G42" s="110"/>
    </row>
    <row r="43" spans="1:7" x14ac:dyDescent="0.25">
      <c r="A43" s="12">
        <v>1</v>
      </c>
      <c r="B43" s="12" t="s">
        <v>730</v>
      </c>
      <c r="C43" s="96">
        <v>46048</v>
      </c>
      <c r="D43" s="12" t="s">
        <v>161</v>
      </c>
      <c r="E43" s="116">
        <v>11.08</v>
      </c>
      <c r="F43" s="12" t="s">
        <v>723</v>
      </c>
      <c r="G43" s="110"/>
    </row>
    <row r="44" spans="1:7" x14ac:dyDescent="0.25">
      <c r="A44" s="12">
        <v>1</v>
      </c>
      <c r="B44" s="12" t="s">
        <v>737</v>
      </c>
      <c r="C44" s="96">
        <v>46048</v>
      </c>
      <c r="D44" s="12" t="s">
        <v>161</v>
      </c>
      <c r="E44" s="116">
        <v>22.95</v>
      </c>
      <c r="F44" s="12" t="s">
        <v>723</v>
      </c>
      <c r="G44" s="110"/>
    </row>
    <row r="45" spans="1:7" x14ac:dyDescent="0.25">
      <c r="A45" s="12">
        <v>6</v>
      </c>
      <c r="B45" s="12" t="s">
        <v>12</v>
      </c>
      <c r="C45" s="96">
        <v>46048</v>
      </c>
      <c r="D45" s="12" t="s">
        <v>161</v>
      </c>
      <c r="E45" s="116">
        <v>13.440000000000001</v>
      </c>
      <c r="F45" s="12" t="s">
        <v>723</v>
      </c>
      <c r="G45" s="110"/>
    </row>
    <row r="46" spans="1:7" x14ac:dyDescent="0.25">
      <c r="A46" s="12">
        <v>1</v>
      </c>
      <c r="B46" s="12" t="s">
        <v>662</v>
      </c>
      <c r="C46" s="96">
        <v>46049</v>
      </c>
      <c r="D46" s="12" t="s">
        <v>462</v>
      </c>
      <c r="E46" s="116">
        <v>50</v>
      </c>
      <c r="F46" s="12" t="s">
        <v>723</v>
      </c>
      <c r="G46" s="110"/>
    </row>
    <row r="47" spans="1:7" x14ac:dyDescent="0.25">
      <c r="A47" s="12">
        <v>2</v>
      </c>
      <c r="B47" s="12" t="s">
        <v>695</v>
      </c>
      <c r="C47" s="96">
        <v>46049</v>
      </c>
      <c r="D47" s="12" t="s">
        <v>739</v>
      </c>
      <c r="E47" s="116">
        <v>80</v>
      </c>
      <c r="F47" s="12" t="s">
        <v>723</v>
      </c>
      <c r="G47" s="110"/>
    </row>
    <row r="48" spans="1:7" x14ac:dyDescent="0.25">
      <c r="A48" s="12">
        <v>1</v>
      </c>
      <c r="B48" s="12" t="s">
        <v>10</v>
      </c>
      <c r="C48" s="96">
        <v>46049</v>
      </c>
      <c r="D48" s="12" t="s">
        <v>41</v>
      </c>
      <c r="E48" s="116">
        <v>8</v>
      </c>
      <c r="F48" s="12" t="s">
        <v>723</v>
      </c>
      <c r="G48" s="110"/>
    </row>
    <row r="49" spans="1:7" x14ac:dyDescent="0.25">
      <c r="A49" s="12">
        <v>1</v>
      </c>
      <c r="B49" s="12" t="s">
        <v>740</v>
      </c>
      <c r="C49" s="96">
        <v>46049</v>
      </c>
      <c r="D49" s="12" t="s">
        <v>41</v>
      </c>
      <c r="E49" s="116">
        <v>80</v>
      </c>
      <c r="F49" s="12" t="s">
        <v>723</v>
      </c>
      <c r="G49" s="110"/>
    </row>
    <row r="50" spans="1:7" x14ac:dyDescent="0.25">
      <c r="A50" s="12">
        <v>1</v>
      </c>
      <c r="B50" s="12" t="s">
        <v>155</v>
      </c>
      <c r="C50" s="96">
        <v>46049</v>
      </c>
      <c r="D50" s="12" t="s">
        <v>41</v>
      </c>
      <c r="E50" s="116">
        <v>5.93</v>
      </c>
      <c r="F50" s="12" t="s">
        <v>724</v>
      </c>
      <c r="G50" s="110"/>
    </row>
    <row r="51" spans="1:7" x14ac:dyDescent="0.25">
      <c r="A51" s="12">
        <v>1</v>
      </c>
      <c r="B51" s="12" t="s">
        <v>637</v>
      </c>
      <c r="C51" s="96">
        <v>46049</v>
      </c>
      <c r="D51" s="12" t="s">
        <v>43</v>
      </c>
      <c r="E51" s="116">
        <v>90</v>
      </c>
      <c r="F51" s="12" t="s">
        <v>723</v>
      </c>
      <c r="G51" s="110"/>
    </row>
    <row r="52" spans="1:7" x14ac:dyDescent="0.25">
      <c r="A52" s="12">
        <v>1</v>
      </c>
      <c r="B52" s="12" t="s">
        <v>670</v>
      </c>
      <c r="C52" s="96">
        <v>46049</v>
      </c>
      <c r="D52" s="12" t="s">
        <v>41</v>
      </c>
      <c r="E52" s="116">
        <v>60</v>
      </c>
      <c r="F52" s="12" t="s">
        <v>723</v>
      </c>
      <c r="G52" s="110"/>
    </row>
    <row r="53" spans="1:7" x14ac:dyDescent="0.25">
      <c r="A53" s="12">
        <v>1</v>
      </c>
      <c r="B53" s="12" t="s">
        <v>638</v>
      </c>
      <c r="C53" s="96">
        <v>46050</v>
      </c>
      <c r="D53" s="12" t="s">
        <v>161</v>
      </c>
      <c r="E53" s="116">
        <v>45</v>
      </c>
      <c r="F53" s="12" t="s">
        <v>724</v>
      </c>
      <c r="G53" s="110"/>
    </row>
    <row r="54" spans="1:7" x14ac:dyDescent="0.25">
      <c r="A54" s="12">
        <v>12</v>
      </c>
      <c r="B54" s="12" t="s">
        <v>566</v>
      </c>
      <c r="C54" s="96">
        <v>46050</v>
      </c>
      <c r="D54" s="12" t="s">
        <v>567</v>
      </c>
      <c r="E54" s="116">
        <v>99.960000000000008</v>
      </c>
      <c r="F54" s="12" t="s">
        <v>723</v>
      </c>
      <c r="G54" s="110"/>
    </row>
    <row r="55" spans="1:7" x14ac:dyDescent="0.25">
      <c r="A55" s="12">
        <v>14</v>
      </c>
      <c r="B55" s="12" t="s">
        <v>601</v>
      </c>
      <c r="C55" s="96">
        <v>46050</v>
      </c>
      <c r="D55" s="12" t="s">
        <v>567</v>
      </c>
      <c r="E55" s="116">
        <v>1988</v>
      </c>
      <c r="F55" s="12" t="s">
        <v>723</v>
      </c>
      <c r="G55" s="110"/>
    </row>
    <row r="56" spans="1:7" x14ac:dyDescent="0.25">
      <c r="A56" s="12">
        <v>5</v>
      </c>
      <c r="B56" s="12" t="s">
        <v>750</v>
      </c>
      <c r="C56" s="96">
        <v>46051</v>
      </c>
      <c r="D56" s="12" t="s">
        <v>161</v>
      </c>
      <c r="E56" s="116">
        <v>34</v>
      </c>
      <c r="F56" s="12" t="s">
        <v>723</v>
      </c>
      <c r="G56" s="110"/>
    </row>
    <row r="57" spans="1:7" x14ac:dyDescent="0.25">
      <c r="A57" s="12">
        <v>8</v>
      </c>
      <c r="B57" s="12" t="s">
        <v>71</v>
      </c>
      <c r="C57" s="96">
        <v>46051</v>
      </c>
      <c r="D57" s="12" t="s">
        <v>568</v>
      </c>
      <c r="E57" s="116">
        <v>13.6</v>
      </c>
      <c r="F57" s="12" t="s">
        <v>723</v>
      </c>
      <c r="G57" s="110"/>
    </row>
    <row r="58" spans="1:7" x14ac:dyDescent="0.25">
      <c r="A58" s="12">
        <v>1</v>
      </c>
      <c r="B58" s="12" t="s">
        <v>721</v>
      </c>
      <c r="C58" s="96">
        <v>46052</v>
      </c>
      <c r="D58" s="12" t="s">
        <v>43</v>
      </c>
      <c r="E58" s="116">
        <v>25</v>
      </c>
      <c r="F58" s="12" t="s">
        <v>724</v>
      </c>
      <c r="G58" s="110"/>
    </row>
    <row r="59" spans="1:7" x14ac:dyDescent="0.25">
      <c r="A59" s="12">
        <v>1</v>
      </c>
      <c r="B59" s="12" t="s">
        <v>674</v>
      </c>
      <c r="C59" s="96">
        <v>46052</v>
      </c>
      <c r="D59" s="12" t="s">
        <v>43</v>
      </c>
      <c r="E59" s="116">
        <v>25</v>
      </c>
      <c r="F59" s="12" t="s">
        <v>724</v>
      </c>
      <c r="G59" s="110"/>
    </row>
    <row r="60" spans="1:7" x14ac:dyDescent="0.25">
      <c r="A60" s="12">
        <v>4</v>
      </c>
      <c r="B60" s="12" t="s">
        <v>707</v>
      </c>
      <c r="C60" s="96">
        <v>46052</v>
      </c>
      <c r="D60" s="12" t="s">
        <v>43</v>
      </c>
      <c r="E60" s="116">
        <v>7.6</v>
      </c>
      <c r="F60" s="12" t="s">
        <v>723</v>
      </c>
      <c r="G60" s="110"/>
    </row>
    <row r="61" spans="1:7" x14ac:dyDescent="0.25">
      <c r="A61" s="12">
        <v>2</v>
      </c>
      <c r="B61" s="12" t="s">
        <v>23</v>
      </c>
      <c r="C61" s="96">
        <v>46052</v>
      </c>
      <c r="D61" s="12" t="s">
        <v>161</v>
      </c>
      <c r="E61" s="116">
        <v>176.4</v>
      </c>
      <c r="F61" s="12" t="s">
        <v>723</v>
      </c>
      <c r="G61" s="110"/>
    </row>
    <row r="62" spans="1:7" x14ac:dyDescent="0.25">
      <c r="A62" s="12">
        <v>1</v>
      </c>
      <c r="B62" s="12" t="s">
        <v>540</v>
      </c>
      <c r="C62" s="96">
        <v>46052</v>
      </c>
      <c r="D62" s="12" t="s">
        <v>161</v>
      </c>
      <c r="E62" s="116">
        <v>19</v>
      </c>
      <c r="F62" s="12" t="s">
        <v>723</v>
      </c>
      <c r="G62" s="110"/>
    </row>
    <row r="63" spans="1:7" x14ac:dyDescent="0.25">
      <c r="A63" s="12">
        <v>1</v>
      </c>
      <c r="B63" s="12" t="s">
        <v>742</v>
      </c>
      <c r="C63" s="96">
        <v>46052</v>
      </c>
      <c r="D63" s="12" t="s">
        <v>161</v>
      </c>
      <c r="E63" s="116">
        <v>115</v>
      </c>
      <c r="F63" s="12" t="s">
        <v>723</v>
      </c>
      <c r="G63" s="110"/>
    </row>
    <row r="64" spans="1:7" x14ac:dyDescent="0.25">
      <c r="A64" s="12">
        <v>1</v>
      </c>
      <c r="B64" s="12" t="s">
        <v>752</v>
      </c>
      <c r="C64" s="96">
        <v>46052</v>
      </c>
      <c r="D64" s="12" t="s">
        <v>161</v>
      </c>
      <c r="E64" s="116">
        <v>28</v>
      </c>
      <c r="F64" s="12" t="s">
        <v>723</v>
      </c>
      <c r="G64" s="110"/>
    </row>
    <row r="65" spans="1:7" x14ac:dyDescent="0.25">
      <c r="A65" s="12">
        <v>1</v>
      </c>
      <c r="B65" s="12" t="s">
        <v>732</v>
      </c>
      <c r="C65" s="96">
        <v>46052</v>
      </c>
      <c r="D65" s="12" t="s">
        <v>161</v>
      </c>
      <c r="E65" s="116">
        <v>3.6</v>
      </c>
      <c r="F65" s="12" t="s">
        <v>723</v>
      </c>
      <c r="G65" s="110"/>
    </row>
    <row r="66" spans="1:7" x14ac:dyDescent="0.25">
      <c r="A66" s="12">
        <v>1</v>
      </c>
      <c r="B66" s="12" t="s">
        <v>737</v>
      </c>
      <c r="C66" s="96">
        <v>46052</v>
      </c>
      <c r="D66" s="12" t="s">
        <v>161</v>
      </c>
      <c r="E66" s="116">
        <v>22.95</v>
      </c>
      <c r="F66" s="12" t="s">
        <v>723</v>
      </c>
      <c r="G66" s="110"/>
    </row>
    <row r="67" spans="1:7" x14ac:dyDescent="0.25">
      <c r="A67" s="12">
        <v>1</v>
      </c>
      <c r="B67" s="12" t="s">
        <v>730</v>
      </c>
      <c r="C67" s="96">
        <v>46052</v>
      </c>
      <c r="D67" s="12" t="s">
        <v>161</v>
      </c>
      <c r="E67" s="116">
        <v>11.08</v>
      </c>
      <c r="F67" s="12" t="s">
        <v>723</v>
      </c>
      <c r="G67" s="110"/>
    </row>
    <row r="68" spans="1:7" x14ac:dyDescent="0.25">
      <c r="A68" s="12">
        <v>1</v>
      </c>
      <c r="B68" s="12" t="s">
        <v>114</v>
      </c>
      <c r="C68" s="96">
        <v>46054</v>
      </c>
      <c r="D68" s="12" t="s">
        <v>567</v>
      </c>
      <c r="E68" s="116">
        <v>97.02</v>
      </c>
      <c r="F68" s="12" t="s">
        <v>723</v>
      </c>
      <c r="G68" s="110"/>
    </row>
    <row r="69" spans="1:7" x14ac:dyDescent="0.25">
      <c r="A69" s="12">
        <v>1</v>
      </c>
      <c r="B69" s="12" t="s">
        <v>627</v>
      </c>
      <c r="C69" s="96">
        <v>46054</v>
      </c>
      <c r="D69" s="12" t="s">
        <v>567</v>
      </c>
      <c r="E69" s="116">
        <v>7</v>
      </c>
      <c r="F69" s="12" t="s">
        <v>723</v>
      </c>
      <c r="G69" s="110"/>
    </row>
    <row r="70" spans="1:7" x14ac:dyDescent="0.25">
      <c r="A70" s="12">
        <v>2</v>
      </c>
      <c r="B70" s="12" t="s">
        <v>601</v>
      </c>
      <c r="C70" s="96">
        <v>46054</v>
      </c>
      <c r="D70" s="12" t="s">
        <v>567</v>
      </c>
      <c r="E70" s="116">
        <v>284</v>
      </c>
      <c r="F70" s="12" t="s">
        <v>723</v>
      </c>
      <c r="G70" s="110"/>
    </row>
    <row r="71" spans="1:7" x14ac:dyDescent="0.25">
      <c r="A71" s="12">
        <v>1</v>
      </c>
      <c r="B71" s="12" t="s">
        <v>494</v>
      </c>
      <c r="C71" s="96">
        <v>46056</v>
      </c>
      <c r="D71" s="12" t="s">
        <v>41</v>
      </c>
      <c r="E71" s="116">
        <v>100</v>
      </c>
      <c r="F71" s="12" t="s">
        <v>723</v>
      </c>
      <c r="G71" s="110"/>
    </row>
    <row r="72" spans="1:7" x14ac:dyDescent="0.25">
      <c r="A72" s="12">
        <v>1</v>
      </c>
      <c r="B72" s="12" t="s">
        <v>108</v>
      </c>
      <c r="C72" s="96">
        <v>46056</v>
      </c>
      <c r="D72" s="12" t="s">
        <v>161</v>
      </c>
      <c r="E72" s="116">
        <v>2.8</v>
      </c>
      <c r="F72" s="12" t="s">
        <v>723</v>
      </c>
      <c r="G72" s="110"/>
    </row>
    <row r="73" spans="1:7" x14ac:dyDescent="0.25">
      <c r="A73" s="12">
        <v>1</v>
      </c>
      <c r="B73" s="12" t="s">
        <v>630</v>
      </c>
      <c r="C73" s="96">
        <v>46059</v>
      </c>
      <c r="D73" s="12" t="s">
        <v>40</v>
      </c>
      <c r="E73" s="116">
        <v>16</v>
      </c>
      <c r="F73" s="12" t="s">
        <v>723</v>
      </c>
      <c r="G73" s="110"/>
    </row>
    <row r="74" spans="1:7" x14ac:dyDescent="0.25">
      <c r="A74" s="12">
        <v>1</v>
      </c>
      <c r="B74" s="12" t="s">
        <v>727</v>
      </c>
      <c r="C74" s="96">
        <v>46059</v>
      </c>
      <c r="D74" s="12" t="s">
        <v>41</v>
      </c>
      <c r="E74" s="116">
        <v>40</v>
      </c>
      <c r="F74" s="12" t="s">
        <v>723</v>
      </c>
      <c r="G74" s="110"/>
    </row>
    <row r="75" spans="1:7" x14ac:dyDescent="0.25">
      <c r="A75" s="12">
        <v>1</v>
      </c>
      <c r="B75" s="12" t="s">
        <v>752</v>
      </c>
      <c r="C75" s="96">
        <v>46059</v>
      </c>
      <c r="D75" s="12" t="s">
        <v>40</v>
      </c>
      <c r="E75" s="116">
        <v>28</v>
      </c>
      <c r="F75" s="12" t="s">
        <v>724</v>
      </c>
      <c r="G75" s="110"/>
    </row>
    <row r="76" spans="1:7" x14ac:dyDescent="0.25">
      <c r="A76" s="12">
        <v>2</v>
      </c>
      <c r="B76" s="12" t="s">
        <v>23</v>
      </c>
      <c r="C76" s="96">
        <v>46059</v>
      </c>
      <c r="D76" s="12" t="s">
        <v>40</v>
      </c>
      <c r="E76" s="116">
        <v>176.4</v>
      </c>
      <c r="F76" s="12" t="s">
        <v>724</v>
      </c>
      <c r="G76" s="110"/>
    </row>
    <row r="77" spans="1:7" x14ac:dyDescent="0.25">
      <c r="A77" s="12">
        <v>5</v>
      </c>
      <c r="B77" s="12" t="s">
        <v>308</v>
      </c>
      <c r="C77" s="96">
        <v>46059</v>
      </c>
      <c r="D77" s="12" t="s">
        <v>40</v>
      </c>
      <c r="E77" s="116">
        <v>192.85</v>
      </c>
      <c r="F77" s="12" t="s">
        <v>723</v>
      </c>
      <c r="G77" s="110"/>
    </row>
    <row r="78" spans="1:7" x14ac:dyDescent="0.25">
      <c r="A78" s="12">
        <v>5</v>
      </c>
      <c r="B78" s="12" t="s">
        <v>308</v>
      </c>
      <c r="C78" s="96">
        <v>46059</v>
      </c>
      <c r="D78" s="12" t="s">
        <v>40</v>
      </c>
      <c r="E78" s="116">
        <v>16.05</v>
      </c>
      <c r="F78" s="12" t="s">
        <v>723</v>
      </c>
      <c r="G78" s="110"/>
    </row>
    <row r="79" spans="1:7" x14ac:dyDescent="0.25">
      <c r="A79" s="12">
        <v>8</v>
      </c>
      <c r="B79" s="12" t="s">
        <v>12</v>
      </c>
      <c r="C79" s="96">
        <v>46060</v>
      </c>
      <c r="D79" s="12" t="s">
        <v>567</v>
      </c>
      <c r="E79" s="116">
        <v>17.920000000000002</v>
      </c>
      <c r="F79" s="12" t="s">
        <v>723</v>
      </c>
      <c r="G79" s="110"/>
    </row>
    <row r="80" spans="1:7" x14ac:dyDescent="0.25">
      <c r="A80" s="12">
        <v>1</v>
      </c>
      <c r="B80" s="12" t="s">
        <v>730</v>
      </c>
      <c r="C80" s="96">
        <v>46060</v>
      </c>
      <c r="D80" s="12" t="s">
        <v>40</v>
      </c>
      <c r="E80" s="116">
        <v>22.16</v>
      </c>
      <c r="F80" s="12" t="s">
        <v>723</v>
      </c>
      <c r="G80" s="110"/>
    </row>
    <row r="81" spans="1:7" x14ac:dyDescent="0.25">
      <c r="A81" s="12">
        <v>1</v>
      </c>
      <c r="B81" s="12" t="s">
        <v>111</v>
      </c>
      <c r="C81" s="96">
        <v>46061</v>
      </c>
      <c r="D81" s="12" t="s">
        <v>567</v>
      </c>
      <c r="E81" s="116">
        <v>138</v>
      </c>
      <c r="F81" s="12" t="s">
        <v>723</v>
      </c>
      <c r="G81" s="110"/>
    </row>
    <row r="82" spans="1:7" x14ac:dyDescent="0.25">
      <c r="A82" s="12">
        <v>20</v>
      </c>
      <c r="B82" s="12" t="s">
        <v>755</v>
      </c>
      <c r="C82" s="96">
        <v>46061</v>
      </c>
      <c r="D82" s="12" t="s">
        <v>567</v>
      </c>
      <c r="E82" s="116">
        <v>19.600000000000001</v>
      </c>
      <c r="F82" s="12" t="s">
        <v>723</v>
      </c>
      <c r="G82" s="110"/>
    </row>
    <row r="83" spans="1:7" x14ac:dyDescent="0.25">
      <c r="A83" s="12">
        <v>1</v>
      </c>
      <c r="B83" s="12" t="s">
        <v>649</v>
      </c>
      <c r="C83" s="96">
        <v>46061</v>
      </c>
      <c r="D83" s="12" t="s">
        <v>40</v>
      </c>
      <c r="E83" s="116">
        <v>231</v>
      </c>
      <c r="F83" s="12" t="s">
        <v>723</v>
      </c>
      <c r="G83" s="110"/>
    </row>
    <row r="84" spans="1:7" x14ac:dyDescent="0.25">
      <c r="A84" s="12">
        <v>1</v>
      </c>
      <c r="B84" s="12" t="s">
        <v>754</v>
      </c>
      <c r="C84" s="96">
        <v>46061</v>
      </c>
      <c r="D84" s="12" t="s">
        <v>40</v>
      </c>
      <c r="E84" s="116">
        <v>19</v>
      </c>
      <c r="F84" s="12" t="s">
        <v>723</v>
      </c>
      <c r="G84" s="110"/>
    </row>
    <row r="85" spans="1:7" x14ac:dyDescent="0.25">
      <c r="A85" s="12">
        <v>11</v>
      </c>
      <c r="B85" s="12" t="s">
        <v>12</v>
      </c>
      <c r="C85" s="96">
        <v>46062</v>
      </c>
      <c r="D85" s="12" t="s">
        <v>567</v>
      </c>
      <c r="E85" s="116">
        <v>24.64</v>
      </c>
      <c r="F85" s="12" t="s">
        <v>723</v>
      </c>
      <c r="G85" s="110"/>
    </row>
    <row r="86" spans="1:7" x14ac:dyDescent="0.25">
      <c r="A86" s="12">
        <v>1</v>
      </c>
      <c r="B86" s="12" t="s">
        <v>23</v>
      </c>
      <c r="C86" s="96">
        <v>46062</v>
      </c>
      <c r="D86" s="12" t="s">
        <v>567</v>
      </c>
      <c r="E86" s="116">
        <v>88.2</v>
      </c>
      <c r="F86" s="12" t="s">
        <v>723</v>
      </c>
      <c r="G86" s="110"/>
    </row>
    <row r="87" spans="1:7" x14ac:dyDescent="0.25">
      <c r="A87" s="12">
        <v>1</v>
      </c>
      <c r="B87" s="12" t="s">
        <v>627</v>
      </c>
      <c r="C87" s="96">
        <v>46063</v>
      </c>
      <c r="D87" s="12" t="s">
        <v>43</v>
      </c>
      <c r="E87" s="116">
        <v>35</v>
      </c>
      <c r="F87" s="12" t="s">
        <v>723</v>
      </c>
      <c r="G87" s="110"/>
    </row>
    <row r="88" spans="1:7" x14ac:dyDescent="0.25">
      <c r="A88" s="12">
        <v>1</v>
      </c>
      <c r="B88" s="12" t="s">
        <v>687</v>
      </c>
      <c r="C88" s="96">
        <v>46064</v>
      </c>
      <c r="D88" s="12" t="s">
        <v>161</v>
      </c>
      <c r="E88" s="116">
        <v>51.9</v>
      </c>
      <c r="F88" s="12" t="s">
        <v>723</v>
      </c>
      <c r="G88" s="110"/>
    </row>
    <row r="89" spans="1:7" x14ac:dyDescent="0.25">
      <c r="A89" s="12">
        <v>124</v>
      </c>
      <c r="B89" s="12" t="s">
        <v>666</v>
      </c>
      <c r="C89" s="96">
        <v>46066</v>
      </c>
      <c r="D89" s="12" t="s">
        <v>161</v>
      </c>
      <c r="E89" s="116">
        <v>2125.36</v>
      </c>
      <c r="F89" s="12" t="s">
        <v>723</v>
      </c>
      <c r="G89" s="110"/>
    </row>
    <row r="90" spans="1:7" x14ac:dyDescent="0.25">
      <c r="A90" s="12">
        <v>15</v>
      </c>
      <c r="B90" s="12" t="s">
        <v>680</v>
      </c>
      <c r="C90" s="96">
        <v>46066</v>
      </c>
      <c r="D90" s="12" t="s">
        <v>161</v>
      </c>
      <c r="E90" s="116">
        <v>517.5</v>
      </c>
      <c r="F90" s="12" t="s">
        <v>723</v>
      </c>
      <c r="G90" s="110"/>
    </row>
    <row r="91" spans="1:7" x14ac:dyDescent="0.25">
      <c r="A91" s="12">
        <v>10</v>
      </c>
      <c r="B91" s="12" t="s">
        <v>678</v>
      </c>
      <c r="C91" s="96">
        <v>46066</v>
      </c>
      <c r="D91" s="12" t="s">
        <v>161</v>
      </c>
      <c r="E91" s="116">
        <v>295</v>
      </c>
      <c r="F91" s="12" t="s">
        <v>723</v>
      </c>
      <c r="G91" s="110"/>
    </row>
    <row r="92" spans="1:7" x14ac:dyDescent="0.25">
      <c r="A92" s="12">
        <v>46</v>
      </c>
      <c r="B92" s="12" t="s">
        <v>676</v>
      </c>
      <c r="C92" s="96">
        <v>46066</v>
      </c>
      <c r="D92" s="12" t="s">
        <v>161</v>
      </c>
      <c r="E92" s="116">
        <v>1127</v>
      </c>
      <c r="F92" s="12" t="s">
        <v>723</v>
      </c>
      <c r="G92" s="110"/>
    </row>
    <row r="93" spans="1:7" x14ac:dyDescent="0.25">
      <c r="A93" s="12">
        <v>6</v>
      </c>
      <c r="B93" s="12" t="s">
        <v>683</v>
      </c>
      <c r="C93" s="96">
        <v>46066</v>
      </c>
      <c r="D93" s="12" t="s">
        <v>161</v>
      </c>
      <c r="E93" s="116">
        <v>233.39999999999998</v>
      </c>
      <c r="F93" s="12" t="s">
        <v>723</v>
      </c>
      <c r="G93" s="110"/>
    </row>
    <row r="94" spans="1:7" x14ac:dyDescent="0.25">
      <c r="A94" s="12">
        <v>8</v>
      </c>
      <c r="B94" s="12" t="s">
        <v>308</v>
      </c>
      <c r="C94" s="96">
        <v>46066</v>
      </c>
      <c r="D94" s="12" t="s">
        <v>161</v>
      </c>
      <c r="E94" s="116">
        <v>25.68</v>
      </c>
      <c r="F94" s="12" t="s">
        <v>723</v>
      </c>
      <c r="G94" s="110"/>
    </row>
    <row r="95" spans="1:7" x14ac:dyDescent="0.25">
      <c r="A95" s="12">
        <v>6</v>
      </c>
      <c r="B95" s="12" t="s">
        <v>129</v>
      </c>
      <c r="C95" s="96">
        <v>46066</v>
      </c>
      <c r="D95" s="12" t="s">
        <v>161</v>
      </c>
      <c r="E95" s="116">
        <v>188.04</v>
      </c>
      <c r="F95" s="12" t="s">
        <v>723</v>
      </c>
      <c r="G95" s="110"/>
    </row>
    <row r="96" spans="1:7" x14ac:dyDescent="0.25">
      <c r="A96" s="12">
        <v>6</v>
      </c>
      <c r="B96" s="12" t="s">
        <v>130</v>
      </c>
      <c r="C96" s="96">
        <v>46066</v>
      </c>
      <c r="D96" s="12" t="s">
        <v>161</v>
      </c>
      <c r="E96" s="116">
        <v>452.34000000000003</v>
      </c>
      <c r="F96" s="12" t="s">
        <v>723</v>
      </c>
      <c r="G96" s="110"/>
    </row>
    <row r="97" spans="1:7" x14ac:dyDescent="0.25">
      <c r="A97" s="12">
        <v>8</v>
      </c>
      <c r="B97" s="12" t="s">
        <v>131</v>
      </c>
      <c r="C97" s="96">
        <v>46066</v>
      </c>
      <c r="D97" s="12" t="s">
        <v>161</v>
      </c>
      <c r="E97" s="116">
        <v>703.84</v>
      </c>
      <c r="F97" s="12" t="s">
        <v>723</v>
      </c>
      <c r="G97" s="110"/>
    </row>
    <row r="98" spans="1:7" x14ac:dyDescent="0.25">
      <c r="A98" s="12">
        <v>1</v>
      </c>
      <c r="B98" s="12" t="s">
        <v>132</v>
      </c>
      <c r="C98" s="96">
        <v>46066</v>
      </c>
      <c r="D98" s="12" t="s">
        <v>161</v>
      </c>
      <c r="E98" s="116">
        <v>62.85</v>
      </c>
      <c r="F98" s="12" t="s">
        <v>723</v>
      </c>
      <c r="G98" s="110"/>
    </row>
    <row r="99" spans="1:7" x14ac:dyDescent="0.25">
      <c r="A99" s="12">
        <v>2</v>
      </c>
      <c r="B99" s="12" t="s">
        <v>133</v>
      </c>
      <c r="C99" s="96">
        <v>46066</v>
      </c>
      <c r="D99" s="12" t="s">
        <v>161</v>
      </c>
      <c r="E99" s="116">
        <v>202.04</v>
      </c>
      <c r="F99" s="12" t="s">
        <v>723</v>
      </c>
      <c r="G99" s="110"/>
    </row>
    <row r="100" spans="1:7" x14ac:dyDescent="0.25">
      <c r="A100" s="12">
        <v>2</v>
      </c>
      <c r="B100" s="12" t="s">
        <v>754</v>
      </c>
      <c r="C100" s="96">
        <v>46066</v>
      </c>
      <c r="D100" s="12" t="s">
        <v>42</v>
      </c>
      <c r="E100" s="116">
        <v>38</v>
      </c>
      <c r="F100" s="12" t="s">
        <v>724</v>
      </c>
      <c r="G100" s="110"/>
    </row>
    <row r="101" spans="1:7" x14ac:dyDescent="0.25">
      <c r="A101" s="12">
        <v>1</v>
      </c>
      <c r="B101" s="12" t="s">
        <v>155</v>
      </c>
      <c r="C101" s="96">
        <v>46066</v>
      </c>
      <c r="D101" s="12" t="s">
        <v>42</v>
      </c>
      <c r="E101" s="116">
        <v>5.93</v>
      </c>
      <c r="F101" s="12" t="s">
        <v>724</v>
      </c>
      <c r="G101" s="110"/>
    </row>
    <row r="102" spans="1:7" x14ac:dyDescent="0.25">
      <c r="A102" s="12">
        <v>1</v>
      </c>
      <c r="B102" s="12" t="s">
        <v>185</v>
      </c>
      <c r="C102" s="96">
        <v>46067</v>
      </c>
      <c r="D102" s="12" t="s">
        <v>41</v>
      </c>
      <c r="E102" s="116">
        <v>726.82</v>
      </c>
      <c r="F102" s="12" t="s">
        <v>724</v>
      </c>
      <c r="G102" s="110"/>
    </row>
    <row r="103" spans="1:7" x14ac:dyDescent="0.25">
      <c r="A103" s="12">
        <v>2</v>
      </c>
      <c r="B103" s="12" t="s">
        <v>71</v>
      </c>
      <c r="C103" s="96">
        <v>46067</v>
      </c>
      <c r="D103" s="12" t="s">
        <v>41</v>
      </c>
      <c r="E103" s="116">
        <v>3.4</v>
      </c>
      <c r="F103" s="12" t="s">
        <v>724</v>
      </c>
      <c r="G103" s="110"/>
    </row>
    <row r="104" spans="1:7" x14ac:dyDescent="0.25">
      <c r="A104" s="12">
        <v>1</v>
      </c>
      <c r="B104" s="12" t="s">
        <v>538</v>
      </c>
      <c r="C104" s="96">
        <v>46068</v>
      </c>
      <c r="D104" s="12" t="s">
        <v>40</v>
      </c>
      <c r="E104" s="116">
        <v>13</v>
      </c>
      <c r="F104" s="12" t="s">
        <v>723</v>
      </c>
      <c r="G104" s="110"/>
    </row>
    <row r="105" spans="1:7" x14ac:dyDescent="0.25">
      <c r="A105" s="12">
        <v>13</v>
      </c>
      <c r="B105" s="12" t="s">
        <v>755</v>
      </c>
      <c r="C105" s="96">
        <v>46072</v>
      </c>
      <c r="D105" s="12" t="s">
        <v>567</v>
      </c>
      <c r="E105" s="116">
        <v>12.74</v>
      </c>
      <c r="F105" s="12" t="s">
        <v>724</v>
      </c>
      <c r="G105" s="110"/>
    </row>
    <row r="106" spans="1:7" x14ac:dyDescent="0.25">
      <c r="A106" s="12">
        <v>20</v>
      </c>
      <c r="B106" s="12" t="s">
        <v>759</v>
      </c>
      <c r="C106" s="96">
        <v>46072</v>
      </c>
      <c r="D106" s="12" t="s">
        <v>567</v>
      </c>
      <c r="E106" s="116">
        <v>96</v>
      </c>
      <c r="F106" s="12" t="s">
        <v>723</v>
      </c>
      <c r="G106" s="110"/>
    </row>
    <row r="107" spans="1:7" x14ac:dyDescent="0.25">
      <c r="A107" s="12">
        <v>90</v>
      </c>
      <c r="B107" s="12" t="s">
        <v>727</v>
      </c>
      <c r="C107" s="96">
        <v>46072</v>
      </c>
      <c r="D107" s="12" t="s">
        <v>567</v>
      </c>
      <c r="E107" s="116">
        <v>70.2</v>
      </c>
      <c r="F107" s="12" t="s">
        <v>723</v>
      </c>
      <c r="G107" s="110"/>
    </row>
    <row r="108" spans="1:7" x14ac:dyDescent="0.25">
      <c r="A108" s="12">
        <v>8</v>
      </c>
      <c r="B108" s="12" t="s">
        <v>12</v>
      </c>
      <c r="C108" s="96">
        <v>46072</v>
      </c>
      <c r="D108" s="12" t="s">
        <v>567</v>
      </c>
      <c r="E108" s="116">
        <v>17.920000000000002</v>
      </c>
      <c r="F108" s="12" t="s">
        <v>723</v>
      </c>
      <c r="G108" s="110"/>
    </row>
    <row r="109" spans="1:7" x14ac:dyDescent="0.25">
      <c r="A109" s="12">
        <v>1</v>
      </c>
      <c r="B109" s="12" t="s">
        <v>730</v>
      </c>
      <c r="C109" s="96">
        <v>46072</v>
      </c>
      <c r="D109" s="12" t="s">
        <v>40</v>
      </c>
      <c r="E109" s="116">
        <v>22.16</v>
      </c>
      <c r="F109" s="12" t="s">
        <v>724</v>
      </c>
      <c r="G109" s="110"/>
    </row>
    <row r="110" spans="1:7" x14ac:dyDescent="0.25">
      <c r="A110" s="12">
        <v>1</v>
      </c>
      <c r="B110" s="12" t="s">
        <v>737</v>
      </c>
      <c r="C110" s="96">
        <v>46072</v>
      </c>
      <c r="D110" s="12" t="s">
        <v>40</v>
      </c>
      <c r="E110" s="116">
        <v>22.95</v>
      </c>
      <c r="F110" s="12" t="s">
        <v>724</v>
      </c>
      <c r="G110" s="110"/>
    </row>
    <row r="111" spans="1:7" x14ac:dyDescent="0.25">
      <c r="A111" s="12">
        <v>1</v>
      </c>
      <c r="B111" s="12" t="s">
        <v>732</v>
      </c>
      <c r="C111" s="96">
        <v>46072</v>
      </c>
      <c r="D111" s="12" t="s">
        <v>40</v>
      </c>
      <c r="E111" s="116">
        <v>7.2</v>
      </c>
      <c r="F111" s="12" t="s">
        <v>724</v>
      </c>
      <c r="G111" s="110"/>
    </row>
    <row r="112" spans="1:7" x14ac:dyDescent="0.25">
      <c r="A112" s="12">
        <v>90</v>
      </c>
      <c r="B112" s="12" t="s">
        <v>541</v>
      </c>
      <c r="C112" s="96">
        <v>46072</v>
      </c>
      <c r="D112" s="12" t="s">
        <v>568</v>
      </c>
      <c r="E112" s="116">
        <v>208.79999999999998</v>
      </c>
      <c r="F112" s="12" t="s">
        <v>723</v>
      </c>
      <c r="G112" s="110"/>
    </row>
    <row r="113" spans="1:7" x14ac:dyDescent="0.25">
      <c r="A113" s="12">
        <v>1</v>
      </c>
      <c r="B113" s="12" t="s">
        <v>10</v>
      </c>
      <c r="C113" s="96">
        <v>46073</v>
      </c>
      <c r="D113" s="12" t="s">
        <v>567</v>
      </c>
      <c r="E113" s="116">
        <v>8</v>
      </c>
      <c r="F113" s="12" t="s">
        <v>723</v>
      </c>
      <c r="G113" s="110"/>
    </row>
    <row r="114" spans="1:7" x14ac:dyDescent="0.25">
      <c r="A114" s="12">
        <v>1</v>
      </c>
      <c r="B114" s="12" t="s">
        <v>740</v>
      </c>
      <c r="C114" s="96">
        <v>46073</v>
      </c>
      <c r="D114" s="12" t="s">
        <v>567</v>
      </c>
      <c r="E114" s="116">
        <v>2.66</v>
      </c>
      <c r="F114" s="12" t="s">
        <v>723</v>
      </c>
      <c r="G114" s="110"/>
    </row>
    <row r="115" spans="1:7" x14ac:dyDescent="0.25">
      <c r="A115" s="12">
        <v>1</v>
      </c>
      <c r="B115" s="12" t="s">
        <v>538</v>
      </c>
      <c r="C115" s="96">
        <v>46073</v>
      </c>
      <c r="D115" s="12" t="s">
        <v>161</v>
      </c>
      <c r="E115" s="116">
        <v>13</v>
      </c>
      <c r="F115" s="12" t="s">
        <v>724</v>
      </c>
      <c r="G115" s="110"/>
    </row>
    <row r="116" spans="1:7" x14ac:dyDescent="0.25">
      <c r="A116" s="12">
        <v>1</v>
      </c>
      <c r="B116" s="12" t="s">
        <v>673</v>
      </c>
      <c r="C116" s="96">
        <v>46073</v>
      </c>
      <c r="D116" s="12" t="s">
        <v>462</v>
      </c>
      <c r="E116" s="116">
        <v>4.43</v>
      </c>
      <c r="F116" s="12" t="s">
        <v>724</v>
      </c>
      <c r="G116" s="110"/>
    </row>
    <row r="117" spans="1:7" x14ac:dyDescent="0.25">
      <c r="A117" s="12">
        <v>1</v>
      </c>
      <c r="B117" s="12" t="s">
        <v>10</v>
      </c>
      <c r="C117" s="96">
        <v>46073</v>
      </c>
      <c r="D117" s="12" t="s">
        <v>462</v>
      </c>
      <c r="E117" s="116">
        <v>8</v>
      </c>
      <c r="F117" s="12" t="s">
        <v>724</v>
      </c>
      <c r="G117" s="110"/>
    </row>
    <row r="118" spans="1:7" x14ac:dyDescent="0.25">
      <c r="A118" s="12">
        <v>1</v>
      </c>
      <c r="B118" s="12" t="s">
        <v>725</v>
      </c>
      <c r="C118" s="96">
        <v>46073</v>
      </c>
      <c r="D118" s="12" t="s">
        <v>462</v>
      </c>
      <c r="E118" s="116">
        <v>59.9</v>
      </c>
      <c r="F118" s="12" t="s">
        <v>724</v>
      </c>
      <c r="G118" s="110"/>
    </row>
    <row r="119" spans="1:7" x14ac:dyDescent="0.25">
      <c r="A119" s="12">
        <v>1</v>
      </c>
      <c r="B119" s="12" t="s">
        <v>725</v>
      </c>
      <c r="C119" s="96">
        <v>46073</v>
      </c>
      <c r="D119" s="12" t="s">
        <v>462</v>
      </c>
      <c r="E119" s="116">
        <v>59.9</v>
      </c>
      <c r="F119" s="12" t="s">
        <v>724</v>
      </c>
      <c r="G119" s="110"/>
    </row>
    <row r="120" spans="1:7" x14ac:dyDescent="0.25">
      <c r="A120" s="12">
        <v>1</v>
      </c>
      <c r="B120" s="12" t="s">
        <v>725</v>
      </c>
      <c r="C120" s="96">
        <v>46073</v>
      </c>
      <c r="D120" s="12" t="s">
        <v>462</v>
      </c>
      <c r="E120" s="116">
        <v>59.9</v>
      </c>
      <c r="F120" s="12" t="s">
        <v>724</v>
      </c>
      <c r="G120" s="110"/>
    </row>
    <row r="121" spans="1:7" x14ac:dyDescent="0.25">
      <c r="A121" s="12">
        <v>1</v>
      </c>
      <c r="B121" s="12" t="s">
        <v>648</v>
      </c>
      <c r="C121" s="96">
        <v>46073</v>
      </c>
      <c r="D121" s="12" t="s">
        <v>567</v>
      </c>
      <c r="E121" s="116">
        <v>227</v>
      </c>
      <c r="F121" s="12" t="s">
        <v>723</v>
      </c>
      <c r="G121" s="110"/>
    </row>
    <row r="122" spans="1:7" x14ac:dyDescent="0.25">
      <c r="A122" s="12">
        <v>5</v>
      </c>
      <c r="B122" s="12" t="s">
        <v>71</v>
      </c>
      <c r="C122" s="96">
        <v>46073</v>
      </c>
      <c r="D122" s="12" t="s">
        <v>567</v>
      </c>
      <c r="E122" s="116">
        <v>8.5</v>
      </c>
      <c r="F122" s="12" t="s">
        <v>724</v>
      </c>
      <c r="G122" s="110"/>
    </row>
    <row r="123" spans="1:7" x14ac:dyDescent="0.25">
      <c r="A123" s="12">
        <v>1</v>
      </c>
      <c r="B123" s="12" t="s">
        <v>426</v>
      </c>
      <c r="C123" s="96">
        <v>46073</v>
      </c>
      <c r="D123" s="12" t="s">
        <v>567</v>
      </c>
      <c r="E123" s="116">
        <v>174.9</v>
      </c>
      <c r="F123" s="12" t="s">
        <v>723</v>
      </c>
      <c r="G123" s="110"/>
    </row>
    <row r="124" spans="1:7" x14ac:dyDescent="0.25">
      <c r="A124" s="12">
        <v>1</v>
      </c>
      <c r="B124" s="12" t="s">
        <v>627</v>
      </c>
      <c r="C124" s="96">
        <v>46074</v>
      </c>
      <c r="D124" s="12" t="s">
        <v>567</v>
      </c>
      <c r="E124" s="116">
        <v>3.5</v>
      </c>
      <c r="F124" s="12" t="s">
        <v>723</v>
      </c>
      <c r="G124" s="110"/>
    </row>
    <row r="125" spans="1:7" x14ac:dyDescent="0.25">
      <c r="A125" s="12">
        <v>9</v>
      </c>
      <c r="B125" s="12" t="s">
        <v>551</v>
      </c>
      <c r="C125" s="96">
        <v>46074</v>
      </c>
      <c r="D125" s="12" t="s">
        <v>40</v>
      </c>
      <c r="E125" s="116">
        <v>24.660000000000004</v>
      </c>
      <c r="F125" s="12" t="s">
        <v>723</v>
      </c>
      <c r="G125" s="110"/>
    </row>
    <row r="126" spans="1:7" x14ac:dyDescent="0.25">
      <c r="A126" s="12">
        <v>1</v>
      </c>
      <c r="B126" s="12" t="s">
        <v>348</v>
      </c>
      <c r="C126" s="96">
        <v>46074</v>
      </c>
      <c r="D126" s="12" t="s">
        <v>40</v>
      </c>
      <c r="E126" s="116">
        <v>70.5</v>
      </c>
      <c r="F126" s="12" t="s">
        <v>723</v>
      </c>
      <c r="G126" s="110"/>
    </row>
    <row r="127" spans="1:7" x14ac:dyDescent="0.25">
      <c r="A127" s="12">
        <v>1</v>
      </c>
      <c r="B127" s="12" t="s">
        <v>627</v>
      </c>
      <c r="C127" s="96">
        <v>46076</v>
      </c>
      <c r="D127" s="12" t="s">
        <v>462</v>
      </c>
      <c r="E127" s="116">
        <v>35</v>
      </c>
      <c r="F127" s="12" t="s">
        <v>723</v>
      </c>
      <c r="G127" s="110"/>
    </row>
    <row r="128" spans="1:7" x14ac:dyDescent="0.25">
      <c r="A128" s="12">
        <v>1</v>
      </c>
      <c r="B128" s="12" t="s">
        <v>627</v>
      </c>
      <c r="C128" s="96">
        <v>46076</v>
      </c>
      <c r="D128" s="12" t="s">
        <v>568</v>
      </c>
      <c r="E128" s="116">
        <v>35</v>
      </c>
      <c r="F128" s="12" t="s">
        <v>723</v>
      </c>
      <c r="G128" s="110"/>
    </row>
    <row r="129" spans="1:7" x14ac:dyDescent="0.25">
      <c r="A129" s="12">
        <v>1</v>
      </c>
      <c r="B129" s="12" t="s">
        <v>627</v>
      </c>
      <c r="C129" s="96">
        <v>46076</v>
      </c>
      <c r="D129" s="12" t="s">
        <v>568</v>
      </c>
      <c r="E129" s="116">
        <v>35</v>
      </c>
      <c r="F129" s="12" t="s">
        <v>723</v>
      </c>
      <c r="G129" s="110"/>
    </row>
    <row r="130" spans="1:7" x14ac:dyDescent="0.25">
      <c r="A130" s="12">
        <v>1</v>
      </c>
      <c r="B130" s="12" t="s">
        <v>426</v>
      </c>
      <c r="C130" s="96">
        <v>46076</v>
      </c>
      <c r="D130" s="12" t="s">
        <v>43</v>
      </c>
      <c r="E130" s="116">
        <v>174.9</v>
      </c>
      <c r="F130" s="12" t="s">
        <v>723</v>
      </c>
      <c r="G130" s="110"/>
    </row>
    <row r="131" spans="1:7" x14ac:dyDescent="0.25">
      <c r="A131" s="12">
        <v>1</v>
      </c>
      <c r="B131" s="12" t="s">
        <v>189</v>
      </c>
      <c r="C131" s="96">
        <v>46076</v>
      </c>
      <c r="D131" s="12" t="s">
        <v>739</v>
      </c>
      <c r="E131" s="116">
        <v>105</v>
      </c>
      <c r="F131" s="12" t="s">
        <v>724</v>
      </c>
      <c r="G131" s="110"/>
    </row>
    <row r="132" spans="1:7" x14ac:dyDescent="0.25">
      <c r="A132" s="12">
        <v>1</v>
      </c>
      <c r="B132" s="12" t="s">
        <v>737</v>
      </c>
      <c r="C132" s="96">
        <v>46076</v>
      </c>
      <c r="D132" s="12" t="s">
        <v>739</v>
      </c>
      <c r="E132" s="116">
        <v>22.95</v>
      </c>
      <c r="F132" s="12" t="s">
        <v>724</v>
      </c>
      <c r="G132" s="110"/>
    </row>
    <row r="133" spans="1:7" x14ac:dyDescent="0.25">
      <c r="A133" s="12">
        <v>1</v>
      </c>
      <c r="B133" s="12" t="s">
        <v>730</v>
      </c>
      <c r="C133" s="96">
        <v>46076</v>
      </c>
      <c r="D133" s="12" t="s">
        <v>739</v>
      </c>
      <c r="E133" s="116">
        <v>22.16</v>
      </c>
      <c r="F133" s="12" t="s">
        <v>724</v>
      </c>
      <c r="G133" s="110"/>
    </row>
    <row r="134" spans="1:7" x14ac:dyDescent="0.25">
      <c r="A134" s="12">
        <v>1</v>
      </c>
      <c r="B134" s="12" t="s">
        <v>426</v>
      </c>
      <c r="C134" s="96">
        <v>46076</v>
      </c>
      <c r="D134" s="12" t="s">
        <v>739</v>
      </c>
      <c r="E134" s="116">
        <v>174.9</v>
      </c>
      <c r="F134" s="12" t="s">
        <v>724</v>
      </c>
      <c r="G134" s="110"/>
    </row>
    <row r="135" spans="1:7" x14ac:dyDescent="0.25">
      <c r="A135" s="12">
        <v>1</v>
      </c>
      <c r="B135" s="12" t="s">
        <v>732</v>
      </c>
      <c r="C135" s="96">
        <v>46076</v>
      </c>
      <c r="D135" s="12" t="s">
        <v>739</v>
      </c>
      <c r="E135" s="116">
        <v>7.2</v>
      </c>
      <c r="F135" s="12" t="s">
        <v>724</v>
      </c>
      <c r="G135" s="110"/>
    </row>
    <row r="136" spans="1:7" x14ac:dyDescent="0.25">
      <c r="A136" s="12">
        <v>1</v>
      </c>
      <c r="B136" s="12" t="s">
        <v>126</v>
      </c>
      <c r="C136" s="96">
        <v>46076</v>
      </c>
      <c r="D136" s="12" t="s">
        <v>739</v>
      </c>
      <c r="E136" s="116">
        <v>14.5</v>
      </c>
      <c r="F136" s="12" t="s">
        <v>724</v>
      </c>
      <c r="G136" s="110"/>
    </row>
    <row r="137" spans="1:7" x14ac:dyDescent="0.25">
      <c r="A137" s="12">
        <v>1</v>
      </c>
      <c r="B137" s="12" t="s">
        <v>721</v>
      </c>
      <c r="C137" s="96">
        <v>46079</v>
      </c>
      <c r="D137" s="12" t="s">
        <v>43</v>
      </c>
      <c r="E137" s="116">
        <v>25</v>
      </c>
      <c r="F137" s="12" t="s">
        <v>724</v>
      </c>
      <c r="G137" s="110"/>
    </row>
    <row r="138" spans="1:7" x14ac:dyDescent="0.25">
      <c r="A138" s="12">
        <v>1</v>
      </c>
      <c r="B138" s="12" t="s">
        <v>494</v>
      </c>
      <c r="C138" s="96">
        <v>46081</v>
      </c>
      <c r="D138" s="12" t="s">
        <v>568</v>
      </c>
      <c r="E138" s="116">
        <v>105</v>
      </c>
      <c r="F138" s="12" t="s">
        <v>723</v>
      </c>
      <c r="G138" s="110"/>
    </row>
    <row r="139" spans="1:7" x14ac:dyDescent="0.25">
      <c r="A139" s="12">
        <v>1</v>
      </c>
      <c r="B139" s="12" t="s">
        <v>759</v>
      </c>
      <c r="C139" s="96">
        <v>46082</v>
      </c>
      <c r="D139" s="12" t="s">
        <v>43</v>
      </c>
      <c r="E139" s="116">
        <v>4.8</v>
      </c>
      <c r="F139" s="12" t="s">
        <v>724</v>
      </c>
      <c r="G139" s="110"/>
    </row>
    <row r="140" spans="1:7" x14ac:dyDescent="0.25">
      <c r="A140" s="12">
        <v>1</v>
      </c>
      <c r="B140" s="12" t="s">
        <v>426</v>
      </c>
      <c r="C140" s="96">
        <v>46082</v>
      </c>
      <c r="D140" s="12" t="s">
        <v>43</v>
      </c>
      <c r="E140" s="116">
        <v>174.9</v>
      </c>
      <c r="F140" s="12" t="s">
        <v>724</v>
      </c>
      <c r="G140" s="110"/>
    </row>
    <row r="141" spans="1:7" x14ac:dyDescent="0.25">
      <c r="A141" s="12">
        <v>1</v>
      </c>
      <c r="B141" s="12" t="s">
        <v>189</v>
      </c>
      <c r="C141" s="96">
        <v>46082</v>
      </c>
      <c r="D141" s="12" t="s">
        <v>568</v>
      </c>
      <c r="E141" s="116">
        <v>95</v>
      </c>
      <c r="F141" s="12" t="s">
        <v>724</v>
      </c>
      <c r="G141" s="110"/>
    </row>
    <row r="142" spans="1:7" x14ac:dyDescent="0.25">
      <c r="A142" s="12">
        <v>1</v>
      </c>
      <c r="B142" s="12" t="s">
        <v>669</v>
      </c>
      <c r="C142" s="96">
        <v>46082</v>
      </c>
      <c r="D142" s="12" t="s">
        <v>568</v>
      </c>
      <c r="E142" s="116">
        <v>29</v>
      </c>
      <c r="F142" s="12" t="s">
        <v>724</v>
      </c>
      <c r="G142" s="110"/>
    </row>
    <row r="143" spans="1:7" x14ac:dyDescent="0.25">
      <c r="A143" s="12">
        <v>1</v>
      </c>
      <c r="B143" s="12" t="s">
        <v>560</v>
      </c>
      <c r="C143" s="96">
        <v>46083</v>
      </c>
      <c r="D143" s="12" t="s">
        <v>40</v>
      </c>
      <c r="E143" s="116">
        <v>11.88</v>
      </c>
      <c r="F143" s="12" t="s">
        <v>723</v>
      </c>
      <c r="G143" s="110"/>
    </row>
    <row r="144" spans="1:7" x14ac:dyDescent="0.25">
      <c r="A144" s="12">
        <v>4</v>
      </c>
      <c r="B144" s="12" t="s">
        <v>551</v>
      </c>
      <c r="C144" s="96">
        <v>46083</v>
      </c>
      <c r="D144" s="12" t="s">
        <v>40</v>
      </c>
      <c r="E144" s="116">
        <v>10.96</v>
      </c>
      <c r="F144" s="12" t="s">
        <v>723</v>
      </c>
      <c r="G144" s="110"/>
    </row>
    <row r="145" spans="1:7" x14ac:dyDescent="0.25">
      <c r="A145" s="12">
        <v>1</v>
      </c>
      <c r="B145" s="12" t="s">
        <v>10</v>
      </c>
      <c r="C145" s="96">
        <v>46083</v>
      </c>
      <c r="D145" s="12" t="s">
        <v>40</v>
      </c>
      <c r="E145" s="116">
        <v>8</v>
      </c>
      <c r="F145" s="12" t="s">
        <v>723</v>
      </c>
      <c r="G145" s="110"/>
    </row>
    <row r="146" spans="1:7" x14ac:dyDescent="0.25">
      <c r="A146" s="12">
        <v>18</v>
      </c>
      <c r="B146" s="12" t="s">
        <v>596</v>
      </c>
      <c r="C146" s="96">
        <v>46083</v>
      </c>
      <c r="D146" s="12" t="s">
        <v>27</v>
      </c>
      <c r="E146" s="116">
        <v>104.39999999999999</v>
      </c>
      <c r="F146" s="12" t="s">
        <v>723</v>
      </c>
      <c r="G146" s="110"/>
    </row>
    <row r="147" spans="1:7" x14ac:dyDescent="0.25">
      <c r="A147" s="12">
        <v>2</v>
      </c>
      <c r="B147" s="12" t="s">
        <v>545</v>
      </c>
      <c r="C147" s="96">
        <v>46083</v>
      </c>
      <c r="D147" s="12" t="s">
        <v>27</v>
      </c>
      <c r="E147" s="116">
        <v>11.8</v>
      </c>
      <c r="F147" s="12" t="s">
        <v>723</v>
      </c>
      <c r="G147" s="110"/>
    </row>
    <row r="148" spans="1:7" x14ac:dyDescent="0.25">
      <c r="A148" s="12">
        <v>1</v>
      </c>
      <c r="B148" s="12" t="s">
        <v>674</v>
      </c>
      <c r="C148" s="96">
        <v>46083</v>
      </c>
      <c r="D148" s="12" t="s">
        <v>40</v>
      </c>
      <c r="E148" s="116">
        <v>25</v>
      </c>
      <c r="F148" s="12" t="s">
        <v>723</v>
      </c>
      <c r="G148" s="110"/>
    </row>
    <row r="149" spans="1:7" x14ac:dyDescent="0.25">
      <c r="A149" s="12">
        <v>2</v>
      </c>
      <c r="B149" s="12" t="s">
        <v>735</v>
      </c>
      <c r="C149" s="96">
        <v>46083</v>
      </c>
      <c r="D149" s="12" t="s">
        <v>27</v>
      </c>
      <c r="E149" s="116">
        <v>1.8</v>
      </c>
      <c r="F149" s="12" t="s">
        <v>723</v>
      </c>
      <c r="G149" s="110"/>
    </row>
    <row r="150" spans="1:7" x14ac:dyDescent="0.25">
      <c r="A150" s="12">
        <v>10</v>
      </c>
      <c r="B150" s="12" t="s">
        <v>12</v>
      </c>
      <c r="C150" s="96">
        <v>46085</v>
      </c>
      <c r="D150" s="12" t="s">
        <v>43</v>
      </c>
      <c r="E150" s="116">
        <v>15.5</v>
      </c>
      <c r="F150" s="12" t="s">
        <v>723</v>
      </c>
      <c r="G150" s="110"/>
    </row>
    <row r="151" spans="1:7" x14ac:dyDescent="0.25">
      <c r="A151" s="12">
        <v>1</v>
      </c>
      <c r="B151" s="12" t="s">
        <v>754</v>
      </c>
      <c r="C151" s="96">
        <v>46085</v>
      </c>
      <c r="D151" s="12" t="s">
        <v>567</v>
      </c>
      <c r="E151" s="116">
        <v>19</v>
      </c>
      <c r="F151" s="12" t="s">
        <v>724</v>
      </c>
      <c r="G151" s="110"/>
    </row>
    <row r="152" spans="1:7" x14ac:dyDescent="0.25">
      <c r="A152" s="12">
        <v>3</v>
      </c>
      <c r="B152" s="12" t="s">
        <v>76</v>
      </c>
      <c r="C152" s="96">
        <v>46085</v>
      </c>
      <c r="D152" s="12" t="s">
        <v>567</v>
      </c>
      <c r="E152" s="116">
        <v>89.699999999999989</v>
      </c>
      <c r="F152" s="12" t="s">
        <v>724</v>
      </c>
      <c r="G152" s="110"/>
    </row>
    <row r="153" spans="1:7" x14ac:dyDescent="0.25">
      <c r="A153" s="12">
        <v>30</v>
      </c>
      <c r="B153" s="12" t="s">
        <v>770</v>
      </c>
      <c r="C153" s="96">
        <v>46085</v>
      </c>
      <c r="D153" s="12" t="s">
        <v>567</v>
      </c>
      <c r="E153" s="116">
        <v>24.9</v>
      </c>
      <c r="F153" s="12" t="s">
        <v>723</v>
      </c>
      <c r="G153" s="110"/>
    </row>
    <row r="154" spans="1:7" x14ac:dyDescent="0.25">
      <c r="A154" s="12">
        <v>7</v>
      </c>
      <c r="B154" s="12" t="s">
        <v>551</v>
      </c>
      <c r="C154" s="96">
        <v>46085</v>
      </c>
      <c r="D154" s="12" t="s">
        <v>567</v>
      </c>
      <c r="E154" s="116">
        <v>19.18</v>
      </c>
      <c r="F154" s="12" t="s">
        <v>724</v>
      </c>
      <c r="G154" s="110"/>
    </row>
    <row r="155" spans="1:7" x14ac:dyDescent="0.25">
      <c r="A155" s="12">
        <v>1</v>
      </c>
      <c r="B155" s="12" t="s">
        <v>752</v>
      </c>
      <c r="C155" s="96">
        <v>46086</v>
      </c>
      <c r="D155" s="12" t="s">
        <v>27</v>
      </c>
      <c r="E155" s="116">
        <v>28</v>
      </c>
      <c r="F155" s="12" t="s">
        <v>723</v>
      </c>
      <c r="G155" s="110"/>
    </row>
    <row r="156" spans="1:7" x14ac:dyDescent="0.25">
      <c r="A156" s="12">
        <v>1</v>
      </c>
      <c r="B156" s="12" t="s">
        <v>23</v>
      </c>
      <c r="C156" s="96">
        <v>46086</v>
      </c>
      <c r="D156" s="12" t="s">
        <v>42</v>
      </c>
      <c r="E156" s="116">
        <v>88.2</v>
      </c>
      <c r="F156" s="12" t="s">
        <v>723</v>
      </c>
      <c r="G156" s="110"/>
    </row>
    <row r="157" spans="1:7" x14ac:dyDescent="0.25">
      <c r="A157" s="12">
        <v>1</v>
      </c>
      <c r="B157" s="12" t="s">
        <v>721</v>
      </c>
      <c r="C157" s="96">
        <v>46087</v>
      </c>
      <c r="D157" s="12" t="s">
        <v>43</v>
      </c>
      <c r="E157" s="116">
        <v>25</v>
      </c>
      <c r="F157" s="12" t="s">
        <v>723</v>
      </c>
      <c r="G157" s="110"/>
    </row>
    <row r="158" spans="1:7" x14ac:dyDescent="0.25">
      <c r="A158" s="12">
        <v>1</v>
      </c>
      <c r="B158" s="12" t="s">
        <v>752</v>
      </c>
      <c r="C158" s="96">
        <v>46087</v>
      </c>
      <c r="D158" s="12" t="s">
        <v>43</v>
      </c>
      <c r="E158" s="116">
        <v>28</v>
      </c>
      <c r="F158" s="12" t="s">
        <v>723</v>
      </c>
      <c r="G158" s="110"/>
    </row>
    <row r="159" spans="1:7" x14ac:dyDescent="0.25">
      <c r="A159" s="12">
        <v>1</v>
      </c>
      <c r="B159" s="12" t="s">
        <v>348</v>
      </c>
      <c r="C159" s="96">
        <v>46088</v>
      </c>
      <c r="D159" s="12" t="s">
        <v>43</v>
      </c>
      <c r="E159" s="116">
        <v>60</v>
      </c>
      <c r="F159" s="12" t="s">
        <v>723</v>
      </c>
      <c r="G159" s="110"/>
    </row>
    <row r="160" spans="1:7" x14ac:dyDescent="0.25">
      <c r="A160" s="12">
        <v>1</v>
      </c>
      <c r="B160" s="12" t="s">
        <v>23</v>
      </c>
      <c r="C160" s="96">
        <v>46088</v>
      </c>
      <c r="D160" s="12" t="s">
        <v>462</v>
      </c>
      <c r="E160" s="116">
        <v>88.2</v>
      </c>
      <c r="F160" s="12" t="s">
        <v>723</v>
      </c>
      <c r="G160" s="110"/>
    </row>
    <row r="161" spans="1:7" x14ac:dyDescent="0.25">
      <c r="A161" s="12">
        <v>1</v>
      </c>
      <c r="B161" s="12" t="s">
        <v>628</v>
      </c>
      <c r="C161" s="96">
        <v>46091</v>
      </c>
      <c r="D161" s="12" t="s">
        <v>27</v>
      </c>
      <c r="E161" s="116">
        <v>19.600000000000001</v>
      </c>
      <c r="F161" s="12" t="s">
        <v>723</v>
      </c>
      <c r="G161" s="110"/>
    </row>
    <row r="162" spans="1:7" x14ac:dyDescent="0.25">
      <c r="A162" s="12">
        <v>1</v>
      </c>
      <c r="B162" s="12" t="s">
        <v>104</v>
      </c>
      <c r="C162" s="96">
        <v>46091</v>
      </c>
      <c r="D162" s="12" t="s">
        <v>774</v>
      </c>
      <c r="E162" s="116">
        <v>18.989999999999998</v>
      </c>
      <c r="F162" s="12" t="s">
        <v>723</v>
      </c>
      <c r="G162" s="110"/>
    </row>
    <row r="163" spans="1:7" x14ac:dyDescent="0.25">
      <c r="A163" s="12">
        <v>1</v>
      </c>
      <c r="B163" s="12" t="s">
        <v>695</v>
      </c>
      <c r="C163" s="96">
        <v>46091</v>
      </c>
      <c r="D163" s="12" t="s">
        <v>462</v>
      </c>
      <c r="E163" s="116">
        <v>0.55000000000000004</v>
      </c>
      <c r="F163" s="12" t="s">
        <v>723</v>
      </c>
      <c r="G163" s="110"/>
    </row>
    <row r="164" spans="1:7" x14ac:dyDescent="0.25">
      <c r="A164" s="12">
        <v>1</v>
      </c>
      <c r="B164" s="12" t="s">
        <v>695</v>
      </c>
      <c r="C164" s="96">
        <v>46091</v>
      </c>
      <c r="D164" s="12" t="s">
        <v>462</v>
      </c>
      <c r="E164" s="116">
        <v>0.55000000000000004</v>
      </c>
      <c r="F164" s="12" t="s">
        <v>723</v>
      </c>
      <c r="G164" s="110"/>
    </row>
    <row r="165" spans="1:7" x14ac:dyDescent="0.25">
      <c r="A165" s="12">
        <v>1</v>
      </c>
      <c r="B165" s="12" t="s">
        <v>520</v>
      </c>
      <c r="C165" s="96">
        <v>46091</v>
      </c>
      <c r="D165" s="12" t="s">
        <v>462</v>
      </c>
      <c r="E165" s="116">
        <v>0.55000000000000004</v>
      </c>
      <c r="F165" s="12" t="s">
        <v>723</v>
      </c>
      <c r="G165" s="110"/>
    </row>
    <row r="166" spans="1:7" x14ac:dyDescent="0.25">
      <c r="A166" s="12">
        <v>6</v>
      </c>
      <c r="B166" s="12" t="s">
        <v>12</v>
      </c>
      <c r="C166" s="96">
        <v>46091</v>
      </c>
      <c r="D166" s="12" t="s">
        <v>43</v>
      </c>
      <c r="E166" s="116">
        <v>9.3000000000000007</v>
      </c>
      <c r="F166" s="12" t="s">
        <v>723</v>
      </c>
      <c r="G166" s="110"/>
    </row>
    <row r="167" spans="1:7" x14ac:dyDescent="0.25">
      <c r="A167" s="12">
        <v>2</v>
      </c>
      <c r="B167" s="12" t="s">
        <v>750</v>
      </c>
      <c r="C167" s="96">
        <v>46092</v>
      </c>
      <c r="D167" s="12" t="s">
        <v>27</v>
      </c>
      <c r="E167" s="116">
        <v>13.6</v>
      </c>
      <c r="F167" s="12" t="s">
        <v>723</v>
      </c>
      <c r="G167" s="110"/>
    </row>
    <row r="168" spans="1:7" x14ac:dyDescent="0.25">
      <c r="A168" s="12">
        <v>2</v>
      </c>
      <c r="B168" s="12" t="s">
        <v>450</v>
      </c>
      <c r="C168" s="96">
        <v>46092</v>
      </c>
      <c r="D168" s="12" t="s">
        <v>462</v>
      </c>
      <c r="E168" s="116">
        <v>7.2</v>
      </c>
      <c r="F168" s="12" t="s">
        <v>723</v>
      </c>
      <c r="G168" s="110"/>
    </row>
    <row r="169" spans="1:7" x14ac:dyDescent="0.25">
      <c r="A169" s="12">
        <v>6</v>
      </c>
      <c r="B169" s="12" t="s">
        <v>596</v>
      </c>
      <c r="C169" s="96">
        <v>46092</v>
      </c>
      <c r="D169" s="12" t="s">
        <v>462</v>
      </c>
      <c r="E169" s="116">
        <v>34.799999999999997</v>
      </c>
      <c r="F169" s="12" t="s">
        <v>724</v>
      </c>
      <c r="G169" s="110"/>
    </row>
    <row r="170" spans="1:7" x14ac:dyDescent="0.25">
      <c r="A170" s="12">
        <v>1</v>
      </c>
      <c r="B170" s="12" t="s">
        <v>596</v>
      </c>
      <c r="C170" s="96">
        <v>46092</v>
      </c>
      <c r="D170" s="12" t="s">
        <v>462</v>
      </c>
      <c r="E170" s="116">
        <v>5.8</v>
      </c>
      <c r="F170" s="12" t="s">
        <v>724</v>
      </c>
      <c r="G170" s="110"/>
    </row>
    <row r="171" spans="1:7" x14ac:dyDescent="0.25">
      <c r="A171" s="12">
        <v>1</v>
      </c>
      <c r="B171" s="12" t="s">
        <v>674</v>
      </c>
      <c r="C171" s="96">
        <v>46092</v>
      </c>
      <c r="D171" s="12" t="s">
        <v>462</v>
      </c>
      <c r="E171" s="116">
        <v>25</v>
      </c>
      <c r="F171" s="12" t="s">
        <v>724</v>
      </c>
      <c r="G171" s="110"/>
    </row>
    <row r="172" spans="1:7" x14ac:dyDescent="0.25">
      <c r="A172" s="12">
        <v>1</v>
      </c>
      <c r="B172" s="12" t="s">
        <v>23</v>
      </c>
      <c r="C172" s="96">
        <v>46092</v>
      </c>
      <c r="D172" s="12" t="s">
        <v>462</v>
      </c>
      <c r="E172" s="116">
        <v>88.2</v>
      </c>
      <c r="F172" s="12" t="s">
        <v>724</v>
      </c>
      <c r="G172" s="110"/>
    </row>
    <row r="173" spans="1:7" x14ac:dyDescent="0.25">
      <c r="A173" s="12">
        <v>1</v>
      </c>
      <c r="B173" s="12" t="s">
        <v>752</v>
      </c>
      <c r="C173" s="96">
        <v>46092</v>
      </c>
      <c r="D173" s="12" t="s">
        <v>462</v>
      </c>
      <c r="E173" s="116">
        <v>28</v>
      </c>
      <c r="F173" s="12" t="s">
        <v>724</v>
      </c>
      <c r="G173" s="110"/>
    </row>
    <row r="174" spans="1:7" x14ac:dyDescent="0.25">
      <c r="A174" s="12">
        <v>1</v>
      </c>
      <c r="B174" s="12" t="s">
        <v>721</v>
      </c>
      <c r="C174" s="96">
        <v>46092</v>
      </c>
      <c r="D174" s="12" t="s">
        <v>462</v>
      </c>
      <c r="E174" s="116">
        <v>25</v>
      </c>
      <c r="F174" s="12" t="s">
        <v>724</v>
      </c>
      <c r="G174" s="110"/>
    </row>
    <row r="175" spans="1:7" x14ac:dyDescent="0.25">
      <c r="A175" s="12">
        <v>1</v>
      </c>
      <c r="B175" s="12" t="s">
        <v>560</v>
      </c>
      <c r="C175" s="96">
        <v>46094</v>
      </c>
      <c r="D175" s="12" t="s">
        <v>161</v>
      </c>
      <c r="E175" s="116">
        <v>11.88</v>
      </c>
      <c r="F175" s="12" t="s">
        <v>723</v>
      </c>
      <c r="G175" s="110"/>
    </row>
    <row r="176" spans="1:7" x14ac:dyDescent="0.25">
      <c r="A176" s="12">
        <v>1</v>
      </c>
      <c r="B176" s="12" t="s">
        <v>674</v>
      </c>
      <c r="C176" s="96">
        <v>46097</v>
      </c>
      <c r="D176" s="12" t="s">
        <v>567</v>
      </c>
      <c r="E176" s="116">
        <v>25</v>
      </c>
      <c r="F176" s="12" t="s">
        <v>723</v>
      </c>
      <c r="G176" s="110"/>
    </row>
    <row r="177" spans="1:7" x14ac:dyDescent="0.25">
      <c r="A177" s="12">
        <v>1</v>
      </c>
      <c r="B177" s="12" t="s">
        <v>545</v>
      </c>
      <c r="C177" s="96">
        <v>46097</v>
      </c>
      <c r="D177" s="12" t="s">
        <v>567</v>
      </c>
      <c r="E177" s="116">
        <v>5.9</v>
      </c>
      <c r="F177" s="12" t="s">
        <v>723</v>
      </c>
      <c r="G177" s="110"/>
    </row>
    <row r="178" spans="1:7" x14ac:dyDescent="0.25">
      <c r="A178" s="12">
        <v>1</v>
      </c>
      <c r="B178" s="12" t="s">
        <v>687</v>
      </c>
      <c r="C178" s="96">
        <v>46099</v>
      </c>
      <c r="D178" s="12" t="s">
        <v>462</v>
      </c>
      <c r="E178" s="116">
        <v>51.9</v>
      </c>
      <c r="F178" s="12" t="s">
        <v>723</v>
      </c>
      <c r="G178" s="110"/>
    </row>
    <row r="179" spans="1:7" x14ac:dyDescent="0.25">
      <c r="A179" s="12">
        <v>1</v>
      </c>
      <c r="B179" s="12" t="s">
        <v>767</v>
      </c>
      <c r="C179" s="96">
        <v>46099</v>
      </c>
      <c r="D179" s="12" t="s">
        <v>462</v>
      </c>
      <c r="E179" s="116">
        <v>29.9</v>
      </c>
      <c r="F179" s="12" t="s">
        <v>723</v>
      </c>
      <c r="G179" s="110"/>
    </row>
    <row r="180" spans="1:7" x14ac:dyDescent="0.25">
      <c r="A180" s="12">
        <v>20</v>
      </c>
      <c r="B180" s="12" t="s">
        <v>545</v>
      </c>
      <c r="C180" s="96">
        <v>46100</v>
      </c>
      <c r="D180" s="12" t="s">
        <v>462</v>
      </c>
      <c r="E180" s="116">
        <v>118</v>
      </c>
      <c r="F180" s="12" t="s">
        <v>723</v>
      </c>
      <c r="G180" s="110"/>
    </row>
    <row r="181" spans="1:7" x14ac:dyDescent="0.25">
      <c r="A181" s="12">
        <v>10</v>
      </c>
      <c r="B181" s="12" t="s">
        <v>475</v>
      </c>
      <c r="C181" s="96">
        <v>46100</v>
      </c>
      <c r="D181" s="12" t="s">
        <v>462</v>
      </c>
      <c r="E181" s="116">
        <v>30.9</v>
      </c>
      <c r="F181" s="12" t="s">
        <v>723</v>
      </c>
      <c r="G181" s="110"/>
    </row>
    <row r="182" spans="1:7" x14ac:dyDescent="0.25">
      <c r="A182" s="12">
        <v>1</v>
      </c>
      <c r="B182" s="12" t="s">
        <v>106</v>
      </c>
      <c r="C182" s="96">
        <v>46101</v>
      </c>
      <c r="D182" s="12" t="s">
        <v>161</v>
      </c>
      <c r="E182" s="116">
        <v>84.5</v>
      </c>
      <c r="F182" s="12" t="s">
        <v>723</v>
      </c>
      <c r="G182" s="110"/>
    </row>
    <row r="183" spans="1:7" x14ac:dyDescent="0.25">
      <c r="A183" s="12">
        <v>2</v>
      </c>
      <c r="B183" s="12" t="s">
        <v>750</v>
      </c>
      <c r="C183" s="96">
        <v>46101</v>
      </c>
      <c r="D183" s="12" t="s">
        <v>161</v>
      </c>
      <c r="E183" s="116">
        <v>15.12</v>
      </c>
      <c r="F183" s="12" t="s">
        <v>723</v>
      </c>
      <c r="G183" s="110"/>
    </row>
    <row r="184" spans="1:7" x14ac:dyDescent="0.25">
      <c r="A184" s="12">
        <v>1</v>
      </c>
      <c r="B184" s="12" t="s">
        <v>725</v>
      </c>
      <c r="C184" s="96">
        <v>46101</v>
      </c>
      <c r="D184" s="12" t="s">
        <v>27</v>
      </c>
      <c r="E184" s="116">
        <v>59.9</v>
      </c>
      <c r="F184" s="12" t="s">
        <v>723</v>
      </c>
      <c r="G184" s="110"/>
    </row>
    <row r="185" spans="1:7" x14ac:dyDescent="0.25">
      <c r="A185" s="12">
        <v>1</v>
      </c>
      <c r="B185" s="12" t="s">
        <v>721</v>
      </c>
      <c r="C185" s="96">
        <v>46101</v>
      </c>
      <c r="D185" s="12" t="s">
        <v>567</v>
      </c>
      <c r="E185" s="116">
        <v>25</v>
      </c>
      <c r="F185" s="12" t="s">
        <v>723</v>
      </c>
      <c r="G185" s="110"/>
    </row>
    <row r="186" spans="1:7" x14ac:dyDescent="0.25">
      <c r="A186" s="12">
        <v>1</v>
      </c>
      <c r="B186" s="12" t="s">
        <v>155</v>
      </c>
      <c r="C186" s="96">
        <v>46104</v>
      </c>
      <c r="D186" s="12" t="s">
        <v>43</v>
      </c>
      <c r="E186" s="116">
        <v>5.93</v>
      </c>
      <c r="F186" s="12" t="s">
        <v>724</v>
      </c>
      <c r="G186" s="110"/>
    </row>
    <row r="187" spans="1:7" x14ac:dyDescent="0.25">
      <c r="A187" s="12">
        <v>1</v>
      </c>
      <c r="B187" s="12" t="s">
        <v>542</v>
      </c>
      <c r="C187" s="96">
        <v>46104</v>
      </c>
      <c r="D187" s="12" t="s">
        <v>43</v>
      </c>
      <c r="E187" s="116">
        <v>29.5</v>
      </c>
      <c r="F187" s="12" t="s">
        <v>724</v>
      </c>
      <c r="G187" s="110"/>
    </row>
    <row r="188" spans="1:7" x14ac:dyDescent="0.25">
      <c r="A188" s="12">
        <v>1</v>
      </c>
      <c r="B188" s="12" t="s">
        <v>559</v>
      </c>
      <c r="C188" s="96">
        <v>46104</v>
      </c>
      <c r="D188" s="12" t="s">
        <v>43</v>
      </c>
      <c r="E188" s="116">
        <v>11.85</v>
      </c>
      <c r="F188" s="12" t="s">
        <v>723</v>
      </c>
      <c r="G188" s="110"/>
    </row>
    <row r="189" spans="1:7" x14ac:dyDescent="0.25">
      <c r="A189" s="12">
        <v>1</v>
      </c>
      <c r="B189" s="12" t="s">
        <v>106</v>
      </c>
      <c r="C189" s="96">
        <v>46104</v>
      </c>
      <c r="D189" s="12" t="s">
        <v>43</v>
      </c>
      <c r="E189" s="116">
        <v>84.5</v>
      </c>
      <c r="F189" s="12" t="s">
        <v>723</v>
      </c>
      <c r="G189" s="110"/>
    </row>
    <row r="190" spans="1:7" x14ac:dyDescent="0.25">
      <c r="A190" s="12">
        <v>90</v>
      </c>
      <c r="B190" s="12" t="s">
        <v>479</v>
      </c>
      <c r="C190" s="96">
        <v>46110</v>
      </c>
      <c r="D190" s="12" t="s">
        <v>462</v>
      </c>
      <c r="E190" s="116">
        <v>60.300000000000004</v>
      </c>
      <c r="F190" s="12" t="s">
        <v>723</v>
      </c>
      <c r="G190" s="110"/>
    </row>
    <row r="191" spans="1:7" x14ac:dyDescent="0.25">
      <c r="A191" s="12">
        <v>90</v>
      </c>
      <c r="B191" s="12" t="s">
        <v>488</v>
      </c>
      <c r="C191" s="96">
        <v>46110</v>
      </c>
      <c r="D191" s="12" t="s">
        <v>462</v>
      </c>
      <c r="E191" s="116">
        <v>60.300000000000004</v>
      </c>
      <c r="F191" s="12" t="s">
        <v>723</v>
      </c>
      <c r="G191" s="110"/>
    </row>
    <row r="192" spans="1:7" x14ac:dyDescent="0.25">
      <c r="A192" s="12">
        <v>1</v>
      </c>
      <c r="B192" s="12" t="s">
        <v>10</v>
      </c>
      <c r="C192" s="96">
        <v>46113</v>
      </c>
      <c r="D192" s="12" t="s">
        <v>567</v>
      </c>
      <c r="E192" s="116">
        <v>8</v>
      </c>
      <c r="F192" s="12" t="s">
        <v>723</v>
      </c>
      <c r="G192" s="110"/>
    </row>
    <row r="193" spans="1:7" x14ac:dyDescent="0.25">
      <c r="A193" s="12">
        <v>1</v>
      </c>
      <c r="B193" s="12" t="s">
        <v>695</v>
      </c>
      <c r="C193" s="96">
        <v>46113</v>
      </c>
      <c r="D193" s="12" t="s">
        <v>27</v>
      </c>
      <c r="E193" s="116">
        <v>0.55000000000000004</v>
      </c>
      <c r="F193" s="12" t="s">
        <v>723</v>
      </c>
      <c r="G193" s="110"/>
    </row>
    <row r="194" spans="1:7" x14ac:dyDescent="0.25">
      <c r="A194" s="12">
        <v>1</v>
      </c>
      <c r="B194" s="12" t="s">
        <v>627</v>
      </c>
      <c r="C194" s="96">
        <v>46113</v>
      </c>
      <c r="D194" s="12" t="s">
        <v>777</v>
      </c>
      <c r="E194" s="116">
        <v>35</v>
      </c>
      <c r="F194" s="12" t="s">
        <v>723</v>
      </c>
      <c r="G194" s="110"/>
    </row>
    <row r="195" spans="1:7" x14ac:dyDescent="0.25">
      <c r="A195" s="12">
        <v>1</v>
      </c>
      <c r="B195" s="12" t="s">
        <v>740</v>
      </c>
      <c r="C195" s="96">
        <v>46113</v>
      </c>
      <c r="D195" s="12" t="s">
        <v>567</v>
      </c>
      <c r="E195" s="116">
        <v>2.66</v>
      </c>
      <c r="F195" s="12" t="s">
        <v>723</v>
      </c>
      <c r="G195" s="110"/>
    </row>
    <row r="196" spans="1:7" x14ac:dyDescent="0.25">
      <c r="A196" s="12">
        <v>1</v>
      </c>
      <c r="B196" s="12" t="s">
        <v>778</v>
      </c>
      <c r="C196" s="96">
        <v>46114</v>
      </c>
      <c r="D196" s="12" t="s">
        <v>568</v>
      </c>
      <c r="E196" s="116">
        <v>40</v>
      </c>
      <c r="F196" s="12" t="s">
        <v>723</v>
      </c>
      <c r="G196" s="110"/>
    </row>
    <row r="197" spans="1:7" x14ac:dyDescent="0.25">
      <c r="A197" s="12">
        <v>90</v>
      </c>
      <c r="B197" s="12" t="s">
        <v>488</v>
      </c>
      <c r="C197" s="96">
        <v>46114</v>
      </c>
      <c r="D197" s="12" t="s">
        <v>568</v>
      </c>
      <c r="E197" s="116">
        <v>60.300000000000004</v>
      </c>
      <c r="F197" s="12" t="s">
        <v>723</v>
      </c>
      <c r="G197" s="110"/>
    </row>
    <row r="198" spans="1:7" x14ac:dyDescent="0.25">
      <c r="A198" s="12">
        <v>10</v>
      </c>
      <c r="B198" s="12" t="s">
        <v>12</v>
      </c>
      <c r="C198" s="96">
        <v>46115</v>
      </c>
      <c r="D198" s="12" t="s">
        <v>567</v>
      </c>
      <c r="E198" s="116">
        <v>15.5</v>
      </c>
      <c r="F198" s="12" t="s">
        <v>723</v>
      </c>
      <c r="G198" s="110"/>
    </row>
    <row r="199" spans="1:7" x14ac:dyDescent="0.25">
      <c r="A199" s="12">
        <v>1</v>
      </c>
      <c r="B199" s="12" t="s">
        <v>570</v>
      </c>
      <c r="C199" s="96">
        <v>46115</v>
      </c>
      <c r="D199" s="12" t="s">
        <v>567</v>
      </c>
      <c r="E199" s="116">
        <v>193</v>
      </c>
      <c r="F199" s="12" t="s">
        <v>723</v>
      </c>
      <c r="G199" s="110"/>
    </row>
    <row r="200" spans="1:7" x14ac:dyDescent="0.25">
      <c r="A200" s="12">
        <v>1</v>
      </c>
      <c r="B200" s="12" t="s">
        <v>669</v>
      </c>
      <c r="C200" s="96">
        <v>46116</v>
      </c>
      <c r="D200" s="12" t="s">
        <v>40</v>
      </c>
      <c r="E200" s="116">
        <v>29</v>
      </c>
      <c r="F200" s="12" t="s">
        <v>723</v>
      </c>
      <c r="G200" s="110"/>
    </row>
    <row r="201" spans="1:7" x14ac:dyDescent="0.25">
      <c r="A201" s="12">
        <v>1</v>
      </c>
      <c r="B201" s="12" t="s">
        <v>542</v>
      </c>
      <c r="C201" s="96">
        <v>46116</v>
      </c>
      <c r="D201" s="12" t="s">
        <v>40</v>
      </c>
      <c r="E201" s="116">
        <v>29.5</v>
      </c>
      <c r="F201" s="12" t="s">
        <v>723</v>
      </c>
      <c r="G201" s="110"/>
    </row>
    <row r="202" spans="1:7" x14ac:dyDescent="0.25">
      <c r="A202" s="12">
        <v>1</v>
      </c>
      <c r="B202" s="12" t="s">
        <v>541</v>
      </c>
      <c r="C202" s="96">
        <v>46116</v>
      </c>
      <c r="D202" s="12" t="s">
        <v>40</v>
      </c>
      <c r="E202" s="116">
        <v>0.01</v>
      </c>
      <c r="F202" s="12" t="s">
        <v>723</v>
      </c>
      <c r="G202" s="110"/>
    </row>
    <row r="203" spans="1:7" x14ac:dyDescent="0.25">
      <c r="A203" s="12">
        <v>5</v>
      </c>
      <c r="B203" s="12" t="s">
        <v>565</v>
      </c>
      <c r="C203" s="96">
        <v>46118</v>
      </c>
      <c r="D203" s="12" t="s">
        <v>43</v>
      </c>
      <c r="E203" s="116">
        <v>13.600000000000001</v>
      </c>
      <c r="F203" s="12" t="s">
        <v>723</v>
      </c>
      <c r="G203" s="110"/>
    </row>
    <row r="204" spans="1:7" x14ac:dyDescent="0.25">
      <c r="A204" s="12">
        <v>1</v>
      </c>
      <c r="B204" s="12" t="s">
        <v>752</v>
      </c>
      <c r="C204" s="96">
        <v>46118</v>
      </c>
      <c r="D204" s="12" t="s">
        <v>43</v>
      </c>
      <c r="E204" s="116">
        <v>28</v>
      </c>
      <c r="F204" s="12" t="s">
        <v>723</v>
      </c>
      <c r="G204" s="110"/>
    </row>
    <row r="205" spans="1:7" x14ac:dyDescent="0.25">
      <c r="A205" s="12">
        <v>1</v>
      </c>
      <c r="B205" s="12" t="s">
        <v>23</v>
      </c>
      <c r="C205" s="96">
        <v>46118</v>
      </c>
      <c r="D205" s="12" t="s">
        <v>43</v>
      </c>
      <c r="E205" s="116">
        <v>88.2</v>
      </c>
      <c r="F205" s="12" t="s">
        <v>723</v>
      </c>
      <c r="G205" s="110"/>
    </row>
    <row r="206" spans="1:7" x14ac:dyDescent="0.25">
      <c r="A206" s="12">
        <v>9</v>
      </c>
      <c r="B206" s="12" t="s">
        <v>565</v>
      </c>
      <c r="C206" s="96">
        <v>46120</v>
      </c>
      <c r="D206" s="12" t="s">
        <v>27</v>
      </c>
      <c r="E206" s="116">
        <v>24.48</v>
      </c>
      <c r="F206" s="12" t="s">
        <v>723</v>
      </c>
      <c r="G206" s="110"/>
    </row>
    <row r="207" spans="1:7" x14ac:dyDescent="0.25">
      <c r="A207" s="12">
        <v>2</v>
      </c>
      <c r="B207" s="12" t="s">
        <v>735</v>
      </c>
      <c r="C207" s="96">
        <v>46120</v>
      </c>
      <c r="D207" s="12" t="s">
        <v>27</v>
      </c>
      <c r="E207" s="116">
        <v>1.8</v>
      </c>
      <c r="F207" s="12" t="s">
        <v>723</v>
      </c>
      <c r="G207" s="110"/>
    </row>
    <row r="208" spans="1:7" x14ac:dyDescent="0.25">
      <c r="A208" s="12">
        <v>1</v>
      </c>
      <c r="B208" s="12" t="s">
        <v>542</v>
      </c>
      <c r="C208" s="96">
        <v>46120</v>
      </c>
      <c r="D208" s="12" t="s">
        <v>27</v>
      </c>
      <c r="E208" s="116">
        <v>29.5</v>
      </c>
      <c r="F208" s="12" t="s">
        <v>723</v>
      </c>
      <c r="G208" s="110"/>
    </row>
    <row r="209" spans="1:7" x14ac:dyDescent="0.25">
      <c r="A209" s="12">
        <v>1</v>
      </c>
      <c r="B209" s="12" t="s">
        <v>725</v>
      </c>
      <c r="C209" s="96">
        <v>46120</v>
      </c>
      <c r="D209" s="12" t="s">
        <v>568</v>
      </c>
      <c r="E209" s="116">
        <v>59.9</v>
      </c>
      <c r="F209" s="12" t="s">
        <v>723</v>
      </c>
      <c r="G209" s="110"/>
    </row>
    <row r="210" spans="1:7" x14ac:dyDescent="0.25">
      <c r="A210" s="12">
        <v>1</v>
      </c>
      <c r="B210" s="12" t="s">
        <v>778</v>
      </c>
      <c r="C210" s="96">
        <v>46120</v>
      </c>
      <c r="D210" s="12" t="s">
        <v>567</v>
      </c>
      <c r="E210" s="116">
        <v>40</v>
      </c>
      <c r="F210" s="12" t="s">
        <v>723</v>
      </c>
      <c r="G210" s="110"/>
    </row>
    <row r="211" spans="1:7" x14ac:dyDescent="0.25">
      <c r="A211" s="12">
        <v>1</v>
      </c>
      <c r="B211" s="12" t="s">
        <v>348</v>
      </c>
      <c r="C211" s="96">
        <v>46121</v>
      </c>
      <c r="D211" s="12" t="s">
        <v>43</v>
      </c>
      <c r="E211" s="116">
        <v>60</v>
      </c>
      <c r="F211" s="12" t="s">
        <v>723</v>
      </c>
      <c r="G211" s="110"/>
    </row>
    <row r="212" spans="1:7" x14ac:dyDescent="0.25">
      <c r="A212" s="12">
        <v>1</v>
      </c>
      <c r="B212" s="12" t="s">
        <v>558</v>
      </c>
      <c r="C212" s="96">
        <v>46121</v>
      </c>
      <c r="D212" s="12" t="s">
        <v>43</v>
      </c>
      <c r="E212" s="116">
        <v>0.35</v>
      </c>
      <c r="F212" s="12" t="s">
        <v>723</v>
      </c>
      <c r="G212" s="110"/>
    </row>
    <row r="213" spans="1:7" x14ac:dyDescent="0.25">
      <c r="A213" s="12">
        <v>1</v>
      </c>
      <c r="B213" s="12" t="s">
        <v>628</v>
      </c>
      <c r="C213" s="96">
        <v>46121</v>
      </c>
      <c r="D213" s="12" t="s">
        <v>43</v>
      </c>
      <c r="E213" s="116">
        <v>19.600000000000001</v>
      </c>
      <c r="F213" s="12" t="s">
        <v>723</v>
      </c>
      <c r="G213" s="110"/>
    </row>
    <row r="214" spans="1:7" x14ac:dyDescent="0.25">
      <c r="A214" s="12">
        <v>1</v>
      </c>
      <c r="B214" s="12" t="s">
        <v>628</v>
      </c>
      <c r="C214" s="96">
        <v>46121</v>
      </c>
      <c r="D214" s="12" t="s">
        <v>43</v>
      </c>
      <c r="E214" s="116">
        <v>19.600000000000001</v>
      </c>
      <c r="F214" s="12" t="s">
        <v>723</v>
      </c>
      <c r="G214" s="110"/>
    </row>
    <row r="215" spans="1:7" x14ac:dyDescent="0.25">
      <c r="A215" s="12">
        <v>1</v>
      </c>
      <c r="B215" s="12" t="s">
        <v>348</v>
      </c>
      <c r="C215" s="96">
        <v>46121</v>
      </c>
      <c r="D215" s="12" t="s">
        <v>43</v>
      </c>
      <c r="E215" s="116">
        <v>60</v>
      </c>
      <c r="F215" s="12" t="s">
        <v>723</v>
      </c>
      <c r="G215" s="110"/>
    </row>
    <row r="216" spans="1:7" x14ac:dyDescent="0.25">
      <c r="A216" s="12">
        <v>1</v>
      </c>
      <c r="B216" s="12" t="s">
        <v>76</v>
      </c>
      <c r="C216" s="96">
        <v>46121</v>
      </c>
      <c r="D216" s="12" t="s">
        <v>462</v>
      </c>
      <c r="E216" s="116">
        <v>29.9</v>
      </c>
      <c r="F216" s="12" t="s">
        <v>723</v>
      </c>
      <c r="G216" s="110"/>
    </row>
    <row r="217" spans="1:7" x14ac:dyDescent="0.25">
      <c r="A217" s="12">
        <v>1</v>
      </c>
      <c r="B217" s="12" t="s">
        <v>725</v>
      </c>
      <c r="C217" s="96">
        <v>46121</v>
      </c>
      <c r="D217" s="12" t="s">
        <v>43</v>
      </c>
      <c r="E217" s="116">
        <v>59.9</v>
      </c>
      <c r="F217" s="12" t="s">
        <v>724</v>
      </c>
      <c r="G217" s="110"/>
    </row>
    <row r="218" spans="1:7" x14ac:dyDescent="0.25">
      <c r="A218" s="12">
        <v>1</v>
      </c>
      <c r="B218" s="12" t="s">
        <v>542</v>
      </c>
      <c r="C218" s="96">
        <v>46121</v>
      </c>
      <c r="D218" s="12" t="s">
        <v>43</v>
      </c>
      <c r="E218" s="116">
        <v>29.5</v>
      </c>
      <c r="F218" s="12" t="s">
        <v>724</v>
      </c>
      <c r="G218" s="110"/>
    </row>
    <row r="219" spans="1:7" x14ac:dyDescent="0.25">
      <c r="A219" s="12">
        <v>10</v>
      </c>
      <c r="B219" s="12" t="s">
        <v>12</v>
      </c>
      <c r="C219" s="96">
        <v>46122</v>
      </c>
      <c r="D219" s="12" t="s">
        <v>567</v>
      </c>
      <c r="E219" s="116">
        <v>15.5</v>
      </c>
      <c r="F219" s="12" t="s">
        <v>723</v>
      </c>
      <c r="G219" s="110"/>
    </row>
    <row r="220" spans="1:7" x14ac:dyDescent="0.25">
      <c r="A220" s="12">
        <v>4</v>
      </c>
      <c r="B220" s="12" t="s">
        <v>475</v>
      </c>
      <c r="C220" s="96">
        <v>46122</v>
      </c>
      <c r="D220" s="12" t="s">
        <v>462</v>
      </c>
      <c r="E220" s="116">
        <v>12.36</v>
      </c>
      <c r="F220" s="12" t="s">
        <v>724</v>
      </c>
      <c r="G220" s="110"/>
    </row>
    <row r="221" spans="1:7" x14ac:dyDescent="0.25">
      <c r="A221" s="12">
        <v>1</v>
      </c>
      <c r="B221" s="12" t="s">
        <v>674</v>
      </c>
      <c r="C221" s="96">
        <v>46122</v>
      </c>
      <c r="D221" s="12" t="s">
        <v>462</v>
      </c>
      <c r="E221" s="116">
        <v>25</v>
      </c>
      <c r="F221" s="12" t="s">
        <v>724</v>
      </c>
      <c r="G221" s="110"/>
    </row>
    <row r="222" spans="1:7" x14ac:dyDescent="0.25">
      <c r="A222" s="12">
        <v>1</v>
      </c>
      <c r="B222" s="12" t="s">
        <v>674</v>
      </c>
      <c r="C222" s="96">
        <v>46122</v>
      </c>
      <c r="D222" s="12" t="s">
        <v>462</v>
      </c>
      <c r="E222" s="116">
        <v>25</v>
      </c>
      <c r="F222" s="12" t="s">
        <v>724</v>
      </c>
      <c r="G222" s="110"/>
    </row>
    <row r="223" spans="1:7" x14ac:dyDescent="0.25">
      <c r="A223" s="12">
        <v>20</v>
      </c>
      <c r="B223" s="12" t="s">
        <v>545</v>
      </c>
      <c r="C223" s="96">
        <v>46122</v>
      </c>
      <c r="D223" s="12" t="s">
        <v>462</v>
      </c>
      <c r="E223" s="116">
        <v>118</v>
      </c>
      <c r="F223" s="12" t="s">
        <v>724</v>
      </c>
      <c r="G223" s="110"/>
    </row>
    <row r="224" spans="1:7" x14ac:dyDescent="0.25">
      <c r="A224" s="12">
        <v>1</v>
      </c>
      <c r="B224" s="12" t="s">
        <v>155</v>
      </c>
      <c r="C224" s="96">
        <v>46122</v>
      </c>
      <c r="D224" s="12" t="s">
        <v>462</v>
      </c>
      <c r="E224" s="116">
        <v>5.93</v>
      </c>
      <c r="F224" s="12" t="s">
        <v>723</v>
      </c>
      <c r="G224" s="110"/>
    </row>
    <row r="225" spans="1:7" x14ac:dyDescent="0.25">
      <c r="A225" s="12">
        <v>1</v>
      </c>
      <c r="B225" s="12" t="s">
        <v>155</v>
      </c>
      <c r="C225" s="96">
        <v>46122</v>
      </c>
      <c r="D225" s="12" t="s">
        <v>462</v>
      </c>
      <c r="E225" s="116">
        <v>5.93</v>
      </c>
      <c r="F225" s="12" t="s">
        <v>723</v>
      </c>
      <c r="G225" s="110"/>
    </row>
    <row r="226" spans="1:7" x14ac:dyDescent="0.25">
      <c r="A226" s="12">
        <v>9</v>
      </c>
      <c r="B226" s="12" t="s">
        <v>735</v>
      </c>
      <c r="C226" s="96">
        <v>46124</v>
      </c>
      <c r="D226" s="12" t="s">
        <v>43</v>
      </c>
      <c r="E226" s="116">
        <v>8.1</v>
      </c>
      <c r="F226" s="12" t="s">
        <v>724</v>
      </c>
      <c r="G226" s="110"/>
    </row>
    <row r="227" spans="1:7" x14ac:dyDescent="0.25">
      <c r="A227" s="12">
        <v>1</v>
      </c>
      <c r="B227" s="12" t="s">
        <v>691</v>
      </c>
      <c r="C227" s="96">
        <v>46124</v>
      </c>
      <c r="D227" s="12" t="s">
        <v>43</v>
      </c>
      <c r="E227" s="116">
        <v>35.9</v>
      </c>
      <c r="F227" s="12" t="s">
        <v>724</v>
      </c>
      <c r="G227" s="110"/>
    </row>
    <row r="228" spans="1:7" x14ac:dyDescent="0.25">
      <c r="A228" s="12">
        <v>2</v>
      </c>
      <c r="B228" s="12" t="s">
        <v>780</v>
      </c>
      <c r="C228" s="96">
        <v>46124</v>
      </c>
      <c r="D228" s="12" t="s">
        <v>43</v>
      </c>
      <c r="E228" s="116">
        <v>36</v>
      </c>
      <c r="F228" s="12" t="s">
        <v>723</v>
      </c>
      <c r="G228" s="110"/>
    </row>
    <row r="229" spans="1:7" x14ac:dyDescent="0.25">
      <c r="A229" s="12">
        <v>1</v>
      </c>
      <c r="B229" s="12" t="s">
        <v>23</v>
      </c>
      <c r="C229" s="96">
        <v>46125</v>
      </c>
      <c r="D229" s="12" t="s">
        <v>161</v>
      </c>
      <c r="E229" s="116">
        <v>88.2</v>
      </c>
      <c r="F229" s="12" t="s">
        <v>723</v>
      </c>
      <c r="G229" s="110"/>
    </row>
    <row r="230" spans="1:7" x14ac:dyDescent="0.25">
      <c r="A230" s="12">
        <v>2</v>
      </c>
      <c r="B230" s="12" t="s">
        <v>560</v>
      </c>
      <c r="C230" s="96">
        <v>46125</v>
      </c>
      <c r="D230" s="12" t="s">
        <v>161</v>
      </c>
      <c r="E230" s="116">
        <v>23.76</v>
      </c>
      <c r="F230" s="12" t="s">
        <v>723</v>
      </c>
      <c r="G230" s="110"/>
    </row>
    <row r="231" spans="1:7" x14ac:dyDescent="0.25">
      <c r="A231" s="12">
        <v>1</v>
      </c>
      <c r="B231" s="12" t="s">
        <v>725</v>
      </c>
      <c r="C231" s="96">
        <v>46127</v>
      </c>
      <c r="D231" s="12" t="s">
        <v>161</v>
      </c>
      <c r="E231" s="116">
        <v>59.9</v>
      </c>
      <c r="F231" s="12" t="s">
        <v>723</v>
      </c>
      <c r="G231" s="110"/>
    </row>
    <row r="232" spans="1:7" x14ac:dyDescent="0.25">
      <c r="A232" s="12">
        <v>1</v>
      </c>
      <c r="B232" s="12" t="s">
        <v>691</v>
      </c>
      <c r="C232" s="96">
        <v>46127</v>
      </c>
      <c r="D232" s="12" t="s">
        <v>782</v>
      </c>
      <c r="E232" s="116">
        <v>35.9</v>
      </c>
      <c r="F232" s="12" t="s">
        <v>723</v>
      </c>
      <c r="G232" s="110"/>
    </row>
    <row r="233" spans="1:7" x14ac:dyDescent="0.25">
      <c r="A233" s="12">
        <v>6</v>
      </c>
      <c r="B233" s="12" t="s">
        <v>707</v>
      </c>
      <c r="C233" s="96">
        <v>46127</v>
      </c>
      <c r="D233" s="12" t="s">
        <v>783</v>
      </c>
      <c r="E233" s="116">
        <v>11.399999999999999</v>
      </c>
      <c r="F233" s="12" t="s">
        <v>723</v>
      </c>
      <c r="G233" s="110"/>
    </row>
    <row r="234" spans="1:7" x14ac:dyDescent="0.25">
      <c r="A234" s="12">
        <v>1</v>
      </c>
      <c r="B234" s="12" t="s">
        <v>752</v>
      </c>
      <c r="C234" s="96">
        <v>46127</v>
      </c>
      <c r="D234" s="12" t="s">
        <v>43</v>
      </c>
      <c r="E234" s="116">
        <v>28</v>
      </c>
      <c r="F234" s="12" t="s">
        <v>724</v>
      </c>
      <c r="G234" s="110"/>
    </row>
    <row r="235" spans="1:7" x14ac:dyDescent="0.25">
      <c r="A235" s="12">
        <v>1</v>
      </c>
      <c r="B235" s="12" t="s">
        <v>691</v>
      </c>
      <c r="C235" s="96">
        <v>46127</v>
      </c>
      <c r="D235" s="12" t="s">
        <v>43</v>
      </c>
      <c r="E235" s="116">
        <v>35.9</v>
      </c>
      <c r="F235" s="12" t="s">
        <v>723</v>
      </c>
      <c r="G235" s="110"/>
    </row>
    <row r="236" spans="1:7" x14ac:dyDescent="0.25">
      <c r="A236" s="12">
        <v>1</v>
      </c>
      <c r="B236" s="12" t="s">
        <v>637</v>
      </c>
      <c r="C236" s="96">
        <v>46128</v>
      </c>
      <c r="D236" s="12" t="s">
        <v>567</v>
      </c>
      <c r="E236" s="116">
        <v>90</v>
      </c>
      <c r="F236" s="12" t="s">
        <v>723</v>
      </c>
      <c r="G236" s="110"/>
    </row>
    <row r="237" spans="1:7" x14ac:dyDescent="0.25">
      <c r="A237" s="12">
        <v>6</v>
      </c>
      <c r="B237" s="12" t="s">
        <v>450</v>
      </c>
      <c r="C237" s="96">
        <v>46128</v>
      </c>
      <c r="D237" s="12" t="s">
        <v>43</v>
      </c>
      <c r="E237" s="116">
        <v>21.6</v>
      </c>
      <c r="F237" s="12" t="s">
        <v>723</v>
      </c>
      <c r="G237" s="110"/>
    </row>
    <row r="238" spans="1:7" x14ac:dyDescent="0.25">
      <c r="A238" s="12">
        <v>90</v>
      </c>
      <c r="B238" s="12" t="s">
        <v>695</v>
      </c>
      <c r="C238" s="96">
        <v>46130</v>
      </c>
      <c r="D238" s="12" t="s">
        <v>43</v>
      </c>
      <c r="E238" s="116">
        <v>49.500000000000007</v>
      </c>
      <c r="F238" s="12" t="s">
        <v>723</v>
      </c>
      <c r="G238" s="110"/>
    </row>
    <row r="239" spans="1:7" x14ac:dyDescent="0.25">
      <c r="A239" s="12">
        <v>60</v>
      </c>
      <c r="B239" s="12" t="s">
        <v>695</v>
      </c>
      <c r="C239" s="96">
        <v>46130</v>
      </c>
      <c r="D239" s="12" t="s">
        <v>43</v>
      </c>
      <c r="E239" s="116">
        <v>33</v>
      </c>
      <c r="F239" s="12" t="s">
        <v>723</v>
      </c>
      <c r="G239" s="110"/>
    </row>
    <row r="240" spans="1:7" x14ac:dyDescent="0.25">
      <c r="A240" s="12">
        <v>1</v>
      </c>
      <c r="B240" s="12" t="s">
        <v>494</v>
      </c>
      <c r="C240" s="96">
        <v>46130</v>
      </c>
      <c r="D240" s="12" t="s">
        <v>568</v>
      </c>
      <c r="E240" s="116">
        <v>105</v>
      </c>
      <c r="F240" s="12" t="s">
        <v>723</v>
      </c>
      <c r="G240" s="110"/>
    </row>
    <row r="241" spans="1:7" x14ac:dyDescent="0.25">
      <c r="A241" s="12">
        <v>90</v>
      </c>
      <c r="B241" s="12" t="s">
        <v>541</v>
      </c>
      <c r="C241" s="96">
        <v>46130</v>
      </c>
      <c r="D241" s="12" t="s">
        <v>568</v>
      </c>
      <c r="E241" s="116">
        <v>0.9</v>
      </c>
      <c r="F241" s="12" t="s">
        <v>723</v>
      </c>
      <c r="G241" s="110"/>
    </row>
    <row r="242" spans="1:7" x14ac:dyDescent="0.25">
      <c r="A242" s="12">
        <v>1</v>
      </c>
      <c r="B242" s="12" t="s">
        <v>542</v>
      </c>
      <c r="C242" s="96">
        <v>46130</v>
      </c>
      <c r="D242" s="12" t="s">
        <v>568</v>
      </c>
      <c r="E242" s="116">
        <v>29.5</v>
      </c>
      <c r="F242" s="12" t="s">
        <v>723</v>
      </c>
      <c r="G242" s="110"/>
    </row>
    <row r="243" spans="1:7" x14ac:dyDescent="0.25">
      <c r="A243" s="12">
        <v>1</v>
      </c>
      <c r="B243" s="12" t="s">
        <v>114</v>
      </c>
      <c r="C243" s="96">
        <v>46130</v>
      </c>
      <c r="D243" s="12" t="s">
        <v>568</v>
      </c>
      <c r="E243" s="116">
        <v>97.02</v>
      </c>
      <c r="F243" s="12" t="s">
        <v>723</v>
      </c>
      <c r="G243" s="110"/>
    </row>
    <row r="244" spans="1:7" x14ac:dyDescent="0.25">
      <c r="A244" s="12">
        <v>14</v>
      </c>
      <c r="B244" s="12" t="s">
        <v>781</v>
      </c>
      <c r="C244" s="96">
        <v>46132</v>
      </c>
      <c r="D244" s="12" t="s">
        <v>161</v>
      </c>
      <c r="E244" s="116">
        <v>784</v>
      </c>
      <c r="F244" s="12" t="s">
        <v>723</v>
      </c>
      <c r="G244" s="110"/>
    </row>
    <row r="245" spans="1:7" x14ac:dyDescent="0.25">
      <c r="A245" s="12">
        <v>1</v>
      </c>
      <c r="B245" s="12" t="s">
        <v>106</v>
      </c>
      <c r="C245" s="96">
        <v>46132</v>
      </c>
      <c r="D245" s="12" t="s">
        <v>568</v>
      </c>
      <c r="E245" s="116">
        <v>19.25</v>
      </c>
      <c r="F245" s="12" t="s">
        <v>724</v>
      </c>
      <c r="G245" s="110"/>
    </row>
    <row r="246" spans="1:7" x14ac:dyDescent="0.25">
      <c r="A246" s="12">
        <v>1</v>
      </c>
      <c r="B246" s="12" t="s">
        <v>542</v>
      </c>
      <c r="C246" s="96">
        <v>46132</v>
      </c>
      <c r="D246" s="12" t="s">
        <v>568</v>
      </c>
      <c r="E246" s="116">
        <v>29.5</v>
      </c>
      <c r="F246" s="12" t="s">
        <v>724</v>
      </c>
      <c r="G246" s="110"/>
    </row>
    <row r="247" spans="1:7" x14ac:dyDescent="0.25">
      <c r="A247" s="12">
        <v>1</v>
      </c>
      <c r="B247" s="12" t="s">
        <v>669</v>
      </c>
      <c r="C247" s="96">
        <v>46132</v>
      </c>
      <c r="D247" s="12" t="s">
        <v>568</v>
      </c>
      <c r="E247" s="116">
        <v>29</v>
      </c>
      <c r="F247" s="12" t="s">
        <v>724</v>
      </c>
      <c r="G247" s="110"/>
    </row>
    <row r="248" spans="1:7" x14ac:dyDescent="0.25">
      <c r="A248" s="12">
        <v>6</v>
      </c>
      <c r="B248" s="12" t="s">
        <v>12</v>
      </c>
      <c r="C248" s="96">
        <v>46134</v>
      </c>
      <c r="D248" s="12" t="s">
        <v>43</v>
      </c>
      <c r="E248" s="116">
        <v>9.3000000000000007</v>
      </c>
      <c r="F248" s="12" t="s">
        <v>723</v>
      </c>
      <c r="G248" s="110"/>
    </row>
    <row r="249" spans="1:7" x14ac:dyDescent="0.25">
      <c r="A249" s="12">
        <v>1</v>
      </c>
      <c r="B249" s="12" t="s">
        <v>542</v>
      </c>
      <c r="C249" s="96">
        <v>46135</v>
      </c>
      <c r="D249" s="12" t="s">
        <v>40</v>
      </c>
      <c r="E249" s="116">
        <v>29.5</v>
      </c>
      <c r="F249" s="12" t="s">
        <v>724</v>
      </c>
      <c r="G249" s="110"/>
    </row>
    <row r="250" spans="1:7" x14ac:dyDescent="0.25">
      <c r="A250" s="12">
        <v>2</v>
      </c>
      <c r="B250" s="12" t="s">
        <v>348</v>
      </c>
      <c r="C250" s="96">
        <v>46135</v>
      </c>
      <c r="D250" s="12" t="s">
        <v>40</v>
      </c>
      <c r="E250" s="116">
        <v>120</v>
      </c>
      <c r="F250" s="12" t="s">
        <v>724</v>
      </c>
      <c r="G250" s="110"/>
    </row>
    <row r="251" spans="1:7" x14ac:dyDescent="0.25">
      <c r="A251" s="12">
        <v>1</v>
      </c>
      <c r="B251" s="12" t="s">
        <v>647</v>
      </c>
      <c r="C251" s="96">
        <v>46135</v>
      </c>
      <c r="D251" s="12" t="s">
        <v>40</v>
      </c>
      <c r="E251" s="116">
        <v>42</v>
      </c>
      <c r="F251" s="12" t="s">
        <v>724</v>
      </c>
      <c r="G251" s="110"/>
    </row>
    <row r="252" spans="1:7" x14ac:dyDescent="0.25">
      <c r="A252" s="12">
        <v>14</v>
      </c>
      <c r="B252" s="12" t="s">
        <v>558</v>
      </c>
      <c r="C252" s="96">
        <v>46135</v>
      </c>
      <c r="D252" s="12" t="s">
        <v>40</v>
      </c>
      <c r="E252" s="116">
        <v>4.8999999999999995</v>
      </c>
      <c r="F252" s="12" t="s">
        <v>724</v>
      </c>
      <c r="G252" s="110"/>
    </row>
    <row r="253" spans="1:7" x14ac:dyDescent="0.25">
      <c r="A253" s="12">
        <v>1</v>
      </c>
      <c r="B253" s="12" t="s">
        <v>23</v>
      </c>
      <c r="C253" s="96">
        <v>46135</v>
      </c>
      <c r="D253" s="12" t="s">
        <v>40</v>
      </c>
      <c r="E253" s="116">
        <v>88.2</v>
      </c>
      <c r="F253" s="12" t="s">
        <v>724</v>
      </c>
      <c r="G253" s="110"/>
    </row>
    <row r="254" spans="1:7" x14ac:dyDescent="0.25">
      <c r="A254" s="12">
        <v>1</v>
      </c>
      <c r="B254" s="12" t="s">
        <v>628</v>
      </c>
      <c r="C254" s="96">
        <v>46135</v>
      </c>
      <c r="D254" s="12" t="s">
        <v>40</v>
      </c>
      <c r="E254" s="116">
        <v>19.600000000000001</v>
      </c>
      <c r="F254" s="12" t="s">
        <v>724</v>
      </c>
      <c r="G254" s="110"/>
    </row>
    <row r="255" spans="1:7" x14ac:dyDescent="0.25">
      <c r="A255" s="12">
        <v>1</v>
      </c>
      <c r="B255" s="12" t="s">
        <v>106</v>
      </c>
      <c r="C255" s="96">
        <v>46135</v>
      </c>
      <c r="D255" s="12" t="s">
        <v>40</v>
      </c>
      <c r="E255" s="116">
        <v>19.25</v>
      </c>
      <c r="F255" s="12" t="s">
        <v>724</v>
      </c>
      <c r="G255" s="110"/>
    </row>
    <row r="256" spans="1:7" x14ac:dyDescent="0.25">
      <c r="A256" s="12">
        <v>1</v>
      </c>
      <c r="B256" s="12" t="s">
        <v>542</v>
      </c>
      <c r="C256" s="96">
        <v>46135</v>
      </c>
      <c r="D256" s="12" t="s">
        <v>43</v>
      </c>
      <c r="E256" s="116">
        <v>29.5</v>
      </c>
      <c r="F256" s="12" t="s">
        <v>724</v>
      </c>
      <c r="G256" s="110"/>
    </row>
    <row r="257" spans="1:7" x14ac:dyDescent="0.25">
      <c r="A257" s="12">
        <v>1</v>
      </c>
      <c r="B257" s="12" t="s">
        <v>752</v>
      </c>
      <c r="C257" s="96">
        <v>46135</v>
      </c>
      <c r="D257" s="12" t="s">
        <v>40</v>
      </c>
      <c r="E257" s="116">
        <v>28</v>
      </c>
      <c r="F257" s="12" t="s">
        <v>723</v>
      </c>
      <c r="G257" s="110"/>
    </row>
    <row r="258" spans="1:7" x14ac:dyDescent="0.25">
      <c r="A258" s="12">
        <v>1</v>
      </c>
      <c r="B258" s="12" t="s">
        <v>155</v>
      </c>
      <c r="C258" s="96">
        <v>46135</v>
      </c>
      <c r="D258" s="12" t="s">
        <v>40</v>
      </c>
      <c r="E258" s="116">
        <v>5.93</v>
      </c>
      <c r="F258" s="12" t="s">
        <v>723</v>
      </c>
      <c r="G258" s="110"/>
    </row>
    <row r="259" spans="1:7" x14ac:dyDescent="0.25">
      <c r="A259" s="12">
        <v>14</v>
      </c>
      <c r="B259" s="12" t="s">
        <v>781</v>
      </c>
      <c r="C259" s="96">
        <v>46136</v>
      </c>
      <c r="D259" s="12" t="s">
        <v>161</v>
      </c>
      <c r="E259" s="116">
        <v>784</v>
      </c>
      <c r="F259" s="12" t="s">
        <v>723</v>
      </c>
      <c r="G259" s="110"/>
    </row>
    <row r="260" spans="1:7" x14ac:dyDescent="0.25">
      <c r="A260" s="12">
        <v>1</v>
      </c>
      <c r="B260" s="12" t="s">
        <v>10</v>
      </c>
      <c r="C260" s="96">
        <v>46137</v>
      </c>
      <c r="D260" s="12" t="s">
        <v>567</v>
      </c>
      <c r="E260" s="116">
        <v>8</v>
      </c>
      <c r="F260" s="12" t="s">
        <v>723</v>
      </c>
      <c r="G260" s="110"/>
    </row>
    <row r="261" spans="1:7" x14ac:dyDescent="0.25">
      <c r="A261" s="12">
        <v>1</v>
      </c>
      <c r="B261" s="12" t="s">
        <v>542</v>
      </c>
      <c r="C261" s="96">
        <v>46139</v>
      </c>
      <c r="D261" s="12" t="s">
        <v>43</v>
      </c>
      <c r="E261" s="116">
        <v>29.5</v>
      </c>
      <c r="F261" s="12" t="s">
        <v>723</v>
      </c>
      <c r="G261" s="110"/>
    </row>
    <row r="262" spans="1:7" x14ac:dyDescent="0.25">
      <c r="A262" s="12">
        <v>10</v>
      </c>
      <c r="B262" s="12" t="s">
        <v>735</v>
      </c>
      <c r="C262" s="96">
        <v>46139</v>
      </c>
      <c r="D262" s="12" t="s">
        <v>43</v>
      </c>
      <c r="E262" s="116">
        <v>9</v>
      </c>
      <c r="F262" s="12" t="s">
        <v>723</v>
      </c>
      <c r="G262" s="110"/>
    </row>
    <row r="263" spans="1:7" x14ac:dyDescent="0.25">
      <c r="A263" s="12">
        <v>1</v>
      </c>
      <c r="B263" s="12" t="s">
        <v>106</v>
      </c>
      <c r="C263" s="96">
        <v>46139</v>
      </c>
      <c r="D263" s="12" t="s">
        <v>43</v>
      </c>
      <c r="E263" s="116">
        <v>19.25</v>
      </c>
      <c r="F263" s="12" t="s">
        <v>723</v>
      </c>
      <c r="G263" s="110"/>
    </row>
    <row r="264" spans="1:7" x14ac:dyDescent="0.25">
      <c r="A264" s="12">
        <v>1</v>
      </c>
      <c r="B264" s="12" t="s">
        <v>561</v>
      </c>
      <c r="C264" s="96">
        <v>46139</v>
      </c>
      <c r="D264" s="12" t="s">
        <v>43</v>
      </c>
      <c r="E264" s="116">
        <v>2100</v>
      </c>
      <c r="F264" s="12" t="s">
        <v>723</v>
      </c>
      <c r="G264" s="110"/>
    </row>
    <row r="265" spans="1:7" x14ac:dyDescent="0.25">
      <c r="A265" s="12">
        <v>5</v>
      </c>
      <c r="B265" s="12" t="s">
        <v>93</v>
      </c>
      <c r="C265" s="96">
        <v>46139</v>
      </c>
      <c r="D265" s="12" t="s">
        <v>43</v>
      </c>
      <c r="E265" s="116">
        <v>9.9499999999999993</v>
      </c>
      <c r="F265" s="12" t="s">
        <v>723</v>
      </c>
      <c r="G265" s="110"/>
    </row>
    <row r="266" spans="1:7" x14ac:dyDescent="0.25">
      <c r="A266" s="12">
        <v>1</v>
      </c>
      <c r="B266" s="12" t="s">
        <v>637</v>
      </c>
      <c r="C266" s="96">
        <v>46140</v>
      </c>
      <c r="D266" s="12" t="s">
        <v>161</v>
      </c>
      <c r="E266" s="116">
        <v>90</v>
      </c>
      <c r="F266" s="12" t="s">
        <v>724</v>
      </c>
      <c r="G266" s="110"/>
    </row>
    <row r="267" spans="1:7" x14ac:dyDescent="0.25">
      <c r="A267" s="12">
        <v>1</v>
      </c>
      <c r="B267" s="12" t="s">
        <v>76</v>
      </c>
      <c r="C267" s="96">
        <v>46140</v>
      </c>
      <c r="D267" s="12" t="s">
        <v>43</v>
      </c>
      <c r="E267" s="116">
        <v>29.9</v>
      </c>
      <c r="F267" s="12" t="s">
        <v>723</v>
      </c>
      <c r="G267" s="110"/>
    </row>
    <row r="268" spans="1:7" x14ac:dyDescent="0.25">
      <c r="A268" s="12">
        <v>1</v>
      </c>
      <c r="B268" s="12" t="s">
        <v>94</v>
      </c>
      <c r="C268" s="96">
        <v>46140</v>
      </c>
      <c r="D268" s="12" t="s">
        <v>43</v>
      </c>
      <c r="E268" s="116">
        <v>30.5</v>
      </c>
      <c r="F268" s="12" t="s">
        <v>723</v>
      </c>
      <c r="G268" s="110"/>
    </row>
    <row r="269" spans="1:7" x14ac:dyDescent="0.25">
      <c r="A269" s="12">
        <v>1</v>
      </c>
      <c r="B269" s="12" t="s">
        <v>494</v>
      </c>
      <c r="C269" s="96">
        <v>46141</v>
      </c>
      <c r="D269" s="12" t="s">
        <v>161</v>
      </c>
      <c r="E269" s="116">
        <v>120</v>
      </c>
      <c r="F269" s="12" t="s">
        <v>723</v>
      </c>
      <c r="G269" s="110"/>
    </row>
    <row r="270" spans="1:7" x14ac:dyDescent="0.25">
      <c r="A270" s="12">
        <v>2</v>
      </c>
      <c r="B270" s="12" t="s">
        <v>781</v>
      </c>
      <c r="C270" s="96">
        <v>46141</v>
      </c>
      <c r="D270" s="12" t="s">
        <v>161</v>
      </c>
      <c r="E270" s="116">
        <v>112</v>
      </c>
      <c r="F270" s="12" t="s">
        <v>723</v>
      </c>
      <c r="G270" s="110"/>
    </row>
    <row r="271" spans="1:7" x14ac:dyDescent="0.25">
      <c r="A271" s="12">
        <v>12</v>
      </c>
      <c r="B271" s="12" t="s">
        <v>781</v>
      </c>
      <c r="C271" s="96">
        <v>46141</v>
      </c>
      <c r="D271" s="12" t="s">
        <v>161</v>
      </c>
      <c r="E271" s="116">
        <v>672</v>
      </c>
      <c r="F271" s="12" t="s">
        <v>723</v>
      </c>
      <c r="G271" s="110"/>
    </row>
    <row r="272" spans="1:7" x14ac:dyDescent="0.25">
      <c r="A272" s="12">
        <v>1</v>
      </c>
      <c r="B272" s="12" t="s">
        <v>542</v>
      </c>
      <c r="C272" s="96">
        <v>46141</v>
      </c>
      <c r="D272" s="12" t="s">
        <v>161</v>
      </c>
      <c r="E272" s="116">
        <v>29.5</v>
      </c>
      <c r="F272" s="12" t="s">
        <v>723</v>
      </c>
      <c r="G272" s="110"/>
    </row>
    <row r="273" spans="1:7" x14ac:dyDescent="0.25">
      <c r="A273" s="12">
        <v>1</v>
      </c>
      <c r="B273" s="12" t="s">
        <v>23</v>
      </c>
      <c r="C273" s="96">
        <v>46141</v>
      </c>
      <c r="D273" s="12" t="s">
        <v>43</v>
      </c>
      <c r="E273" s="116">
        <v>88.2</v>
      </c>
      <c r="F273" s="12" t="s">
        <v>724</v>
      </c>
      <c r="G273" s="110"/>
    </row>
    <row r="274" spans="1:7" x14ac:dyDescent="0.25">
      <c r="A274" s="12">
        <v>2</v>
      </c>
      <c r="B274" s="12" t="s">
        <v>76</v>
      </c>
      <c r="C274" s="96">
        <v>46141</v>
      </c>
      <c r="D274" s="12" t="s">
        <v>43</v>
      </c>
      <c r="E274" s="116">
        <v>59.8</v>
      </c>
      <c r="F274" s="12" t="s">
        <v>724</v>
      </c>
      <c r="G274" s="110"/>
    </row>
    <row r="275" spans="1:7" x14ac:dyDescent="0.25">
      <c r="A275" s="12">
        <v>1</v>
      </c>
      <c r="B275" s="12" t="s">
        <v>155</v>
      </c>
      <c r="C275" s="96">
        <v>46141</v>
      </c>
      <c r="D275" s="12" t="s">
        <v>43</v>
      </c>
      <c r="E275" s="116">
        <v>5.93</v>
      </c>
      <c r="F275" s="12" t="s">
        <v>724</v>
      </c>
      <c r="G275" s="110"/>
    </row>
    <row r="276" spans="1:7" x14ac:dyDescent="0.25">
      <c r="A276" s="12">
        <v>5</v>
      </c>
      <c r="B276" s="12" t="s">
        <v>450</v>
      </c>
      <c r="C276" s="96">
        <v>46141</v>
      </c>
      <c r="D276" s="12" t="s">
        <v>43</v>
      </c>
      <c r="E276" s="116">
        <v>18</v>
      </c>
      <c r="F276" s="12" t="s">
        <v>724</v>
      </c>
      <c r="G276" s="110"/>
    </row>
    <row r="277" spans="1:7" x14ac:dyDescent="0.25">
      <c r="A277" s="12">
        <v>1</v>
      </c>
      <c r="B277" s="12" t="s">
        <v>691</v>
      </c>
      <c r="C277" s="96">
        <v>46141</v>
      </c>
      <c r="D277" s="12" t="s">
        <v>43</v>
      </c>
      <c r="E277" s="116">
        <v>35.9</v>
      </c>
      <c r="F277" s="12" t="s">
        <v>724</v>
      </c>
      <c r="G277" s="110"/>
    </row>
    <row r="278" spans="1:7" x14ac:dyDescent="0.25">
      <c r="A278" s="12">
        <v>14</v>
      </c>
      <c r="B278" s="12" t="s">
        <v>795</v>
      </c>
      <c r="C278" s="96">
        <v>46141</v>
      </c>
      <c r="D278" s="12" t="s">
        <v>161</v>
      </c>
      <c r="E278" s="116">
        <v>14</v>
      </c>
      <c r="F278" s="12" t="s">
        <v>723</v>
      </c>
      <c r="G278" s="110"/>
    </row>
    <row r="279" spans="1:7" x14ac:dyDescent="0.25">
      <c r="A279" s="12">
        <v>14</v>
      </c>
      <c r="B279" s="12" t="s">
        <v>792</v>
      </c>
      <c r="C279" s="96">
        <v>46141</v>
      </c>
      <c r="D279" s="12" t="s">
        <v>161</v>
      </c>
      <c r="E279" s="116">
        <v>14</v>
      </c>
      <c r="F279" s="12" t="s">
        <v>723</v>
      </c>
      <c r="G279" s="110"/>
    </row>
    <row r="280" spans="1:7" x14ac:dyDescent="0.25">
      <c r="A280" s="12">
        <v>14</v>
      </c>
      <c r="B280" s="12" t="s">
        <v>784</v>
      </c>
      <c r="C280" s="96">
        <v>46141</v>
      </c>
      <c r="D280" s="12" t="s">
        <v>161</v>
      </c>
      <c r="E280" s="116">
        <v>14</v>
      </c>
      <c r="F280" s="12" t="s">
        <v>723</v>
      </c>
      <c r="G280" s="110"/>
    </row>
    <row r="281" spans="1:7" x14ac:dyDescent="0.25">
      <c r="A281" s="12">
        <v>14</v>
      </c>
      <c r="B281" s="12" t="s">
        <v>785</v>
      </c>
      <c r="C281" s="96">
        <v>46141</v>
      </c>
      <c r="D281" s="12" t="s">
        <v>161</v>
      </c>
      <c r="E281" s="116">
        <v>14</v>
      </c>
      <c r="F281" s="12" t="s">
        <v>723</v>
      </c>
      <c r="G281" s="110"/>
    </row>
    <row r="282" spans="1:7" x14ac:dyDescent="0.25">
      <c r="A282" s="12">
        <v>14</v>
      </c>
      <c r="B282" s="12" t="s">
        <v>788</v>
      </c>
      <c r="C282" s="96">
        <v>46141</v>
      </c>
      <c r="D282" s="12" t="s">
        <v>161</v>
      </c>
      <c r="E282" s="116">
        <v>14</v>
      </c>
      <c r="F282" s="12" t="s">
        <v>723</v>
      </c>
      <c r="G282" s="110"/>
    </row>
    <row r="283" spans="1:7" x14ac:dyDescent="0.25">
      <c r="A283" s="12">
        <v>14</v>
      </c>
      <c r="B283" s="12" t="s">
        <v>786</v>
      </c>
      <c r="C283" s="96">
        <v>46141</v>
      </c>
      <c r="D283" s="12" t="s">
        <v>161</v>
      </c>
      <c r="E283" s="116">
        <v>14</v>
      </c>
      <c r="F283" s="12" t="s">
        <v>723</v>
      </c>
      <c r="G283" s="110"/>
    </row>
    <row r="284" spans="1:7" x14ac:dyDescent="0.25">
      <c r="A284" s="12">
        <v>14</v>
      </c>
      <c r="B284" s="12" t="s">
        <v>787</v>
      </c>
      <c r="C284" s="96">
        <v>46141</v>
      </c>
      <c r="D284" s="12" t="s">
        <v>161</v>
      </c>
      <c r="E284" s="116">
        <v>14</v>
      </c>
      <c r="F284" s="12" t="s">
        <v>723</v>
      </c>
      <c r="G284" s="110"/>
    </row>
    <row r="285" spans="1:7" x14ac:dyDescent="0.25">
      <c r="A285" s="12">
        <v>14</v>
      </c>
      <c r="B285" s="12" t="s">
        <v>793</v>
      </c>
      <c r="C285" s="96">
        <v>46141</v>
      </c>
      <c r="D285" s="12" t="s">
        <v>161</v>
      </c>
      <c r="E285" s="116">
        <v>14</v>
      </c>
      <c r="F285" s="12" t="s">
        <v>723</v>
      </c>
      <c r="G285" s="110"/>
    </row>
    <row r="286" spans="1:7" x14ac:dyDescent="0.25">
      <c r="A286" s="12">
        <v>14</v>
      </c>
      <c r="B286" s="12" t="s">
        <v>791</v>
      </c>
      <c r="C286" s="96">
        <v>46141</v>
      </c>
      <c r="D286" s="12" t="s">
        <v>161</v>
      </c>
      <c r="E286" s="116">
        <v>14</v>
      </c>
      <c r="F286" s="12" t="s">
        <v>723</v>
      </c>
      <c r="G286" s="110"/>
    </row>
    <row r="287" spans="1:7" x14ac:dyDescent="0.25">
      <c r="A287" s="12">
        <v>14</v>
      </c>
      <c r="B287" s="12" t="s">
        <v>790</v>
      </c>
      <c r="C287" s="96">
        <v>46141</v>
      </c>
      <c r="D287" s="12" t="s">
        <v>161</v>
      </c>
      <c r="E287" s="116">
        <v>14</v>
      </c>
      <c r="F287" s="12" t="s">
        <v>723</v>
      </c>
      <c r="G287" s="110"/>
    </row>
    <row r="288" spans="1:7" x14ac:dyDescent="0.25">
      <c r="A288" s="12">
        <v>14</v>
      </c>
      <c r="B288" s="12" t="s">
        <v>794</v>
      </c>
      <c r="C288" s="96">
        <v>46141</v>
      </c>
      <c r="D288" s="12" t="s">
        <v>161</v>
      </c>
      <c r="E288" s="116">
        <v>14</v>
      </c>
      <c r="F288" s="12" t="s">
        <v>723</v>
      </c>
      <c r="G288" s="110"/>
    </row>
    <row r="289" spans="1:7" x14ac:dyDescent="0.25">
      <c r="A289" s="12">
        <v>14</v>
      </c>
      <c r="B289" s="12" t="s">
        <v>789</v>
      </c>
      <c r="C289" s="96">
        <v>46141</v>
      </c>
      <c r="D289" s="12" t="s">
        <v>161</v>
      </c>
      <c r="E289" s="116">
        <v>14</v>
      </c>
      <c r="F289" s="12" t="s">
        <v>723</v>
      </c>
      <c r="G289" s="110"/>
    </row>
    <row r="290" spans="1:7" x14ac:dyDescent="0.25">
      <c r="A290" s="12">
        <v>14</v>
      </c>
      <c r="B290" s="12" t="s">
        <v>788</v>
      </c>
      <c r="C290" s="96">
        <v>46141</v>
      </c>
      <c r="D290" s="12" t="s">
        <v>161</v>
      </c>
      <c r="E290" s="116">
        <v>14</v>
      </c>
      <c r="F290" s="12" t="s">
        <v>723</v>
      </c>
      <c r="G290" s="110"/>
    </row>
    <row r="291" spans="1:7" x14ac:dyDescent="0.25">
      <c r="A291" s="12">
        <v>1</v>
      </c>
      <c r="B291" s="12" t="s">
        <v>23</v>
      </c>
      <c r="C291" s="96">
        <v>46141</v>
      </c>
      <c r="D291" s="12" t="s">
        <v>40</v>
      </c>
      <c r="E291" s="116">
        <v>88.2</v>
      </c>
      <c r="F291" s="12" t="s">
        <v>723</v>
      </c>
      <c r="G291" s="110"/>
    </row>
    <row r="292" spans="1:7" x14ac:dyDescent="0.25">
      <c r="A292" s="12">
        <v>20</v>
      </c>
      <c r="B292" s="12" t="s">
        <v>695</v>
      </c>
      <c r="C292" s="96">
        <v>46141</v>
      </c>
      <c r="D292" s="12" t="s">
        <v>43</v>
      </c>
      <c r="E292" s="116">
        <v>11</v>
      </c>
      <c r="F292" s="12" t="s">
        <v>723</v>
      </c>
      <c r="G292" s="110"/>
    </row>
    <row r="293" spans="1:7" x14ac:dyDescent="0.25">
      <c r="A293" s="12">
        <v>1</v>
      </c>
      <c r="B293" s="12" t="s">
        <v>691</v>
      </c>
      <c r="C293" s="96">
        <v>46142</v>
      </c>
      <c r="D293" s="12" t="s">
        <v>43</v>
      </c>
      <c r="E293" s="116">
        <v>35.9</v>
      </c>
      <c r="F293" s="12" t="s">
        <v>723</v>
      </c>
      <c r="G293" s="110"/>
    </row>
    <row r="294" spans="1:7" x14ac:dyDescent="0.25">
      <c r="A294" s="12">
        <v>1</v>
      </c>
      <c r="B294" s="12" t="s">
        <v>494</v>
      </c>
      <c r="C294" s="96">
        <v>46142</v>
      </c>
      <c r="D294" s="12" t="s">
        <v>43</v>
      </c>
      <c r="E294" s="116">
        <v>120</v>
      </c>
      <c r="F294" s="12" t="s">
        <v>724</v>
      </c>
      <c r="G294" s="110"/>
    </row>
    <row r="295" spans="1:7" x14ac:dyDescent="0.25">
      <c r="A295" s="12">
        <v>1</v>
      </c>
      <c r="B295" s="12" t="s">
        <v>725</v>
      </c>
      <c r="C295" s="96">
        <v>46142</v>
      </c>
      <c r="D295" s="12" t="s">
        <v>43</v>
      </c>
      <c r="E295" s="116">
        <v>59.9</v>
      </c>
      <c r="F295" s="12" t="s">
        <v>724</v>
      </c>
      <c r="G295" s="110"/>
    </row>
    <row r="296" spans="1:7" x14ac:dyDescent="0.25">
      <c r="A296" s="12">
        <v>1</v>
      </c>
      <c r="B296" s="12" t="s">
        <v>538</v>
      </c>
      <c r="C296" s="96">
        <v>46142</v>
      </c>
      <c r="D296" s="12" t="s">
        <v>43</v>
      </c>
      <c r="E296" s="116">
        <v>13</v>
      </c>
      <c r="F296" s="12" t="s">
        <v>724</v>
      </c>
      <c r="G296" s="110"/>
    </row>
    <row r="297" spans="1:7" x14ac:dyDescent="0.25">
      <c r="A297" s="12">
        <v>1</v>
      </c>
      <c r="B297" s="12" t="s">
        <v>742</v>
      </c>
      <c r="C297" s="96">
        <v>46142</v>
      </c>
      <c r="D297" s="12" t="s">
        <v>43</v>
      </c>
      <c r="E297" s="116">
        <v>115</v>
      </c>
      <c r="F297" s="12" t="s">
        <v>724</v>
      </c>
      <c r="G297" s="110"/>
    </row>
    <row r="298" spans="1:7" x14ac:dyDescent="0.25">
      <c r="A298" s="12">
        <v>1</v>
      </c>
      <c r="B298" s="12" t="s">
        <v>571</v>
      </c>
      <c r="C298" s="96">
        <v>46142</v>
      </c>
      <c r="D298" s="12" t="s">
        <v>161</v>
      </c>
      <c r="E298" s="116">
        <v>18.77</v>
      </c>
      <c r="F298" s="12" t="s">
        <v>723</v>
      </c>
      <c r="G298" s="110"/>
    </row>
    <row r="299" spans="1:7" x14ac:dyDescent="0.25">
      <c r="A299" s="12">
        <v>1</v>
      </c>
      <c r="B299" s="12" t="s">
        <v>560</v>
      </c>
      <c r="C299" s="96">
        <v>46142</v>
      </c>
      <c r="D299" s="12" t="s">
        <v>161</v>
      </c>
      <c r="E299" s="116">
        <v>11.88</v>
      </c>
      <c r="F299" s="12" t="s">
        <v>723</v>
      </c>
      <c r="G299" s="110"/>
    </row>
    <row r="300" spans="1:7" x14ac:dyDescent="0.25">
      <c r="A300" s="12">
        <v>1</v>
      </c>
      <c r="B300" s="12" t="s">
        <v>23</v>
      </c>
      <c r="C300" s="96">
        <v>46142</v>
      </c>
      <c r="D300" s="12" t="s">
        <v>43</v>
      </c>
      <c r="E300" s="116">
        <v>88.2</v>
      </c>
      <c r="F300" s="12" t="s">
        <v>723</v>
      </c>
      <c r="G300" s="110"/>
    </row>
    <row r="301" spans="1:7" x14ac:dyDescent="0.25">
      <c r="A301" s="12">
        <v>1</v>
      </c>
      <c r="B301" s="12" t="s">
        <v>752</v>
      </c>
      <c r="C301" s="96">
        <v>46142</v>
      </c>
      <c r="D301" s="12" t="s">
        <v>43</v>
      </c>
      <c r="E301" s="116">
        <v>28</v>
      </c>
      <c r="F301" s="12" t="s">
        <v>723</v>
      </c>
      <c r="G301" s="110"/>
    </row>
    <row r="302" spans="1:7" x14ac:dyDescent="0.25">
      <c r="A302" s="12">
        <v>10</v>
      </c>
      <c r="B302" s="12" t="s">
        <v>705</v>
      </c>
      <c r="C302" s="96">
        <v>46142</v>
      </c>
      <c r="D302" s="12" t="s">
        <v>43</v>
      </c>
      <c r="E302" s="116">
        <v>29</v>
      </c>
      <c r="F302" s="12" t="s">
        <v>723</v>
      </c>
      <c r="G302" s="110"/>
    </row>
    <row r="303" spans="1:7" x14ac:dyDescent="0.25">
      <c r="A303" s="12">
        <v>1</v>
      </c>
      <c r="B303" s="12" t="s">
        <v>238</v>
      </c>
      <c r="C303" s="96">
        <v>46142</v>
      </c>
      <c r="D303" s="12" t="s">
        <v>161</v>
      </c>
      <c r="E303" s="116">
        <v>133</v>
      </c>
      <c r="F303" s="12" t="s">
        <v>723</v>
      </c>
      <c r="G303" s="110"/>
    </row>
    <row r="304" spans="1:7" x14ac:dyDescent="0.25">
      <c r="A304" s="12">
        <v>1</v>
      </c>
      <c r="B304" s="12" t="s">
        <v>111</v>
      </c>
      <c r="C304" s="96">
        <v>46142</v>
      </c>
      <c r="D304" s="12" t="s">
        <v>161</v>
      </c>
      <c r="E304" s="116">
        <v>138</v>
      </c>
      <c r="F304" s="12" t="s">
        <v>723</v>
      </c>
      <c r="G304" s="110"/>
    </row>
    <row r="305" spans="1:7" x14ac:dyDescent="0.25">
      <c r="A305" s="12">
        <v>2</v>
      </c>
      <c r="B305" s="12" t="s">
        <v>538</v>
      </c>
      <c r="C305" s="96">
        <v>46142</v>
      </c>
      <c r="D305" s="12" t="s">
        <v>161</v>
      </c>
      <c r="E305" s="116">
        <v>26</v>
      </c>
      <c r="F305" s="12" t="s">
        <v>723</v>
      </c>
      <c r="G305" s="110"/>
    </row>
    <row r="306" spans="1:7" x14ac:dyDescent="0.25">
      <c r="A306" s="12">
        <v>3</v>
      </c>
      <c r="B306" s="12" t="s">
        <v>106</v>
      </c>
      <c r="C306" s="96">
        <v>46142</v>
      </c>
      <c r="D306" s="12" t="s">
        <v>161</v>
      </c>
      <c r="E306" s="116">
        <v>57.75</v>
      </c>
      <c r="F306" s="12" t="s">
        <v>723</v>
      </c>
      <c r="G306" s="110"/>
    </row>
    <row r="307" spans="1:7" x14ac:dyDescent="0.25">
      <c r="A307" s="12">
        <v>9</v>
      </c>
      <c r="B307" s="12" t="s">
        <v>708</v>
      </c>
      <c r="C307" s="96">
        <v>46142</v>
      </c>
      <c r="D307" s="12" t="s">
        <v>161</v>
      </c>
      <c r="E307" s="116">
        <v>57.15</v>
      </c>
      <c r="F307" s="12" t="s">
        <v>723</v>
      </c>
      <c r="G307" s="110"/>
    </row>
    <row r="308" spans="1:7" x14ac:dyDescent="0.25">
      <c r="A308" s="12">
        <v>4</v>
      </c>
      <c r="B308" s="12" t="s">
        <v>735</v>
      </c>
      <c r="C308" s="96">
        <v>46142</v>
      </c>
      <c r="D308" s="12" t="s">
        <v>161</v>
      </c>
      <c r="E308" s="116">
        <v>3.6</v>
      </c>
      <c r="F308" s="12" t="s">
        <v>723</v>
      </c>
      <c r="G308" s="110"/>
    </row>
    <row r="309" spans="1:7" x14ac:dyDescent="0.25">
      <c r="A309" s="12">
        <v>1</v>
      </c>
      <c r="B309" s="12" t="s">
        <v>542</v>
      </c>
      <c r="C309" s="96">
        <v>46142</v>
      </c>
      <c r="D309" s="12" t="s">
        <v>161</v>
      </c>
      <c r="E309" s="116">
        <v>29.5</v>
      </c>
      <c r="F309" s="12" t="s">
        <v>724</v>
      </c>
      <c r="G309" s="110"/>
    </row>
    <row r="310" spans="1:7" x14ac:dyDescent="0.25">
      <c r="A310" s="12">
        <v>1</v>
      </c>
      <c r="B310" s="12" t="s">
        <v>561</v>
      </c>
      <c r="C310" s="96">
        <v>46142</v>
      </c>
      <c r="D310" s="12" t="s">
        <v>161</v>
      </c>
      <c r="E310" s="116">
        <v>2100</v>
      </c>
      <c r="F310" s="12" t="s">
        <v>724</v>
      </c>
      <c r="G310" s="110"/>
    </row>
    <row r="311" spans="1:7" x14ac:dyDescent="0.25">
      <c r="A311" s="12">
        <v>3</v>
      </c>
      <c r="B311" s="12" t="s">
        <v>93</v>
      </c>
      <c r="C311" s="96">
        <v>46142</v>
      </c>
      <c r="D311" s="12" t="s">
        <v>161</v>
      </c>
      <c r="E311" s="116">
        <v>5.97</v>
      </c>
      <c r="F311" s="12" t="s">
        <v>724</v>
      </c>
      <c r="G311" s="110"/>
    </row>
    <row r="312" spans="1:7" x14ac:dyDescent="0.25">
      <c r="A312" s="12">
        <v>5</v>
      </c>
      <c r="B312" s="12" t="s">
        <v>735</v>
      </c>
      <c r="C312" s="96">
        <v>46142</v>
      </c>
      <c r="D312" s="12" t="s">
        <v>161</v>
      </c>
      <c r="E312" s="116">
        <v>4.5</v>
      </c>
      <c r="F312" s="12" t="s">
        <v>724</v>
      </c>
      <c r="G312" s="110"/>
    </row>
    <row r="313" spans="1:7" x14ac:dyDescent="0.25">
      <c r="A313" s="12">
        <v>1</v>
      </c>
      <c r="B313" s="12" t="s">
        <v>737</v>
      </c>
      <c r="C313" s="96">
        <v>46142</v>
      </c>
      <c r="D313" s="12" t="s">
        <v>161</v>
      </c>
      <c r="E313" s="116">
        <v>22.95</v>
      </c>
      <c r="F313" s="12" t="s">
        <v>723</v>
      </c>
      <c r="G313" s="110"/>
    </row>
    <row r="314" spans="1:7" x14ac:dyDescent="0.25">
      <c r="A314" s="12">
        <v>1</v>
      </c>
      <c r="B314" s="12" t="s">
        <v>730</v>
      </c>
      <c r="C314" s="96">
        <v>46142</v>
      </c>
      <c r="D314" s="12" t="s">
        <v>161</v>
      </c>
      <c r="E314" s="116">
        <v>22.16</v>
      </c>
      <c r="F314" s="12" t="s">
        <v>723</v>
      </c>
      <c r="G314" s="110"/>
    </row>
    <row r="315" spans="1:7" x14ac:dyDescent="0.25">
      <c r="A315" s="12">
        <v>1</v>
      </c>
      <c r="B315" s="12" t="s">
        <v>732</v>
      </c>
      <c r="C315" s="96">
        <v>46142</v>
      </c>
      <c r="D315" s="12" t="s">
        <v>161</v>
      </c>
      <c r="E315" s="116">
        <v>7.2</v>
      </c>
      <c r="F315" s="12" t="s">
        <v>723</v>
      </c>
      <c r="G315" s="110"/>
    </row>
    <row r="316" spans="1:7" x14ac:dyDescent="0.25">
      <c r="A316" s="12">
        <v>2</v>
      </c>
      <c r="B316" s="12" t="s">
        <v>23</v>
      </c>
      <c r="C316" s="96">
        <v>46142</v>
      </c>
      <c r="D316" s="12" t="s">
        <v>161</v>
      </c>
      <c r="E316" s="116">
        <v>176.4</v>
      </c>
      <c r="F316" s="12" t="s">
        <v>723</v>
      </c>
      <c r="G316" s="110"/>
    </row>
    <row r="317" spans="1:7" x14ac:dyDescent="0.25">
      <c r="A317" s="12">
        <v>1</v>
      </c>
      <c r="B317" s="12" t="s">
        <v>780</v>
      </c>
      <c r="C317" s="96">
        <v>46144</v>
      </c>
      <c r="D317" s="12" t="s">
        <v>782</v>
      </c>
      <c r="E317" s="116">
        <v>18</v>
      </c>
      <c r="F317" s="12" t="s">
        <v>723</v>
      </c>
      <c r="G317" s="110"/>
    </row>
    <row r="318" spans="1:7" x14ac:dyDescent="0.25">
      <c r="A318" s="12">
        <v>1</v>
      </c>
      <c r="B318" s="12" t="s">
        <v>94</v>
      </c>
      <c r="C318" s="96">
        <v>46146</v>
      </c>
      <c r="D318" s="12" t="s">
        <v>43</v>
      </c>
      <c r="E318" s="116">
        <v>30.5</v>
      </c>
      <c r="F318" s="12" t="s">
        <v>724</v>
      </c>
      <c r="G318" s="110"/>
    </row>
    <row r="319" spans="1:7" x14ac:dyDescent="0.25">
      <c r="A319" s="12">
        <v>1</v>
      </c>
      <c r="B319" s="12" t="s">
        <v>670</v>
      </c>
      <c r="C319" s="96">
        <v>46146</v>
      </c>
      <c r="D319" s="12" t="s">
        <v>43</v>
      </c>
      <c r="E319" s="116">
        <v>60</v>
      </c>
      <c r="F319" s="12" t="s">
        <v>724</v>
      </c>
      <c r="G319" s="110"/>
    </row>
    <row r="320" spans="1:7" x14ac:dyDescent="0.25">
      <c r="A320" s="12">
        <v>1</v>
      </c>
      <c r="B320" s="12" t="s">
        <v>541</v>
      </c>
      <c r="C320" s="96">
        <v>46146</v>
      </c>
      <c r="D320" s="12" t="s">
        <v>567</v>
      </c>
      <c r="E320" s="116">
        <v>96</v>
      </c>
      <c r="F320" s="12" t="s">
        <v>723</v>
      </c>
      <c r="G320" s="110"/>
    </row>
    <row r="321" spans="1:7" x14ac:dyDescent="0.25">
      <c r="A321" s="12">
        <v>6</v>
      </c>
      <c r="B321" s="12" t="s">
        <v>699</v>
      </c>
      <c r="C321" s="96">
        <v>46148</v>
      </c>
      <c r="D321" s="12" t="s">
        <v>161</v>
      </c>
      <c r="E321" s="116">
        <v>251.70000000000002</v>
      </c>
      <c r="F321" s="12" t="s">
        <v>723</v>
      </c>
      <c r="G321" s="110"/>
    </row>
    <row r="322" spans="1:7" x14ac:dyDescent="0.25">
      <c r="A322" s="12">
        <v>1</v>
      </c>
      <c r="B322" s="12" t="s">
        <v>754</v>
      </c>
      <c r="C322" s="96">
        <v>46148</v>
      </c>
      <c r="D322" s="12" t="s">
        <v>462</v>
      </c>
      <c r="E322" s="116">
        <v>19</v>
      </c>
      <c r="F322" s="12" t="s">
        <v>723</v>
      </c>
      <c r="G322" s="110"/>
    </row>
    <row r="323" spans="1:7" x14ac:dyDescent="0.25">
      <c r="A323" s="12">
        <v>1</v>
      </c>
      <c r="B323" s="12" t="s">
        <v>121</v>
      </c>
      <c r="C323" s="96">
        <v>46148</v>
      </c>
      <c r="D323" s="12" t="s">
        <v>568</v>
      </c>
      <c r="E323" s="116">
        <v>36.39</v>
      </c>
      <c r="F323" s="12" t="s">
        <v>723</v>
      </c>
      <c r="G323" s="110"/>
    </row>
    <row r="324" spans="1:7" x14ac:dyDescent="0.25">
      <c r="A324" s="12">
        <v>1</v>
      </c>
      <c r="B324" s="12" t="s">
        <v>780</v>
      </c>
      <c r="C324" s="96">
        <v>46148</v>
      </c>
      <c r="D324" s="12" t="s">
        <v>801</v>
      </c>
      <c r="E324" s="116">
        <v>18</v>
      </c>
      <c r="F324" s="12" t="s">
        <v>723</v>
      </c>
      <c r="G324" s="110"/>
    </row>
    <row r="325" spans="1:7" x14ac:dyDescent="0.25">
      <c r="A325" s="12">
        <v>1</v>
      </c>
      <c r="B325" s="12" t="s">
        <v>498</v>
      </c>
      <c r="C325" s="96">
        <v>46148</v>
      </c>
      <c r="D325" s="12" t="s">
        <v>462</v>
      </c>
      <c r="E325" s="116">
        <v>6</v>
      </c>
      <c r="F325" s="12" t="s">
        <v>723</v>
      </c>
      <c r="G325" s="110"/>
    </row>
    <row r="326" spans="1:7" x14ac:dyDescent="0.25">
      <c r="A326" s="12">
        <v>1</v>
      </c>
      <c r="B326" s="12" t="s">
        <v>752</v>
      </c>
      <c r="C326" s="96">
        <v>46149</v>
      </c>
      <c r="D326" s="12" t="s">
        <v>462</v>
      </c>
      <c r="E326" s="116">
        <v>9.33</v>
      </c>
      <c r="F326" s="12" t="s">
        <v>723</v>
      </c>
      <c r="G326" s="110"/>
    </row>
    <row r="327" spans="1:7" x14ac:dyDescent="0.25">
      <c r="A327" s="12">
        <v>1</v>
      </c>
      <c r="B327" s="12" t="s">
        <v>560</v>
      </c>
      <c r="C327" s="96">
        <v>46149</v>
      </c>
      <c r="D327" s="12" t="s">
        <v>462</v>
      </c>
      <c r="E327" s="116">
        <v>5.94</v>
      </c>
      <c r="F327" s="12" t="s">
        <v>723</v>
      </c>
      <c r="G327" s="110"/>
    </row>
    <row r="328" spans="1:7" x14ac:dyDescent="0.25">
      <c r="A328" s="12">
        <v>14</v>
      </c>
      <c r="B328" s="12" t="s">
        <v>781</v>
      </c>
      <c r="C328" s="96">
        <v>46149</v>
      </c>
      <c r="D328" s="12" t="s">
        <v>462</v>
      </c>
      <c r="E328" s="116">
        <v>784</v>
      </c>
      <c r="F328" s="12" t="s">
        <v>723</v>
      </c>
      <c r="G328" s="110"/>
    </row>
    <row r="329" spans="1:7" x14ac:dyDescent="0.25">
      <c r="A329" s="12">
        <v>1</v>
      </c>
      <c r="B329" s="12" t="s">
        <v>796</v>
      </c>
      <c r="C329" s="96">
        <v>46150</v>
      </c>
      <c r="D329" s="12" t="s">
        <v>462</v>
      </c>
      <c r="E329" s="116">
        <v>35</v>
      </c>
      <c r="F329" s="12" t="s">
        <v>723</v>
      </c>
      <c r="G329" s="110"/>
    </row>
    <row r="330" spans="1:7" x14ac:dyDescent="0.25">
      <c r="A330" s="12">
        <v>1</v>
      </c>
      <c r="B330" s="12" t="s">
        <v>647</v>
      </c>
      <c r="C330" s="96">
        <v>46150</v>
      </c>
      <c r="D330" s="12" t="s">
        <v>462</v>
      </c>
      <c r="E330" s="116">
        <v>42</v>
      </c>
      <c r="F330" s="12" t="s">
        <v>723</v>
      </c>
      <c r="G330" s="110"/>
    </row>
    <row r="331" spans="1:7" x14ac:dyDescent="0.25">
      <c r="A331" s="12">
        <v>1</v>
      </c>
      <c r="B331" s="12" t="s">
        <v>669</v>
      </c>
      <c r="C331" s="96">
        <v>46150</v>
      </c>
      <c r="D331" s="12" t="s">
        <v>462</v>
      </c>
      <c r="E331" s="116">
        <v>29</v>
      </c>
      <c r="F331" s="12" t="s">
        <v>723</v>
      </c>
      <c r="G331" s="110"/>
    </row>
    <row r="332" spans="1:7" x14ac:dyDescent="0.25">
      <c r="A332" s="12">
        <v>1</v>
      </c>
      <c r="B332" s="12" t="s">
        <v>680</v>
      </c>
      <c r="C332" s="96">
        <v>46150</v>
      </c>
      <c r="D332" s="12" t="s">
        <v>526</v>
      </c>
      <c r="E332" s="116">
        <v>34.5</v>
      </c>
      <c r="F332" s="12" t="s">
        <v>723</v>
      </c>
      <c r="G332" s="110"/>
    </row>
    <row r="333" spans="1:7" x14ac:dyDescent="0.25">
      <c r="A333" s="12">
        <v>4</v>
      </c>
      <c r="B333" s="12" t="s">
        <v>697</v>
      </c>
      <c r="C333" s="96">
        <v>46150</v>
      </c>
      <c r="D333" s="12" t="s">
        <v>526</v>
      </c>
      <c r="E333" s="116">
        <v>36</v>
      </c>
      <c r="F333" s="12" t="s">
        <v>723</v>
      </c>
      <c r="G333" s="110"/>
    </row>
    <row r="334" spans="1:7" x14ac:dyDescent="0.25">
      <c r="A334" s="12">
        <v>14</v>
      </c>
      <c r="B334" s="12" t="s">
        <v>93</v>
      </c>
      <c r="C334" s="96">
        <v>46150</v>
      </c>
      <c r="D334" s="12" t="s">
        <v>462</v>
      </c>
      <c r="E334" s="116">
        <v>27.86</v>
      </c>
      <c r="F334" s="12" t="s">
        <v>723</v>
      </c>
      <c r="G334" s="110"/>
    </row>
    <row r="335" spans="1:7" x14ac:dyDescent="0.25">
      <c r="A335" s="12">
        <v>1</v>
      </c>
      <c r="B335" s="12" t="s">
        <v>780</v>
      </c>
      <c r="C335" s="96">
        <v>46151</v>
      </c>
      <c r="D335" s="12" t="s">
        <v>567</v>
      </c>
      <c r="E335" s="116">
        <v>18</v>
      </c>
      <c r="F335" s="12" t="s">
        <v>723</v>
      </c>
      <c r="G335" s="110"/>
    </row>
    <row r="336" spans="1:7" x14ac:dyDescent="0.25">
      <c r="A336" s="12">
        <v>12</v>
      </c>
      <c r="B336" s="12" t="s">
        <v>12</v>
      </c>
      <c r="C336" s="96">
        <v>46152</v>
      </c>
      <c r="D336" s="12" t="s">
        <v>802</v>
      </c>
      <c r="E336" s="116">
        <v>18.600000000000001</v>
      </c>
      <c r="F336" s="12" t="s">
        <v>723</v>
      </c>
      <c r="G336" s="110"/>
    </row>
    <row r="337" spans="1:7" x14ac:dyDescent="0.25">
      <c r="A337" s="12">
        <v>1</v>
      </c>
      <c r="B337" s="12" t="s">
        <v>10</v>
      </c>
      <c r="C337" s="96">
        <v>46152</v>
      </c>
      <c r="D337" s="12" t="s">
        <v>567</v>
      </c>
      <c r="E337" s="116">
        <v>0.62</v>
      </c>
      <c r="F337" s="12" t="s">
        <v>723</v>
      </c>
      <c r="G337" s="110"/>
    </row>
    <row r="338" spans="1:7" x14ac:dyDescent="0.25">
      <c r="A338" s="12">
        <v>1</v>
      </c>
      <c r="B338" s="12" t="s">
        <v>94</v>
      </c>
      <c r="C338" s="96">
        <v>46152</v>
      </c>
      <c r="D338" s="12" t="s">
        <v>43</v>
      </c>
      <c r="E338" s="116">
        <v>30.5</v>
      </c>
      <c r="F338" s="12" t="s">
        <v>723</v>
      </c>
      <c r="G338" s="110"/>
    </row>
    <row r="339" spans="1:7" x14ac:dyDescent="0.25">
      <c r="A339" s="12">
        <v>1</v>
      </c>
      <c r="B339" s="12" t="s">
        <v>541</v>
      </c>
      <c r="C339" s="96">
        <v>46155</v>
      </c>
      <c r="D339" s="12" t="s">
        <v>567</v>
      </c>
      <c r="E339" s="116">
        <v>96</v>
      </c>
      <c r="F339" s="12" t="s">
        <v>723</v>
      </c>
      <c r="G339" s="110"/>
    </row>
    <row r="340" spans="1:7" x14ac:dyDescent="0.25">
      <c r="A340" s="12">
        <v>1</v>
      </c>
      <c r="B340" s="12" t="s">
        <v>106</v>
      </c>
      <c r="C340" s="96">
        <v>46155</v>
      </c>
      <c r="D340" s="12" t="s">
        <v>568</v>
      </c>
      <c r="E340" s="116">
        <v>19.25</v>
      </c>
      <c r="F340" s="12" t="s">
        <v>723</v>
      </c>
      <c r="G340" s="110"/>
    </row>
    <row r="341" spans="1:7" x14ac:dyDescent="0.25">
      <c r="A341" s="12">
        <v>8</v>
      </c>
      <c r="B341" s="12" t="s">
        <v>803</v>
      </c>
      <c r="C341" s="96">
        <v>46155</v>
      </c>
      <c r="D341" s="12" t="s">
        <v>568</v>
      </c>
      <c r="E341" s="116">
        <v>115.12</v>
      </c>
      <c r="F341" s="12" t="s">
        <v>723</v>
      </c>
      <c r="G341" s="110"/>
    </row>
    <row r="342" spans="1:7" x14ac:dyDescent="0.25">
      <c r="A342" s="12">
        <v>1</v>
      </c>
      <c r="B342" s="12" t="s">
        <v>781</v>
      </c>
      <c r="C342" s="96">
        <v>46157</v>
      </c>
      <c r="D342" s="12" t="s">
        <v>804</v>
      </c>
      <c r="E342" s="116">
        <v>56</v>
      </c>
      <c r="F342" s="12" t="s">
        <v>723</v>
      </c>
      <c r="G342" s="110"/>
    </row>
    <row r="343" spans="1:7" x14ac:dyDescent="0.25">
      <c r="A343" s="12">
        <v>5</v>
      </c>
      <c r="B343" s="12" t="s">
        <v>545</v>
      </c>
      <c r="C343" s="96">
        <v>46157</v>
      </c>
      <c r="D343" s="12" t="s">
        <v>804</v>
      </c>
      <c r="E343" s="116">
        <v>29.5</v>
      </c>
      <c r="F343" s="12" t="s">
        <v>723</v>
      </c>
      <c r="G343" s="110"/>
    </row>
    <row r="344" spans="1:7" x14ac:dyDescent="0.25">
      <c r="A344" s="12">
        <v>1</v>
      </c>
      <c r="B344" s="12" t="s">
        <v>725</v>
      </c>
      <c r="C344" s="96">
        <v>46157</v>
      </c>
      <c r="D344" s="12" t="s">
        <v>802</v>
      </c>
      <c r="E344" s="116">
        <v>59.9</v>
      </c>
      <c r="F344" s="12" t="s">
        <v>724</v>
      </c>
      <c r="G344" s="110"/>
    </row>
    <row r="345" spans="1:7" x14ac:dyDescent="0.25">
      <c r="A345" s="12">
        <v>1</v>
      </c>
      <c r="B345" s="12" t="s">
        <v>94</v>
      </c>
      <c r="C345" s="96">
        <v>46157</v>
      </c>
      <c r="D345" s="12" t="s">
        <v>802</v>
      </c>
      <c r="E345" s="116">
        <v>30.5</v>
      </c>
      <c r="F345" s="12" t="s">
        <v>724</v>
      </c>
      <c r="G345" s="110"/>
    </row>
    <row r="346" spans="1:7" x14ac:dyDescent="0.25">
      <c r="A346" s="12">
        <v>9</v>
      </c>
      <c r="B346" s="12" t="s">
        <v>705</v>
      </c>
      <c r="C346" s="96">
        <v>46157</v>
      </c>
      <c r="D346" s="12" t="s">
        <v>802</v>
      </c>
      <c r="E346" s="116">
        <v>26.099999999999998</v>
      </c>
      <c r="F346" s="12" t="s">
        <v>724</v>
      </c>
      <c r="G346" s="110"/>
    </row>
    <row r="347" spans="1:7" x14ac:dyDescent="0.25">
      <c r="A347" s="12">
        <v>8</v>
      </c>
      <c r="B347" s="12" t="s">
        <v>705</v>
      </c>
      <c r="C347" s="96">
        <v>46157</v>
      </c>
      <c r="D347" s="12" t="s">
        <v>802</v>
      </c>
      <c r="E347" s="116">
        <v>23.2</v>
      </c>
      <c r="F347" s="12" t="s">
        <v>724</v>
      </c>
      <c r="G347" s="110"/>
    </row>
    <row r="348" spans="1:7" x14ac:dyDescent="0.25">
      <c r="A348" s="12">
        <v>1</v>
      </c>
      <c r="B348" s="12" t="s">
        <v>780</v>
      </c>
      <c r="C348" s="96">
        <v>46157</v>
      </c>
      <c r="D348" s="12" t="s">
        <v>802</v>
      </c>
      <c r="E348" s="116">
        <v>18</v>
      </c>
      <c r="F348" s="12" t="s">
        <v>723</v>
      </c>
      <c r="G348" s="110"/>
    </row>
    <row r="349" spans="1:7" x14ac:dyDescent="0.25">
      <c r="A349" s="12">
        <v>8</v>
      </c>
      <c r="B349" s="12" t="s">
        <v>447</v>
      </c>
      <c r="C349" s="96">
        <v>46157</v>
      </c>
      <c r="D349" s="12" t="s">
        <v>43</v>
      </c>
      <c r="E349" s="116">
        <v>130.56</v>
      </c>
      <c r="F349" s="12" t="s">
        <v>723</v>
      </c>
      <c r="G349" s="110"/>
    </row>
    <row r="350" spans="1:7" x14ac:dyDescent="0.25">
      <c r="A350" s="12">
        <v>1</v>
      </c>
      <c r="B350" s="12" t="s">
        <v>780</v>
      </c>
      <c r="C350" s="96">
        <v>46158</v>
      </c>
      <c r="D350" s="12" t="s">
        <v>801</v>
      </c>
      <c r="E350" s="116">
        <v>18</v>
      </c>
      <c r="F350" s="12" t="s">
        <v>723</v>
      </c>
      <c r="G350" s="110"/>
    </row>
    <row r="351" spans="1:7" x14ac:dyDescent="0.25">
      <c r="A351" s="12">
        <v>20</v>
      </c>
      <c r="B351" s="12" t="s">
        <v>803</v>
      </c>
      <c r="C351" s="96">
        <v>46158</v>
      </c>
      <c r="D351" s="12" t="s">
        <v>43</v>
      </c>
      <c r="E351" s="116">
        <v>287.8</v>
      </c>
      <c r="F351" s="12" t="s">
        <v>723</v>
      </c>
      <c r="G351" s="110"/>
    </row>
    <row r="352" spans="1:7" x14ac:dyDescent="0.25">
      <c r="A352" s="12">
        <v>126</v>
      </c>
      <c r="B352" s="12" t="s">
        <v>666</v>
      </c>
      <c r="C352" s="96">
        <v>46160</v>
      </c>
      <c r="D352" s="12" t="s">
        <v>526</v>
      </c>
      <c r="E352" s="116">
        <v>2159.64</v>
      </c>
      <c r="F352" s="12" t="s">
        <v>723</v>
      </c>
      <c r="G352" s="110"/>
    </row>
    <row r="353" spans="1:7" x14ac:dyDescent="0.25">
      <c r="A353" s="12">
        <v>139</v>
      </c>
      <c r="B353" s="12" t="s">
        <v>666</v>
      </c>
      <c r="C353" s="96">
        <v>46160</v>
      </c>
      <c r="D353" s="12" t="s">
        <v>526</v>
      </c>
      <c r="E353" s="116">
        <v>2382.46</v>
      </c>
      <c r="F353" s="12" t="s">
        <v>723</v>
      </c>
      <c r="G353" s="110"/>
    </row>
    <row r="354" spans="1:7" x14ac:dyDescent="0.25">
      <c r="A354" s="12">
        <v>9</v>
      </c>
      <c r="B354" s="12" t="s">
        <v>485</v>
      </c>
      <c r="C354" s="96">
        <v>46160</v>
      </c>
      <c r="D354" s="12" t="s">
        <v>526</v>
      </c>
      <c r="E354" s="116">
        <v>557.1</v>
      </c>
      <c r="F354" s="12" t="s">
        <v>723</v>
      </c>
      <c r="G354" s="110"/>
    </row>
    <row r="355" spans="1:7" x14ac:dyDescent="0.25">
      <c r="A355" s="12">
        <v>1</v>
      </c>
      <c r="B355" s="12" t="s">
        <v>780</v>
      </c>
      <c r="C355" s="96">
        <v>46161</v>
      </c>
      <c r="D355" s="12" t="s">
        <v>567</v>
      </c>
      <c r="E355" s="116">
        <v>18</v>
      </c>
      <c r="F355" s="12" t="s">
        <v>723</v>
      </c>
      <c r="G355" s="110"/>
    </row>
    <row r="356" spans="1:7" x14ac:dyDescent="0.25">
      <c r="A356" s="12">
        <v>4</v>
      </c>
      <c r="B356" s="12" t="s">
        <v>12</v>
      </c>
      <c r="C356" s="96">
        <v>46161</v>
      </c>
      <c r="D356" s="12" t="s">
        <v>567</v>
      </c>
      <c r="E356" s="116">
        <v>6.2</v>
      </c>
      <c r="F356" s="12" t="s">
        <v>723</v>
      </c>
      <c r="G356" s="110"/>
    </row>
    <row r="357" spans="1:7" x14ac:dyDescent="0.25">
      <c r="A357" s="12">
        <v>11</v>
      </c>
      <c r="B357" s="12" t="s">
        <v>479</v>
      </c>
      <c r="C357" s="96">
        <v>46163</v>
      </c>
      <c r="D357" s="12" t="s">
        <v>43</v>
      </c>
      <c r="E357" s="116">
        <v>7.37</v>
      </c>
      <c r="F357" s="12" t="s">
        <v>724</v>
      </c>
      <c r="G357" s="110"/>
    </row>
    <row r="358" spans="1:7" x14ac:dyDescent="0.25">
      <c r="A358" s="12">
        <v>1</v>
      </c>
      <c r="B358" s="12" t="s">
        <v>725</v>
      </c>
      <c r="C358" s="96">
        <v>46163</v>
      </c>
      <c r="D358" s="12" t="s">
        <v>43</v>
      </c>
      <c r="E358" s="116">
        <v>59.9</v>
      </c>
      <c r="F358" s="12" t="s">
        <v>724</v>
      </c>
      <c r="G358" s="110"/>
    </row>
    <row r="359" spans="1:7" x14ac:dyDescent="0.25">
      <c r="A359" s="12">
        <v>1</v>
      </c>
      <c r="B359" s="12" t="s">
        <v>121</v>
      </c>
      <c r="C359" s="96">
        <v>46163</v>
      </c>
      <c r="D359" s="12" t="s">
        <v>43</v>
      </c>
      <c r="E359" s="116">
        <v>36.39</v>
      </c>
      <c r="F359" s="12" t="s">
        <v>724</v>
      </c>
      <c r="G359" s="110"/>
    </row>
    <row r="360" spans="1:7" x14ac:dyDescent="0.25">
      <c r="A360" s="12">
        <v>1</v>
      </c>
      <c r="B360" s="12" t="s">
        <v>23</v>
      </c>
      <c r="C360" s="96">
        <v>46163</v>
      </c>
      <c r="D360" s="12" t="s">
        <v>43</v>
      </c>
      <c r="E360" s="116">
        <v>88.2</v>
      </c>
      <c r="F360" s="12" t="s">
        <v>724</v>
      </c>
      <c r="G360" s="110"/>
    </row>
    <row r="361" spans="1:7" x14ac:dyDescent="0.25">
      <c r="A361" s="12">
        <v>1</v>
      </c>
      <c r="B361" s="12" t="s">
        <v>696</v>
      </c>
      <c r="C361" s="96">
        <v>46163</v>
      </c>
      <c r="D361" s="12" t="s">
        <v>43</v>
      </c>
      <c r="E361" s="116">
        <v>45</v>
      </c>
      <c r="F361" s="12" t="s">
        <v>724</v>
      </c>
      <c r="G361" s="110"/>
    </row>
    <row r="362" spans="1:7" x14ac:dyDescent="0.25">
      <c r="A362" s="12">
        <v>1</v>
      </c>
      <c r="B362" s="12" t="s">
        <v>752</v>
      </c>
      <c r="C362" s="96">
        <v>46163</v>
      </c>
      <c r="D362" s="12" t="s">
        <v>43</v>
      </c>
      <c r="E362" s="116">
        <v>9.33</v>
      </c>
      <c r="F362" s="12" t="s">
        <v>724</v>
      </c>
      <c r="G362" s="110"/>
    </row>
    <row r="363" spans="1:7" x14ac:dyDescent="0.25">
      <c r="A363" s="12">
        <v>1</v>
      </c>
      <c r="B363" s="12" t="s">
        <v>560</v>
      </c>
      <c r="C363" s="96">
        <v>46163</v>
      </c>
      <c r="D363" s="12" t="s">
        <v>43</v>
      </c>
      <c r="E363" s="116">
        <v>5.94</v>
      </c>
      <c r="F363" s="12" t="s">
        <v>724</v>
      </c>
      <c r="G363" s="110"/>
    </row>
    <row r="364" spans="1:7" x14ac:dyDescent="0.25">
      <c r="A364" s="12">
        <v>120</v>
      </c>
      <c r="B364" s="12" t="s">
        <v>758</v>
      </c>
      <c r="C364" s="96">
        <v>46163</v>
      </c>
      <c r="D364" s="12" t="s">
        <v>43</v>
      </c>
      <c r="E364" s="116">
        <v>87.6</v>
      </c>
      <c r="F364" s="12" t="s">
        <v>723</v>
      </c>
      <c r="G364" s="110"/>
    </row>
    <row r="365" spans="1:7" x14ac:dyDescent="0.25">
      <c r="A365" s="12">
        <v>1</v>
      </c>
      <c r="B365" s="12" t="s">
        <v>106</v>
      </c>
      <c r="C365" s="96">
        <v>46163</v>
      </c>
      <c r="D365" s="12" t="s">
        <v>43</v>
      </c>
      <c r="E365" s="116">
        <v>19.25</v>
      </c>
      <c r="F365" s="12" t="s">
        <v>724</v>
      </c>
      <c r="G365" s="110"/>
    </row>
    <row r="366" spans="1:7" x14ac:dyDescent="0.25">
      <c r="A366" s="12">
        <v>4</v>
      </c>
      <c r="B366" s="12" t="s">
        <v>447</v>
      </c>
      <c r="C366" s="96">
        <v>46163</v>
      </c>
      <c r="D366" s="12" t="s">
        <v>43</v>
      </c>
      <c r="E366" s="116">
        <v>65.28</v>
      </c>
      <c r="F366" s="12" t="s">
        <v>724</v>
      </c>
      <c r="G366" s="110"/>
    </row>
    <row r="367" spans="1:7" x14ac:dyDescent="0.25">
      <c r="A367" s="12">
        <v>4</v>
      </c>
      <c r="B367" s="12" t="s">
        <v>735</v>
      </c>
      <c r="C367" s="96">
        <v>46163</v>
      </c>
      <c r="D367" s="12" t="s">
        <v>43</v>
      </c>
      <c r="E367" s="116">
        <v>3.6</v>
      </c>
      <c r="F367" s="12" t="s">
        <v>724</v>
      </c>
      <c r="G367" s="110"/>
    </row>
    <row r="368" spans="1:7" x14ac:dyDescent="0.25">
      <c r="A368" s="12">
        <v>14</v>
      </c>
      <c r="B368" s="12" t="s">
        <v>93</v>
      </c>
      <c r="C368" s="96">
        <v>46163</v>
      </c>
      <c r="D368" s="12" t="s">
        <v>43</v>
      </c>
      <c r="E368" s="116">
        <v>27.86</v>
      </c>
      <c r="F368" s="12" t="s">
        <v>724</v>
      </c>
      <c r="G368" s="110"/>
    </row>
    <row r="369" spans="1:7" x14ac:dyDescent="0.25">
      <c r="A369" s="12">
        <v>1</v>
      </c>
      <c r="B369" s="12" t="s">
        <v>114</v>
      </c>
      <c r="C369" s="96">
        <v>46163</v>
      </c>
      <c r="D369" s="12" t="s">
        <v>43</v>
      </c>
      <c r="E369" s="116">
        <v>97.02</v>
      </c>
      <c r="F369" s="12" t="s">
        <v>723</v>
      </c>
      <c r="G369" s="110"/>
    </row>
    <row r="370" spans="1:7" x14ac:dyDescent="0.25">
      <c r="A370" s="12">
        <v>4</v>
      </c>
      <c r="B370" s="12" t="s">
        <v>123</v>
      </c>
      <c r="C370" s="96">
        <v>46165</v>
      </c>
      <c r="D370" s="12" t="s">
        <v>43</v>
      </c>
      <c r="E370" s="116">
        <v>92.36</v>
      </c>
      <c r="F370" s="12" t="s">
        <v>723</v>
      </c>
      <c r="G370" s="110"/>
    </row>
    <row r="371" spans="1:7" x14ac:dyDescent="0.25">
      <c r="A371" s="12">
        <v>1</v>
      </c>
      <c r="B371" s="12" t="s">
        <v>780</v>
      </c>
      <c r="C371" s="96">
        <v>46166</v>
      </c>
      <c r="D371" s="12" t="s">
        <v>568</v>
      </c>
      <c r="E371" s="116">
        <v>18</v>
      </c>
      <c r="F371" s="12" t="s">
        <v>723</v>
      </c>
      <c r="G371" s="110"/>
    </row>
    <row r="372" spans="1:7" x14ac:dyDescent="0.25">
      <c r="A372" s="12">
        <v>8</v>
      </c>
      <c r="B372" s="12" t="s">
        <v>735</v>
      </c>
      <c r="C372" s="96">
        <v>46166</v>
      </c>
      <c r="D372" s="12" t="s">
        <v>43</v>
      </c>
      <c r="E372" s="116">
        <v>7.2</v>
      </c>
      <c r="F372" s="12" t="s">
        <v>724</v>
      </c>
      <c r="G372" s="110"/>
    </row>
    <row r="373" spans="1:7" x14ac:dyDescent="0.25">
      <c r="A373" s="12">
        <v>1</v>
      </c>
      <c r="B373" s="12" t="s">
        <v>691</v>
      </c>
      <c r="C373" s="96">
        <v>46166</v>
      </c>
      <c r="D373" s="12" t="s">
        <v>43</v>
      </c>
      <c r="E373" s="116">
        <v>35.9</v>
      </c>
      <c r="F373" s="12" t="s">
        <v>724</v>
      </c>
      <c r="G373" s="110"/>
    </row>
    <row r="374" spans="1:7" x14ac:dyDescent="0.25">
      <c r="A374" s="12">
        <v>16</v>
      </c>
      <c r="B374" s="12" t="s">
        <v>707</v>
      </c>
      <c r="C374" s="96">
        <v>46166</v>
      </c>
      <c r="D374" s="12" t="s">
        <v>43</v>
      </c>
      <c r="E374" s="116">
        <v>30.4</v>
      </c>
      <c r="F374" s="12" t="s">
        <v>724</v>
      </c>
      <c r="G374" s="110"/>
    </row>
    <row r="375" spans="1:7" x14ac:dyDescent="0.25">
      <c r="A375" s="12">
        <v>1</v>
      </c>
      <c r="B375" s="12" t="s">
        <v>10</v>
      </c>
      <c r="C375" s="96">
        <v>46167</v>
      </c>
      <c r="D375" s="12" t="s">
        <v>568</v>
      </c>
      <c r="E375" s="116">
        <v>0.62</v>
      </c>
      <c r="F375" s="12" t="s">
        <v>723</v>
      </c>
      <c r="G375" s="110"/>
    </row>
    <row r="376" spans="1:7" x14ac:dyDescent="0.25">
      <c r="A376" s="12">
        <v>2</v>
      </c>
      <c r="B376" s="12" t="s">
        <v>699</v>
      </c>
      <c r="C376" s="96">
        <v>46167</v>
      </c>
      <c r="D376" s="12" t="s">
        <v>526</v>
      </c>
      <c r="E376" s="116">
        <v>83.9</v>
      </c>
      <c r="F376" s="12" t="s">
        <v>723</v>
      </c>
      <c r="G376" s="110"/>
    </row>
    <row r="377" spans="1:7" x14ac:dyDescent="0.25">
      <c r="A377" s="12">
        <v>4</v>
      </c>
      <c r="B377" s="12" t="s">
        <v>699</v>
      </c>
      <c r="C377" s="96">
        <v>46167</v>
      </c>
      <c r="D377" s="12" t="s">
        <v>526</v>
      </c>
      <c r="E377" s="116">
        <v>167.8</v>
      </c>
      <c r="F377" s="12" t="s">
        <v>723</v>
      </c>
      <c r="G377" s="110"/>
    </row>
    <row r="378" spans="1:7" x14ac:dyDescent="0.25">
      <c r="A378" s="12">
        <v>1</v>
      </c>
      <c r="B378" s="12" t="s">
        <v>680</v>
      </c>
      <c r="C378" s="96">
        <v>46167</v>
      </c>
      <c r="D378" s="12" t="s">
        <v>526</v>
      </c>
      <c r="E378" s="116">
        <v>34.5</v>
      </c>
      <c r="F378" s="12" t="s">
        <v>723</v>
      </c>
      <c r="G378" s="110"/>
    </row>
    <row r="379" spans="1:7" x14ac:dyDescent="0.25">
      <c r="A379" s="12">
        <v>1</v>
      </c>
      <c r="B379" s="12" t="s">
        <v>94</v>
      </c>
      <c r="C379" s="96">
        <v>46167</v>
      </c>
      <c r="D379" s="12" t="s">
        <v>42</v>
      </c>
      <c r="E379" s="116">
        <v>30.5</v>
      </c>
      <c r="F379" s="12" t="s">
        <v>723</v>
      </c>
      <c r="G379" s="110"/>
    </row>
    <row r="380" spans="1:7" x14ac:dyDescent="0.25">
      <c r="A380" s="12">
        <v>4</v>
      </c>
      <c r="B380" s="12" t="s">
        <v>124</v>
      </c>
      <c r="C380" s="96">
        <v>46167</v>
      </c>
      <c r="D380" s="12" t="s">
        <v>42</v>
      </c>
      <c r="E380" s="116">
        <v>27.48</v>
      </c>
      <c r="F380" s="12" t="s">
        <v>723</v>
      </c>
      <c r="G380" s="110"/>
    </row>
    <row r="381" spans="1:7" x14ac:dyDescent="0.25">
      <c r="A381" s="12">
        <v>1</v>
      </c>
      <c r="B381" s="12" t="s">
        <v>155</v>
      </c>
      <c r="C381" s="96">
        <v>46167</v>
      </c>
      <c r="D381" s="12" t="s">
        <v>567</v>
      </c>
      <c r="E381" s="116">
        <v>5.93</v>
      </c>
      <c r="F381" s="12" t="s">
        <v>723</v>
      </c>
      <c r="G381" s="110"/>
    </row>
    <row r="382" spans="1:7" x14ac:dyDescent="0.25">
      <c r="A382" s="12">
        <v>1</v>
      </c>
      <c r="B382" s="12" t="s">
        <v>494</v>
      </c>
      <c r="C382" s="96">
        <v>46167</v>
      </c>
      <c r="D382" s="12" t="s">
        <v>567</v>
      </c>
      <c r="E382" s="116">
        <v>120</v>
      </c>
      <c r="F382" s="12" t="s">
        <v>723</v>
      </c>
      <c r="G382" s="110"/>
    </row>
    <row r="383" spans="1:7" x14ac:dyDescent="0.25">
      <c r="A383" s="12">
        <v>1</v>
      </c>
      <c r="B383" s="12" t="s">
        <v>780</v>
      </c>
      <c r="C383" s="96">
        <v>46167</v>
      </c>
      <c r="D383" s="12" t="s">
        <v>802</v>
      </c>
      <c r="E383" s="116">
        <v>18</v>
      </c>
      <c r="F383" s="12" t="s">
        <v>723</v>
      </c>
      <c r="G383" s="110"/>
    </row>
    <row r="384" spans="1:7" x14ac:dyDescent="0.25">
      <c r="A384" s="12">
        <v>13</v>
      </c>
      <c r="B384" s="12" t="s">
        <v>12</v>
      </c>
      <c r="C384" s="96">
        <v>46167</v>
      </c>
      <c r="D384" s="12" t="s">
        <v>802</v>
      </c>
      <c r="E384" s="116">
        <v>20.150000000000002</v>
      </c>
      <c r="F384" s="12" t="s">
        <v>723</v>
      </c>
      <c r="G384" s="110"/>
    </row>
    <row r="385" spans="1:7" x14ac:dyDescent="0.25">
      <c r="A385" s="12">
        <v>1</v>
      </c>
      <c r="B385" s="12" t="s">
        <v>189</v>
      </c>
      <c r="C385" s="96">
        <v>46167</v>
      </c>
      <c r="D385" s="12" t="s">
        <v>568</v>
      </c>
      <c r="E385" s="116">
        <v>95</v>
      </c>
      <c r="F385" s="12" t="s">
        <v>723</v>
      </c>
      <c r="G385" s="110"/>
    </row>
    <row r="386" spans="1:7" x14ac:dyDescent="0.25">
      <c r="A386" s="12">
        <v>1</v>
      </c>
      <c r="B386" s="12" t="s">
        <v>189</v>
      </c>
      <c r="C386" s="96">
        <v>46168</v>
      </c>
      <c r="D386" s="12" t="s">
        <v>462</v>
      </c>
      <c r="E386" s="116">
        <v>95</v>
      </c>
      <c r="F386" s="12" t="s">
        <v>723</v>
      </c>
      <c r="G386" s="110"/>
    </row>
    <row r="387" spans="1:7" x14ac:dyDescent="0.25">
      <c r="A387" s="12">
        <v>1</v>
      </c>
      <c r="B387" s="12" t="s">
        <v>673</v>
      </c>
      <c r="C387" s="96">
        <v>46168</v>
      </c>
      <c r="D387" s="12" t="s">
        <v>462</v>
      </c>
      <c r="E387" s="116">
        <v>4.43</v>
      </c>
      <c r="F387" s="12" t="s">
        <v>724</v>
      </c>
      <c r="G387" s="110"/>
    </row>
    <row r="388" spans="1:7" x14ac:dyDescent="0.25">
      <c r="A388" s="12">
        <v>1</v>
      </c>
      <c r="B388" s="12" t="s">
        <v>541</v>
      </c>
      <c r="C388" s="96">
        <v>46168</v>
      </c>
      <c r="D388" s="12" t="s">
        <v>568</v>
      </c>
      <c r="E388" s="116">
        <v>96</v>
      </c>
      <c r="F388" s="12" t="s">
        <v>723</v>
      </c>
      <c r="G388" s="110"/>
    </row>
    <row r="389" spans="1:7" x14ac:dyDescent="0.25">
      <c r="A389" s="12">
        <v>1</v>
      </c>
      <c r="B389" s="12" t="s">
        <v>780</v>
      </c>
      <c r="C389" s="96">
        <v>46168</v>
      </c>
      <c r="D389" s="12" t="s">
        <v>567</v>
      </c>
      <c r="E389" s="116">
        <v>18</v>
      </c>
      <c r="F389" s="12" t="s">
        <v>723</v>
      </c>
      <c r="G389" s="110"/>
    </row>
    <row r="390" spans="1:7" x14ac:dyDescent="0.25">
      <c r="A390" s="12">
        <v>15</v>
      </c>
      <c r="B390" s="12" t="s">
        <v>545</v>
      </c>
      <c r="C390" s="96">
        <v>46169</v>
      </c>
      <c r="D390" s="12" t="s">
        <v>526</v>
      </c>
      <c r="E390" s="116">
        <v>88.5</v>
      </c>
      <c r="F390" s="12" t="s">
        <v>723</v>
      </c>
      <c r="G390" s="110"/>
    </row>
    <row r="391" spans="1:7" x14ac:dyDescent="0.25">
      <c r="A391" s="12">
        <v>2</v>
      </c>
      <c r="B391" s="12" t="s">
        <v>666</v>
      </c>
      <c r="C391" s="96">
        <v>46170</v>
      </c>
      <c r="D391" s="12" t="s">
        <v>526</v>
      </c>
      <c r="E391" s="116">
        <v>34.28</v>
      </c>
      <c r="F391" s="12" t="s">
        <v>724</v>
      </c>
      <c r="G391" s="110"/>
    </row>
    <row r="392" spans="1:7" x14ac:dyDescent="0.25">
      <c r="A392" s="12">
        <v>2</v>
      </c>
      <c r="B392" s="12" t="s">
        <v>676</v>
      </c>
      <c r="C392" s="96">
        <v>46170</v>
      </c>
      <c r="D392" s="12" t="s">
        <v>526</v>
      </c>
      <c r="E392" s="116">
        <v>49</v>
      </c>
      <c r="F392" s="12" t="s">
        <v>723</v>
      </c>
      <c r="G392" s="110"/>
    </row>
    <row r="393" spans="1:7" x14ac:dyDescent="0.25">
      <c r="A393" s="12">
        <v>12</v>
      </c>
      <c r="B393" s="12" t="s">
        <v>12</v>
      </c>
      <c r="C393" s="96">
        <v>46170</v>
      </c>
      <c r="D393" s="12" t="s">
        <v>567</v>
      </c>
      <c r="E393" s="116">
        <v>18.600000000000001</v>
      </c>
      <c r="F393" s="12" t="s">
        <v>723</v>
      </c>
      <c r="G393" s="110"/>
    </row>
    <row r="394" spans="1:7" x14ac:dyDescent="0.25">
      <c r="A394" s="12">
        <v>7</v>
      </c>
      <c r="B394" s="12" t="s">
        <v>705</v>
      </c>
      <c r="C394" s="96">
        <v>46170</v>
      </c>
      <c r="D394" s="12" t="s">
        <v>802</v>
      </c>
      <c r="E394" s="116">
        <v>20.3</v>
      </c>
      <c r="F394" s="12" t="s">
        <v>724</v>
      </c>
      <c r="G394" s="110"/>
    </row>
    <row r="395" spans="1:7" x14ac:dyDescent="0.25">
      <c r="A395" s="12">
        <v>10</v>
      </c>
      <c r="B395" s="12" t="s">
        <v>735</v>
      </c>
      <c r="C395" s="96">
        <v>46170</v>
      </c>
      <c r="D395" s="12" t="s">
        <v>43</v>
      </c>
      <c r="E395" s="116">
        <v>9</v>
      </c>
      <c r="F395" s="12" t="s">
        <v>723</v>
      </c>
      <c r="G395" s="110"/>
    </row>
    <row r="396" spans="1:7" x14ac:dyDescent="0.25">
      <c r="A396" s="12">
        <v>16</v>
      </c>
      <c r="B396" s="12" t="s">
        <v>707</v>
      </c>
      <c r="C396" s="96">
        <v>46170</v>
      </c>
      <c r="D396" s="12" t="s">
        <v>43</v>
      </c>
      <c r="E396" s="116">
        <v>30.4</v>
      </c>
      <c r="F396" s="12" t="s">
        <v>723</v>
      </c>
      <c r="G396" s="110"/>
    </row>
    <row r="397" spans="1:7" x14ac:dyDescent="0.25">
      <c r="A397" s="12">
        <v>1</v>
      </c>
      <c r="B397" s="12" t="s">
        <v>189</v>
      </c>
      <c r="C397" s="96">
        <v>46171</v>
      </c>
      <c r="D397" s="12" t="s">
        <v>462</v>
      </c>
      <c r="E397" s="116">
        <v>95</v>
      </c>
      <c r="F397" s="12" t="s">
        <v>723</v>
      </c>
      <c r="G397" s="110"/>
    </row>
    <row r="398" spans="1:7" x14ac:dyDescent="0.25">
      <c r="A398" s="12">
        <v>1</v>
      </c>
      <c r="B398" s="12" t="s">
        <v>754</v>
      </c>
      <c r="C398" s="96">
        <v>46171</v>
      </c>
      <c r="D398" s="12" t="s">
        <v>526</v>
      </c>
      <c r="E398" s="116">
        <v>19</v>
      </c>
      <c r="F398" s="12" t="s">
        <v>723</v>
      </c>
      <c r="G398" s="110"/>
    </row>
    <row r="399" spans="1:7" x14ac:dyDescent="0.25">
      <c r="A399" s="12">
        <v>1</v>
      </c>
      <c r="B399" s="12" t="s">
        <v>494</v>
      </c>
      <c r="C399" s="96">
        <v>46171</v>
      </c>
      <c r="D399" s="12" t="s">
        <v>526</v>
      </c>
      <c r="E399" s="116">
        <v>120</v>
      </c>
      <c r="F399" s="12" t="s">
        <v>723</v>
      </c>
      <c r="G399" s="110"/>
    </row>
    <row r="400" spans="1:7" x14ac:dyDescent="0.25">
      <c r="A400" s="12">
        <v>13</v>
      </c>
      <c r="B400" s="12" t="s">
        <v>703</v>
      </c>
      <c r="C400" s="96">
        <v>46171</v>
      </c>
      <c r="D400" s="12" t="s">
        <v>526</v>
      </c>
      <c r="E400" s="116">
        <v>50.699999999999996</v>
      </c>
      <c r="F400" s="12" t="s">
        <v>723</v>
      </c>
      <c r="G400" s="110"/>
    </row>
    <row r="401" spans="1:7" x14ac:dyDescent="0.25">
      <c r="A401" s="12">
        <v>30</v>
      </c>
      <c r="B401" s="12" t="s">
        <v>770</v>
      </c>
      <c r="C401" s="96">
        <v>46174</v>
      </c>
      <c r="D401" s="12" t="s">
        <v>462</v>
      </c>
      <c r="E401" s="116">
        <v>12.6</v>
      </c>
      <c r="F401" s="12" t="s">
        <v>723</v>
      </c>
      <c r="G401" s="110"/>
    </row>
    <row r="402" spans="1:7" x14ac:dyDescent="0.25">
      <c r="A402" s="12">
        <v>30</v>
      </c>
      <c r="B402" s="12" t="s">
        <v>48</v>
      </c>
      <c r="C402" s="96">
        <v>46174</v>
      </c>
      <c r="D402" s="12" t="s">
        <v>462</v>
      </c>
      <c r="E402" s="116">
        <v>12.9</v>
      </c>
      <c r="F402" s="12" t="s">
        <v>723</v>
      </c>
      <c r="G402" s="110"/>
    </row>
    <row r="403" spans="1:7" x14ac:dyDescent="0.25">
      <c r="A403" s="12">
        <v>90</v>
      </c>
      <c r="B403" s="12" t="s">
        <v>488</v>
      </c>
      <c r="C403" s="96">
        <v>46174</v>
      </c>
      <c r="D403" s="12" t="s">
        <v>462</v>
      </c>
      <c r="E403" s="116">
        <v>60.300000000000004</v>
      </c>
      <c r="F403" s="12" t="s">
        <v>723</v>
      </c>
      <c r="G403" s="110"/>
    </row>
    <row r="404" spans="1:7" x14ac:dyDescent="0.25">
      <c r="A404" s="12">
        <v>1</v>
      </c>
      <c r="B404" s="12" t="s">
        <v>673</v>
      </c>
      <c r="C404" s="96">
        <v>46174</v>
      </c>
      <c r="D404" s="12" t="s">
        <v>462</v>
      </c>
      <c r="E404" s="116">
        <v>4.43</v>
      </c>
      <c r="F404" s="12" t="s">
        <v>724</v>
      </c>
      <c r="G404" s="110"/>
    </row>
    <row r="405" spans="1:7" x14ac:dyDescent="0.25">
      <c r="A405" s="12">
        <v>1</v>
      </c>
      <c r="B405" s="12" t="s">
        <v>732</v>
      </c>
      <c r="C405" s="96">
        <v>46174</v>
      </c>
      <c r="D405" s="12" t="s">
        <v>462</v>
      </c>
      <c r="E405" s="116">
        <v>7.2</v>
      </c>
      <c r="F405" s="12" t="s">
        <v>724</v>
      </c>
      <c r="G405" s="110"/>
    </row>
    <row r="406" spans="1:7" x14ac:dyDescent="0.25">
      <c r="A406" s="12">
        <v>1</v>
      </c>
      <c r="B406" s="12" t="s">
        <v>542</v>
      </c>
      <c r="C406" s="96">
        <v>46174</v>
      </c>
      <c r="D406" s="12" t="s">
        <v>462</v>
      </c>
      <c r="E406" s="116">
        <v>29.5</v>
      </c>
      <c r="F406" s="12" t="s">
        <v>724</v>
      </c>
      <c r="G406" s="110"/>
    </row>
    <row r="407" spans="1:7" x14ac:dyDescent="0.25">
      <c r="A407" s="12">
        <v>1</v>
      </c>
      <c r="B407" s="12" t="s">
        <v>542</v>
      </c>
      <c r="C407" s="96">
        <v>46174</v>
      </c>
      <c r="D407" s="12" t="s">
        <v>462</v>
      </c>
      <c r="E407" s="116">
        <v>29.5</v>
      </c>
      <c r="F407" s="12" t="s">
        <v>724</v>
      </c>
      <c r="G407" s="110"/>
    </row>
    <row r="408" spans="1:7" x14ac:dyDescent="0.25">
      <c r="A408" s="12">
        <v>1</v>
      </c>
      <c r="B408" s="12" t="s">
        <v>560</v>
      </c>
      <c r="C408" s="96">
        <v>46174</v>
      </c>
      <c r="D408" s="12" t="s">
        <v>462</v>
      </c>
      <c r="E408" s="116">
        <v>5.94</v>
      </c>
      <c r="F408" s="12" t="s">
        <v>724</v>
      </c>
      <c r="G408" s="110"/>
    </row>
    <row r="409" spans="1:7" x14ac:dyDescent="0.25">
      <c r="A409" s="12">
        <v>1</v>
      </c>
      <c r="B409" s="12" t="s">
        <v>560</v>
      </c>
      <c r="C409" s="96">
        <v>46174</v>
      </c>
      <c r="D409" s="12" t="s">
        <v>462</v>
      </c>
      <c r="E409" s="116">
        <v>5.94</v>
      </c>
      <c r="F409" s="12" t="s">
        <v>724</v>
      </c>
      <c r="G409" s="110"/>
    </row>
    <row r="410" spans="1:7" x14ac:dyDescent="0.25">
      <c r="A410" s="12">
        <v>1</v>
      </c>
      <c r="B410" s="12" t="s">
        <v>94</v>
      </c>
      <c r="C410" s="96">
        <v>46174</v>
      </c>
      <c r="D410" s="12" t="s">
        <v>462</v>
      </c>
      <c r="E410" s="116">
        <v>30.5</v>
      </c>
      <c r="F410" s="12" t="s">
        <v>724</v>
      </c>
      <c r="G410" s="110"/>
    </row>
    <row r="411" spans="1:7" x14ac:dyDescent="0.25">
      <c r="A411" s="12">
        <v>1</v>
      </c>
      <c r="B411" s="12" t="s">
        <v>94</v>
      </c>
      <c r="C411" s="96">
        <v>46174</v>
      </c>
      <c r="D411" s="12" t="s">
        <v>462</v>
      </c>
      <c r="E411" s="116">
        <v>30.5</v>
      </c>
      <c r="F411" s="12" t="s">
        <v>724</v>
      </c>
      <c r="G411" s="110"/>
    </row>
    <row r="412" spans="1:7" x14ac:dyDescent="0.25">
      <c r="A412" s="12">
        <v>1</v>
      </c>
      <c r="B412" s="12" t="s">
        <v>691</v>
      </c>
      <c r="C412" s="96">
        <v>46174</v>
      </c>
      <c r="D412" s="12" t="s">
        <v>462</v>
      </c>
      <c r="E412" s="116">
        <v>35.9</v>
      </c>
      <c r="F412" s="12" t="s">
        <v>723</v>
      </c>
      <c r="G412" s="110"/>
    </row>
    <row r="413" spans="1:7" x14ac:dyDescent="0.25">
      <c r="A413" s="12">
        <v>1</v>
      </c>
      <c r="B413" s="12" t="s">
        <v>691</v>
      </c>
      <c r="C413" s="96">
        <v>46174</v>
      </c>
      <c r="D413" s="12" t="s">
        <v>462</v>
      </c>
      <c r="E413" s="116">
        <v>35.9</v>
      </c>
      <c r="F413" s="12" t="s">
        <v>723</v>
      </c>
      <c r="G413" s="110"/>
    </row>
    <row r="414" spans="1:7" x14ac:dyDescent="0.25">
      <c r="A414" s="12">
        <v>1</v>
      </c>
      <c r="B414" s="12" t="s">
        <v>737</v>
      </c>
      <c r="C414" s="96">
        <v>46174</v>
      </c>
      <c r="D414" s="12" t="s">
        <v>462</v>
      </c>
      <c r="E414" s="116">
        <v>22.95</v>
      </c>
      <c r="F414" s="12" t="s">
        <v>724</v>
      </c>
      <c r="G414" s="110"/>
    </row>
    <row r="415" spans="1:7" x14ac:dyDescent="0.25">
      <c r="A415" s="12">
        <v>1</v>
      </c>
      <c r="B415" s="12" t="s">
        <v>737</v>
      </c>
      <c r="C415" s="96">
        <v>46174</v>
      </c>
      <c r="D415" s="12" t="s">
        <v>462</v>
      </c>
      <c r="E415" s="116">
        <v>22.95</v>
      </c>
      <c r="F415" s="12" t="s">
        <v>724</v>
      </c>
      <c r="G415" s="110"/>
    </row>
    <row r="416" spans="1:7" x14ac:dyDescent="0.25">
      <c r="A416" s="12">
        <v>1</v>
      </c>
      <c r="B416" s="12" t="s">
        <v>94</v>
      </c>
      <c r="C416" s="96">
        <v>46174</v>
      </c>
      <c r="D416" s="12" t="s">
        <v>462</v>
      </c>
      <c r="E416" s="116">
        <v>30.5</v>
      </c>
      <c r="F416" s="12" t="s">
        <v>724</v>
      </c>
      <c r="G416" s="110"/>
    </row>
    <row r="417" spans="1:7" x14ac:dyDescent="0.25">
      <c r="A417" s="12">
        <v>1</v>
      </c>
      <c r="B417" s="12" t="s">
        <v>94</v>
      </c>
      <c r="C417" s="96">
        <v>46174</v>
      </c>
      <c r="D417" s="12" t="s">
        <v>462</v>
      </c>
      <c r="E417" s="116">
        <v>30.5</v>
      </c>
      <c r="F417" s="12" t="s">
        <v>724</v>
      </c>
      <c r="G417" s="110"/>
    </row>
    <row r="418" spans="1:7" x14ac:dyDescent="0.25">
      <c r="A418" s="12">
        <v>1</v>
      </c>
      <c r="B418" s="12" t="s">
        <v>737</v>
      </c>
      <c r="C418" s="96">
        <v>46174</v>
      </c>
      <c r="D418" s="12" t="s">
        <v>462</v>
      </c>
      <c r="E418" s="116">
        <v>22.95</v>
      </c>
      <c r="F418" s="12" t="s">
        <v>724</v>
      </c>
      <c r="G418" s="110"/>
    </row>
    <row r="419" spans="1:7" x14ac:dyDescent="0.25">
      <c r="A419" s="12">
        <v>1</v>
      </c>
      <c r="B419" s="12" t="s">
        <v>737</v>
      </c>
      <c r="C419" s="96">
        <v>46174</v>
      </c>
      <c r="D419" s="12" t="s">
        <v>462</v>
      </c>
      <c r="E419" s="116">
        <v>22.95</v>
      </c>
      <c r="F419" s="12" t="s">
        <v>724</v>
      </c>
      <c r="G419" s="110"/>
    </row>
    <row r="420" spans="1:7" x14ac:dyDescent="0.25">
      <c r="A420" s="12">
        <v>1</v>
      </c>
      <c r="B420" s="12" t="s">
        <v>737</v>
      </c>
      <c r="C420" s="96">
        <v>46174</v>
      </c>
      <c r="D420" s="12" t="s">
        <v>462</v>
      </c>
      <c r="E420" s="116">
        <v>22.95</v>
      </c>
      <c r="F420" s="12" t="s">
        <v>724</v>
      </c>
      <c r="G420" s="110"/>
    </row>
    <row r="421" spans="1:7" x14ac:dyDescent="0.25">
      <c r="A421" s="12">
        <v>1</v>
      </c>
      <c r="B421" s="12" t="s">
        <v>737</v>
      </c>
      <c r="C421" s="96">
        <v>46174</v>
      </c>
      <c r="D421" s="12" t="s">
        <v>462</v>
      </c>
      <c r="E421" s="116">
        <v>22.95</v>
      </c>
      <c r="F421" s="12" t="s">
        <v>724</v>
      </c>
      <c r="G421" s="110"/>
    </row>
    <row r="422" spans="1:7" x14ac:dyDescent="0.25">
      <c r="A422" s="12">
        <v>1</v>
      </c>
      <c r="B422" s="12" t="s">
        <v>737</v>
      </c>
      <c r="C422" s="96">
        <v>46174</v>
      </c>
      <c r="D422" s="12" t="s">
        <v>462</v>
      </c>
      <c r="E422" s="116">
        <v>22.95</v>
      </c>
      <c r="F422" s="12" t="s">
        <v>724</v>
      </c>
      <c r="G422" s="110"/>
    </row>
    <row r="423" spans="1:7" x14ac:dyDescent="0.25">
      <c r="A423" s="12">
        <v>1</v>
      </c>
      <c r="B423" s="12" t="s">
        <v>732</v>
      </c>
      <c r="C423" s="96">
        <v>46174</v>
      </c>
      <c r="D423" s="12" t="s">
        <v>462</v>
      </c>
      <c r="E423" s="116">
        <v>7.2</v>
      </c>
      <c r="F423" s="12" t="s">
        <v>724</v>
      </c>
      <c r="G423" s="110"/>
    </row>
    <row r="424" spans="1:7" x14ac:dyDescent="0.25">
      <c r="A424" s="12">
        <v>1</v>
      </c>
      <c r="B424" s="12" t="s">
        <v>732</v>
      </c>
      <c r="C424" s="96">
        <v>46174</v>
      </c>
      <c r="D424" s="12" t="s">
        <v>462</v>
      </c>
      <c r="E424" s="116">
        <v>7.2</v>
      </c>
      <c r="F424" s="12" t="s">
        <v>724</v>
      </c>
      <c r="G424" s="110"/>
    </row>
    <row r="425" spans="1:7" x14ac:dyDescent="0.25">
      <c r="A425" s="12">
        <v>1</v>
      </c>
      <c r="B425" s="12" t="s">
        <v>730</v>
      </c>
      <c r="C425" s="96">
        <v>46174</v>
      </c>
      <c r="D425" s="12" t="s">
        <v>462</v>
      </c>
      <c r="E425" s="116">
        <v>17.600000000000001</v>
      </c>
      <c r="F425" s="12" t="s">
        <v>724</v>
      </c>
      <c r="G425" s="110"/>
    </row>
    <row r="426" spans="1:7" x14ac:dyDescent="0.25">
      <c r="A426" s="12">
        <v>1</v>
      </c>
      <c r="B426" s="12" t="s">
        <v>730</v>
      </c>
      <c r="C426" s="96">
        <v>46174</v>
      </c>
      <c r="D426" s="12" t="s">
        <v>462</v>
      </c>
      <c r="E426" s="116">
        <v>17.600000000000001</v>
      </c>
      <c r="F426" s="12" t="s">
        <v>724</v>
      </c>
      <c r="G426" s="110"/>
    </row>
    <row r="427" spans="1:7" x14ac:dyDescent="0.25">
      <c r="A427" s="12">
        <v>1</v>
      </c>
      <c r="B427" s="12" t="s">
        <v>730</v>
      </c>
      <c r="C427" s="96">
        <v>46174</v>
      </c>
      <c r="D427" s="12" t="s">
        <v>462</v>
      </c>
      <c r="E427" s="116">
        <v>17.600000000000001</v>
      </c>
      <c r="F427" s="12" t="s">
        <v>724</v>
      </c>
      <c r="G427" s="110"/>
    </row>
    <row r="428" spans="1:7" x14ac:dyDescent="0.25">
      <c r="A428" s="12">
        <v>1</v>
      </c>
      <c r="B428" s="12" t="s">
        <v>654</v>
      </c>
      <c r="C428" s="96">
        <v>46174</v>
      </c>
      <c r="D428" s="12" t="s">
        <v>462</v>
      </c>
      <c r="E428" s="116">
        <v>102</v>
      </c>
      <c r="F428" s="12" t="s">
        <v>724</v>
      </c>
      <c r="G428" s="110"/>
    </row>
    <row r="429" spans="1:7" x14ac:dyDescent="0.25">
      <c r="A429" s="12">
        <v>1</v>
      </c>
      <c r="B429" s="12" t="s">
        <v>654</v>
      </c>
      <c r="C429" s="96">
        <v>46174</v>
      </c>
      <c r="D429" s="12" t="s">
        <v>462</v>
      </c>
      <c r="E429" s="116">
        <v>102</v>
      </c>
      <c r="F429" s="12" t="s">
        <v>724</v>
      </c>
      <c r="G429" s="110"/>
    </row>
    <row r="430" spans="1:7" x14ac:dyDescent="0.25">
      <c r="A430" s="12">
        <v>1</v>
      </c>
      <c r="B430" s="12" t="s">
        <v>654</v>
      </c>
      <c r="C430" s="96">
        <v>46174</v>
      </c>
      <c r="D430" s="12" t="s">
        <v>462</v>
      </c>
      <c r="E430" s="116">
        <v>102</v>
      </c>
      <c r="F430" s="12" t="s">
        <v>724</v>
      </c>
      <c r="G430" s="110"/>
    </row>
    <row r="431" spans="1:7" x14ac:dyDescent="0.25">
      <c r="A431" s="12">
        <v>1</v>
      </c>
      <c r="B431" s="12" t="s">
        <v>654</v>
      </c>
      <c r="C431" s="96">
        <v>46174</v>
      </c>
      <c r="D431" s="12" t="s">
        <v>462</v>
      </c>
      <c r="E431" s="116">
        <v>102</v>
      </c>
      <c r="F431" s="12" t="s">
        <v>724</v>
      </c>
      <c r="G431" s="110"/>
    </row>
    <row r="432" spans="1:7" x14ac:dyDescent="0.25">
      <c r="A432" s="12">
        <v>1</v>
      </c>
      <c r="B432" s="12" t="s">
        <v>654</v>
      </c>
      <c r="C432" s="96">
        <v>46174</v>
      </c>
      <c r="D432" s="12" t="s">
        <v>462</v>
      </c>
      <c r="E432" s="116">
        <v>102</v>
      </c>
      <c r="F432" s="12" t="s">
        <v>724</v>
      </c>
      <c r="G432" s="110"/>
    </row>
    <row r="433" spans="1:7" x14ac:dyDescent="0.25">
      <c r="A433" s="12">
        <v>1</v>
      </c>
      <c r="B433" s="12" t="s">
        <v>654</v>
      </c>
      <c r="C433" s="96">
        <v>46174</v>
      </c>
      <c r="D433" s="12" t="s">
        <v>462</v>
      </c>
      <c r="E433" s="116">
        <v>102</v>
      </c>
      <c r="F433" s="12" t="s">
        <v>724</v>
      </c>
      <c r="G433" s="110"/>
    </row>
    <row r="434" spans="1:7" x14ac:dyDescent="0.25">
      <c r="A434" s="12">
        <v>1</v>
      </c>
      <c r="B434" s="12" t="s">
        <v>654</v>
      </c>
      <c r="C434" s="96">
        <v>46174</v>
      </c>
      <c r="D434" s="12" t="s">
        <v>462</v>
      </c>
      <c r="E434" s="116">
        <v>102</v>
      </c>
      <c r="F434" s="12" t="s">
        <v>724</v>
      </c>
      <c r="G434" s="110"/>
    </row>
    <row r="435" spans="1:7" x14ac:dyDescent="0.25">
      <c r="A435" s="12">
        <v>3</v>
      </c>
      <c r="B435" s="12" t="s">
        <v>735</v>
      </c>
      <c r="C435" s="96">
        <v>46174</v>
      </c>
      <c r="D435" s="12" t="s">
        <v>802</v>
      </c>
      <c r="E435" s="116">
        <v>2.7</v>
      </c>
      <c r="F435" s="12" t="s">
        <v>724</v>
      </c>
      <c r="G435" s="110"/>
    </row>
    <row r="436" spans="1:7" x14ac:dyDescent="0.25">
      <c r="A436" s="12">
        <v>30</v>
      </c>
      <c r="B436" s="12" t="s">
        <v>740</v>
      </c>
      <c r="C436" s="96">
        <v>46174</v>
      </c>
      <c r="D436" s="12" t="s">
        <v>568</v>
      </c>
      <c r="E436" s="116">
        <v>79.800000000000011</v>
      </c>
      <c r="F436" s="12" t="s">
        <v>723</v>
      </c>
      <c r="G436" s="110"/>
    </row>
    <row r="437" spans="1:7" x14ac:dyDescent="0.25">
      <c r="A437" s="12">
        <v>1</v>
      </c>
      <c r="B437" s="12" t="s">
        <v>691</v>
      </c>
      <c r="C437" s="96">
        <v>46175</v>
      </c>
      <c r="D437" s="12" t="s">
        <v>802</v>
      </c>
      <c r="E437" s="116">
        <v>35.9</v>
      </c>
      <c r="F437" s="12" t="s">
        <v>723</v>
      </c>
      <c r="G437" s="110"/>
    </row>
    <row r="438" spans="1:7" x14ac:dyDescent="0.25">
      <c r="A438" s="12">
        <v>1</v>
      </c>
      <c r="B438" s="12" t="s">
        <v>23</v>
      </c>
      <c r="C438" s="96">
        <v>46176</v>
      </c>
      <c r="D438" s="12" t="s">
        <v>802</v>
      </c>
      <c r="E438" s="116">
        <v>88.2</v>
      </c>
      <c r="F438" s="12" t="s">
        <v>723</v>
      </c>
      <c r="G438" s="110"/>
    </row>
    <row r="439" spans="1:7" x14ac:dyDescent="0.25">
      <c r="A439" s="12">
        <v>1</v>
      </c>
      <c r="B439" s="12" t="s">
        <v>121</v>
      </c>
      <c r="C439" s="96">
        <v>46176</v>
      </c>
      <c r="D439" s="12" t="s">
        <v>802</v>
      </c>
      <c r="E439" s="116">
        <v>36.39</v>
      </c>
      <c r="F439" s="12" t="s">
        <v>723</v>
      </c>
      <c r="G439" s="110"/>
    </row>
    <row r="440" spans="1:7" x14ac:dyDescent="0.25">
      <c r="A440" s="12">
        <v>5</v>
      </c>
      <c r="B440" s="12" t="s">
        <v>703</v>
      </c>
      <c r="C440" s="96">
        <v>46176</v>
      </c>
      <c r="D440" s="12" t="s">
        <v>43</v>
      </c>
      <c r="E440" s="116">
        <v>19.5</v>
      </c>
      <c r="F440" s="12" t="s">
        <v>724</v>
      </c>
      <c r="G440" s="110"/>
    </row>
    <row r="441" spans="1:7" x14ac:dyDescent="0.25">
      <c r="A441" s="12">
        <v>1</v>
      </c>
      <c r="B441" s="12" t="s">
        <v>780</v>
      </c>
      <c r="C441" s="96">
        <v>46177</v>
      </c>
      <c r="D441" s="12" t="s">
        <v>801</v>
      </c>
      <c r="E441" s="116">
        <v>18</v>
      </c>
      <c r="F441" s="12" t="s">
        <v>723</v>
      </c>
      <c r="G441" s="110"/>
    </row>
    <row r="442" spans="1:7" x14ac:dyDescent="0.25">
      <c r="A442" s="12">
        <v>1</v>
      </c>
      <c r="B442" s="12" t="s">
        <v>707</v>
      </c>
      <c r="C442" s="96">
        <v>46181</v>
      </c>
      <c r="D442" s="12" t="s">
        <v>567</v>
      </c>
      <c r="E442" s="116">
        <v>1.9</v>
      </c>
      <c r="F442" s="12" t="s">
        <v>723</v>
      </c>
      <c r="G442" s="110"/>
    </row>
    <row r="443" spans="1:7" x14ac:dyDescent="0.25">
      <c r="A443" s="12">
        <v>1</v>
      </c>
      <c r="B443" s="12" t="s">
        <v>106</v>
      </c>
      <c r="C443" s="96">
        <v>46182</v>
      </c>
      <c r="D443" s="12" t="s">
        <v>43</v>
      </c>
      <c r="E443" s="116">
        <v>19.25</v>
      </c>
      <c r="F443" s="12" t="s">
        <v>724</v>
      </c>
      <c r="G443" s="110"/>
    </row>
    <row r="444" spans="1:7" x14ac:dyDescent="0.25">
      <c r="A444" s="12">
        <v>1</v>
      </c>
      <c r="B444" s="12" t="s">
        <v>666</v>
      </c>
      <c r="C444" s="96">
        <v>46182</v>
      </c>
      <c r="D444" s="12" t="s">
        <v>526</v>
      </c>
      <c r="E444" s="116">
        <v>17.14</v>
      </c>
      <c r="F444" s="12" t="s">
        <v>723</v>
      </c>
      <c r="G444" s="110"/>
    </row>
    <row r="445" spans="1:7" x14ac:dyDescent="0.25">
      <c r="A445" s="12">
        <v>3</v>
      </c>
      <c r="B445" s="12" t="s">
        <v>701</v>
      </c>
      <c r="C445" s="96">
        <v>46182</v>
      </c>
      <c r="D445" s="12" t="s">
        <v>526</v>
      </c>
      <c r="E445" s="116">
        <v>9.69</v>
      </c>
      <c r="F445" s="12" t="s">
        <v>723</v>
      </c>
      <c r="G445" s="110"/>
    </row>
    <row r="446" spans="1:7" x14ac:dyDescent="0.25">
      <c r="A446" s="12">
        <v>1</v>
      </c>
      <c r="B446" s="12" t="s">
        <v>691</v>
      </c>
      <c r="C446" s="96">
        <v>46182</v>
      </c>
      <c r="D446" s="12" t="s">
        <v>802</v>
      </c>
      <c r="E446" s="116">
        <v>35.9</v>
      </c>
      <c r="F446" s="12" t="s">
        <v>724</v>
      </c>
      <c r="G446" s="110"/>
    </row>
    <row r="447" spans="1:7" x14ac:dyDescent="0.25">
      <c r="A447" s="12">
        <v>1</v>
      </c>
      <c r="B447" s="12" t="s">
        <v>189</v>
      </c>
      <c r="C447" s="96">
        <v>46182</v>
      </c>
      <c r="D447" s="12" t="s">
        <v>802</v>
      </c>
      <c r="E447" s="116">
        <v>95</v>
      </c>
      <c r="F447" s="12" t="s">
        <v>724</v>
      </c>
      <c r="G447" s="110"/>
    </row>
    <row r="448" spans="1:7" x14ac:dyDescent="0.25">
      <c r="A448" s="12">
        <v>1</v>
      </c>
      <c r="B448" s="12" t="s">
        <v>538</v>
      </c>
      <c r="C448" s="96">
        <v>46182</v>
      </c>
      <c r="D448" s="12" t="s">
        <v>43</v>
      </c>
      <c r="E448" s="116">
        <v>7.8</v>
      </c>
      <c r="F448" s="12" t="s">
        <v>724</v>
      </c>
      <c r="G448" s="110"/>
    </row>
    <row r="449" spans="1:7" x14ac:dyDescent="0.25">
      <c r="A449" s="12">
        <v>1</v>
      </c>
      <c r="B449" s="12" t="s">
        <v>807</v>
      </c>
      <c r="C449" s="96">
        <v>46183</v>
      </c>
      <c r="D449" s="12" t="s">
        <v>801</v>
      </c>
      <c r="E449" s="116">
        <v>35</v>
      </c>
      <c r="F449" s="12" t="s">
        <v>723</v>
      </c>
      <c r="G449" s="110"/>
    </row>
    <row r="450" spans="1:7" x14ac:dyDescent="0.25">
      <c r="A450" s="12">
        <v>1</v>
      </c>
      <c r="B450" s="12" t="s">
        <v>807</v>
      </c>
      <c r="C450" s="96">
        <v>46183</v>
      </c>
      <c r="D450" s="12" t="s">
        <v>801</v>
      </c>
      <c r="E450" s="116">
        <v>35</v>
      </c>
      <c r="F450" s="12" t="s">
        <v>723</v>
      </c>
      <c r="G450" s="110"/>
    </row>
    <row r="451" spans="1:7" x14ac:dyDescent="0.25">
      <c r="A451" s="12">
        <v>1</v>
      </c>
      <c r="B451" s="12" t="s">
        <v>649</v>
      </c>
      <c r="C451" s="96">
        <v>46183</v>
      </c>
      <c r="D451" s="12" t="s">
        <v>568</v>
      </c>
      <c r="E451" s="116">
        <v>231</v>
      </c>
      <c r="F451" s="12" t="s">
        <v>723</v>
      </c>
      <c r="G451" s="110"/>
    </row>
    <row r="452" spans="1:7" x14ac:dyDescent="0.25">
      <c r="A452" s="12">
        <v>1</v>
      </c>
      <c r="B452" s="12" t="s">
        <v>45</v>
      </c>
      <c r="C452" s="96">
        <v>46183</v>
      </c>
      <c r="D452" s="12" t="s">
        <v>568</v>
      </c>
      <c r="E452" s="116">
        <v>5.9</v>
      </c>
      <c r="F452" s="12" t="s">
        <v>723</v>
      </c>
      <c r="G452" s="110"/>
    </row>
    <row r="453" spans="1:7" x14ac:dyDescent="0.25">
      <c r="A453" s="12">
        <v>1</v>
      </c>
      <c r="B453" s="12" t="s">
        <v>707</v>
      </c>
      <c r="C453" s="96">
        <v>46183</v>
      </c>
      <c r="D453" s="12" t="s">
        <v>568</v>
      </c>
      <c r="E453" s="116">
        <v>1.9</v>
      </c>
      <c r="F453" s="12" t="s">
        <v>723</v>
      </c>
      <c r="G453" s="110"/>
    </row>
    <row r="454" spans="1:7" x14ac:dyDescent="0.25">
      <c r="A454" s="12">
        <v>8</v>
      </c>
      <c r="B454" s="12" t="s">
        <v>735</v>
      </c>
      <c r="C454" s="96">
        <v>46183</v>
      </c>
      <c r="D454" s="12" t="s">
        <v>462</v>
      </c>
      <c r="E454" s="116">
        <v>7.2</v>
      </c>
      <c r="F454" s="12" t="s">
        <v>723</v>
      </c>
      <c r="G454" s="110"/>
    </row>
    <row r="455" spans="1:7" x14ac:dyDescent="0.25">
      <c r="A455" s="12">
        <v>3</v>
      </c>
      <c r="B455" s="12" t="s">
        <v>705</v>
      </c>
      <c r="C455" s="96">
        <v>46183</v>
      </c>
      <c r="D455" s="12" t="s">
        <v>43</v>
      </c>
      <c r="E455" s="116">
        <v>8.6999999999999993</v>
      </c>
      <c r="F455" s="12" t="s">
        <v>724</v>
      </c>
      <c r="G455" s="110"/>
    </row>
    <row r="456" spans="1:7" x14ac:dyDescent="0.25">
      <c r="A456" s="12">
        <v>8</v>
      </c>
      <c r="B456" s="12" t="s">
        <v>707</v>
      </c>
      <c r="C456" s="96">
        <v>46183</v>
      </c>
      <c r="D456" s="12" t="s">
        <v>43</v>
      </c>
      <c r="E456" s="116">
        <v>15.2</v>
      </c>
      <c r="F456" s="12" t="s">
        <v>724</v>
      </c>
      <c r="G456" s="110"/>
    </row>
    <row r="457" spans="1:7" x14ac:dyDescent="0.25">
      <c r="A457" s="12">
        <v>1</v>
      </c>
      <c r="B457" s="12" t="s">
        <v>628</v>
      </c>
      <c r="C457" s="96">
        <v>46183</v>
      </c>
      <c r="D457" s="12" t="s">
        <v>43</v>
      </c>
      <c r="E457" s="116">
        <v>19.600000000000001</v>
      </c>
      <c r="F457" s="12" t="s">
        <v>724</v>
      </c>
      <c r="G457" s="110"/>
    </row>
    <row r="458" spans="1:7" x14ac:dyDescent="0.25">
      <c r="A458" s="12">
        <v>1</v>
      </c>
      <c r="B458" s="12" t="s">
        <v>560</v>
      </c>
      <c r="C458" s="96">
        <v>46183</v>
      </c>
      <c r="D458" s="12" t="s">
        <v>43</v>
      </c>
      <c r="E458" s="116">
        <v>5.94</v>
      </c>
      <c r="F458" s="12" t="s">
        <v>724</v>
      </c>
      <c r="G458" s="110"/>
    </row>
    <row r="459" spans="1:7" x14ac:dyDescent="0.25">
      <c r="A459" s="12">
        <v>10</v>
      </c>
      <c r="B459" s="12" t="s">
        <v>413</v>
      </c>
      <c r="C459" s="96">
        <v>46183</v>
      </c>
      <c r="D459" s="12" t="s">
        <v>43</v>
      </c>
      <c r="E459" s="116">
        <v>84.399999999999991</v>
      </c>
      <c r="F459" s="12" t="s">
        <v>723</v>
      </c>
      <c r="G459" s="110"/>
    </row>
    <row r="460" spans="1:7" x14ac:dyDescent="0.25">
      <c r="A460" s="12">
        <v>1</v>
      </c>
      <c r="B460" s="12" t="s">
        <v>106</v>
      </c>
      <c r="C460" s="96">
        <v>46183</v>
      </c>
      <c r="D460" s="12" t="s">
        <v>43</v>
      </c>
      <c r="E460" s="116">
        <v>19.25</v>
      </c>
      <c r="F460" s="12" t="s">
        <v>723</v>
      </c>
      <c r="G460" s="110"/>
    </row>
    <row r="461" spans="1:7" x14ac:dyDescent="0.25">
      <c r="A461" s="12">
        <v>1</v>
      </c>
      <c r="B461" s="12" t="s">
        <v>189</v>
      </c>
      <c r="C461" s="96">
        <v>46183</v>
      </c>
      <c r="D461" s="12" t="s">
        <v>43</v>
      </c>
      <c r="E461" s="116">
        <v>95</v>
      </c>
      <c r="F461" s="12" t="s">
        <v>724</v>
      </c>
      <c r="G461" s="110"/>
    </row>
    <row r="462" spans="1:7" x14ac:dyDescent="0.25">
      <c r="A462" s="12">
        <v>7</v>
      </c>
      <c r="B462" s="12" t="s">
        <v>735</v>
      </c>
      <c r="C462" s="96">
        <v>46183</v>
      </c>
      <c r="D462" s="12" t="s">
        <v>43</v>
      </c>
      <c r="E462" s="116">
        <v>6.3</v>
      </c>
      <c r="F462" s="12" t="s">
        <v>723</v>
      </c>
      <c r="G462" s="110"/>
    </row>
    <row r="463" spans="1:7" x14ac:dyDescent="0.25">
      <c r="A463" s="12">
        <v>1</v>
      </c>
      <c r="B463" s="12" t="s">
        <v>189</v>
      </c>
      <c r="C463" s="96">
        <v>46184</v>
      </c>
      <c r="D463" s="12" t="s">
        <v>462</v>
      </c>
      <c r="E463" s="116">
        <v>95</v>
      </c>
      <c r="F463" s="12" t="s">
        <v>724</v>
      </c>
      <c r="G463" s="110"/>
    </row>
    <row r="464" spans="1:7" x14ac:dyDescent="0.25">
      <c r="A464" s="12">
        <v>1</v>
      </c>
      <c r="B464" s="12" t="s">
        <v>752</v>
      </c>
      <c r="C464" s="96">
        <v>46184</v>
      </c>
      <c r="D464" s="12" t="s">
        <v>462</v>
      </c>
      <c r="E464" s="116">
        <v>9.33</v>
      </c>
      <c r="F464" s="12" t="s">
        <v>724</v>
      </c>
      <c r="G464" s="110"/>
    </row>
    <row r="465" spans="1:7" x14ac:dyDescent="0.25">
      <c r="A465" s="12">
        <v>1</v>
      </c>
      <c r="B465" s="12" t="s">
        <v>752</v>
      </c>
      <c r="C465" s="96">
        <v>46184</v>
      </c>
      <c r="D465" s="12" t="s">
        <v>462</v>
      </c>
      <c r="E465" s="116">
        <v>9.33</v>
      </c>
      <c r="F465" s="12" t="s">
        <v>724</v>
      </c>
      <c r="G465" s="110"/>
    </row>
    <row r="466" spans="1:7" x14ac:dyDescent="0.25">
      <c r="A466" s="12">
        <v>1</v>
      </c>
      <c r="B466" s="12" t="s">
        <v>752</v>
      </c>
      <c r="C466" s="96">
        <v>46184</v>
      </c>
      <c r="D466" s="12" t="s">
        <v>462</v>
      </c>
      <c r="E466" s="116">
        <v>9.33</v>
      </c>
      <c r="F466" s="12" t="s">
        <v>724</v>
      </c>
      <c r="G466" s="110"/>
    </row>
    <row r="467" spans="1:7" x14ac:dyDescent="0.25">
      <c r="A467" s="12">
        <v>1</v>
      </c>
      <c r="B467" s="12" t="s">
        <v>752</v>
      </c>
      <c r="C467" s="96">
        <v>46184</v>
      </c>
      <c r="D467" s="12" t="s">
        <v>462</v>
      </c>
      <c r="E467" s="116">
        <v>9.33</v>
      </c>
      <c r="F467" s="12" t="s">
        <v>724</v>
      </c>
      <c r="G467" s="110"/>
    </row>
    <row r="468" spans="1:7" x14ac:dyDescent="0.25">
      <c r="A468" s="12">
        <v>1</v>
      </c>
      <c r="B468" s="12" t="s">
        <v>752</v>
      </c>
      <c r="C468" s="96">
        <v>46184</v>
      </c>
      <c r="D468" s="12" t="s">
        <v>462</v>
      </c>
      <c r="E468" s="116">
        <v>9.33</v>
      </c>
      <c r="F468" s="12" t="s">
        <v>724</v>
      </c>
      <c r="G468" s="110"/>
    </row>
    <row r="469" spans="1:7" x14ac:dyDescent="0.25">
      <c r="A469" s="12">
        <v>1</v>
      </c>
      <c r="B469" s="12" t="s">
        <v>23</v>
      </c>
      <c r="C469" s="96">
        <v>46184</v>
      </c>
      <c r="D469" s="12" t="s">
        <v>462</v>
      </c>
      <c r="E469" s="116">
        <v>88.2</v>
      </c>
      <c r="F469" s="12" t="s">
        <v>724</v>
      </c>
      <c r="G469" s="110"/>
    </row>
    <row r="470" spans="1:7" x14ac:dyDescent="0.25">
      <c r="A470" s="12">
        <v>1</v>
      </c>
      <c r="B470" s="12" t="s">
        <v>23</v>
      </c>
      <c r="C470" s="96">
        <v>46184</v>
      </c>
      <c r="D470" s="12" t="s">
        <v>462</v>
      </c>
      <c r="E470" s="116">
        <v>88.2</v>
      </c>
      <c r="F470" s="12" t="s">
        <v>724</v>
      </c>
      <c r="G470" s="110"/>
    </row>
    <row r="471" spans="1:7" x14ac:dyDescent="0.25">
      <c r="A471" s="12">
        <v>1</v>
      </c>
      <c r="B471" s="12" t="s">
        <v>23</v>
      </c>
      <c r="C471" s="96">
        <v>46184</v>
      </c>
      <c r="D471" s="12" t="s">
        <v>462</v>
      </c>
      <c r="E471" s="116">
        <v>88.2</v>
      </c>
      <c r="F471" s="12" t="s">
        <v>724</v>
      </c>
      <c r="G471" s="110"/>
    </row>
    <row r="472" spans="1:7" x14ac:dyDescent="0.25">
      <c r="A472" s="12">
        <v>1</v>
      </c>
      <c r="B472" s="12" t="s">
        <v>23</v>
      </c>
      <c r="C472" s="96">
        <v>46184</v>
      </c>
      <c r="D472" s="12" t="s">
        <v>462</v>
      </c>
      <c r="E472" s="116">
        <v>88.2</v>
      </c>
      <c r="F472" s="12" t="s">
        <v>724</v>
      </c>
      <c r="G472" s="110"/>
    </row>
    <row r="473" spans="1:7" x14ac:dyDescent="0.25">
      <c r="A473" s="12">
        <v>1</v>
      </c>
      <c r="B473" s="12" t="s">
        <v>638</v>
      </c>
      <c r="C473" s="96">
        <v>46184</v>
      </c>
      <c r="D473" s="12" t="s">
        <v>462</v>
      </c>
      <c r="E473" s="116">
        <v>6.43</v>
      </c>
      <c r="F473" s="12" t="s">
        <v>724</v>
      </c>
      <c r="G473" s="110"/>
    </row>
    <row r="474" spans="1:7" x14ac:dyDescent="0.25">
      <c r="A474" s="12">
        <v>1</v>
      </c>
      <c r="B474" s="12" t="s">
        <v>520</v>
      </c>
      <c r="C474" s="96">
        <v>46184</v>
      </c>
      <c r="D474" s="12" t="s">
        <v>40</v>
      </c>
      <c r="E474" s="116">
        <v>0.55000000000000004</v>
      </c>
      <c r="F474" s="12" t="s">
        <v>723</v>
      </c>
      <c r="G474" s="110"/>
    </row>
    <row r="475" spans="1:7" x14ac:dyDescent="0.25">
      <c r="A475" s="12">
        <v>510</v>
      </c>
      <c r="B475" s="12" t="s">
        <v>701</v>
      </c>
      <c r="C475" s="96">
        <v>46184</v>
      </c>
      <c r="D475" s="12" t="s">
        <v>526</v>
      </c>
      <c r="E475" s="116">
        <v>1647.3</v>
      </c>
      <c r="F475" s="12" t="s">
        <v>723</v>
      </c>
      <c r="G475" s="110"/>
    </row>
    <row r="476" spans="1:7" x14ac:dyDescent="0.25">
      <c r="A476" s="12">
        <v>140</v>
      </c>
      <c r="B476" s="12" t="s">
        <v>697</v>
      </c>
      <c r="C476" s="96">
        <v>46184</v>
      </c>
      <c r="D476" s="12" t="s">
        <v>526</v>
      </c>
      <c r="E476" s="116">
        <v>1260</v>
      </c>
      <c r="F476" s="12" t="s">
        <v>723</v>
      </c>
      <c r="G476" s="110"/>
    </row>
    <row r="477" spans="1:7" x14ac:dyDescent="0.25">
      <c r="A477" s="12">
        <v>48</v>
      </c>
      <c r="B477" s="12" t="s">
        <v>684</v>
      </c>
      <c r="C477" s="96">
        <v>46184</v>
      </c>
      <c r="D477" s="12" t="s">
        <v>526</v>
      </c>
      <c r="E477" s="116">
        <v>1236</v>
      </c>
      <c r="F477" s="12" t="s">
        <v>723</v>
      </c>
      <c r="G477" s="110"/>
    </row>
    <row r="478" spans="1:7" x14ac:dyDescent="0.25">
      <c r="A478" s="12">
        <v>1</v>
      </c>
      <c r="B478" s="12" t="s">
        <v>23</v>
      </c>
      <c r="C478" s="96">
        <v>46185</v>
      </c>
      <c r="D478" s="12" t="s">
        <v>802</v>
      </c>
      <c r="E478" s="116">
        <v>88.2</v>
      </c>
      <c r="F478" s="12" t="s">
        <v>724</v>
      </c>
      <c r="G478" s="110"/>
    </row>
    <row r="479" spans="1:7" x14ac:dyDescent="0.25">
      <c r="A479" s="12">
        <v>1</v>
      </c>
      <c r="B479" s="12" t="s">
        <v>121</v>
      </c>
      <c r="C479" s="96">
        <v>46185</v>
      </c>
      <c r="D479" s="12" t="s">
        <v>802</v>
      </c>
      <c r="E479" s="116">
        <v>36.39</v>
      </c>
      <c r="F479" s="12" t="s">
        <v>724</v>
      </c>
      <c r="G479" s="110"/>
    </row>
    <row r="480" spans="1:7" x14ac:dyDescent="0.25">
      <c r="A480" s="12">
        <v>9</v>
      </c>
      <c r="B480" s="12" t="s">
        <v>551</v>
      </c>
      <c r="C480" s="96">
        <v>46187</v>
      </c>
      <c r="D480" s="12" t="s">
        <v>43</v>
      </c>
      <c r="E480" s="116">
        <v>12.24</v>
      </c>
      <c r="F480" s="12" t="s">
        <v>723</v>
      </c>
      <c r="G480" s="110"/>
    </row>
    <row r="481" spans="1:7" x14ac:dyDescent="0.25">
      <c r="A481" s="12">
        <v>3</v>
      </c>
      <c r="B481" s="12" t="s">
        <v>781</v>
      </c>
      <c r="C481" s="96">
        <v>46188</v>
      </c>
      <c r="D481" s="12" t="s">
        <v>27</v>
      </c>
      <c r="E481" s="116">
        <v>168</v>
      </c>
      <c r="F481" s="12" t="s">
        <v>723</v>
      </c>
      <c r="G481" s="110"/>
    </row>
    <row r="482" spans="1:7" x14ac:dyDescent="0.25">
      <c r="A482" s="12">
        <v>90</v>
      </c>
      <c r="B482" s="12" t="s">
        <v>487</v>
      </c>
      <c r="C482" s="96">
        <v>46188</v>
      </c>
      <c r="D482" s="12" t="s">
        <v>27</v>
      </c>
      <c r="E482" s="116">
        <v>39.6</v>
      </c>
      <c r="F482" s="12" t="s">
        <v>723</v>
      </c>
      <c r="G482" s="110"/>
    </row>
    <row r="483" spans="1:7" x14ac:dyDescent="0.25">
      <c r="A483" s="12">
        <v>30</v>
      </c>
      <c r="B483" s="12" t="s">
        <v>541</v>
      </c>
      <c r="C483" s="96">
        <v>46188</v>
      </c>
      <c r="D483" s="12" t="s">
        <v>818</v>
      </c>
      <c r="E483" s="116">
        <v>102.9</v>
      </c>
      <c r="F483" s="12" t="s">
        <v>723</v>
      </c>
      <c r="G483" s="110"/>
    </row>
    <row r="484" spans="1:7" x14ac:dyDescent="0.25">
      <c r="A484" s="12">
        <v>10</v>
      </c>
      <c r="B484" s="12" t="s">
        <v>699</v>
      </c>
      <c r="C484" s="96">
        <v>46189</v>
      </c>
      <c r="D484" s="12" t="s">
        <v>526</v>
      </c>
      <c r="E484" s="116">
        <v>419.5</v>
      </c>
      <c r="F484" s="12" t="s">
        <v>723</v>
      </c>
      <c r="G484" s="110"/>
    </row>
    <row r="485" spans="1:7" x14ac:dyDescent="0.25">
      <c r="A485" s="12">
        <v>124</v>
      </c>
      <c r="B485" s="12" t="s">
        <v>666</v>
      </c>
      <c r="C485" s="96">
        <v>46189</v>
      </c>
      <c r="D485" s="12" t="s">
        <v>526</v>
      </c>
      <c r="E485" s="116">
        <v>4869.4800000000005</v>
      </c>
      <c r="F485" s="12" t="s">
        <v>723</v>
      </c>
      <c r="G485" s="110"/>
    </row>
    <row r="486" spans="1:7" x14ac:dyDescent="0.25">
      <c r="A486" s="12">
        <v>18</v>
      </c>
      <c r="B486" s="12" t="s">
        <v>666</v>
      </c>
      <c r="C486" s="96">
        <v>46189</v>
      </c>
      <c r="D486" s="12" t="s">
        <v>526</v>
      </c>
      <c r="E486" s="116">
        <v>1620</v>
      </c>
      <c r="F486" s="12" t="s">
        <v>723</v>
      </c>
      <c r="G486" s="110"/>
    </row>
    <row r="487" spans="1:7" x14ac:dyDescent="0.25">
      <c r="A487" s="12">
        <v>3</v>
      </c>
      <c r="B487" s="12" t="s">
        <v>701</v>
      </c>
      <c r="C487" s="96">
        <v>46189</v>
      </c>
      <c r="D487" s="12" t="s">
        <v>526</v>
      </c>
      <c r="E487" s="116">
        <v>9.69</v>
      </c>
      <c r="F487" s="12" t="s">
        <v>723</v>
      </c>
      <c r="G487" s="110"/>
    </row>
    <row r="488" spans="1:7" x14ac:dyDescent="0.25">
      <c r="A488" s="12">
        <v>60</v>
      </c>
      <c r="B488" s="12" t="s">
        <v>819</v>
      </c>
      <c r="C488" s="96">
        <v>46190</v>
      </c>
      <c r="D488" s="12" t="s">
        <v>821</v>
      </c>
      <c r="E488" s="116">
        <v>6.6</v>
      </c>
      <c r="F488" s="12" t="s">
        <v>723</v>
      </c>
      <c r="G488" s="110"/>
    </row>
    <row r="489" spans="1:7" x14ac:dyDescent="0.25">
      <c r="A489" s="12">
        <v>10</v>
      </c>
      <c r="B489" s="12" t="s">
        <v>703</v>
      </c>
      <c r="C489" s="96">
        <v>46190</v>
      </c>
      <c r="D489" s="12" t="s">
        <v>822</v>
      </c>
      <c r="E489" s="116">
        <v>39</v>
      </c>
      <c r="F489" s="12" t="s">
        <v>723</v>
      </c>
      <c r="G489" s="110"/>
    </row>
    <row r="490" spans="1:7" x14ac:dyDescent="0.25">
      <c r="A490" s="12">
        <v>1</v>
      </c>
      <c r="B490" s="12" t="s">
        <v>691</v>
      </c>
      <c r="C490" s="96">
        <v>46190</v>
      </c>
      <c r="D490" s="12" t="s">
        <v>818</v>
      </c>
      <c r="E490" s="116">
        <v>35.9</v>
      </c>
      <c r="F490" s="12" t="s">
        <v>723</v>
      </c>
      <c r="G490" s="110"/>
    </row>
    <row r="491" spans="1:7" x14ac:dyDescent="0.25">
      <c r="A491" s="12">
        <v>1</v>
      </c>
      <c r="B491" s="12" t="s">
        <v>94</v>
      </c>
      <c r="C491" s="96">
        <v>46190</v>
      </c>
      <c r="D491" s="12" t="s">
        <v>818</v>
      </c>
      <c r="E491" s="116">
        <v>19.190000000000001</v>
      </c>
      <c r="F491" s="12" t="s">
        <v>723</v>
      </c>
      <c r="G491" s="110"/>
    </row>
    <row r="492" spans="1:7" x14ac:dyDescent="0.25">
      <c r="A492" s="12">
        <v>10</v>
      </c>
      <c r="B492" s="12" t="s">
        <v>705</v>
      </c>
      <c r="C492" s="96">
        <v>46190</v>
      </c>
      <c r="D492" s="12" t="s">
        <v>818</v>
      </c>
      <c r="E492" s="116">
        <v>29</v>
      </c>
      <c r="F492" s="12" t="s">
        <v>723</v>
      </c>
      <c r="G492" s="110"/>
    </row>
    <row r="493" spans="1:7" x14ac:dyDescent="0.25">
      <c r="A493" s="12">
        <v>21</v>
      </c>
      <c r="B493" s="12" t="s">
        <v>816</v>
      </c>
      <c r="C493" s="96">
        <v>46190</v>
      </c>
      <c r="D493" s="12" t="s">
        <v>818</v>
      </c>
      <c r="E493" s="116">
        <v>115.91999999999999</v>
      </c>
      <c r="F493" s="12" t="s">
        <v>723</v>
      </c>
      <c r="G493" s="110"/>
    </row>
    <row r="494" spans="1:7" x14ac:dyDescent="0.25">
      <c r="A494" s="12">
        <v>10</v>
      </c>
      <c r="B494" s="12" t="s">
        <v>735</v>
      </c>
      <c r="C494" s="96">
        <v>46190</v>
      </c>
      <c r="D494" s="12" t="s">
        <v>818</v>
      </c>
      <c r="E494" s="116">
        <v>9</v>
      </c>
      <c r="F494" s="12" t="s">
        <v>723</v>
      </c>
      <c r="G494" s="110"/>
    </row>
    <row r="495" spans="1:7" x14ac:dyDescent="0.25">
      <c r="A495" s="12">
        <v>1</v>
      </c>
      <c r="B495" s="12" t="s">
        <v>494</v>
      </c>
      <c r="C495" s="96">
        <v>46190</v>
      </c>
      <c r="D495" s="12" t="s">
        <v>818</v>
      </c>
      <c r="E495" s="116">
        <v>120</v>
      </c>
      <c r="F495" s="12" t="s">
        <v>724</v>
      </c>
      <c r="G495" s="110"/>
    </row>
    <row r="496" spans="1:7" x14ac:dyDescent="0.25">
      <c r="A496" s="12">
        <v>1</v>
      </c>
      <c r="B496" s="12" t="s">
        <v>824</v>
      </c>
      <c r="C496" s="96">
        <v>46192</v>
      </c>
      <c r="D496" s="12" t="s">
        <v>3</v>
      </c>
      <c r="E496" s="116">
        <v>6</v>
      </c>
      <c r="F496" s="12" t="s">
        <v>723</v>
      </c>
      <c r="G496" s="110"/>
    </row>
    <row r="497" spans="1:7" x14ac:dyDescent="0.25">
      <c r="A497" s="12">
        <v>4</v>
      </c>
      <c r="B497" s="12" t="s">
        <v>735</v>
      </c>
      <c r="C497" s="96">
        <v>46194</v>
      </c>
      <c r="D497" s="12" t="s">
        <v>825</v>
      </c>
      <c r="E497" s="116">
        <v>3.6</v>
      </c>
      <c r="F497" s="12" t="s">
        <v>723</v>
      </c>
      <c r="G497" s="110"/>
    </row>
    <row r="498" spans="1:7" x14ac:dyDescent="0.25">
      <c r="A498" s="12">
        <v>1</v>
      </c>
      <c r="B498" s="12" t="s">
        <v>542</v>
      </c>
      <c r="C498" s="96">
        <v>46194</v>
      </c>
      <c r="D498" s="12" t="s">
        <v>825</v>
      </c>
      <c r="E498" s="116">
        <v>29.5</v>
      </c>
      <c r="F498" s="12" t="s">
        <v>723</v>
      </c>
      <c r="G498" s="110"/>
    </row>
    <row r="499" spans="1:7" x14ac:dyDescent="0.25">
      <c r="A499" s="12">
        <v>30</v>
      </c>
      <c r="B499" s="12" t="s">
        <v>770</v>
      </c>
      <c r="C499" s="96">
        <v>46194</v>
      </c>
      <c r="D499" s="12" t="s">
        <v>804</v>
      </c>
      <c r="E499" s="116">
        <v>44.7</v>
      </c>
      <c r="F499" s="12" t="s">
        <v>723</v>
      </c>
      <c r="G499" s="110"/>
    </row>
    <row r="500" spans="1:7" x14ac:dyDescent="0.25">
      <c r="A500" s="12">
        <v>1</v>
      </c>
      <c r="B500" s="12" t="s">
        <v>807</v>
      </c>
      <c r="C500" s="96">
        <v>46194</v>
      </c>
      <c r="D500" s="12" t="s">
        <v>826</v>
      </c>
      <c r="E500" s="116">
        <v>35</v>
      </c>
      <c r="F500" s="12" t="s">
        <v>723</v>
      </c>
      <c r="G500" s="110"/>
    </row>
    <row r="501" spans="1:7" x14ac:dyDescent="0.25">
      <c r="A501" s="12">
        <v>1</v>
      </c>
      <c r="B501" s="12" t="s">
        <v>807</v>
      </c>
      <c r="C501" s="96">
        <v>46194</v>
      </c>
      <c r="D501" s="12" t="s">
        <v>783</v>
      </c>
      <c r="E501" s="116">
        <v>35</v>
      </c>
      <c r="F501" s="12" t="s">
        <v>723</v>
      </c>
      <c r="G501" s="110"/>
    </row>
    <row r="502" spans="1:7" x14ac:dyDescent="0.25">
      <c r="A502" s="12">
        <v>1</v>
      </c>
      <c r="B502" s="12" t="s">
        <v>807</v>
      </c>
      <c r="C502" s="96">
        <v>46194</v>
      </c>
      <c r="D502" s="12" t="s">
        <v>827</v>
      </c>
      <c r="E502" s="116">
        <v>35</v>
      </c>
      <c r="F502" s="12" t="s">
        <v>723</v>
      </c>
      <c r="G502" s="110"/>
    </row>
    <row r="503" spans="1:7" x14ac:dyDescent="0.25">
      <c r="A503" s="12">
        <v>7</v>
      </c>
      <c r="B503" s="12" t="s">
        <v>413</v>
      </c>
      <c r="C503" s="96">
        <v>46194</v>
      </c>
      <c r="D503" s="12" t="s">
        <v>828</v>
      </c>
      <c r="E503" s="116">
        <v>59.08</v>
      </c>
      <c r="F503" s="12" t="s">
        <v>724</v>
      </c>
      <c r="G503" s="110"/>
    </row>
    <row r="504" spans="1:7" x14ac:dyDescent="0.25">
      <c r="A504" s="12">
        <v>10</v>
      </c>
      <c r="B504" s="12" t="s">
        <v>707</v>
      </c>
      <c r="C504" s="96">
        <v>46194</v>
      </c>
      <c r="D504" s="12" t="s">
        <v>825</v>
      </c>
      <c r="E504" s="116">
        <v>19</v>
      </c>
      <c r="F504" s="12" t="s">
        <v>724</v>
      </c>
      <c r="G504" s="110"/>
    </row>
    <row r="505" spans="1:7" x14ac:dyDescent="0.25">
      <c r="A505" s="12">
        <v>1</v>
      </c>
      <c r="B505" s="12" t="s">
        <v>114</v>
      </c>
      <c r="C505" s="96">
        <v>46195</v>
      </c>
      <c r="D505" s="12" t="s">
        <v>825</v>
      </c>
      <c r="E505" s="116">
        <v>125.21</v>
      </c>
      <c r="F505" s="12" t="s">
        <v>723</v>
      </c>
      <c r="G505" s="110"/>
    </row>
    <row r="506" spans="1:7" x14ac:dyDescent="0.25">
      <c r="A506" s="12">
        <v>1</v>
      </c>
      <c r="B506" s="12" t="s">
        <v>23</v>
      </c>
      <c r="C506" s="96">
        <v>46195</v>
      </c>
      <c r="D506" s="12" t="s">
        <v>825</v>
      </c>
      <c r="E506" s="116">
        <v>88.2</v>
      </c>
      <c r="F506" s="12" t="s">
        <v>723</v>
      </c>
      <c r="G506" s="110"/>
    </row>
    <row r="507" spans="1:7" x14ac:dyDescent="0.25">
      <c r="A507" s="12">
        <v>7</v>
      </c>
      <c r="B507" s="12" t="s">
        <v>413</v>
      </c>
      <c r="C507" s="96">
        <v>46195</v>
      </c>
      <c r="D507" s="12" t="s">
        <v>830</v>
      </c>
      <c r="E507" s="116">
        <v>59.08</v>
      </c>
      <c r="F507" s="12" t="s">
        <v>723</v>
      </c>
      <c r="G507" s="110"/>
    </row>
    <row r="508" spans="1:7" x14ac:dyDescent="0.25">
      <c r="A508" s="12">
        <v>1</v>
      </c>
      <c r="B508" s="12" t="s">
        <v>538</v>
      </c>
      <c r="C508" s="96">
        <v>46196</v>
      </c>
      <c r="D508" s="12" t="s">
        <v>831</v>
      </c>
      <c r="E508" s="116">
        <v>7.8</v>
      </c>
      <c r="F508" s="12" t="s">
        <v>723</v>
      </c>
      <c r="G508" s="110"/>
    </row>
    <row r="509" spans="1:7" x14ac:dyDescent="0.25">
      <c r="A509" s="12">
        <v>5</v>
      </c>
      <c r="B509" s="12" t="s">
        <v>703</v>
      </c>
      <c r="C509" s="96">
        <v>46196</v>
      </c>
      <c r="D509" s="12" t="s">
        <v>825</v>
      </c>
      <c r="E509" s="116">
        <v>19.5</v>
      </c>
      <c r="F509" s="12" t="s">
        <v>724</v>
      </c>
      <c r="G509" s="110"/>
    </row>
    <row r="510" spans="1:7" x14ac:dyDescent="0.25">
      <c r="A510" s="12">
        <v>4</v>
      </c>
      <c r="B510" s="12" t="s">
        <v>816</v>
      </c>
      <c r="C510" s="96">
        <v>46196</v>
      </c>
      <c r="D510" s="12" t="s">
        <v>825</v>
      </c>
      <c r="E510" s="116">
        <v>22.08</v>
      </c>
      <c r="F510" s="12" t="s">
        <v>724</v>
      </c>
      <c r="G510" s="110"/>
    </row>
    <row r="511" spans="1:7" x14ac:dyDescent="0.25">
      <c r="A511" s="12">
        <v>6</v>
      </c>
      <c r="B511" s="12" t="s">
        <v>735</v>
      </c>
      <c r="C511" s="96">
        <v>46196</v>
      </c>
      <c r="D511" s="12" t="s">
        <v>825</v>
      </c>
      <c r="E511" s="116">
        <v>5.4</v>
      </c>
      <c r="F511" s="12" t="s">
        <v>724</v>
      </c>
      <c r="G511" s="110"/>
    </row>
    <row r="512" spans="1:7" x14ac:dyDescent="0.25">
      <c r="A512" s="12">
        <v>1</v>
      </c>
      <c r="B512" s="12" t="s">
        <v>807</v>
      </c>
      <c r="C512" s="96">
        <v>46196</v>
      </c>
      <c r="D512" s="12" t="s">
        <v>832</v>
      </c>
      <c r="E512" s="116">
        <v>35</v>
      </c>
      <c r="F512" s="12" t="s">
        <v>723</v>
      </c>
      <c r="G512" s="110"/>
    </row>
    <row r="513" spans="1:7" x14ac:dyDescent="0.25">
      <c r="A513" s="12">
        <v>1</v>
      </c>
      <c r="B513" s="12" t="s">
        <v>542</v>
      </c>
      <c r="C513" s="96">
        <v>46196</v>
      </c>
      <c r="D513" s="12" t="s">
        <v>825</v>
      </c>
      <c r="E513" s="116">
        <v>29.5</v>
      </c>
      <c r="F513" s="12" t="s">
        <v>723</v>
      </c>
      <c r="G513" s="110"/>
    </row>
    <row r="514" spans="1:7" x14ac:dyDescent="0.25">
      <c r="A514" s="12">
        <v>1</v>
      </c>
      <c r="B514" s="12" t="s">
        <v>94</v>
      </c>
      <c r="C514" s="96">
        <v>46196</v>
      </c>
      <c r="D514" s="12" t="s">
        <v>822</v>
      </c>
      <c r="E514" s="116">
        <v>19.190000000000001</v>
      </c>
      <c r="F514" s="12" t="s">
        <v>723</v>
      </c>
      <c r="G514" s="110"/>
    </row>
    <row r="515" spans="1:7" x14ac:dyDescent="0.25">
      <c r="A515" s="12">
        <v>1</v>
      </c>
      <c r="B515" s="12" t="s">
        <v>94</v>
      </c>
      <c r="C515" s="96">
        <v>46196</v>
      </c>
      <c r="D515" s="12" t="s">
        <v>825</v>
      </c>
      <c r="E515" s="116">
        <v>19.190000000000001</v>
      </c>
      <c r="F515" s="12" t="s">
        <v>723</v>
      </c>
      <c r="G515" s="110"/>
    </row>
    <row r="516" spans="1:7" x14ac:dyDescent="0.25">
      <c r="A516" s="12">
        <v>27</v>
      </c>
      <c r="B516" s="12" t="s">
        <v>566</v>
      </c>
      <c r="C516" s="96">
        <v>46196</v>
      </c>
      <c r="D516" s="12" t="s">
        <v>830</v>
      </c>
      <c r="E516" s="116">
        <v>82.08</v>
      </c>
      <c r="F516" s="12" t="s">
        <v>723</v>
      </c>
      <c r="G516" s="110"/>
    </row>
    <row r="517" spans="1:7" x14ac:dyDescent="0.25">
      <c r="A517" s="12">
        <v>10</v>
      </c>
      <c r="B517" s="12" t="s">
        <v>413</v>
      </c>
      <c r="C517" s="96">
        <v>46197</v>
      </c>
      <c r="D517" s="12" t="s">
        <v>832</v>
      </c>
      <c r="E517" s="116">
        <v>84.399999999999991</v>
      </c>
      <c r="F517" s="12" t="s">
        <v>723</v>
      </c>
      <c r="G517" s="110"/>
    </row>
    <row r="518" spans="1:7" x14ac:dyDescent="0.25">
      <c r="A518" s="12">
        <v>1</v>
      </c>
      <c r="B518" s="12" t="s">
        <v>835</v>
      </c>
      <c r="C518" s="96">
        <v>46197</v>
      </c>
      <c r="D518" s="12" t="s">
        <v>836</v>
      </c>
      <c r="E518" s="116">
        <v>0.43</v>
      </c>
      <c r="F518" s="12" t="s">
        <v>723</v>
      </c>
      <c r="G518" s="110"/>
    </row>
    <row r="519" spans="1:7" x14ac:dyDescent="0.25">
      <c r="A519" s="12">
        <v>10</v>
      </c>
      <c r="B519" s="12" t="s">
        <v>805</v>
      </c>
      <c r="C519" s="96">
        <v>46197</v>
      </c>
      <c r="D519" s="12" t="s">
        <v>828</v>
      </c>
      <c r="E519" s="116">
        <v>166</v>
      </c>
      <c r="F519" s="12" t="s">
        <v>723</v>
      </c>
      <c r="G519" s="110"/>
    </row>
    <row r="520" spans="1:7" x14ac:dyDescent="0.25">
      <c r="A520" s="12">
        <v>1</v>
      </c>
      <c r="B520" s="12" t="s">
        <v>94</v>
      </c>
      <c r="C520" s="96">
        <v>46197</v>
      </c>
      <c r="D520" s="12" t="s">
        <v>830</v>
      </c>
      <c r="E520" s="116">
        <v>19.190000000000001</v>
      </c>
      <c r="F520" s="12" t="s">
        <v>724</v>
      </c>
      <c r="G520" s="110"/>
    </row>
    <row r="521" spans="1:7" x14ac:dyDescent="0.25">
      <c r="A521" s="12">
        <v>6</v>
      </c>
      <c r="B521" s="12" t="s">
        <v>735</v>
      </c>
      <c r="C521" s="96">
        <v>46197</v>
      </c>
      <c r="D521" s="12" t="s">
        <v>830</v>
      </c>
      <c r="E521" s="116">
        <v>5.4</v>
      </c>
      <c r="F521" s="12" t="s">
        <v>724</v>
      </c>
      <c r="G521" s="110"/>
    </row>
    <row r="522" spans="1:7" x14ac:dyDescent="0.25">
      <c r="A522" s="12">
        <v>1</v>
      </c>
      <c r="B522" s="12" t="s">
        <v>538</v>
      </c>
      <c r="C522" s="96">
        <v>46198</v>
      </c>
      <c r="D522" s="12" t="s">
        <v>828</v>
      </c>
      <c r="E522" s="116">
        <v>7.8</v>
      </c>
      <c r="F522" s="12" t="s">
        <v>723</v>
      </c>
      <c r="G522" s="110"/>
    </row>
    <row r="523" spans="1:7" x14ac:dyDescent="0.25">
      <c r="A523" s="12">
        <v>1</v>
      </c>
      <c r="B523" s="12" t="s">
        <v>538</v>
      </c>
      <c r="C523" s="96">
        <v>46198</v>
      </c>
      <c r="D523" s="12" t="s">
        <v>830</v>
      </c>
      <c r="E523" s="116">
        <v>7.8</v>
      </c>
      <c r="F523" s="12" t="s">
        <v>723</v>
      </c>
      <c r="G523" s="110"/>
    </row>
    <row r="524" spans="1:7" x14ac:dyDescent="0.25">
      <c r="A524" s="12">
        <v>1</v>
      </c>
      <c r="B524" s="12" t="s">
        <v>348</v>
      </c>
      <c r="C524" s="96">
        <v>46199</v>
      </c>
      <c r="D524" s="12" t="s">
        <v>840</v>
      </c>
      <c r="E524" s="116">
        <v>60</v>
      </c>
      <c r="F524" s="12" t="s">
        <v>723</v>
      </c>
      <c r="G524" s="110"/>
    </row>
    <row r="525" spans="1:7" x14ac:dyDescent="0.25">
      <c r="A525" s="12">
        <v>6</v>
      </c>
      <c r="B525" s="12" t="s">
        <v>596</v>
      </c>
      <c r="C525" s="96">
        <v>46199</v>
      </c>
      <c r="D525" s="12" t="s">
        <v>827</v>
      </c>
      <c r="E525" s="116">
        <v>33.299999999999997</v>
      </c>
      <c r="F525" s="12" t="s">
        <v>723</v>
      </c>
      <c r="G525" s="110"/>
    </row>
    <row r="526" spans="1:7" x14ac:dyDescent="0.25">
      <c r="A526" s="12">
        <v>1</v>
      </c>
      <c r="B526" s="12" t="s">
        <v>237</v>
      </c>
      <c r="C526" s="96">
        <v>46199</v>
      </c>
      <c r="D526" s="12" t="s">
        <v>830</v>
      </c>
      <c r="E526" s="116">
        <v>140</v>
      </c>
      <c r="F526" s="12" t="s">
        <v>723</v>
      </c>
      <c r="G526" s="110"/>
    </row>
    <row r="527" spans="1:7" x14ac:dyDescent="0.25">
      <c r="A527" s="12">
        <v>1</v>
      </c>
      <c r="B527" s="12" t="s">
        <v>807</v>
      </c>
      <c r="C527" s="96">
        <v>46199</v>
      </c>
      <c r="D527" s="12" t="s">
        <v>830</v>
      </c>
      <c r="E527" s="116">
        <v>35</v>
      </c>
      <c r="F527" s="12" t="s">
        <v>723</v>
      </c>
      <c r="G527" s="110"/>
    </row>
    <row r="528" spans="1:7" x14ac:dyDescent="0.25">
      <c r="A528" s="12">
        <v>1</v>
      </c>
      <c r="B528" s="12" t="s">
        <v>23</v>
      </c>
      <c r="C528" s="96">
        <v>46199</v>
      </c>
      <c r="D528" s="12" t="s">
        <v>830</v>
      </c>
      <c r="E528" s="116">
        <v>88.2</v>
      </c>
      <c r="F528" s="12" t="s">
        <v>723</v>
      </c>
      <c r="G528" s="110"/>
    </row>
    <row r="529" spans="1:7" x14ac:dyDescent="0.25">
      <c r="A529" s="12">
        <v>8</v>
      </c>
      <c r="B529" s="12" t="s">
        <v>705</v>
      </c>
      <c r="C529" s="96">
        <v>46199</v>
      </c>
      <c r="D529" s="12" t="s">
        <v>830</v>
      </c>
      <c r="E529" s="116">
        <v>23.2</v>
      </c>
      <c r="F529" s="12" t="s">
        <v>724</v>
      </c>
      <c r="G529" s="110"/>
    </row>
    <row r="530" spans="1:7" x14ac:dyDescent="0.25">
      <c r="A530" s="12">
        <v>1</v>
      </c>
      <c r="B530" s="12" t="s">
        <v>691</v>
      </c>
      <c r="C530" s="96">
        <v>46199</v>
      </c>
      <c r="D530" s="12" t="s">
        <v>830</v>
      </c>
      <c r="E530" s="116">
        <v>35.9</v>
      </c>
      <c r="F530" s="12" t="s">
        <v>724</v>
      </c>
      <c r="G530" s="110"/>
    </row>
    <row r="531" spans="1:7" x14ac:dyDescent="0.25">
      <c r="A531" s="12">
        <v>1</v>
      </c>
      <c r="B531" s="12" t="s">
        <v>23</v>
      </c>
      <c r="C531" s="96">
        <v>46199</v>
      </c>
      <c r="D531" s="12" t="s">
        <v>830</v>
      </c>
      <c r="E531" s="116">
        <v>88.2</v>
      </c>
      <c r="F531" s="12" t="s">
        <v>724</v>
      </c>
      <c r="G531" s="110"/>
    </row>
    <row r="532" spans="1:7" x14ac:dyDescent="0.25">
      <c r="A532" s="12">
        <v>10</v>
      </c>
      <c r="B532" s="12" t="s">
        <v>413</v>
      </c>
      <c r="C532" s="96">
        <v>46200</v>
      </c>
      <c r="D532" s="12" t="s">
        <v>842</v>
      </c>
      <c r="E532" s="116">
        <v>84.399999999999991</v>
      </c>
      <c r="F532" s="12" t="s">
        <v>723</v>
      </c>
      <c r="G532" s="110"/>
    </row>
    <row r="533" spans="1:7" x14ac:dyDescent="0.25">
      <c r="A533" s="12">
        <v>1</v>
      </c>
      <c r="B533" s="12" t="s">
        <v>542</v>
      </c>
      <c r="C533" s="96">
        <v>46200</v>
      </c>
      <c r="D533" s="12" t="s">
        <v>826</v>
      </c>
      <c r="E533" s="116">
        <v>29.5</v>
      </c>
      <c r="F533" s="12" t="s">
        <v>723</v>
      </c>
      <c r="G533" s="110"/>
    </row>
    <row r="534" spans="1:7" x14ac:dyDescent="0.25">
      <c r="A534" s="12">
        <v>30</v>
      </c>
      <c r="B534" s="12" t="s">
        <v>770</v>
      </c>
      <c r="C534" s="96">
        <v>46200</v>
      </c>
      <c r="D534" s="12" t="s">
        <v>826</v>
      </c>
      <c r="E534" s="116">
        <v>44.7</v>
      </c>
      <c r="F534" s="12" t="s">
        <v>723</v>
      </c>
      <c r="G534" s="110"/>
    </row>
    <row r="535" spans="1:7" x14ac:dyDescent="0.25">
      <c r="A535" s="12">
        <v>1</v>
      </c>
      <c r="B535" s="12" t="s">
        <v>835</v>
      </c>
      <c r="C535" s="96">
        <v>46202</v>
      </c>
      <c r="D535" s="12" t="s">
        <v>825</v>
      </c>
      <c r="E535" s="116">
        <v>0.43</v>
      </c>
      <c r="F535" s="12" t="s">
        <v>723</v>
      </c>
      <c r="G535" s="110"/>
    </row>
    <row r="536" spans="1:7" x14ac:dyDescent="0.25">
      <c r="A536" s="12">
        <v>1</v>
      </c>
      <c r="B536" s="12" t="s">
        <v>23</v>
      </c>
      <c r="C536" s="96">
        <v>46202</v>
      </c>
      <c r="D536" s="12" t="s">
        <v>830</v>
      </c>
      <c r="E536" s="116">
        <v>44.1</v>
      </c>
      <c r="F536" s="12" t="s">
        <v>724</v>
      </c>
      <c r="G536" s="110"/>
    </row>
    <row r="537" spans="1:7" x14ac:dyDescent="0.25">
      <c r="A537" s="12">
        <v>1</v>
      </c>
      <c r="B537" s="12" t="s">
        <v>23</v>
      </c>
      <c r="C537" s="96">
        <v>46202</v>
      </c>
      <c r="D537" s="12" t="s">
        <v>830</v>
      </c>
      <c r="E537" s="116">
        <v>44.1</v>
      </c>
      <c r="F537" s="12" t="s">
        <v>723</v>
      </c>
      <c r="G537" s="110"/>
    </row>
    <row r="538" spans="1:7" x14ac:dyDescent="0.25">
      <c r="A538" s="12">
        <v>24</v>
      </c>
      <c r="B538" s="12" t="s">
        <v>641</v>
      </c>
      <c r="C538" s="96">
        <v>46202</v>
      </c>
      <c r="D538" s="12" t="s">
        <v>248</v>
      </c>
      <c r="E538" s="116">
        <v>209.28000000000003</v>
      </c>
      <c r="F538" s="12" t="s">
        <v>723</v>
      </c>
      <c r="G538" s="110"/>
    </row>
    <row r="539" spans="1:7" x14ac:dyDescent="0.25">
      <c r="A539" s="12">
        <v>7</v>
      </c>
      <c r="B539" s="12" t="s">
        <v>735</v>
      </c>
      <c r="C539" s="96">
        <v>46202</v>
      </c>
      <c r="D539" s="12" t="s">
        <v>248</v>
      </c>
      <c r="E539" s="116">
        <v>6.3</v>
      </c>
      <c r="F539" s="12" t="s">
        <v>723</v>
      </c>
      <c r="G539" s="110"/>
    </row>
    <row r="540" spans="1:7" x14ac:dyDescent="0.25">
      <c r="A540" s="12">
        <v>1</v>
      </c>
      <c r="B540" s="12" t="s">
        <v>542</v>
      </c>
      <c r="C540" s="96">
        <v>46202</v>
      </c>
      <c r="D540" s="12" t="s">
        <v>845</v>
      </c>
      <c r="E540" s="116">
        <v>29.5</v>
      </c>
      <c r="F540" s="12" t="s">
        <v>724</v>
      </c>
      <c r="G540" s="110"/>
    </row>
    <row r="541" spans="1:7" x14ac:dyDescent="0.25">
      <c r="A541" s="12">
        <v>4</v>
      </c>
      <c r="B541" s="12" t="s">
        <v>545</v>
      </c>
      <c r="C541" s="96">
        <v>46202</v>
      </c>
      <c r="D541" s="12" t="s">
        <v>830</v>
      </c>
      <c r="E541" s="116">
        <v>23.6</v>
      </c>
      <c r="F541" s="12" t="s">
        <v>724</v>
      </c>
      <c r="G541" s="110"/>
    </row>
    <row r="542" spans="1:7" x14ac:dyDescent="0.25">
      <c r="A542" s="12">
        <v>3</v>
      </c>
      <c r="B542" s="12" t="s">
        <v>413</v>
      </c>
      <c r="C542" s="96">
        <v>46202</v>
      </c>
      <c r="D542" s="12" t="s">
        <v>825</v>
      </c>
      <c r="E542" s="116">
        <v>25.32</v>
      </c>
      <c r="F542" s="12" t="s">
        <v>723</v>
      </c>
      <c r="G542" s="110"/>
    </row>
    <row r="543" spans="1:7" x14ac:dyDescent="0.25">
      <c r="A543" s="12">
        <v>3</v>
      </c>
      <c r="B543" s="12" t="s">
        <v>413</v>
      </c>
      <c r="C543" s="96">
        <v>46202</v>
      </c>
      <c r="D543" s="12" t="s">
        <v>825</v>
      </c>
      <c r="E543" s="116">
        <v>25.32</v>
      </c>
      <c r="F543" s="12" t="s">
        <v>723</v>
      </c>
      <c r="G543" s="110"/>
    </row>
    <row r="544" spans="1:7" x14ac:dyDescent="0.25">
      <c r="A544" s="12">
        <v>11</v>
      </c>
      <c r="B544" s="12" t="s">
        <v>707</v>
      </c>
      <c r="C544" s="96">
        <v>46203</v>
      </c>
      <c r="D544" s="12" t="s">
        <v>827</v>
      </c>
      <c r="E544" s="116">
        <v>20.9</v>
      </c>
      <c r="F544" s="12" t="s">
        <v>723</v>
      </c>
      <c r="G544" s="110"/>
    </row>
    <row r="545" spans="1:7" x14ac:dyDescent="0.25">
      <c r="A545" s="12">
        <v>10</v>
      </c>
      <c r="B545" s="12" t="s">
        <v>805</v>
      </c>
      <c r="C545" s="96">
        <v>46203</v>
      </c>
      <c r="D545" s="12" t="s">
        <v>822</v>
      </c>
      <c r="E545" s="116">
        <v>166</v>
      </c>
      <c r="F545" s="12" t="s">
        <v>723</v>
      </c>
      <c r="G545" s="110"/>
    </row>
    <row r="546" spans="1:7" x14ac:dyDescent="0.25">
      <c r="A546" s="12">
        <v>10</v>
      </c>
      <c r="B546" s="12" t="s">
        <v>707</v>
      </c>
      <c r="C546" s="96">
        <v>46203</v>
      </c>
      <c r="D546" s="12" t="s">
        <v>822</v>
      </c>
      <c r="E546" s="116">
        <v>19</v>
      </c>
      <c r="F546" s="12" t="s">
        <v>723</v>
      </c>
      <c r="G546" s="110"/>
    </row>
    <row r="547" spans="1:7" x14ac:dyDescent="0.25">
      <c r="A547" s="12">
        <v>2</v>
      </c>
      <c r="B547" s="12" t="s">
        <v>835</v>
      </c>
      <c r="C547" s="96">
        <v>46203</v>
      </c>
      <c r="D547" s="12" t="s">
        <v>840</v>
      </c>
      <c r="E547" s="116">
        <v>0.86</v>
      </c>
      <c r="F547" s="12" t="s">
        <v>723</v>
      </c>
      <c r="G547" s="110"/>
    </row>
    <row r="548" spans="1:7" x14ac:dyDescent="0.25">
      <c r="A548" s="12">
        <v>1</v>
      </c>
      <c r="B548" s="12" t="s">
        <v>807</v>
      </c>
      <c r="C548" s="96">
        <v>46203</v>
      </c>
      <c r="D548" s="12" t="s">
        <v>846</v>
      </c>
      <c r="E548" s="116">
        <v>35</v>
      </c>
      <c r="F548" s="12" t="s">
        <v>723</v>
      </c>
      <c r="G548" s="110"/>
    </row>
    <row r="549" spans="1:7" x14ac:dyDescent="0.25">
      <c r="A549" s="12">
        <v>3</v>
      </c>
      <c r="B549" s="12" t="s">
        <v>781</v>
      </c>
      <c r="C549" s="96">
        <v>46204</v>
      </c>
      <c r="D549" s="12" t="s">
        <v>830</v>
      </c>
      <c r="E549" s="116">
        <v>0.89999999999999991</v>
      </c>
      <c r="F549" s="12" t="s">
        <v>723</v>
      </c>
      <c r="G549" s="110"/>
    </row>
    <row r="550" spans="1:7" x14ac:dyDescent="0.25">
      <c r="A550" s="12">
        <v>1</v>
      </c>
      <c r="B550" s="12" t="s">
        <v>847</v>
      </c>
      <c r="C550" s="96">
        <v>46204</v>
      </c>
      <c r="D550" s="12" t="s">
        <v>826</v>
      </c>
      <c r="E550" s="116">
        <v>30</v>
      </c>
      <c r="F550" s="12" t="s">
        <v>723</v>
      </c>
      <c r="G550" s="110"/>
    </row>
    <row r="551" spans="1:7" x14ac:dyDescent="0.25">
      <c r="A551" s="12">
        <v>2</v>
      </c>
      <c r="B551" s="12" t="s">
        <v>807</v>
      </c>
      <c r="C551" s="96">
        <v>46206</v>
      </c>
      <c r="D551" s="12" t="s">
        <v>850</v>
      </c>
      <c r="E551" s="116">
        <v>70</v>
      </c>
      <c r="F551" s="12" t="s">
        <v>723</v>
      </c>
      <c r="G551" s="110"/>
    </row>
    <row r="552" spans="1:7" x14ac:dyDescent="0.25">
      <c r="A552" s="12">
        <v>2</v>
      </c>
      <c r="B552" s="12" t="s">
        <v>835</v>
      </c>
      <c r="C552" s="96">
        <v>46206</v>
      </c>
      <c r="D552" s="12" t="s">
        <v>826</v>
      </c>
      <c r="E552" s="116">
        <v>0.86</v>
      </c>
      <c r="F552" s="12" t="s">
        <v>723</v>
      </c>
      <c r="G552" s="110"/>
    </row>
    <row r="553" spans="1:7" x14ac:dyDescent="0.25">
      <c r="A553" s="12">
        <v>1</v>
      </c>
      <c r="B553" s="12" t="s">
        <v>835</v>
      </c>
      <c r="C553" s="96">
        <v>46206</v>
      </c>
      <c r="D553" s="12" t="s">
        <v>826</v>
      </c>
      <c r="E553" s="116">
        <v>0.43</v>
      </c>
      <c r="F553" s="12" t="s">
        <v>723</v>
      </c>
      <c r="G553" s="110"/>
    </row>
    <row r="554" spans="1:7" x14ac:dyDescent="0.25">
      <c r="A554" s="12">
        <v>1</v>
      </c>
      <c r="B554" s="12" t="s">
        <v>654</v>
      </c>
      <c r="C554" s="96">
        <v>46206</v>
      </c>
      <c r="D554" s="12" t="s">
        <v>821</v>
      </c>
      <c r="E554" s="116">
        <v>102</v>
      </c>
      <c r="F554" s="12" t="s">
        <v>723</v>
      </c>
      <c r="G554" s="110"/>
    </row>
    <row r="555" spans="1:7" x14ac:dyDescent="0.25">
      <c r="A555" s="12">
        <v>30</v>
      </c>
      <c r="B555" s="12" t="s">
        <v>541</v>
      </c>
      <c r="C555" s="96">
        <v>46207</v>
      </c>
      <c r="D555" s="12" t="s">
        <v>830</v>
      </c>
      <c r="E555" s="116">
        <v>102.9</v>
      </c>
      <c r="F555" s="12" t="s">
        <v>723</v>
      </c>
      <c r="G555" s="110"/>
    </row>
    <row r="556" spans="1:7" x14ac:dyDescent="0.25">
      <c r="A556" s="12">
        <v>1</v>
      </c>
      <c r="B556" s="12" t="s">
        <v>852</v>
      </c>
      <c r="C556" s="96">
        <v>46208</v>
      </c>
      <c r="D556" s="12" t="s">
        <v>825</v>
      </c>
      <c r="E556" s="116">
        <v>120</v>
      </c>
      <c r="F556" s="12" t="s">
        <v>723</v>
      </c>
      <c r="G556" s="110"/>
    </row>
    <row r="557" spans="1:7" x14ac:dyDescent="0.25">
      <c r="A557" s="12">
        <v>90</v>
      </c>
      <c r="B557" s="12" t="s">
        <v>479</v>
      </c>
      <c r="C557" s="96">
        <v>46208</v>
      </c>
      <c r="D557" s="12" t="s">
        <v>830</v>
      </c>
      <c r="E557" s="116">
        <v>60.300000000000004</v>
      </c>
      <c r="F557" s="12" t="s">
        <v>723</v>
      </c>
      <c r="G557" s="110"/>
    </row>
    <row r="558" spans="1:7" x14ac:dyDescent="0.25">
      <c r="A558" s="12">
        <v>90</v>
      </c>
      <c r="B558" s="12" t="s">
        <v>488</v>
      </c>
      <c r="C558" s="96">
        <v>46208</v>
      </c>
      <c r="D558" s="12" t="s">
        <v>248</v>
      </c>
      <c r="E558" s="116">
        <v>60.300000000000004</v>
      </c>
      <c r="F558" s="12" t="s">
        <v>723</v>
      </c>
      <c r="G558" s="110"/>
    </row>
    <row r="559" spans="1:7" x14ac:dyDescent="0.25">
      <c r="A559" s="12">
        <v>1</v>
      </c>
      <c r="B559" s="12" t="s">
        <v>94</v>
      </c>
      <c r="C559" s="96">
        <v>46208</v>
      </c>
      <c r="D559" s="12" t="s">
        <v>842</v>
      </c>
      <c r="E559" s="116">
        <v>19.190000000000001</v>
      </c>
      <c r="F559" s="12" t="s">
        <v>724</v>
      </c>
      <c r="G559" s="110"/>
    </row>
    <row r="560" spans="1:7" x14ac:dyDescent="0.25">
      <c r="A560" s="12">
        <v>1</v>
      </c>
      <c r="B560" s="12" t="s">
        <v>807</v>
      </c>
      <c r="C560" s="96">
        <v>46209</v>
      </c>
      <c r="D560" s="12" t="s">
        <v>830</v>
      </c>
      <c r="E560" s="116">
        <v>35</v>
      </c>
      <c r="F560" s="12" t="s">
        <v>723</v>
      </c>
      <c r="G560" s="110"/>
    </row>
    <row r="561" spans="1:7" x14ac:dyDescent="0.25">
      <c r="A561" s="12">
        <v>1</v>
      </c>
      <c r="B561" s="12" t="s">
        <v>641</v>
      </c>
      <c r="C561" s="96">
        <v>46210</v>
      </c>
      <c r="D561" s="12" t="s">
        <v>822</v>
      </c>
      <c r="E561" s="116">
        <v>8.7200000000000006</v>
      </c>
      <c r="F561" s="12" t="s">
        <v>723</v>
      </c>
      <c r="G561" s="110"/>
    </row>
    <row r="562" spans="1:7" x14ac:dyDescent="0.25">
      <c r="A562" s="12">
        <v>10</v>
      </c>
      <c r="B562" s="12" t="s">
        <v>558</v>
      </c>
      <c r="C562" s="96">
        <v>46211</v>
      </c>
      <c r="D562" s="12" t="s">
        <v>826</v>
      </c>
      <c r="E562" s="116">
        <v>3.5</v>
      </c>
      <c r="F562" s="12" t="s">
        <v>724</v>
      </c>
      <c r="G562" s="110"/>
    </row>
    <row r="563" spans="1:7" x14ac:dyDescent="0.25">
      <c r="A563" s="12">
        <v>6</v>
      </c>
      <c r="B563" s="12" t="s">
        <v>596</v>
      </c>
      <c r="C563" s="96">
        <v>46211</v>
      </c>
      <c r="D563" s="12" t="s">
        <v>821</v>
      </c>
      <c r="E563" s="116">
        <v>19.62</v>
      </c>
      <c r="F563" s="12" t="s">
        <v>724</v>
      </c>
      <c r="G563" s="110"/>
    </row>
    <row r="564" spans="1:7" x14ac:dyDescent="0.25">
      <c r="A564" s="12">
        <v>8</v>
      </c>
      <c r="B564" s="12" t="s">
        <v>707</v>
      </c>
      <c r="C564" s="96">
        <v>46211</v>
      </c>
      <c r="D564" s="12" t="s">
        <v>821</v>
      </c>
      <c r="E564" s="116">
        <v>15.2</v>
      </c>
      <c r="F564" s="12" t="s">
        <v>723</v>
      </c>
      <c r="G564" s="110"/>
    </row>
    <row r="565" spans="1:7" x14ac:dyDescent="0.25">
      <c r="A565" s="12">
        <v>30</v>
      </c>
      <c r="B565" s="12" t="s">
        <v>770</v>
      </c>
      <c r="C565" s="96">
        <v>46212</v>
      </c>
      <c r="D565" s="12" t="s">
        <v>826</v>
      </c>
      <c r="E565" s="116">
        <v>44.7</v>
      </c>
      <c r="F565" s="12" t="s">
        <v>723</v>
      </c>
      <c r="G565" s="110"/>
    </row>
    <row r="566" spans="1:7" x14ac:dyDescent="0.25">
      <c r="A566" s="12">
        <v>1</v>
      </c>
      <c r="B566" s="12" t="s">
        <v>639</v>
      </c>
      <c r="C566" s="96">
        <v>46212</v>
      </c>
      <c r="D566" s="12" t="s">
        <v>826</v>
      </c>
      <c r="E566" s="116">
        <v>6.43</v>
      </c>
      <c r="F566" s="12" t="s">
        <v>723</v>
      </c>
      <c r="G566" s="110"/>
    </row>
    <row r="567" spans="1:7" x14ac:dyDescent="0.25">
      <c r="A567" s="12">
        <v>2</v>
      </c>
      <c r="B567" s="12" t="s">
        <v>735</v>
      </c>
      <c r="C567" s="96">
        <v>46212</v>
      </c>
      <c r="D567" s="12" t="s">
        <v>842</v>
      </c>
      <c r="E567" s="116">
        <v>1.8</v>
      </c>
      <c r="F567" s="12" t="s">
        <v>723</v>
      </c>
      <c r="G567" s="110"/>
    </row>
    <row r="568" spans="1:7" x14ac:dyDescent="0.25">
      <c r="A568" s="12">
        <v>1</v>
      </c>
      <c r="B568" s="12" t="s">
        <v>348</v>
      </c>
      <c r="C568" s="96">
        <v>46212</v>
      </c>
      <c r="D568" s="12" t="s">
        <v>842</v>
      </c>
      <c r="E568" s="116">
        <v>60</v>
      </c>
      <c r="F568" s="12" t="s">
        <v>724</v>
      </c>
      <c r="G568" s="110"/>
    </row>
    <row r="569" spans="1:7" x14ac:dyDescent="0.25">
      <c r="A569" s="12">
        <v>1</v>
      </c>
      <c r="B569" s="12" t="s">
        <v>807</v>
      </c>
      <c r="C569" s="96">
        <v>46213</v>
      </c>
      <c r="D569" s="12" t="s">
        <v>821</v>
      </c>
      <c r="E569" s="116">
        <v>35</v>
      </c>
      <c r="F569" s="12" t="s">
        <v>723</v>
      </c>
      <c r="G569" s="110"/>
    </row>
    <row r="570" spans="1:7" x14ac:dyDescent="0.25">
      <c r="A570" s="12">
        <v>1</v>
      </c>
      <c r="B570" s="12" t="s">
        <v>237</v>
      </c>
      <c r="C570" s="96">
        <v>46214</v>
      </c>
      <c r="D570" s="12" t="s">
        <v>842</v>
      </c>
      <c r="E570" s="116">
        <v>140</v>
      </c>
      <c r="F570" s="12" t="s">
        <v>724</v>
      </c>
      <c r="G570" s="110"/>
    </row>
    <row r="571" spans="1:7" x14ac:dyDescent="0.25">
      <c r="A571" s="12">
        <v>1</v>
      </c>
      <c r="B571" s="12" t="s">
        <v>807</v>
      </c>
      <c r="C571" s="96">
        <v>46214</v>
      </c>
      <c r="D571" s="12" t="s">
        <v>842</v>
      </c>
      <c r="E571" s="116">
        <v>35</v>
      </c>
      <c r="F571" s="12" t="s">
        <v>723</v>
      </c>
      <c r="G571" s="110"/>
    </row>
    <row r="572" spans="1:7" x14ac:dyDescent="0.25">
      <c r="A572" s="12">
        <v>5</v>
      </c>
      <c r="B572" s="12" t="s">
        <v>735</v>
      </c>
      <c r="C572" s="96">
        <v>46214</v>
      </c>
      <c r="D572" s="12" t="s">
        <v>842</v>
      </c>
      <c r="E572" s="116">
        <v>4.5</v>
      </c>
      <c r="F572" s="12" t="s">
        <v>724</v>
      </c>
      <c r="G572" s="110"/>
    </row>
    <row r="573" spans="1:7" x14ac:dyDescent="0.25">
      <c r="A573" s="12">
        <v>1</v>
      </c>
      <c r="B573" s="12" t="s">
        <v>348</v>
      </c>
      <c r="C573" s="96">
        <v>46216</v>
      </c>
      <c r="D573" s="12" t="s">
        <v>828</v>
      </c>
      <c r="E573" s="116">
        <v>60</v>
      </c>
      <c r="F573" s="12" t="s">
        <v>723</v>
      </c>
      <c r="G573" s="110"/>
    </row>
    <row r="574" spans="1:7" x14ac:dyDescent="0.25">
      <c r="A574" s="12">
        <v>20</v>
      </c>
      <c r="B574" s="12" t="s">
        <v>865</v>
      </c>
      <c r="C574" s="96">
        <v>46217</v>
      </c>
      <c r="D574" s="12" t="s">
        <v>842</v>
      </c>
      <c r="E574" s="116">
        <v>38.799999999999997</v>
      </c>
      <c r="F574" s="12" t="s">
        <v>723</v>
      </c>
      <c r="G574" s="110"/>
    </row>
    <row r="575" spans="1:7" x14ac:dyDescent="0.25">
      <c r="A575" s="12">
        <v>20</v>
      </c>
      <c r="B575" s="12" t="s">
        <v>865</v>
      </c>
      <c r="C575" s="96">
        <v>46217</v>
      </c>
      <c r="D575" s="12" t="s">
        <v>842</v>
      </c>
      <c r="E575" s="116">
        <v>38.799999999999997</v>
      </c>
      <c r="F575" s="12" t="s">
        <v>723</v>
      </c>
      <c r="G575" s="110"/>
    </row>
    <row r="576" spans="1:7" x14ac:dyDescent="0.25">
      <c r="A576" s="12">
        <v>44</v>
      </c>
      <c r="B576" s="12" t="s">
        <v>676</v>
      </c>
      <c r="C576" s="96">
        <v>46218</v>
      </c>
      <c r="D576" s="12" t="s">
        <v>526</v>
      </c>
      <c r="E576" s="116">
        <v>1078</v>
      </c>
      <c r="F576" s="12" t="s">
        <v>723</v>
      </c>
      <c r="G576" s="110"/>
    </row>
    <row r="577" spans="1:7" x14ac:dyDescent="0.25">
      <c r="A577" s="12">
        <v>17</v>
      </c>
      <c r="B577" s="12" t="s">
        <v>680</v>
      </c>
      <c r="C577" s="96">
        <v>46218</v>
      </c>
      <c r="D577" s="12" t="s">
        <v>526</v>
      </c>
      <c r="E577" s="116">
        <v>586.5</v>
      </c>
      <c r="F577" s="12" t="s">
        <v>723</v>
      </c>
      <c r="G577" s="110"/>
    </row>
    <row r="578" spans="1:7" x14ac:dyDescent="0.25">
      <c r="A578" s="12">
        <v>17</v>
      </c>
      <c r="B578" s="12" t="s">
        <v>678</v>
      </c>
      <c r="C578" s="96">
        <v>46218</v>
      </c>
      <c r="D578" s="12" t="s">
        <v>526</v>
      </c>
      <c r="E578" s="116">
        <v>501.5</v>
      </c>
      <c r="F578" s="12" t="s">
        <v>723</v>
      </c>
      <c r="G578" s="110"/>
    </row>
    <row r="579" spans="1:7" x14ac:dyDescent="0.25">
      <c r="A579" s="12">
        <v>7</v>
      </c>
      <c r="B579" s="12" t="s">
        <v>683</v>
      </c>
      <c r="C579" s="96">
        <v>46218</v>
      </c>
      <c r="D579" s="12" t="s">
        <v>526</v>
      </c>
      <c r="E579" s="116">
        <v>272.3</v>
      </c>
      <c r="F579" s="12" t="s">
        <v>723</v>
      </c>
      <c r="G579" s="110"/>
    </row>
    <row r="580" spans="1:7" x14ac:dyDescent="0.25">
      <c r="A580" s="12">
        <v>9</v>
      </c>
      <c r="B580" s="12" t="s">
        <v>481</v>
      </c>
      <c r="C580" s="96">
        <v>46218</v>
      </c>
      <c r="D580" s="12" t="s">
        <v>526</v>
      </c>
      <c r="E580" s="116">
        <v>539.1</v>
      </c>
      <c r="F580" s="12" t="s">
        <v>723</v>
      </c>
      <c r="G580" s="110"/>
    </row>
    <row r="581" spans="1:7" x14ac:dyDescent="0.25">
      <c r="A581" s="12">
        <v>3</v>
      </c>
      <c r="B581" s="12" t="s">
        <v>483</v>
      </c>
      <c r="C581" s="96">
        <v>46218</v>
      </c>
      <c r="D581" s="12" t="s">
        <v>526</v>
      </c>
      <c r="E581" s="116">
        <v>235.5</v>
      </c>
      <c r="F581" s="12" t="s">
        <v>723</v>
      </c>
      <c r="G581" s="110"/>
    </row>
    <row r="582" spans="1:7" x14ac:dyDescent="0.25">
      <c r="A582" s="12">
        <v>10</v>
      </c>
      <c r="B582" s="12" t="s">
        <v>666</v>
      </c>
      <c r="C582" s="96">
        <v>46218</v>
      </c>
      <c r="D582" s="12" t="s">
        <v>526</v>
      </c>
      <c r="E582" s="116">
        <v>1107.7</v>
      </c>
      <c r="F582" s="12" t="s">
        <v>723</v>
      </c>
      <c r="G582" s="110"/>
    </row>
    <row r="583" spans="1:7" x14ac:dyDescent="0.25">
      <c r="A583" s="12">
        <v>9</v>
      </c>
      <c r="B583" s="12" t="s">
        <v>707</v>
      </c>
      <c r="C583" s="96">
        <v>46218</v>
      </c>
      <c r="D583" s="12" t="s">
        <v>842</v>
      </c>
      <c r="E583" s="116">
        <v>17.099999999999998</v>
      </c>
      <c r="F583" s="12" t="s">
        <v>724</v>
      </c>
      <c r="G583" s="110"/>
    </row>
    <row r="584" spans="1:7" x14ac:dyDescent="0.25">
      <c r="A584" s="12">
        <v>19</v>
      </c>
      <c r="B584" s="12" t="s">
        <v>596</v>
      </c>
      <c r="C584" s="96">
        <v>46218</v>
      </c>
      <c r="D584" s="12" t="s">
        <v>842</v>
      </c>
      <c r="E584" s="116">
        <v>62.13</v>
      </c>
      <c r="F584" s="12" t="s">
        <v>724</v>
      </c>
      <c r="G584" s="110"/>
    </row>
    <row r="585" spans="1:7" x14ac:dyDescent="0.25">
      <c r="A585" s="12">
        <v>1</v>
      </c>
      <c r="B585" s="12" t="s">
        <v>847</v>
      </c>
      <c r="C585" s="96">
        <v>46218</v>
      </c>
      <c r="D585" s="12" t="s">
        <v>842</v>
      </c>
      <c r="E585" s="116">
        <v>30</v>
      </c>
      <c r="F585" s="12" t="s">
        <v>724</v>
      </c>
      <c r="G585" s="110"/>
    </row>
    <row r="586" spans="1:7" x14ac:dyDescent="0.25">
      <c r="A586" s="12">
        <v>1</v>
      </c>
      <c r="B586" s="12" t="s">
        <v>810</v>
      </c>
      <c r="C586" s="96">
        <v>46218</v>
      </c>
      <c r="D586" s="12" t="s">
        <v>842</v>
      </c>
      <c r="E586" s="116">
        <v>50</v>
      </c>
      <c r="F586" s="12" t="s">
        <v>724</v>
      </c>
      <c r="G586" s="110"/>
    </row>
    <row r="587" spans="1:7" x14ac:dyDescent="0.25">
      <c r="A587" s="12">
        <v>1</v>
      </c>
      <c r="B587" s="12" t="s">
        <v>10</v>
      </c>
      <c r="C587" s="96">
        <v>46218</v>
      </c>
      <c r="D587" s="12" t="s">
        <v>826</v>
      </c>
      <c r="E587" s="116">
        <v>0.62</v>
      </c>
      <c r="F587" s="12" t="s">
        <v>723</v>
      </c>
      <c r="G587" s="110"/>
    </row>
    <row r="588" spans="1:7" x14ac:dyDescent="0.25">
      <c r="A588" s="12">
        <v>1</v>
      </c>
      <c r="B588" s="12" t="s">
        <v>538</v>
      </c>
      <c r="C588" s="96">
        <v>46218</v>
      </c>
      <c r="D588" s="12" t="s">
        <v>825</v>
      </c>
      <c r="E588" s="116">
        <v>39</v>
      </c>
      <c r="F588" s="12" t="s">
        <v>724</v>
      </c>
      <c r="G588" s="110"/>
    </row>
    <row r="589" spans="1:7" x14ac:dyDescent="0.25">
      <c r="A589" s="12">
        <v>5</v>
      </c>
      <c r="B589" s="12" t="s">
        <v>735</v>
      </c>
      <c r="C589" s="96">
        <v>46218</v>
      </c>
      <c r="D589" s="12" t="s">
        <v>825</v>
      </c>
      <c r="E589" s="116">
        <v>4.5</v>
      </c>
      <c r="F589" s="12" t="s">
        <v>723</v>
      </c>
      <c r="G589" s="110"/>
    </row>
    <row r="590" spans="1:7" x14ac:dyDescent="0.25">
      <c r="A590" s="12">
        <v>3</v>
      </c>
      <c r="B590" s="12" t="s">
        <v>869</v>
      </c>
      <c r="C590" s="96">
        <v>46218</v>
      </c>
      <c r="D590" s="12" t="s">
        <v>842</v>
      </c>
      <c r="E590" s="116">
        <v>210</v>
      </c>
      <c r="F590" s="12" t="s">
        <v>723</v>
      </c>
      <c r="G590" s="110"/>
    </row>
    <row r="591" spans="1:7" x14ac:dyDescent="0.25">
      <c r="A591" s="12">
        <v>3</v>
      </c>
      <c r="B591" s="12" t="s">
        <v>805</v>
      </c>
      <c r="C591" s="96">
        <v>46218</v>
      </c>
      <c r="D591" s="12" t="s">
        <v>825</v>
      </c>
      <c r="E591" s="116">
        <v>49.800000000000004</v>
      </c>
      <c r="F591" s="12" t="s">
        <v>724</v>
      </c>
      <c r="G591" s="110"/>
    </row>
    <row r="592" spans="1:7" x14ac:dyDescent="0.25">
      <c r="A592" s="12">
        <v>1</v>
      </c>
      <c r="B592" s="12" t="s">
        <v>796</v>
      </c>
      <c r="C592" s="96">
        <v>46220</v>
      </c>
      <c r="D592" s="12" t="s">
        <v>832</v>
      </c>
      <c r="E592" s="116">
        <v>35</v>
      </c>
      <c r="F592" s="12" t="s">
        <v>723</v>
      </c>
      <c r="G592" s="110"/>
    </row>
    <row r="593" spans="1:7" x14ac:dyDescent="0.25">
      <c r="A593" s="12">
        <v>1</v>
      </c>
      <c r="B593" s="12" t="s">
        <v>106</v>
      </c>
      <c r="C593" s="96">
        <v>46220</v>
      </c>
      <c r="D593" s="12" t="s">
        <v>830</v>
      </c>
      <c r="E593" s="116">
        <v>40</v>
      </c>
      <c r="F593" s="12" t="s">
        <v>723</v>
      </c>
      <c r="G593" s="110"/>
    </row>
    <row r="594" spans="1:7" x14ac:dyDescent="0.25">
      <c r="A594" s="12">
        <v>1</v>
      </c>
      <c r="B594" s="12" t="s">
        <v>538</v>
      </c>
      <c r="C594" s="96">
        <v>46220</v>
      </c>
      <c r="D594" s="12" t="s">
        <v>842</v>
      </c>
      <c r="E594" s="116">
        <v>39</v>
      </c>
      <c r="F594" s="12" t="s">
        <v>723</v>
      </c>
      <c r="G594" s="110"/>
    </row>
    <row r="595" spans="1:7" x14ac:dyDescent="0.25">
      <c r="A595" s="12">
        <v>5</v>
      </c>
      <c r="B595" s="12" t="s">
        <v>865</v>
      </c>
      <c r="C595" s="96">
        <v>46220</v>
      </c>
      <c r="D595" s="12" t="s">
        <v>842</v>
      </c>
      <c r="E595" s="116">
        <v>9.6999999999999993</v>
      </c>
      <c r="F595" s="12" t="s">
        <v>724</v>
      </c>
      <c r="G595" s="110"/>
    </row>
    <row r="596" spans="1:7" x14ac:dyDescent="0.25">
      <c r="A596" s="12">
        <v>1</v>
      </c>
      <c r="B596" s="12" t="s">
        <v>807</v>
      </c>
      <c r="C596" s="96">
        <v>46221</v>
      </c>
      <c r="D596" s="12" t="s">
        <v>827</v>
      </c>
      <c r="E596" s="116">
        <v>35</v>
      </c>
      <c r="F596" s="12" t="s">
        <v>723</v>
      </c>
      <c r="G596" s="110"/>
    </row>
    <row r="597" spans="1:7" x14ac:dyDescent="0.25">
      <c r="A597" s="12">
        <v>1</v>
      </c>
      <c r="B597" s="12" t="s">
        <v>23</v>
      </c>
      <c r="C597" s="96">
        <v>46221</v>
      </c>
      <c r="D597" s="12" t="s">
        <v>827</v>
      </c>
      <c r="E597" s="116">
        <v>44.1</v>
      </c>
      <c r="F597" s="12" t="s">
        <v>723</v>
      </c>
      <c r="G597" s="110"/>
    </row>
    <row r="598" spans="1:7" x14ac:dyDescent="0.25">
      <c r="A598" s="12">
        <v>1</v>
      </c>
      <c r="B598" s="12" t="s">
        <v>543</v>
      </c>
      <c r="C598" s="96">
        <v>46223</v>
      </c>
      <c r="D598" s="12" t="s">
        <v>874</v>
      </c>
      <c r="E598" s="116">
        <v>46.71</v>
      </c>
      <c r="F598" s="12" t="s">
        <v>723</v>
      </c>
      <c r="G598" s="110"/>
    </row>
    <row r="599" spans="1:7" x14ac:dyDescent="0.25">
      <c r="A599" s="12">
        <v>1</v>
      </c>
      <c r="B599" s="12" t="s">
        <v>543</v>
      </c>
      <c r="C599" s="96">
        <v>46223</v>
      </c>
      <c r="D599" s="12" t="s">
        <v>874</v>
      </c>
      <c r="E599" s="116">
        <v>46.71</v>
      </c>
      <c r="F599" s="12" t="s">
        <v>724</v>
      </c>
      <c r="G599" s="110"/>
    </row>
    <row r="600" spans="1:7" x14ac:dyDescent="0.25">
      <c r="A600" s="12">
        <v>1</v>
      </c>
      <c r="B600" s="12" t="s">
        <v>543</v>
      </c>
      <c r="C600" s="96">
        <v>46223</v>
      </c>
      <c r="D600" s="12" t="s">
        <v>875</v>
      </c>
      <c r="E600" s="116">
        <v>46.71</v>
      </c>
      <c r="F600" s="12" t="s">
        <v>723</v>
      </c>
      <c r="G600" s="110"/>
    </row>
    <row r="601" spans="1:7" x14ac:dyDescent="0.25">
      <c r="A601" s="12">
        <v>1</v>
      </c>
      <c r="B601" s="12" t="s">
        <v>813</v>
      </c>
      <c r="C601" s="96">
        <v>46223</v>
      </c>
      <c r="D601" s="12" t="s">
        <v>842</v>
      </c>
      <c r="E601" s="116">
        <v>21</v>
      </c>
      <c r="F601" s="12" t="s">
        <v>723</v>
      </c>
      <c r="G601" s="110"/>
    </row>
    <row r="602" spans="1:7" x14ac:dyDescent="0.25">
      <c r="A602" s="12">
        <v>5</v>
      </c>
      <c r="B602" s="12" t="s">
        <v>865</v>
      </c>
      <c r="C602" s="96">
        <v>46223</v>
      </c>
      <c r="D602" s="12" t="s">
        <v>842</v>
      </c>
      <c r="E602" s="116">
        <v>9.6999999999999993</v>
      </c>
      <c r="F602" s="12" t="s">
        <v>723</v>
      </c>
      <c r="G602" s="110"/>
    </row>
    <row r="603" spans="1:7" x14ac:dyDescent="0.25">
      <c r="A603" s="12">
        <v>1</v>
      </c>
      <c r="B603" s="12" t="s">
        <v>805</v>
      </c>
      <c r="C603" s="96">
        <v>46223</v>
      </c>
      <c r="D603" s="12" t="s">
        <v>842</v>
      </c>
      <c r="E603" s="116">
        <v>16.600000000000001</v>
      </c>
      <c r="F603" s="12" t="s">
        <v>723</v>
      </c>
      <c r="G603" s="110"/>
    </row>
    <row r="604" spans="1:7" x14ac:dyDescent="0.25">
      <c r="A604" s="12">
        <v>7</v>
      </c>
      <c r="B604" s="12" t="s">
        <v>413</v>
      </c>
      <c r="C604" s="96">
        <v>46224</v>
      </c>
      <c r="D604" s="12" t="s">
        <v>825</v>
      </c>
      <c r="E604" s="116">
        <v>59.08</v>
      </c>
      <c r="F604" s="12" t="s">
        <v>723</v>
      </c>
      <c r="G604" s="110"/>
    </row>
    <row r="605" spans="1:7" x14ac:dyDescent="0.25">
      <c r="A605" s="12">
        <v>1</v>
      </c>
      <c r="B605" s="12" t="s">
        <v>807</v>
      </c>
      <c r="C605" s="96">
        <v>46224</v>
      </c>
      <c r="D605" s="12" t="s">
        <v>827</v>
      </c>
      <c r="E605" s="116">
        <v>35</v>
      </c>
      <c r="F605" s="12" t="s">
        <v>723</v>
      </c>
      <c r="G605" s="110"/>
    </row>
    <row r="606" spans="1:7" x14ac:dyDescent="0.25">
      <c r="A606" s="12">
        <v>1</v>
      </c>
      <c r="B606" s="12" t="s">
        <v>23</v>
      </c>
      <c r="C606" s="96">
        <v>46224</v>
      </c>
      <c r="D606" s="12" t="s">
        <v>827</v>
      </c>
      <c r="E606" s="116">
        <v>44.1</v>
      </c>
      <c r="F606" s="12" t="s">
        <v>724</v>
      </c>
      <c r="G606" s="110"/>
    </row>
    <row r="607" spans="1:7" x14ac:dyDescent="0.25">
      <c r="A607" s="12">
        <v>1</v>
      </c>
      <c r="B607" s="12" t="s">
        <v>106</v>
      </c>
      <c r="C607" s="96">
        <v>46225</v>
      </c>
      <c r="D607" s="12" t="s">
        <v>842</v>
      </c>
      <c r="E607" s="116">
        <v>40</v>
      </c>
      <c r="F607" s="12" t="s">
        <v>723</v>
      </c>
      <c r="G607" s="110"/>
    </row>
    <row r="608" spans="1:7" x14ac:dyDescent="0.25">
      <c r="A608" s="12">
        <v>1</v>
      </c>
      <c r="B608" s="12" t="s">
        <v>538</v>
      </c>
      <c r="C608" s="96">
        <v>46225</v>
      </c>
      <c r="D608" s="12" t="s">
        <v>842</v>
      </c>
      <c r="E608" s="116">
        <v>39</v>
      </c>
      <c r="F608" s="12" t="s">
        <v>723</v>
      </c>
      <c r="G608" s="110"/>
    </row>
    <row r="609" spans="1:7" x14ac:dyDescent="0.25">
      <c r="A609" s="12">
        <v>12</v>
      </c>
      <c r="B609" s="12" t="s">
        <v>522</v>
      </c>
      <c r="C609" s="96">
        <v>46226</v>
      </c>
      <c r="D609" s="12" t="s">
        <v>842</v>
      </c>
      <c r="E609" s="116">
        <v>110.88</v>
      </c>
      <c r="F609" s="12" t="s">
        <v>723</v>
      </c>
      <c r="G609" s="110"/>
    </row>
    <row r="610" spans="1:7" x14ac:dyDescent="0.25">
      <c r="A610" s="12">
        <v>1</v>
      </c>
      <c r="B610" s="12" t="s">
        <v>23</v>
      </c>
      <c r="C610" s="96">
        <v>46226</v>
      </c>
      <c r="D610" s="12" t="s">
        <v>821</v>
      </c>
      <c r="E610" s="116">
        <v>44.1</v>
      </c>
      <c r="F610" s="12" t="s">
        <v>723</v>
      </c>
      <c r="G610" s="110"/>
    </row>
    <row r="611" spans="1:7" x14ac:dyDescent="0.25">
      <c r="A611" s="12">
        <v>1</v>
      </c>
      <c r="B611" s="12" t="s">
        <v>114</v>
      </c>
      <c r="C611" s="96">
        <v>46226</v>
      </c>
      <c r="D611" s="12" t="s">
        <v>830</v>
      </c>
      <c r="E611" s="116">
        <v>125.21</v>
      </c>
      <c r="F611" s="12" t="s">
        <v>723</v>
      </c>
      <c r="G611" s="110"/>
    </row>
    <row r="612" spans="1:7" x14ac:dyDescent="0.25">
      <c r="A612" s="12">
        <v>10</v>
      </c>
      <c r="B612" s="12" t="s">
        <v>708</v>
      </c>
      <c r="C612" s="96">
        <v>46226</v>
      </c>
      <c r="D612" s="12" t="s">
        <v>830</v>
      </c>
      <c r="E612" s="116">
        <v>63.5</v>
      </c>
      <c r="F612" s="12" t="s">
        <v>723</v>
      </c>
      <c r="G612" s="110"/>
    </row>
    <row r="613" spans="1:7" x14ac:dyDescent="0.25">
      <c r="A613" s="12">
        <v>1</v>
      </c>
      <c r="B613" s="12" t="s">
        <v>538</v>
      </c>
      <c r="C613" s="96">
        <v>46226</v>
      </c>
      <c r="D613" s="12" t="s">
        <v>842</v>
      </c>
      <c r="E613" s="116">
        <v>39</v>
      </c>
      <c r="F613" s="12" t="s">
        <v>723</v>
      </c>
      <c r="G613" s="110"/>
    </row>
    <row r="614" spans="1:7" x14ac:dyDescent="0.25">
      <c r="A614" s="12">
        <v>90</v>
      </c>
      <c r="B614" s="12" t="s">
        <v>488</v>
      </c>
      <c r="C614" s="96">
        <v>46226</v>
      </c>
      <c r="D614" s="12" t="s">
        <v>825</v>
      </c>
      <c r="E614" s="116">
        <v>60.300000000000004</v>
      </c>
      <c r="F614" s="12" t="s">
        <v>723</v>
      </c>
      <c r="G614" s="110"/>
    </row>
    <row r="615" spans="1:7" x14ac:dyDescent="0.25">
      <c r="A615" s="12">
        <v>1</v>
      </c>
      <c r="B615" s="12" t="s">
        <v>538</v>
      </c>
      <c r="C615" s="96">
        <v>46226</v>
      </c>
      <c r="D615" s="12" t="s">
        <v>830</v>
      </c>
      <c r="E615" s="116">
        <v>39</v>
      </c>
      <c r="F615" s="12" t="s">
        <v>723</v>
      </c>
      <c r="G615" s="110"/>
    </row>
    <row r="616" spans="1:7" x14ac:dyDescent="0.25">
      <c r="A616" s="12">
        <v>2</v>
      </c>
      <c r="B616" s="12" t="s">
        <v>106</v>
      </c>
      <c r="C616" s="96">
        <v>46226</v>
      </c>
      <c r="D616" s="12" t="s">
        <v>830</v>
      </c>
      <c r="E616" s="116">
        <v>80</v>
      </c>
      <c r="F616" s="12" t="s">
        <v>724</v>
      </c>
      <c r="G616" s="110"/>
    </row>
    <row r="617" spans="1:7" x14ac:dyDescent="0.25">
      <c r="A617" s="12">
        <v>1</v>
      </c>
      <c r="B617" s="12" t="s">
        <v>538</v>
      </c>
      <c r="C617" s="96">
        <v>46226</v>
      </c>
      <c r="D617" s="12" t="s">
        <v>830</v>
      </c>
      <c r="E617" s="116">
        <v>39</v>
      </c>
      <c r="F617" s="12" t="s">
        <v>723</v>
      </c>
      <c r="G617" s="110"/>
    </row>
    <row r="618" spans="1:7" x14ac:dyDescent="0.25">
      <c r="A618" s="12">
        <v>1</v>
      </c>
      <c r="B618" s="12" t="s">
        <v>538</v>
      </c>
      <c r="C618" s="96">
        <v>46226</v>
      </c>
      <c r="D618" s="12" t="s">
        <v>830</v>
      </c>
      <c r="E618" s="116">
        <v>39</v>
      </c>
      <c r="F618" s="12" t="s">
        <v>724</v>
      </c>
      <c r="G618" s="110"/>
    </row>
    <row r="619" spans="1:7" x14ac:dyDescent="0.25">
      <c r="A619" s="12">
        <v>1</v>
      </c>
      <c r="B619" s="12" t="s">
        <v>23</v>
      </c>
      <c r="C619" s="96">
        <v>46228</v>
      </c>
      <c r="D619" s="12" t="s">
        <v>827</v>
      </c>
      <c r="E619" s="116">
        <v>44.1</v>
      </c>
      <c r="F619" s="12" t="s">
        <v>724</v>
      </c>
      <c r="G619" s="110"/>
    </row>
    <row r="620" spans="1:7" x14ac:dyDescent="0.25">
      <c r="A620" s="12">
        <v>1</v>
      </c>
      <c r="B620" s="12" t="s">
        <v>807</v>
      </c>
      <c r="C620" s="96">
        <v>46228</v>
      </c>
      <c r="D620" s="12" t="s">
        <v>827</v>
      </c>
      <c r="E620" s="116">
        <v>35</v>
      </c>
      <c r="F620" s="12" t="s">
        <v>723</v>
      </c>
      <c r="G620" s="110"/>
    </row>
    <row r="621" spans="1:7" x14ac:dyDescent="0.25">
      <c r="A621" s="12">
        <v>1</v>
      </c>
      <c r="B621" s="12" t="s">
        <v>413</v>
      </c>
      <c r="C621" s="96">
        <v>46229</v>
      </c>
      <c r="D621" s="12" t="s">
        <v>804</v>
      </c>
      <c r="E621" s="116">
        <v>8.44</v>
      </c>
      <c r="F621" s="12" t="s">
        <v>723</v>
      </c>
      <c r="G621" s="110"/>
    </row>
    <row r="622" spans="1:7" x14ac:dyDescent="0.25">
      <c r="A622" s="12">
        <v>8</v>
      </c>
      <c r="B622" s="12" t="s">
        <v>705</v>
      </c>
      <c r="C622" s="96">
        <v>46229</v>
      </c>
      <c r="D622" s="12" t="s">
        <v>827</v>
      </c>
      <c r="E622" s="116">
        <v>23.2</v>
      </c>
      <c r="F622" s="12" t="s">
        <v>723</v>
      </c>
      <c r="G622" s="110"/>
    </row>
    <row r="623" spans="1:7" x14ac:dyDescent="0.25">
      <c r="A623" s="12">
        <v>8</v>
      </c>
      <c r="B623" s="12" t="s">
        <v>705</v>
      </c>
      <c r="C623" s="96">
        <v>46229</v>
      </c>
      <c r="D623" s="12" t="s">
        <v>827</v>
      </c>
      <c r="E623" s="116">
        <v>23.2</v>
      </c>
      <c r="F623" s="12" t="s">
        <v>724</v>
      </c>
      <c r="G623" s="110"/>
    </row>
    <row r="624" spans="1:7" x14ac:dyDescent="0.25">
      <c r="A624" s="12">
        <v>10</v>
      </c>
      <c r="B624" s="12" t="s">
        <v>707</v>
      </c>
      <c r="C624" s="96">
        <v>46229</v>
      </c>
      <c r="D624" s="12" t="s">
        <v>827</v>
      </c>
      <c r="E624" s="116">
        <v>19</v>
      </c>
      <c r="F624" s="12" t="s">
        <v>723</v>
      </c>
      <c r="G624" s="110"/>
    </row>
    <row r="625" spans="1:7" x14ac:dyDescent="0.25">
      <c r="A625" s="12">
        <v>1</v>
      </c>
      <c r="B625" s="12" t="s">
        <v>807</v>
      </c>
      <c r="C625" s="96">
        <v>46230</v>
      </c>
      <c r="D625" s="12" t="s">
        <v>826</v>
      </c>
      <c r="E625" s="116">
        <v>35</v>
      </c>
      <c r="F625" s="12" t="s">
        <v>723</v>
      </c>
      <c r="G625" s="110"/>
    </row>
    <row r="626" spans="1:7" x14ac:dyDescent="0.25">
      <c r="A626" s="12">
        <v>1</v>
      </c>
      <c r="B626" s="12" t="s">
        <v>869</v>
      </c>
      <c r="C626" s="96">
        <v>46230</v>
      </c>
      <c r="D626" s="12" t="s">
        <v>828</v>
      </c>
      <c r="E626" s="116">
        <v>70</v>
      </c>
      <c r="F626" s="12" t="s">
        <v>723</v>
      </c>
      <c r="G626" s="110"/>
    </row>
    <row r="627" spans="1:7" x14ac:dyDescent="0.25">
      <c r="A627" s="12">
        <v>1</v>
      </c>
      <c r="B627" s="12" t="s">
        <v>876</v>
      </c>
      <c r="C627" s="96">
        <v>46230</v>
      </c>
      <c r="D627" s="12" t="s">
        <v>828</v>
      </c>
      <c r="E627" s="116">
        <v>1.39</v>
      </c>
      <c r="F627" s="12" t="s">
        <v>723</v>
      </c>
      <c r="G627" s="110"/>
    </row>
    <row r="628" spans="1:7" x14ac:dyDescent="0.25">
      <c r="A628" s="12">
        <v>29</v>
      </c>
      <c r="B628" s="12" t="s">
        <v>876</v>
      </c>
      <c r="C628" s="96">
        <v>46230</v>
      </c>
      <c r="D628" s="12" t="s">
        <v>828</v>
      </c>
      <c r="E628" s="116">
        <v>40.309999999999995</v>
      </c>
      <c r="F628" s="12" t="s">
        <v>723</v>
      </c>
      <c r="G628" s="110"/>
    </row>
    <row r="629" spans="1:7" x14ac:dyDescent="0.25">
      <c r="A629" s="12">
        <v>30</v>
      </c>
      <c r="B629" s="12" t="s">
        <v>740</v>
      </c>
      <c r="C629" s="96">
        <v>46230</v>
      </c>
      <c r="D629" s="12" t="s">
        <v>842</v>
      </c>
      <c r="E629" s="116">
        <v>88.66</v>
      </c>
      <c r="F629" s="12" t="s">
        <v>723</v>
      </c>
      <c r="G629" s="110"/>
    </row>
    <row r="630" spans="1:7" x14ac:dyDescent="0.25">
      <c r="A630" s="12">
        <v>8</v>
      </c>
      <c r="B630" s="12" t="s">
        <v>413</v>
      </c>
      <c r="C630" s="96">
        <v>46231</v>
      </c>
      <c r="D630" s="12" t="s">
        <v>842</v>
      </c>
      <c r="E630" s="116">
        <v>67.52</v>
      </c>
      <c r="F630" s="12" t="s">
        <v>723</v>
      </c>
      <c r="G630" s="110"/>
    </row>
    <row r="631" spans="1:7" x14ac:dyDescent="0.25">
      <c r="A631" s="12">
        <v>1</v>
      </c>
      <c r="B631" s="12" t="s">
        <v>413</v>
      </c>
      <c r="C631" s="96">
        <v>46232</v>
      </c>
      <c r="D631" s="12" t="s">
        <v>842</v>
      </c>
      <c r="E631" s="116">
        <v>8.44</v>
      </c>
      <c r="F631" s="12" t="s">
        <v>723</v>
      </c>
      <c r="G631" s="110"/>
    </row>
    <row r="632" spans="1:7" x14ac:dyDescent="0.25">
      <c r="A632" s="12">
        <v>30</v>
      </c>
      <c r="B632" s="12" t="s">
        <v>740</v>
      </c>
      <c r="C632" s="96">
        <v>46233</v>
      </c>
      <c r="D632" s="12" t="s">
        <v>832</v>
      </c>
      <c r="E632" s="116">
        <v>88.66</v>
      </c>
      <c r="F632" s="12" t="s">
        <v>723</v>
      </c>
      <c r="G632" s="110"/>
    </row>
    <row r="633" spans="1:7" x14ac:dyDescent="0.25">
      <c r="A633" s="12">
        <v>4</v>
      </c>
      <c r="B633" s="12" t="s">
        <v>880</v>
      </c>
      <c r="C633" s="96">
        <v>46234</v>
      </c>
      <c r="D633" s="12" t="s">
        <v>526</v>
      </c>
      <c r="E633" s="116">
        <v>15</v>
      </c>
      <c r="F633" s="12" t="s">
        <v>723</v>
      </c>
      <c r="G633" s="110"/>
    </row>
    <row r="634" spans="1:7" x14ac:dyDescent="0.25">
      <c r="A634" s="12">
        <v>30</v>
      </c>
      <c r="B634" s="12" t="s">
        <v>740</v>
      </c>
      <c r="C634" s="96">
        <v>46234</v>
      </c>
      <c r="D634" s="12" t="s">
        <v>832</v>
      </c>
      <c r="E634" s="116">
        <v>88.5</v>
      </c>
      <c r="F634" s="12" t="s">
        <v>724</v>
      </c>
      <c r="G634" s="110"/>
    </row>
    <row r="635" spans="1:7" x14ac:dyDescent="0.25">
      <c r="A635" s="12">
        <v>30</v>
      </c>
      <c r="B635" s="12" t="s">
        <v>541</v>
      </c>
      <c r="C635" s="96">
        <v>46234</v>
      </c>
      <c r="D635" s="12" t="s">
        <v>832</v>
      </c>
      <c r="E635" s="116">
        <v>102.9</v>
      </c>
      <c r="F635" s="12" t="s">
        <v>723</v>
      </c>
      <c r="G635" s="110"/>
    </row>
    <row r="636" spans="1:7" x14ac:dyDescent="0.25">
      <c r="A636" s="12">
        <v>2</v>
      </c>
      <c r="B636" s="12" t="s">
        <v>807</v>
      </c>
      <c r="C636" s="96">
        <v>46236</v>
      </c>
      <c r="D636" s="12" t="s">
        <v>821</v>
      </c>
      <c r="E636" s="116">
        <v>70</v>
      </c>
      <c r="F636" s="12" t="s">
        <v>723</v>
      </c>
      <c r="G636" s="110"/>
    </row>
    <row r="637" spans="1:7" x14ac:dyDescent="0.25">
      <c r="A637" s="12">
        <v>1</v>
      </c>
      <c r="B637" s="12" t="s">
        <v>23</v>
      </c>
      <c r="C637" s="96">
        <v>46236</v>
      </c>
      <c r="D637" s="12" t="s">
        <v>826</v>
      </c>
      <c r="E637" s="116">
        <v>44.1</v>
      </c>
      <c r="F637" s="12" t="s">
        <v>723</v>
      </c>
      <c r="G637" s="110"/>
    </row>
    <row r="638" spans="1:7" x14ac:dyDescent="0.25">
      <c r="A638" s="12">
        <v>90</v>
      </c>
      <c r="B638" s="12" t="s">
        <v>520</v>
      </c>
      <c r="C638" s="96">
        <v>46237</v>
      </c>
      <c r="D638" s="12" t="s">
        <v>842</v>
      </c>
      <c r="E638" s="116">
        <v>60.300000000000004</v>
      </c>
      <c r="F638" s="12" t="s">
        <v>723</v>
      </c>
      <c r="G638" s="110"/>
    </row>
    <row r="639" spans="1:7" x14ac:dyDescent="0.25">
      <c r="A639" s="12">
        <v>1</v>
      </c>
      <c r="B639" s="12" t="s">
        <v>847</v>
      </c>
      <c r="C639" s="96">
        <v>46237</v>
      </c>
      <c r="D639" s="12" t="s">
        <v>842</v>
      </c>
      <c r="E639" s="116">
        <v>30</v>
      </c>
      <c r="F639" s="12" t="s">
        <v>723</v>
      </c>
      <c r="G639" s="110"/>
    </row>
    <row r="640" spans="1:7" x14ac:dyDescent="0.25">
      <c r="A640" s="12">
        <v>30</v>
      </c>
      <c r="B640" s="12" t="s">
        <v>541</v>
      </c>
      <c r="C640" s="96">
        <v>46237</v>
      </c>
      <c r="D640" s="12" t="s">
        <v>883</v>
      </c>
      <c r="E640" s="116">
        <v>102.9</v>
      </c>
      <c r="F640" s="12" t="s">
        <v>723</v>
      </c>
      <c r="G640" s="110"/>
    </row>
    <row r="641" spans="1:7" x14ac:dyDescent="0.25">
      <c r="A641" s="12">
        <v>1</v>
      </c>
      <c r="B641" s="12" t="s">
        <v>106</v>
      </c>
      <c r="C641" s="96">
        <v>46237</v>
      </c>
      <c r="D641" s="12" t="s">
        <v>825</v>
      </c>
      <c r="E641" s="116">
        <v>40</v>
      </c>
      <c r="F641" s="12" t="s">
        <v>723</v>
      </c>
      <c r="G641" s="110"/>
    </row>
    <row r="642" spans="1:7" x14ac:dyDescent="0.25">
      <c r="A642" s="12">
        <v>1</v>
      </c>
      <c r="B642" s="12" t="s">
        <v>560</v>
      </c>
      <c r="C642" s="96">
        <v>46237</v>
      </c>
      <c r="D642" s="12" t="s">
        <v>825</v>
      </c>
      <c r="E642" s="116">
        <v>5.94</v>
      </c>
      <c r="F642" s="12" t="s">
        <v>723</v>
      </c>
      <c r="G642" s="110"/>
    </row>
    <row r="643" spans="1:7" x14ac:dyDescent="0.25">
      <c r="A643" s="12">
        <v>1</v>
      </c>
      <c r="B643" s="12" t="s">
        <v>538</v>
      </c>
      <c r="C643" s="96">
        <v>46237</v>
      </c>
      <c r="D643" s="12" t="s">
        <v>842</v>
      </c>
      <c r="E643" s="116">
        <v>39</v>
      </c>
      <c r="F643" s="12" t="s">
        <v>723</v>
      </c>
      <c r="G643" s="110"/>
    </row>
    <row r="644" spans="1:7" x14ac:dyDescent="0.25">
      <c r="A644" s="12">
        <v>1</v>
      </c>
      <c r="B644" s="12" t="s">
        <v>691</v>
      </c>
      <c r="C644" s="96">
        <v>46237</v>
      </c>
      <c r="D644" s="12" t="s">
        <v>884</v>
      </c>
      <c r="E644" s="116">
        <v>35.9</v>
      </c>
      <c r="F644" s="12" t="s">
        <v>723</v>
      </c>
      <c r="G644" s="110"/>
    </row>
    <row r="645" spans="1:7" x14ac:dyDescent="0.25">
      <c r="A645" s="12">
        <v>19</v>
      </c>
      <c r="B645" s="12" t="s">
        <v>880</v>
      </c>
      <c r="C645" s="96">
        <v>46238</v>
      </c>
      <c r="D645" s="12" t="s">
        <v>526</v>
      </c>
      <c r="E645" s="116">
        <v>71.25</v>
      </c>
      <c r="F645" s="12" t="s">
        <v>723</v>
      </c>
      <c r="G645" s="110"/>
    </row>
    <row r="646" spans="1:7" x14ac:dyDescent="0.25">
      <c r="A646" s="12">
        <v>1</v>
      </c>
      <c r="B646" s="12" t="s">
        <v>691</v>
      </c>
      <c r="C646" s="96">
        <v>46238</v>
      </c>
      <c r="D646" s="12" t="s">
        <v>825</v>
      </c>
      <c r="E646" s="116">
        <v>35.9</v>
      </c>
      <c r="F646" s="12" t="s">
        <v>724</v>
      </c>
      <c r="G646" s="110"/>
    </row>
    <row r="647" spans="1:7" x14ac:dyDescent="0.25">
      <c r="A647" s="12">
        <v>1</v>
      </c>
      <c r="B647" s="12" t="s">
        <v>571</v>
      </c>
      <c r="C647" s="96">
        <v>46238</v>
      </c>
      <c r="D647" s="12" t="s">
        <v>842</v>
      </c>
      <c r="E647" s="116">
        <v>18.77</v>
      </c>
      <c r="F647" s="12" t="s">
        <v>724</v>
      </c>
      <c r="G647" s="110"/>
    </row>
    <row r="648" spans="1:7" x14ac:dyDescent="0.25">
      <c r="A648" s="12">
        <v>1</v>
      </c>
      <c r="B648" s="12" t="s">
        <v>542</v>
      </c>
      <c r="C648" s="96">
        <v>46238</v>
      </c>
      <c r="D648" s="12" t="s">
        <v>825</v>
      </c>
      <c r="E648" s="116">
        <v>29.5</v>
      </c>
      <c r="F648" s="12" t="s">
        <v>724</v>
      </c>
      <c r="G648" s="110"/>
    </row>
    <row r="649" spans="1:7" x14ac:dyDescent="0.25">
      <c r="A649" s="12">
        <v>60</v>
      </c>
      <c r="B649" s="12" t="s">
        <v>649</v>
      </c>
      <c r="C649" s="96">
        <v>46238</v>
      </c>
      <c r="D649" s="12" t="s">
        <v>884</v>
      </c>
      <c r="E649" s="116">
        <v>229.8</v>
      </c>
      <c r="F649" s="12" t="s">
        <v>723</v>
      </c>
      <c r="G649" s="110"/>
    </row>
    <row r="650" spans="1:7" x14ac:dyDescent="0.25">
      <c r="A650" s="12">
        <v>30</v>
      </c>
      <c r="B650" s="12" t="s">
        <v>876</v>
      </c>
      <c r="C650" s="96">
        <v>46238</v>
      </c>
      <c r="D650" s="12" t="s">
        <v>884</v>
      </c>
      <c r="E650" s="116">
        <v>41.699999999999996</v>
      </c>
      <c r="F650" s="12" t="s">
        <v>723</v>
      </c>
      <c r="G650" s="110"/>
    </row>
    <row r="651" spans="1:7" x14ac:dyDescent="0.25">
      <c r="A651" s="12">
        <v>90</v>
      </c>
      <c r="B651" s="12" t="s">
        <v>727</v>
      </c>
      <c r="C651" s="96">
        <v>46238</v>
      </c>
      <c r="D651" s="12" t="s">
        <v>884</v>
      </c>
      <c r="E651" s="116">
        <v>29.700000000000003</v>
      </c>
      <c r="F651" s="12" t="s">
        <v>723</v>
      </c>
      <c r="G651" s="110"/>
    </row>
    <row r="652" spans="1:7" x14ac:dyDescent="0.25">
      <c r="A652" s="12">
        <v>1</v>
      </c>
      <c r="B652" s="12" t="s">
        <v>538</v>
      </c>
      <c r="C652" s="96">
        <v>46242</v>
      </c>
      <c r="D652" s="12" t="s">
        <v>889</v>
      </c>
      <c r="E652" s="116">
        <v>13</v>
      </c>
      <c r="F652" s="12" t="s">
        <v>724</v>
      </c>
      <c r="G652" s="110"/>
    </row>
    <row r="653" spans="1:7" x14ac:dyDescent="0.25">
      <c r="A653" s="12">
        <v>1</v>
      </c>
      <c r="B653" s="12" t="s">
        <v>807</v>
      </c>
      <c r="C653" s="96">
        <v>46242</v>
      </c>
      <c r="D653" s="12" t="s">
        <v>889</v>
      </c>
      <c r="E653" s="116">
        <v>35</v>
      </c>
      <c r="F653" s="12" t="s">
        <v>723</v>
      </c>
      <c r="G653" s="110"/>
    </row>
    <row r="654" spans="1:7" x14ac:dyDescent="0.25">
      <c r="A654" s="12">
        <v>30</v>
      </c>
      <c r="B654" s="12" t="s">
        <v>566</v>
      </c>
      <c r="C654" s="96">
        <v>46243</v>
      </c>
      <c r="D654" s="12" t="s">
        <v>898</v>
      </c>
      <c r="E654" s="116">
        <v>91.2</v>
      </c>
      <c r="F654" s="12" t="s">
        <v>723</v>
      </c>
      <c r="G654" s="110"/>
    </row>
    <row r="655" spans="1:7" x14ac:dyDescent="0.25">
      <c r="A655" s="12">
        <v>1</v>
      </c>
      <c r="B655" s="12" t="s">
        <v>94</v>
      </c>
      <c r="C655" s="96">
        <v>46243</v>
      </c>
      <c r="D655" s="12" t="s">
        <v>43</v>
      </c>
      <c r="E655" s="116">
        <v>19.190000000000001</v>
      </c>
      <c r="F655" s="12" t="s">
        <v>724</v>
      </c>
      <c r="G655" s="110"/>
    </row>
    <row r="656" spans="1:7" x14ac:dyDescent="0.25">
      <c r="A656" s="12">
        <v>1</v>
      </c>
      <c r="B656" s="12" t="s">
        <v>543</v>
      </c>
      <c r="C656" s="96">
        <v>46243</v>
      </c>
      <c r="D656" s="12" t="s">
        <v>43</v>
      </c>
      <c r="E656" s="116">
        <v>46.71</v>
      </c>
      <c r="F656" s="12" t="s">
        <v>724</v>
      </c>
      <c r="G656" s="110"/>
    </row>
    <row r="657" spans="1:7" x14ac:dyDescent="0.25">
      <c r="A657" s="12">
        <v>1</v>
      </c>
      <c r="B657" s="12" t="s">
        <v>813</v>
      </c>
      <c r="C657" s="96">
        <v>46243</v>
      </c>
      <c r="D657" s="12" t="s">
        <v>43</v>
      </c>
      <c r="E657" s="116">
        <v>21</v>
      </c>
      <c r="F657" s="12" t="s">
        <v>724</v>
      </c>
      <c r="G657" s="110"/>
    </row>
    <row r="658" spans="1:7" x14ac:dyDescent="0.25">
      <c r="A658" s="12">
        <v>90</v>
      </c>
      <c r="B658" s="12" t="s">
        <v>487</v>
      </c>
      <c r="C658" s="96">
        <v>46244</v>
      </c>
      <c r="D658" s="12" t="s">
        <v>43</v>
      </c>
      <c r="E658" s="116">
        <v>39.6</v>
      </c>
      <c r="F658" s="12" t="s">
        <v>723</v>
      </c>
      <c r="G658" s="110"/>
    </row>
    <row r="659" spans="1:7" x14ac:dyDescent="0.25">
      <c r="A659" s="12">
        <v>1</v>
      </c>
      <c r="B659" s="12" t="s">
        <v>120</v>
      </c>
      <c r="C659" s="96">
        <v>46244</v>
      </c>
      <c r="D659" s="12" t="s">
        <v>43</v>
      </c>
      <c r="E659" s="116">
        <v>9.33</v>
      </c>
      <c r="F659" s="12" t="s">
        <v>723</v>
      </c>
      <c r="G659" s="110"/>
    </row>
    <row r="660" spans="1:7" x14ac:dyDescent="0.25">
      <c r="A660" s="12">
        <v>1</v>
      </c>
      <c r="B660" s="12" t="s">
        <v>189</v>
      </c>
      <c r="C660" s="96">
        <v>46244</v>
      </c>
      <c r="D660" s="12" t="s">
        <v>462</v>
      </c>
      <c r="E660" s="116">
        <v>95</v>
      </c>
      <c r="F660" s="12" t="s">
        <v>723</v>
      </c>
      <c r="G660" s="110"/>
    </row>
    <row r="661" spans="1:7" x14ac:dyDescent="0.25">
      <c r="A661" s="12">
        <v>1</v>
      </c>
      <c r="B661" s="12" t="s">
        <v>23</v>
      </c>
      <c r="C661" s="96">
        <v>46244</v>
      </c>
      <c r="D661" s="12" t="s">
        <v>462</v>
      </c>
      <c r="E661" s="116">
        <v>44.1</v>
      </c>
      <c r="F661" s="12" t="s">
        <v>723</v>
      </c>
      <c r="G661" s="110"/>
    </row>
    <row r="662" spans="1:7" x14ac:dyDescent="0.25">
      <c r="A662" s="12">
        <v>1</v>
      </c>
      <c r="B662" s="12" t="s">
        <v>691</v>
      </c>
      <c r="C662" s="96">
        <v>46244</v>
      </c>
      <c r="D662" s="12" t="s">
        <v>462</v>
      </c>
      <c r="E662" s="116">
        <v>35.9</v>
      </c>
      <c r="F662" s="12" t="s">
        <v>723</v>
      </c>
      <c r="G662" s="110"/>
    </row>
    <row r="663" spans="1:7" x14ac:dyDescent="0.25">
      <c r="A663" s="12">
        <v>1</v>
      </c>
      <c r="B663" s="12" t="s">
        <v>120</v>
      </c>
      <c r="C663" s="96">
        <v>46244</v>
      </c>
      <c r="D663" s="12" t="s">
        <v>462</v>
      </c>
      <c r="E663" s="116">
        <v>9.33</v>
      </c>
      <c r="F663" s="12" t="s">
        <v>723</v>
      </c>
      <c r="G663" s="110"/>
    </row>
    <row r="664" spans="1:7" x14ac:dyDescent="0.25">
      <c r="A664" s="12">
        <v>7</v>
      </c>
      <c r="B664" s="12" t="s">
        <v>705</v>
      </c>
      <c r="C664" s="96">
        <v>46244</v>
      </c>
      <c r="D664" s="12" t="s">
        <v>462</v>
      </c>
      <c r="E664" s="116">
        <v>20.3</v>
      </c>
      <c r="F664" s="12" t="s">
        <v>723</v>
      </c>
      <c r="G664" s="110"/>
    </row>
    <row r="665" spans="1:7" x14ac:dyDescent="0.25">
      <c r="A665" s="12">
        <v>1</v>
      </c>
      <c r="B665" s="12" t="s">
        <v>807</v>
      </c>
      <c r="C665" s="96">
        <v>46245</v>
      </c>
      <c r="D665" s="12" t="s">
        <v>567</v>
      </c>
      <c r="E665" s="116">
        <v>35</v>
      </c>
      <c r="F665" s="12" t="s">
        <v>723</v>
      </c>
      <c r="G665" s="110"/>
    </row>
    <row r="666" spans="1:7" x14ac:dyDescent="0.25">
      <c r="A666" s="12">
        <v>30</v>
      </c>
      <c r="B666" s="12" t="s">
        <v>901</v>
      </c>
      <c r="C666" s="96">
        <v>46245</v>
      </c>
      <c r="D666" s="12" t="s">
        <v>567</v>
      </c>
      <c r="E666" s="116">
        <v>68.399999999999991</v>
      </c>
      <c r="F666" s="12" t="s">
        <v>723</v>
      </c>
      <c r="G666" s="110"/>
    </row>
    <row r="667" spans="1:7" x14ac:dyDescent="0.25">
      <c r="A667" s="12">
        <v>1</v>
      </c>
      <c r="B667" s="12" t="s">
        <v>669</v>
      </c>
      <c r="C667" s="96">
        <v>46246</v>
      </c>
      <c r="D667" s="12" t="s">
        <v>889</v>
      </c>
      <c r="E667" s="116">
        <v>29</v>
      </c>
      <c r="F667" s="12" t="s">
        <v>724</v>
      </c>
      <c r="G667" s="110"/>
    </row>
    <row r="668" spans="1:7" x14ac:dyDescent="0.25">
      <c r="A668" s="12">
        <v>1</v>
      </c>
      <c r="B668" s="12" t="s">
        <v>869</v>
      </c>
      <c r="C668" s="96">
        <v>46246</v>
      </c>
      <c r="D668" s="12" t="s">
        <v>161</v>
      </c>
      <c r="E668" s="116">
        <v>70</v>
      </c>
      <c r="F668" s="12" t="s">
        <v>724</v>
      </c>
      <c r="G668" s="110"/>
    </row>
    <row r="669" spans="1:7" x14ac:dyDescent="0.25">
      <c r="A669" s="12">
        <v>1</v>
      </c>
      <c r="B669" s="12" t="s">
        <v>560</v>
      </c>
      <c r="C669" s="96">
        <v>46247</v>
      </c>
      <c r="D669" s="12" t="s">
        <v>801</v>
      </c>
      <c r="E669" s="116">
        <v>5.94</v>
      </c>
      <c r="F669" s="12" t="s">
        <v>724</v>
      </c>
      <c r="G669" s="110"/>
    </row>
    <row r="670" spans="1:7" x14ac:dyDescent="0.25">
      <c r="A670" s="12">
        <v>1</v>
      </c>
      <c r="B670" s="12" t="s">
        <v>23</v>
      </c>
      <c r="C670" s="96">
        <v>46247</v>
      </c>
      <c r="D670" s="12" t="s">
        <v>801</v>
      </c>
      <c r="E670" s="116">
        <v>44.1</v>
      </c>
      <c r="F670" s="12" t="s">
        <v>724</v>
      </c>
      <c r="G670" s="110"/>
    </row>
    <row r="671" spans="1:7" x14ac:dyDescent="0.25">
      <c r="A671" s="12">
        <v>1</v>
      </c>
      <c r="B671" s="12" t="s">
        <v>111</v>
      </c>
      <c r="C671" s="96">
        <v>46247</v>
      </c>
      <c r="D671" s="12" t="s">
        <v>801</v>
      </c>
      <c r="E671" s="116">
        <v>138</v>
      </c>
      <c r="F671" s="12" t="s">
        <v>724</v>
      </c>
      <c r="G671" s="110"/>
    </row>
    <row r="672" spans="1:7" x14ac:dyDescent="0.25">
      <c r="A672" s="12">
        <v>2</v>
      </c>
      <c r="B672" s="12" t="s">
        <v>538</v>
      </c>
      <c r="C672" s="96">
        <v>46247</v>
      </c>
      <c r="D672" s="12" t="s">
        <v>801</v>
      </c>
      <c r="E672" s="116">
        <v>26</v>
      </c>
      <c r="F672" s="12" t="s">
        <v>724</v>
      </c>
      <c r="G672" s="110"/>
    </row>
    <row r="673" spans="1:7" x14ac:dyDescent="0.25">
      <c r="A673" s="12">
        <v>10</v>
      </c>
      <c r="B673" s="12" t="s">
        <v>551</v>
      </c>
      <c r="C673" s="96">
        <v>46247</v>
      </c>
      <c r="D673" s="12" t="s">
        <v>43</v>
      </c>
      <c r="E673" s="116">
        <v>18.3</v>
      </c>
      <c r="F673" s="12" t="s">
        <v>723</v>
      </c>
      <c r="G673" s="110"/>
    </row>
    <row r="674" spans="1:7" x14ac:dyDescent="0.25">
      <c r="A674" s="12">
        <v>1</v>
      </c>
      <c r="B674" s="12" t="s">
        <v>847</v>
      </c>
      <c r="C674" s="96">
        <v>46247</v>
      </c>
      <c r="D674" s="12" t="s">
        <v>889</v>
      </c>
      <c r="E674" s="116">
        <v>30</v>
      </c>
      <c r="F674" s="12" t="s">
        <v>724</v>
      </c>
      <c r="G674" s="110"/>
    </row>
    <row r="675" spans="1:7" x14ac:dyDescent="0.25">
      <c r="A675" s="12">
        <v>1</v>
      </c>
      <c r="B675" s="12" t="s">
        <v>561</v>
      </c>
      <c r="C675" s="96">
        <v>46248</v>
      </c>
      <c r="D675" s="12" t="s">
        <v>889</v>
      </c>
      <c r="E675" s="116">
        <v>21</v>
      </c>
      <c r="F675" s="12" t="s">
        <v>723</v>
      </c>
      <c r="G675" s="110"/>
    </row>
    <row r="676" spans="1:7" x14ac:dyDescent="0.25">
      <c r="A676" s="12">
        <v>1</v>
      </c>
      <c r="B676" s="12" t="s">
        <v>94</v>
      </c>
      <c r="C676" s="96">
        <v>46248</v>
      </c>
      <c r="D676" s="12" t="s">
        <v>889</v>
      </c>
      <c r="E676" s="116">
        <v>25</v>
      </c>
      <c r="F676" s="12" t="s">
        <v>723</v>
      </c>
      <c r="G676" s="110"/>
    </row>
    <row r="677" spans="1:7" x14ac:dyDescent="0.25">
      <c r="A677" s="12">
        <v>1</v>
      </c>
      <c r="B677" s="12" t="s">
        <v>94</v>
      </c>
      <c r="C677" s="96">
        <v>46248</v>
      </c>
      <c r="D677" s="12" t="s">
        <v>889</v>
      </c>
      <c r="E677" s="116">
        <v>25</v>
      </c>
      <c r="F677" s="12" t="s">
        <v>724</v>
      </c>
      <c r="G677" s="110"/>
    </row>
    <row r="678" spans="1:7" x14ac:dyDescent="0.25">
      <c r="A678" s="12">
        <v>3</v>
      </c>
      <c r="B678" s="12" t="s">
        <v>538</v>
      </c>
      <c r="C678" s="96">
        <v>46249</v>
      </c>
      <c r="D678" s="12" t="s">
        <v>462</v>
      </c>
      <c r="E678" s="116">
        <v>39</v>
      </c>
      <c r="F678" s="12" t="s">
        <v>723</v>
      </c>
      <c r="G678" s="110"/>
    </row>
    <row r="679" spans="1:7" x14ac:dyDescent="0.25">
      <c r="A679" s="12">
        <v>6</v>
      </c>
      <c r="B679" s="12" t="s">
        <v>558</v>
      </c>
      <c r="C679" s="96">
        <v>46249</v>
      </c>
      <c r="D679" s="12" t="s">
        <v>462</v>
      </c>
      <c r="E679" s="116">
        <v>2.0999999999999996</v>
      </c>
      <c r="F679" s="12" t="s">
        <v>723</v>
      </c>
      <c r="G679" s="110"/>
    </row>
    <row r="680" spans="1:7" x14ac:dyDescent="0.25">
      <c r="A680" s="12">
        <v>1</v>
      </c>
      <c r="B680" s="12" t="s">
        <v>561</v>
      </c>
      <c r="C680" s="96">
        <v>46249</v>
      </c>
      <c r="D680" s="12" t="s">
        <v>462</v>
      </c>
      <c r="E680" s="116">
        <v>21</v>
      </c>
      <c r="F680" s="12" t="s">
        <v>724</v>
      </c>
      <c r="G680" s="110"/>
    </row>
    <row r="681" spans="1:7" x14ac:dyDescent="0.25">
      <c r="A681" s="12">
        <v>1</v>
      </c>
      <c r="B681" s="12" t="s">
        <v>94</v>
      </c>
      <c r="C681" s="96">
        <v>46249</v>
      </c>
      <c r="D681" s="12" t="s">
        <v>43</v>
      </c>
      <c r="E681" s="116">
        <v>25</v>
      </c>
      <c r="F681" s="12" t="s">
        <v>723</v>
      </c>
      <c r="G681" s="110"/>
    </row>
    <row r="682" spans="1:7" x14ac:dyDescent="0.25">
      <c r="A682" s="12">
        <v>30</v>
      </c>
      <c r="B682" s="12" t="s">
        <v>541</v>
      </c>
      <c r="C682" s="96">
        <v>46249</v>
      </c>
      <c r="D682" s="12" t="s">
        <v>43</v>
      </c>
      <c r="E682" s="116">
        <v>102.9</v>
      </c>
      <c r="F682" s="12" t="s">
        <v>723</v>
      </c>
      <c r="G682" s="110"/>
    </row>
    <row r="683" spans="1:7" x14ac:dyDescent="0.25">
      <c r="A683" s="12">
        <v>1</v>
      </c>
      <c r="B683" s="12" t="s">
        <v>630</v>
      </c>
      <c r="C683" s="96">
        <v>46249</v>
      </c>
      <c r="D683" s="12" t="s">
        <v>43</v>
      </c>
      <c r="E683" s="116">
        <v>16</v>
      </c>
      <c r="F683" s="12" t="s">
        <v>723</v>
      </c>
      <c r="G683" s="110"/>
    </row>
    <row r="684" spans="1:7" x14ac:dyDescent="0.25">
      <c r="A684" s="12">
        <v>1</v>
      </c>
      <c r="B684" s="12" t="s">
        <v>120</v>
      </c>
      <c r="C684" s="96">
        <v>46249</v>
      </c>
      <c r="D684" s="12" t="s">
        <v>43</v>
      </c>
      <c r="E684" s="116">
        <v>28</v>
      </c>
      <c r="F684" s="12" t="s">
        <v>723</v>
      </c>
      <c r="G684" s="110"/>
    </row>
    <row r="685" spans="1:7" x14ac:dyDescent="0.25">
      <c r="A685" s="12">
        <v>1</v>
      </c>
      <c r="B685" s="12" t="s">
        <v>807</v>
      </c>
      <c r="C685" s="96">
        <v>46250</v>
      </c>
      <c r="D685" s="12" t="s">
        <v>801</v>
      </c>
      <c r="E685" s="116">
        <v>35</v>
      </c>
      <c r="F685" s="12" t="s">
        <v>723</v>
      </c>
      <c r="G685" s="110"/>
    </row>
    <row r="686" spans="1:7" x14ac:dyDescent="0.25">
      <c r="A686" s="12">
        <v>1</v>
      </c>
      <c r="B686" s="12" t="s">
        <v>869</v>
      </c>
      <c r="C686" s="96">
        <v>46251</v>
      </c>
      <c r="D686" s="12" t="s">
        <v>889</v>
      </c>
      <c r="E686" s="116">
        <v>70</v>
      </c>
      <c r="F686" s="12" t="s">
        <v>724</v>
      </c>
      <c r="G686" s="110"/>
    </row>
    <row r="687" spans="1:7" x14ac:dyDescent="0.25">
      <c r="A687" s="12">
        <v>1</v>
      </c>
      <c r="B687" s="12" t="s">
        <v>120</v>
      </c>
      <c r="C687" s="96">
        <v>46251</v>
      </c>
      <c r="D687" s="12" t="s">
        <v>889</v>
      </c>
      <c r="E687" s="116">
        <v>28</v>
      </c>
      <c r="F687" s="12" t="s">
        <v>724</v>
      </c>
      <c r="G687" s="110"/>
    </row>
    <row r="688" spans="1:7" x14ac:dyDescent="0.25">
      <c r="A688" s="12">
        <v>1</v>
      </c>
      <c r="B688" s="12" t="s">
        <v>707</v>
      </c>
      <c r="C688" s="96">
        <v>46251</v>
      </c>
      <c r="D688" s="12" t="s">
        <v>889</v>
      </c>
      <c r="E688" s="116">
        <v>1.9</v>
      </c>
      <c r="F688" s="12" t="s">
        <v>723</v>
      </c>
      <c r="G688" s="110"/>
    </row>
    <row r="689" spans="1:7" x14ac:dyDescent="0.25">
      <c r="A689" s="12">
        <v>1</v>
      </c>
      <c r="B689" s="12" t="s">
        <v>707</v>
      </c>
      <c r="C689" s="96">
        <v>46251</v>
      </c>
      <c r="D689" s="12" t="s">
        <v>889</v>
      </c>
      <c r="E689" s="116">
        <v>1.9</v>
      </c>
      <c r="F689" s="12" t="s">
        <v>723</v>
      </c>
      <c r="G689" s="110"/>
    </row>
    <row r="690" spans="1:7" x14ac:dyDescent="0.25">
      <c r="A690" s="12">
        <v>1</v>
      </c>
      <c r="B690" s="12" t="s">
        <v>121</v>
      </c>
      <c r="C690" s="96">
        <v>46251</v>
      </c>
      <c r="D690" s="12" t="s">
        <v>568</v>
      </c>
      <c r="E690" s="116">
        <v>36.39</v>
      </c>
      <c r="F690" s="12" t="s">
        <v>723</v>
      </c>
      <c r="G690" s="110"/>
    </row>
    <row r="691" spans="1:7" x14ac:dyDescent="0.25">
      <c r="A691" s="12">
        <v>1</v>
      </c>
      <c r="B691" s="12" t="s">
        <v>551</v>
      </c>
      <c r="C691" s="96">
        <v>46251</v>
      </c>
      <c r="D691" s="12" t="s">
        <v>889</v>
      </c>
      <c r="E691" s="116">
        <v>1.83</v>
      </c>
      <c r="F691" s="12" t="s">
        <v>724</v>
      </c>
      <c r="G691" s="110"/>
    </row>
    <row r="692" spans="1:7" x14ac:dyDescent="0.25">
      <c r="A692" s="12">
        <v>1</v>
      </c>
      <c r="B692" s="12" t="s">
        <v>106</v>
      </c>
      <c r="C692" s="96">
        <v>46251</v>
      </c>
      <c r="D692" s="12" t="s">
        <v>889</v>
      </c>
      <c r="E692" s="116">
        <v>40</v>
      </c>
      <c r="F692" s="12" t="s">
        <v>724</v>
      </c>
      <c r="G692" s="110"/>
    </row>
    <row r="693" spans="1:7" x14ac:dyDescent="0.25">
      <c r="A693" s="12">
        <v>1</v>
      </c>
      <c r="B693" s="12" t="s">
        <v>2</v>
      </c>
      <c r="C693" s="96">
        <v>46252</v>
      </c>
      <c r="D693" s="12" t="s">
        <v>568</v>
      </c>
      <c r="E693" s="116">
        <v>113.24</v>
      </c>
      <c r="F693" s="12" t="s">
        <v>723</v>
      </c>
      <c r="G693" s="110"/>
    </row>
    <row r="694" spans="1:7" x14ac:dyDescent="0.25">
      <c r="A694" s="12">
        <v>10</v>
      </c>
      <c r="B694" s="12" t="s">
        <v>735</v>
      </c>
      <c r="C694" s="96">
        <v>46253</v>
      </c>
      <c r="D694" s="12" t="s">
        <v>43</v>
      </c>
      <c r="E694" s="116">
        <v>9.6</v>
      </c>
      <c r="F694" s="12" t="s">
        <v>723</v>
      </c>
      <c r="G694" s="110"/>
    </row>
    <row r="695" spans="1:7" x14ac:dyDescent="0.25">
      <c r="A695" s="12">
        <v>1</v>
      </c>
      <c r="B695" s="12" t="s">
        <v>538</v>
      </c>
      <c r="C695" s="96">
        <v>46253</v>
      </c>
      <c r="D695" s="12" t="s">
        <v>801</v>
      </c>
      <c r="E695" s="116">
        <v>13</v>
      </c>
      <c r="F695" s="12" t="s">
        <v>723</v>
      </c>
      <c r="G695" s="110"/>
    </row>
    <row r="696" spans="1:7" x14ac:dyDescent="0.25">
      <c r="A696" s="12">
        <v>1</v>
      </c>
      <c r="B696" s="12" t="s">
        <v>707</v>
      </c>
      <c r="C696" s="96">
        <v>46254</v>
      </c>
      <c r="D696" s="12" t="s">
        <v>889</v>
      </c>
      <c r="E696" s="116">
        <v>1.9</v>
      </c>
      <c r="F696" s="12" t="s">
        <v>723</v>
      </c>
      <c r="G696" s="110"/>
    </row>
    <row r="697" spans="1:7" x14ac:dyDescent="0.25">
      <c r="A697" s="12">
        <v>1</v>
      </c>
      <c r="B697" s="12" t="s">
        <v>907</v>
      </c>
      <c r="C697" s="96">
        <v>46254</v>
      </c>
      <c r="D697" s="12" t="s">
        <v>889</v>
      </c>
      <c r="E697" s="116">
        <v>90</v>
      </c>
      <c r="F697" s="12" t="s">
        <v>723</v>
      </c>
      <c r="G697" s="110"/>
    </row>
    <row r="698" spans="1:7" x14ac:dyDescent="0.25">
      <c r="A698" s="12">
        <v>1</v>
      </c>
      <c r="B698" s="12" t="s">
        <v>543</v>
      </c>
      <c r="C698" s="96">
        <v>46254</v>
      </c>
      <c r="D698" s="12" t="s">
        <v>567</v>
      </c>
      <c r="E698" s="116">
        <v>46.71</v>
      </c>
      <c r="F698" s="12" t="s">
        <v>723</v>
      </c>
      <c r="G698" s="110"/>
    </row>
    <row r="699" spans="1:7" x14ac:dyDescent="0.25">
      <c r="A699" s="12">
        <v>1</v>
      </c>
      <c r="B699" s="12" t="s">
        <v>628</v>
      </c>
      <c r="C699" s="96">
        <v>46254</v>
      </c>
      <c r="D699" s="12" t="s">
        <v>567</v>
      </c>
      <c r="E699" s="116">
        <v>19.600000000000001</v>
      </c>
      <c r="F699" s="12" t="s">
        <v>723</v>
      </c>
      <c r="G699" s="110"/>
    </row>
    <row r="700" spans="1:7" x14ac:dyDescent="0.25">
      <c r="A700" s="12">
        <v>1</v>
      </c>
      <c r="B700" s="12" t="s">
        <v>735</v>
      </c>
      <c r="C700" s="96">
        <v>46254</v>
      </c>
      <c r="D700" s="12" t="s">
        <v>801</v>
      </c>
      <c r="E700" s="116">
        <v>0.96</v>
      </c>
      <c r="F700" s="12" t="s">
        <v>723</v>
      </c>
      <c r="G700" s="110"/>
    </row>
    <row r="701" spans="1:7" x14ac:dyDescent="0.25">
      <c r="A701" s="12">
        <v>1</v>
      </c>
      <c r="B701" s="12" t="s">
        <v>691</v>
      </c>
      <c r="C701" s="96">
        <v>46254</v>
      </c>
      <c r="D701" s="12" t="s">
        <v>43</v>
      </c>
      <c r="E701" s="116">
        <v>35.9</v>
      </c>
      <c r="F701" s="12" t="s">
        <v>723</v>
      </c>
      <c r="G701" s="110"/>
    </row>
    <row r="702" spans="1:7" x14ac:dyDescent="0.25">
      <c r="A702" s="12">
        <v>84</v>
      </c>
      <c r="B702" s="12" t="s">
        <v>908</v>
      </c>
      <c r="C702" s="96">
        <v>46255</v>
      </c>
      <c r="D702" s="12" t="s">
        <v>462</v>
      </c>
      <c r="E702" s="116">
        <v>99.96</v>
      </c>
      <c r="F702" s="12" t="s">
        <v>723</v>
      </c>
      <c r="G702" s="110"/>
    </row>
    <row r="703" spans="1:7" x14ac:dyDescent="0.25">
      <c r="A703" s="12">
        <v>1</v>
      </c>
      <c r="B703" s="12" t="s">
        <v>796</v>
      </c>
      <c r="C703" s="96">
        <v>46255</v>
      </c>
      <c r="D703" s="12" t="s">
        <v>462</v>
      </c>
      <c r="E703" s="116">
        <v>35</v>
      </c>
      <c r="F703" s="12" t="s">
        <v>723</v>
      </c>
      <c r="G703" s="110"/>
    </row>
    <row r="704" spans="1:7" x14ac:dyDescent="0.25">
      <c r="A704" s="12">
        <v>1</v>
      </c>
      <c r="B704" s="12" t="s">
        <v>691</v>
      </c>
      <c r="C704" s="96">
        <v>46257</v>
      </c>
      <c r="D704" s="12" t="s">
        <v>568</v>
      </c>
      <c r="E704" s="116">
        <v>35.9</v>
      </c>
      <c r="F704" s="12" t="s">
        <v>724</v>
      </c>
      <c r="G704" s="110"/>
    </row>
    <row r="705" spans="1:7" x14ac:dyDescent="0.25">
      <c r="A705" s="12">
        <v>1</v>
      </c>
      <c r="B705" s="12" t="s">
        <v>630</v>
      </c>
      <c r="C705" s="96">
        <v>46257</v>
      </c>
      <c r="D705" s="12" t="s">
        <v>568</v>
      </c>
      <c r="E705" s="116">
        <v>16</v>
      </c>
      <c r="F705" s="12" t="s">
        <v>724</v>
      </c>
      <c r="G705" s="110"/>
    </row>
    <row r="706" spans="1:7" x14ac:dyDescent="0.25">
      <c r="A706" s="12">
        <v>1</v>
      </c>
      <c r="B706" s="12" t="s">
        <v>120</v>
      </c>
      <c r="C706" s="96">
        <v>46257</v>
      </c>
      <c r="D706" s="12" t="s">
        <v>568</v>
      </c>
      <c r="E706" s="116">
        <v>28</v>
      </c>
      <c r="F706" s="12" t="s">
        <v>724</v>
      </c>
      <c r="G706" s="110"/>
    </row>
    <row r="707" spans="1:7" x14ac:dyDescent="0.25">
      <c r="A707" s="12">
        <v>30</v>
      </c>
      <c r="B707" s="12" t="s">
        <v>910</v>
      </c>
      <c r="C707" s="96">
        <v>46257</v>
      </c>
      <c r="D707" s="12" t="s">
        <v>568</v>
      </c>
      <c r="E707" s="116">
        <v>164.1</v>
      </c>
      <c r="F707" s="12" t="s">
        <v>723</v>
      </c>
      <c r="G707" s="110"/>
    </row>
    <row r="708" spans="1:7" x14ac:dyDescent="0.25">
      <c r="A708" s="12">
        <v>30</v>
      </c>
      <c r="B708" s="12" t="s">
        <v>541</v>
      </c>
      <c r="C708" s="96">
        <v>46257</v>
      </c>
      <c r="D708" s="12" t="s">
        <v>568</v>
      </c>
      <c r="E708" s="116">
        <v>99.9</v>
      </c>
      <c r="F708" s="12" t="s">
        <v>723</v>
      </c>
      <c r="G708" s="110"/>
    </row>
    <row r="709" spans="1:7" x14ac:dyDescent="0.25">
      <c r="A709" s="12">
        <v>1</v>
      </c>
      <c r="B709" s="12" t="s">
        <v>23</v>
      </c>
      <c r="C709" s="96">
        <v>46257</v>
      </c>
      <c r="D709" s="12" t="s">
        <v>889</v>
      </c>
      <c r="E709" s="116">
        <v>44.1</v>
      </c>
      <c r="F709" s="12" t="s">
        <v>723</v>
      </c>
      <c r="G709" s="110"/>
    </row>
    <row r="710" spans="1:7" x14ac:dyDescent="0.25">
      <c r="A710" s="12">
        <v>1</v>
      </c>
      <c r="B710" s="12" t="s">
        <v>639</v>
      </c>
      <c r="C710" s="96">
        <v>46257</v>
      </c>
      <c r="D710" s="12" t="s">
        <v>42</v>
      </c>
      <c r="E710" s="116">
        <v>6.43</v>
      </c>
      <c r="F710" s="12" t="s">
        <v>723</v>
      </c>
      <c r="G710" s="110"/>
    </row>
    <row r="711" spans="1:7" x14ac:dyDescent="0.25">
      <c r="A711" s="12">
        <v>1</v>
      </c>
      <c r="B711" s="12" t="s">
        <v>807</v>
      </c>
      <c r="C711" s="96">
        <v>46258</v>
      </c>
      <c r="D711" s="12" t="s">
        <v>568</v>
      </c>
      <c r="E711" s="116">
        <v>35</v>
      </c>
      <c r="F711" s="12" t="s">
        <v>723</v>
      </c>
      <c r="G711" s="110"/>
    </row>
    <row r="712" spans="1:7" x14ac:dyDescent="0.25">
      <c r="A712" s="12">
        <v>10</v>
      </c>
      <c r="B712" s="12" t="s">
        <v>901</v>
      </c>
      <c r="C712" s="96">
        <v>46259</v>
      </c>
      <c r="D712" s="12" t="s">
        <v>43</v>
      </c>
      <c r="E712" s="116">
        <v>22.799999999999997</v>
      </c>
      <c r="F712" s="12" t="s">
        <v>723</v>
      </c>
      <c r="G712" s="110"/>
    </row>
    <row r="713" spans="1:7" x14ac:dyDescent="0.25">
      <c r="A713" s="12">
        <v>30</v>
      </c>
      <c r="B713" s="12" t="s">
        <v>541</v>
      </c>
      <c r="C713" s="96">
        <v>46259</v>
      </c>
      <c r="D713" s="12" t="s">
        <v>43</v>
      </c>
      <c r="E713" s="116">
        <v>99.9</v>
      </c>
      <c r="F713" s="12" t="s">
        <v>723</v>
      </c>
      <c r="G713" s="110"/>
    </row>
    <row r="714" spans="1:7" x14ac:dyDescent="0.25">
      <c r="A714" s="12">
        <v>1</v>
      </c>
      <c r="B714" s="12" t="s">
        <v>538</v>
      </c>
      <c r="C714" s="96">
        <v>46260</v>
      </c>
      <c r="D714" s="12" t="s">
        <v>889</v>
      </c>
      <c r="E714" s="116">
        <v>13</v>
      </c>
      <c r="F714" s="12" t="s">
        <v>724</v>
      </c>
      <c r="G714" s="110"/>
    </row>
    <row r="715" spans="1:7" x14ac:dyDescent="0.25">
      <c r="A715" s="12">
        <v>1</v>
      </c>
      <c r="B715" s="12" t="s">
        <v>458</v>
      </c>
      <c r="C715" s="96">
        <v>46260</v>
      </c>
      <c r="D715" s="12" t="s">
        <v>161</v>
      </c>
      <c r="E715" s="116">
        <v>10.79</v>
      </c>
      <c r="F715" s="12" t="s">
        <v>723</v>
      </c>
      <c r="G715" s="110"/>
    </row>
    <row r="716" spans="1:7" x14ac:dyDescent="0.25">
      <c r="A716" s="12">
        <v>1</v>
      </c>
      <c r="B716" s="12" t="s">
        <v>543</v>
      </c>
      <c r="C716" s="96">
        <v>46260</v>
      </c>
      <c r="D716" s="12" t="s">
        <v>161</v>
      </c>
      <c r="E716" s="116">
        <v>46.71</v>
      </c>
      <c r="F716" s="12" t="s">
        <v>724</v>
      </c>
      <c r="G716" s="110"/>
    </row>
    <row r="717" spans="1:7" x14ac:dyDescent="0.25">
      <c r="A717" s="12">
        <v>1</v>
      </c>
      <c r="B717" s="12" t="s">
        <v>189</v>
      </c>
      <c r="C717" s="96">
        <v>46260</v>
      </c>
      <c r="D717" s="12" t="s">
        <v>161</v>
      </c>
      <c r="E717" s="116">
        <v>95</v>
      </c>
      <c r="F717" s="12" t="s">
        <v>724</v>
      </c>
      <c r="G717" s="110"/>
    </row>
    <row r="718" spans="1:7" x14ac:dyDescent="0.25">
      <c r="A718" s="12">
        <v>1</v>
      </c>
      <c r="B718" s="12" t="s">
        <v>628</v>
      </c>
      <c r="C718" s="96">
        <v>46260</v>
      </c>
      <c r="D718" s="12" t="s">
        <v>161</v>
      </c>
      <c r="E718" s="116">
        <v>19.600000000000001</v>
      </c>
      <c r="F718" s="12" t="s">
        <v>724</v>
      </c>
      <c r="G718" s="110"/>
    </row>
    <row r="719" spans="1:7" x14ac:dyDescent="0.25">
      <c r="A719" s="12">
        <v>1</v>
      </c>
      <c r="B719" s="12" t="s">
        <v>669</v>
      </c>
      <c r="C719" s="96">
        <v>46260</v>
      </c>
      <c r="D719" s="12" t="s">
        <v>161</v>
      </c>
      <c r="E719" s="116">
        <v>29</v>
      </c>
      <c r="F719" s="12" t="s">
        <v>724</v>
      </c>
      <c r="G719" s="110"/>
    </row>
    <row r="720" spans="1:7" x14ac:dyDescent="0.25">
      <c r="A720" s="12">
        <v>2</v>
      </c>
      <c r="B720" s="12" t="s">
        <v>538</v>
      </c>
      <c r="C720" s="96">
        <v>46260</v>
      </c>
      <c r="D720" s="12" t="s">
        <v>161</v>
      </c>
      <c r="E720" s="116">
        <v>26</v>
      </c>
      <c r="F720" s="12" t="s">
        <v>724</v>
      </c>
      <c r="G720" s="110"/>
    </row>
    <row r="721" spans="1:7" x14ac:dyDescent="0.25">
      <c r="A721" s="12">
        <v>1</v>
      </c>
      <c r="B721" s="12" t="s">
        <v>654</v>
      </c>
      <c r="C721" s="96">
        <v>46260</v>
      </c>
      <c r="D721" s="12" t="s">
        <v>161</v>
      </c>
      <c r="E721" s="116">
        <v>102</v>
      </c>
      <c r="F721" s="12" t="s">
        <v>724</v>
      </c>
      <c r="G721" s="110"/>
    </row>
    <row r="722" spans="1:7" x14ac:dyDescent="0.25">
      <c r="A722" s="12">
        <v>1</v>
      </c>
      <c r="B722" s="12" t="s">
        <v>121</v>
      </c>
      <c r="C722" s="96">
        <v>46260</v>
      </c>
      <c r="D722" s="12" t="s">
        <v>161</v>
      </c>
      <c r="E722" s="116">
        <v>36.39</v>
      </c>
      <c r="F722" s="12" t="s">
        <v>724</v>
      </c>
      <c r="G722" s="110"/>
    </row>
    <row r="723" spans="1:7" x14ac:dyDescent="0.25">
      <c r="A723" s="12">
        <v>2</v>
      </c>
      <c r="B723" s="12" t="s">
        <v>111</v>
      </c>
      <c r="C723" s="96">
        <v>46260</v>
      </c>
      <c r="D723" s="12" t="s">
        <v>161</v>
      </c>
      <c r="E723" s="116">
        <v>276</v>
      </c>
      <c r="F723" s="12" t="s">
        <v>723</v>
      </c>
      <c r="G723" s="110"/>
    </row>
    <row r="724" spans="1:7" x14ac:dyDescent="0.25">
      <c r="A724" s="12">
        <v>2</v>
      </c>
      <c r="B724" s="12" t="s">
        <v>413</v>
      </c>
      <c r="C724" s="96">
        <v>46261</v>
      </c>
      <c r="D724" s="12" t="s">
        <v>161</v>
      </c>
      <c r="E724" s="116">
        <v>16.88</v>
      </c>
      <c r="F724" s="12" t="s">
        <v>723</v>
      </c>
      <c r="G724" s="110"/>
    </row>
    <row r="725" spans="1:7" x14ac:dyDescent="0.25">
      <c r="A725" s="12">
        <v>30</v>
      </c>
      <c r="B725" s="12" t="s">
        <v>541</v>
      </c>
      <c r="C725" s="96">
        <v>46261</v>
      </c>
      <c r="D725" s="12" t="s">
        <v>161</v>
      </c>
      <c r="E725" s="116">
        <v>99.9</v>
      </c>
      <c r="F725" s="12" t="s">
        <v>723</v>
      </c>
      <c r="G725" s="110"/>
    </row>
    <row r="726" spans="1:7" x14ac:dyDescent="0.25">
      <c r="A726" s="12">
        <v>1</v>
      </c>
      <c r="B726" s="12" t="s">
        <v>628</v>
      </c>
      <c r="C726" s="96">
        <v>46261</v>
      </c>
      <c r="D726" s="12" t="s">
        <v>43</v>
      </c>
      <c r="E726" s="116">
        <v>19.600000000000001</v>
      </c>
      <c r="F726" s="12" t="s">
        <v>723</v>
      </c>
      <c r="G726" s="110"/>
    </row>
    <row r="727" spans="1:7" x14ac:dyDescent="0.25">
      <c r="A727" s="12">
        <v>1</v>
      </c>
      <c r="B727" s="12" t="s">
        <v>538</v>
      </c>
      <c r="C727" s="96">
        <v>46261</v>
      </c>
      <c r="D727" s="12" t="s">
        <v>161</v>
      </c>
      <c r="E727" s="116">
        <v>13</v>
      </c>
      <c r="F727" s="12" t="s">
        <v>724</v>
      </c>
      <c r="G727" s="110"/>
    </row>
    <row r="728" spans="1:7" x14ac:dyDescent="0.25">
      <c r="A728" s="12">
        <v>2</v>
      </c>
      <c r="B728" s="12" t="s">
        <v>558</v>
      </c>
      <c r="C728" s="96">
        <v>46262</v>
      </c>
      <c r="D728" s="12" t="s">
        <v>43</v>
      </c>
      <c r="E728" s="116">
        <v>0.7</v>
      </c>
      <c r="F728" s="12" t="s">
        <v>723</v>
      </c>
      <c r="G728" s="110"/>
    </row>
    <row r="729" spans="1:7" x14ac:dyDescent="0.25">
      <c r="A729" s="12">
        <v>1</v>
      </c>
      <c r="B729" s="12" t="s">
        <v>807</v>
      </c>
      <c r="C729" s="96">
        <v>46262</v>
      </c>
      <c r="D729" s="12" t="s">
        <v>43</v>
      </c>
      <c r="E729" s="116">
        <v>35</v>
      </c>
      <c r="F729" s="12" t="s">
        <v>723</v>
      </c>
      <c r="G729" s="110"/>
    </row>
    <row r="730" spans="1:7" x14ac:dyDescent="0.25">
      <c r="A730" s="12">
        <v>1</v>
      </c>
      <c r="B730" s="12" t="s">
        <v>348</v>
      </c>
      <c r="C730" s="96">
        <v>46262</v>
      </c>
      <c r="D730" s="12" t="s">
        <v>801</v>
      </c>
      <c r="E730" s="116">
        <v>60</v>
      </c>
      <c r="F730" s="12" t="s">
        <v>723</v>
      </c>
      <c r="G730" s="110"/>
    </row>
    <row r="731" spans="1:7" x14ac:dyDescent="0.25">
      <c r="A731" s="12">
        <v>1</v>
      </c>
      <c r="B731" s="12" t="s">
        <v>639</v>
      </c>
      <c r="C731" s="96">
        <v>46262</v>
      </c>
      <c r="D731" s="12" t="s">
        <v>801</v>
      </c>
      <c r="E731" s="116">
        <v>6.43</v>
      </c>
      <c r="F731" s="12" t="s">
        <v>723</v>
      </c>
      <c r="G731" s="110"/>
    </row>
    <row r="732" spans="1:7" x14ac:dyDescent="0.25">
      <c r="A732" s="12">
        <v>1</v>
      </c>
      <c r="B732" s="12" t="s">
        <v>691</v>
      </c>
      <c r="C732" s="96">
        <v>46262</v>
      </c>
      <c r="D732" s="12" t="s">
        <v>801</v>
      </c>
      <c r="E732" s="116">
        <v>35.9</v>
      </c>
      <c r="F732" s="12" t="s">
        <v>723</v>
      </c>
      <c r="G732" s="110"/>
    </row>
    <row r="733" spans="1:7" x14ac:dyDescent="0.25">
      <c r="A733" s="12">
        <v>10</v>
      </c>
      <c r="B733" s="12" t="s">
        <v>911</v>
      </c>
      <c r="C733" s="96">
        <v>46262</v>
      </c>
      <c r="D733" s="12" t="s">
        <v>462</v>
      </c>
      <c r="E733" s="116">
        <v>14.8</v>
      </c>
      <c r="F733" s="12" t="s">
        <v>723</v>
      </c>
      <c r="G733" s="110"/>
    </row>
    <row r="734" spans="1:7" x14ac:dyDescent="0.25">
      <c r="A734" s="12">
        <v>4</v>
      </c>
      <c r="B734" s="12" t="s">
        <v>558</v>
      </c>
      <c r="C734" s="96">
        <v>46263</v>
      </c>
      <c r="D734" s="12" t="s">
        <v>568</v>
      </c>
      <c r="E734" s="116">
        <v>1.4</v>
      </c>
      <c r="F734" s="12" t="s">
        <v>723</v>
      </c>
      <c r="G734" s="110"/>
    </row>
    <row r="735" spans="1:7" x14ac:dyDescent="0.25">
      <c r="A735" s="12">
        <v>10</v>
      </c>
      <c r="B735" s="12" t="s">
        <v>413</v>
      </c>
      <c r="C735" s="96">
        <v>46264</v>
      </c>
      <c r="D735" s="12" t="s">
        <v>462</v>
      </c>
      <c r="E735" s="116">
        <v>84.399999999999991</v>
      </c>
      <c r="F735" s="12" t="s">
        <v>723</v>
      </c>
      <c r="G735" s="110"/>
    </row>
    <row r="736" spans="1:7" x14ac:dyDescent="0.25">
      <c r="A736" s="12">
        <v>1</v>
      </c>
      <c r="B736" s="12" t="s">
        <v>560</v>
      </c>
      <c r="C736" s="96">
        <v>46264</v>
      </c>
      <c r="D736" s="12" t="s">
        <v>42</v>
      </c>
      <c r="E736" s="116">
        <v>5.94</v>
      </c>
      <c r="F736" s="12" t="s">
        <v>723</v>
      </c>
      <c r="G736" s="110"/>
    </row>
    <row r="737" spans="1:7" x14ac:dyDescent="0.25">
      <c r="A737" s="12">
        <v>1</v>
      </c>
      <c r="B737" s="12" t="s">
        <v>691</v>
      </c>
      <c r="C737" s="96">
        <v>46265</v>
      </c>
      <c r="D737" s="12" t="s">
        <v>567</v>
      </c>
      <c r="E737" s="116">
        <v>35.9</v>
      </c>
      <c r="F737" s="12" t="s">
        <v>724</v>
      </c>
      <c r="G737" s="110"/>
    </row>
    <row r="738" spans="1:7" x14ac:dyDescent="0.25">
      <c r="A738" s="12">
        <v>1</v>
      </c>
      <c r="B738" s="12" t="s">
        <v>541</v>
      </c>
      <c r="C738" s="96">
        <v>46265</v>
      </c>
      <c r="D738" s="12" t="s">
        <v>42</v>
      </c>
      <c r="E738" s="116">
        <v>3.33</v>
      </c>
      <c r="F738" s="12" t="s">
        <v>723</v>
      </c>
      <c r="G738" s="110"/>
    </row>
    <row r="739" spans="1:7" x14ac:dyDescent="0.25">
      <c r="A739" s="12">
        <v>1</v>
      </c>
      <c r="B739" s="12" t="s">
        <v>807</v>
      </c>
      <c r="C739" s="96">
        <v>46265</v>
      </c>
      <c r="D739" s="12" t="s">
        <v>567</v>
      </c>
      <c r="E739" s="116">
        <v>35</v>
      </c>
      <c r="F739" s="12" t="s">
        <v>723</v>
      </c>
      <c r="G739" s="110"/>
    </row>
    <row r="740" spans="1:7" x14ac:dyDescent="0.25">
      <c r="A740" s="12">
        <v>1</v>
      </c>
      <c r="B740" s="12" t="s">
        <v>348</v>
      </c>
      <c r="C740" s="96">
        <v>46265</v>
      </c>
      <c r="D740" s="12" t="s">
        <v>567</v>
      </c>
      <c r="E740" s="116">
        <v>60</v>
      </c>
      <c r="F740" s="12" t="s">
        <v>723</v>
      </c>
      <c r="G740" s="110"/>
    </row>
    <row r="741" spans="1:7" x14ac:dyDescent="0.25">
      <c r="A741" s="12">
        <v>1</v>
      </c>
      <c r="B741" s="12" t="s">
        <v>348</v>
      </c>
      <c r="C741" s="96">
        <v>46265</v>
      </c>
      <c r="D741" s="12" t="s">
        <v>567</v>
      </c>
      <c r="E741" s="116">
        <v>60</v>
      </c>
      <c r="F741" s="12" t="s">
        <v>723</v>
      </c>
      <c r="G741" s="110"/>
    </row>
    <row r="742" spans="1:7" x14ac:dyDescent="0.25">
      <c r="A742" s="12">
        <v>1</v>
      </c>
      <c r="B742" s="12" t="s">
        <v>548</v>
      </c>
      <c r="C742" s="96">
        <v>46265</v>
      </c>
      <c r="D742" s="12" t="s">
        <v>42</v>
      </c>
      <c r="E742" s="116">
        <v>30.5</v>
      </c>
      <c r="F742" s="12" t="s">
        <v>723</v>
      </c>
      <c r="G742" s="110"/>
    </row>
    <row r="743" spans="1:7" x14ac:dyDescent="0.25">
      <c r="A743" s="12">
        <v>1</v>
      </c>
      <c r="B743" s="12" t="s">
        <v>106</v>
      </c>
      <c r="C743" s="96">
        <v>46265</v>
      </c>
      <c r="D743" s="12" t="s">
        <v>43</v>
      </c>
      <c r="E743" s="116">
        <v>40</v>
      </c>
      <c r="F743" s="12" t="s">
        <v>723</v>
      </c>
      <c r="G743" s="110"/>
    </row>
    <row r="744" spans="1:7" x14ac:dyDescent="0.25">
      <c r="A744" s="12">
        <v>1</v>
      </c>
      <c r="B744" s="12" t="s">
        <v>735</v>
      </c>
      <c r="C744" s="96">
        <v>46265</v>
      </c>
      <c r="D744" s="12" t="s">
        <v>889</v>
      </c>
      <c r="E744" s="116">
        <v>0.96</v>
      </c>
      <c r="F744" s="12" t="s">
        <v>723</v>
      </c>
      <c r="G744" s="110"/>
    </row>
    <row r="745" spans="1:7" x14ac:dyDescent="0.25">
      <c r="A745" s="12">
        <v>1</v>
      </c>
      <c r="B745" s="12" t="s">
        <v>94</v>
      </c>
      <c r="C745" s="96">
        <v>46266</v>
      </c>
      <c r="D745" s="12" t="s">
        <v>42</v>
      </c>
      <c r="E745" s="116">
        <v>25</v>
      </c>
      <c r="F745" s="12" t="s">
        <v>723</v>
      </c>
      <c r="G745" s="110"/>
    </row>
    <row r="746" spans="1:7" x14ac:dyDescent="0.25">
      <c r="A746" s="12">
        <v>1</v>
      </c>
      <c r="B746" s="12" t="s">
        <v>813</v>
      </c>
      <c r="C746" s="96">
        <v>46266</v>
      </c>
      <c r="D746" s="12" t="s">
        <v>43</v>
      </c>
      <c r="E746" s="116">
        <v>21</v>
      </c>
      <c r="F746" s="12" t="s">
        <v>724</v>
      </c>
      <c r="G746" s="110"/>
    </row>
    <row r="747" spans="1:7" x14ac:dyDescent="0.25">
      <c r="A747" s="12">
        <v>1</v>
      </c>
      <c r="B747" s="12" t="s">
        <v>628</v>
      </c>
      <c r="C747" s="96">
        <v>46266</v>
      </c>
      <c r="D747" s="12" t="s">
        <v>43</v>
      </c>
      <c r="E747" s="116">
        <v>19.600000000000001</v>
      </c>
      <c r="F747" s="12" t="s">
        <v>724</v>
      </c>
      <c r="G747" s="110"/>
    </row>
    <row r="748" spans="1:7" x14ac:dyDescent="0.25">
      <c r="A748" s="12">
        <v>1</v>
      </c>
      <c r="B748" s="12" t="s">
        <v>807</v>
      </c>
      <c r="C748" s="96">
        <v>46266</v>
      </c>
      <c r="D748" s="12" t="s">
        <v>43</v>
      </c>
      <c r="E748" s="116">
        <v>35</v>
      </c>
      <c r="F748" s="12" t="s">
        <v>723</v>
      </c>
      <c r="G748" s="110"/>
    </row>
    <row r="749" spans="1:7" x14ac:dyDescent="0.25">
      <c r="A749" s="12">
        <v>1</v>
      </c>
      <c r="B749" s="12" t="s">
        <v>542</v>
      </c>
      <c r="C749" s="96">
        <v>46267</v>
      </c>
      <c r="D749" s="12" t="s">
        <v>462</v>
      </c>
      <c r="E749" s="116">
        <v>29.5</v>
      </c>
      <c r="F749" s="12" t="s">
        <v>723</v>
      </c>
      <c r="G749" s="110"/>
    </row>
    <row r="750" spans="1:7" x14ac:dyDescent="0.25">
      <c r="A750" s="12">
        <v>1</v>
      </c>
      <c r="B750" s="12" t="s">
        <v>548</v>
      </c>
      <c r="C750" s="96">
        <v>46267</v>
      </c>
      <c r="D750" s="12" t="s">
        <v>462</v>
      </c>
      <c r="E750" s="116">
        <v>30.5</v>
      </c>
      <c r="F750" s="12" t="s">
        <v>723</v>
      </c>
      <c r="G750" s="110"/>
    </row>
    <row r="751" spans="1:7" x14ac:dyDescent="0.25">
      <c r="A751" s="12">
        <v>1</v>
      </c>
      <c r="B751" s="12" t="s">
        <v>548</v>
      </c>
      <c r="C751" s="96">
        <v>46267</v>
      </c>
      <c r="D751" s="12" t="s">
        <v>462</v>
      </c>
      <c r="E751" s="116">
        <v>30.5</v>
      </c>
      <c r="F751" s="12" t="s">
        <v>723</v>
      </c>
      <c r="G751" s="110"/>
    </row>
    <row r="752" spans="1:7" x14ac:dyDescent="0.25">
      <c r="A752" s="12">
        <v>1</v>
      </c>
      <c r="B752" s="12" t="s">
        <v>548</v>
      </c>
      <c r="C752" s="96">
        <v>46267</v>
      </c>
      <c r="D752" s="12" t="s">
        <v>462</v>
      </c>
      <c r="E752" s="116">
        <v>30.5</v>
      </c>
      <c r="F752" s="12" t="s">
        <v>723</v>
      </c>
      <c r="G752" s="110"/>
    </row>
    <row r="753" spans="1:7" x14ac:dyDescent="0.25">
      <c r="A753" s="12">
        <v>1</v>
      </c>
      <c r="B753" s="12" t="s">
        <v>23</v>
      </c>
      <c r="C753" s="96">
        <v>46267</v>
      </c>
      <c r="D753" s="12" t="s">
        <v>43</v>
      </c>
      <c r="E753" s="116">
        <v>44.1</v>
      </c>
      <c r="F753" s="12" t="s">
        <v>723</v>
      </c>
      <c r="G753" s="110"/>
    </row>
    <row r="754" spans="1:7" x14ac:dyDescent="0.25">
      <c r="A754" s="12">
        <v>90</v>
      </c>
      <c r="B754" s="12" t="s">
        <v>488</v>
      </c>
      <c r="C754" s="96">
        <v>46267</v>
      </c>
      <c r="D754" s="12" t="s">
        <v>40</v>
      </c>
      <c r="E754" s="116">
        <v>80.099999999999994</v>
      </c>
      <c r="F754" s="12" t="s">
        <v>723</v>
      </c>
      <c r="G754" s="110"/>
    </row>
    <row r="755" spans="1:7" x14ac:dyDescent="0.25">
      <c r="A755" s="12">
        <v>1</v>
      </c>
      <c r="B755" s="12" t="s">
        <v>654</v>
      </c>
      <c r="C755" s="96">
        <v>46267</v>
      </c>
      <c r="D755" s="12" t="s">
        <v>801</v>
      </c>
      <c r="E755" s="116">
        <v>102</v>
      </c>
      <c r="F755" s="12" t="s">
        <v>723</v>
      </c>
      <c r="G755" s="110"/>
    </row>
    <row r="756" spans="1:7" x14ac:dyDescent="0.25">
      <c r="A756" s="12">
        <v>1</v>
      </c>
      <c r="B756" s="12" t="s">
        <v>910</v>
      </c>
      <c r="C756" s="96">
        <v>46267</v>
      </c>
      <c r="D756" s="12" t="s">
        <v>801</v>
      </c>
      <c r="E756" s="116">
        <v>5.47</v>
      </c>
      <c r="F756" s="12" t="s">
        <v>723</v>
      </c>
      <c r="G756" s="110"/>
    </row>
    <row r="757" spans="1:7" x14ac:dyDescent="0.25">
      <c r="A757" s="12">
        <v>1</v>
      </c>
      <c r="B757" s="12" t="s">
        <v>735</v>
      </c>
      <c r="C757" s="96">
        <v>46269</v>
      </c>
      <c r="D757" s="12" t="s">
        <v>42</v>
      </c>
      <c r="E757" s="116">
        <v>0.96</v>
      </c>
      <c r="F757" s="12" t="s">
        <v>723</v>
      </c>
      <c r="G757" s="110"/>
    </row>
    <row r="758" spans="1:7" x14ac:dyDescent="0.25">
      <c r="A758" s="12">
        <v>10</v>
      </c>
      <c r="B758" s="12" t="s">
        <v>413</v>
      </c>
      <c r="C758" s="96">
        <v>46269</v>
      </c>
      <c r="D758" s="12" t="s">
        <v>462</v>
      </c>
      <c r="E758" s="116">
        <v>84.399999999999991</v>
      </c>
      <c r="F758" s="12" t="s">
        <v>723</v>
      </c>
      <c r="G758" s="110"/>
    </row>
    <row r="759" spans="1:7" x14ac:dyDescent="0.25">
      <c r="A759" s="12">
        <v>10</v>
      </c>
      <c r="B759" s="12" t="s">
        <v>911</v>
      </c>
      <c r="C759" s="96">
        <v>46269</v>
      </c>
      <c r="D759" s="12" t="s">
        <v>462</v>
      </c>
      <c r="E759" s="116">
        <v>14.8</v>
      </c>
      <c r="F759" s="12" t="s">
        <v>723</v>
      </c>
      <c r="G759" s="110"/>
    </row>
    <row r="760" spans="1:7" x14ac:dyDescent="0.25">
      <c r="A760" s="12">
        <v>10</v>
      </c>
      <c r="B760" s="12" t="s">
        <v>735</v>
      </c>
      <c r="C760" s="96">
        <v>46269</v>
      </c>
      <c r="D760" s="12" t="s">
        <v>889</v>
      </c>
      <c r="E760" s="116">
        <v>9.6</v>
      </c>
      <c r="F760" s="12" t="s">
        <v>723</v>
      </c>
      <c r="G760" s="110"/>
    </row>
    <row r="761" spans="1:7" x14ac:dyDescent="0.25">
      <c r="A761" s="12">
        <v>1</v>
      </c>
      <c r="B761" s="12" t="s">
        <v>114</v>
      </c>
      <c r="C761" s="96">
        <v>46269</v>
      </c>
      <c r="D761" s="12" t="s">
        <v>40</v>
      </c>
      <c r="E761" s="116">
        <v>196.4</v>
      </c>
      <c r="F761" s="12" t="s">
        <v>723</v>
      </c>
      <c r="G761" s="110"/>
    </row>
    <row r="762" spans="1:7" x14ac:dyDescent="0.25">
      <c r="A762" s="12">
        <v>11</v>
      </c>
      <c r="B762" s="12" t="s">
        <v>735</v>
      </c>
      <c r="C762" s="96">
        <v>46269</v>
      </c>
      <c r="D762" s="12" t="s">
        <v>42</v>
      </c>
      <c r="E762" s="116">
        <v>10.559999999999999</v>
      </c>
      <c r="F762" s="12" t="s">
        <v>723</v>
      </c>
      <c r="G762" s="110"/>
    </row>
    <row r="763" spans="1:7" x14ac:dyDescent="0.25">
      <c r="A763" s="12">
        <v>10</v>
      </c>
      <c r="B763" s="12" t="s">
        <v>705</v>
      </c>
      <c r="C763" s="96">
        <v>46269</v>
      </c>
      <c r="D763" s="12" t="s">
        <v>42</v>
      </c>
      <c r="E763" s="116">
        <v>29</v>
      </c>
      <c r="F763" s="12" t="s">
        <v>723</v>
      </c>
      <c r="G763" s="110"/>
    </row>
    <row r="764" spans="1:7" x14ac:dyDescent="0.25">
      <c r="A764" s="12">
        <v>1</v>
      </c>
      <c r="B764" s="12" t="s">
        <v>106</v>
      </c>
      <c r="C764" s="96">
        <v>46269</v>
      </c>
      <c r="D764" s="12" t="s">
        <v>462</v>
      </c>
      <c r="E764" s="116">
        <v>40</v>
      </c>
      <c r="F764" s="12" t="s">
        <v>723</v>
      </c>
      <c r="G764" s="110"/>
    </row>
    <row r="765" spans="1:7" x14ac:dyDescent="0.25">
      <c r="A765" s="12">
        <v>10</v>
      </c>
      <c r="B765" s="12" t="s">
        <v>413</v>
      </c>
      <c r="C765" s="96">
        <v>46270</v>
      </c>
      <c r="D765" s="12" t="s">
        <v>40</v>
      </c>
      <c r="E765" s="116">
        <v>84.399999999999991</v>
      </c>
      <c r="F765" s="12" t="s">
        <v>723</v>
      </c>
      <c r="G765" s="110"/>
    </row>
    <row r="766" spans="1:7" x14ac:dyDescent="0.25">
      <c r="A766" s="12">
        <v>30</v>
      </c>
      <c r="B766" s="12" t="s">
        <v>541</v>
      </c>
      <c r="C766" s="96">
        <v>46270</v>
      </c>
      <c r="D766" s="12" t="s">
        <v>40</v>
      </c>
      <c r="E766" s="116">
        <v>99.9</v>
      </c>
      <c r="F766" s="12" t="s">
        <v>723</v>
      </c>
      <c r="G766" s="110"/>
    </row>
    <row r="767" spans="1:7" x14ac:dyDescent="0.25">
      <c r="A767" s="12">
        <v>10</v>
      </c>
      <c r="B767" s="12" t="s">
        <v>911</v>
      </c>
      <c r="C767" s="96">
        <v>46270</v>
      </c>
      <c r="D767" s="12" t="s">
        <v>40</v>
      </c>
      <c r="E767" s="116">
        <v>14.8</v>
      </c>
      <c r="F767" s="12" t="s">
        <v>723</v>
      </c>
      <c r="G767" s="110"/>
    </row>
    <row r="768" spans="1:7" x14ac:dyDescent="0.25">
      <c r="A768" s="12">
        <v>1</v>
      </c>
      <c r="B768" s="12" t="s">
        <v>10</v>
      </c>
      <c r="C768" s="96">
        <v>46270</v>
      </c>
      <c r="D768" s="12" t="s">
        <v>40</v>
      </c>
      <c r="E768" s="116">
        <v>0.62</v>
      </c>
      <c r="F768" s="12" t="s">
        <v>723</v>
      </c>
      <c r="G768" s="110"/>
    </row>
    <row r="769" spans="1:7" x14ac:dyDescent="0.25">
      <c r="A769" s="12">
        <v>1</v>
      </c>
      <c r="B769" s="12" t="s">
        <v>560</v>
      </c>
      <c r="C769" s="96">
        <v>46272</v>
      </c>
      <c r="D769" s="12" t="s">
        <v>889</v>
      </c>
      <c r="E769" s="116">
        <v>5.94</v>
      </c>
      <c r="F769" s="12" t="s">
        <v>724</v>
      </c>
      <c r="G769" s="110"/>
    </row>
    <row r="770" spans="1:7" x14ac:dyDescent="0.25">
      <c r="A770" s="12">
        <v>1</v>
      </c>
      <c r="B770" s="12" t="s">
        <v>23</v>
      </c>
      <c r="C770" s="96">
        <v>46272</v>
      </c>
      <c r="D770" s="12" t="s">
        <v>889</v>
      </c>
      <c r="E770" s="116">
        <v>44.1</v>
      </c>
      <c r="F770" s="12" t="s">
        <v>724</v>
      </c>
      <c r="G770" s="110"/>
    </row>
    <row r="771" spans="1:7" x14ac:dyDescent="0.25">
      <c r="A771" s="12">
        <v>2</v>
      </c>
      <c r="B771" s="12" t="s">
        <v>807</v>
      </c>
      <c r="C771" s="96">
        <v>46272</v>
      </c>
      <c r="D771" s="12" t="s">
        <v>889</v>
      </c>
      <c r="E771" s="116">
        <v>70</v>
      </c>
      <c r="F771" s="12" t="s">
        <v>723</v>
      </c>
      <c r="G771" s="110"/>
    </row>
    <row r="772" spans="1:7" x14ac:dyDescent="0.25">
      <c r="A772" s="12">
        <v>1</v>
      </c>
      <c r="B772" s="12" t="s">
        <v>654</v>
      </c>
      <c r="C772" s="96">
        <v>46272</v>
      </c>
      <c r="D772" s="12" t="s">
        <v>801</v>
      </c>
      <c r="E772" s="116">
        <v>102</v>
      </c>
      <c r="F772" s="12" t="s">
        <v>723</v>
      </c>
      <c r="G772" s="110"/>
    </row>
    <row r="773" spans="1:7" x14ac:dyDescent="0.25">
      <c r="A773" s="12">
        <v>1</v>
      </c>
      <c r="B773" s="12" t="s">
        <v>348</v>
      </c>
      <c r="C773" s="96">
        <v>46272</v>
      </c>
      <c r="D773" s="12" t="s">
        <v>801</v>
      </c>
      <c r="E773" s="116">
        <v>60</v>
      </c>
      <c r="F773" s="12" t="s">
        <v>723</v>
      </c>
      <c r="G773" s="110"/>
    </row>
    <row r="774" spans="1:7" x14ac:dyDescent="0.25">
      <c r="A774" s="12">
        <v>1</v>
      </c>
      <c r="B774" s="12" t="s">
        <v>106</v>
      </c>
      <c r="C774" s="96">
        <v>46272</v>
      </c>
      <c r="D774" s="12" t="s">
        <v>801</v>
      </c>
      <c r="E774" s="116">
        <v>40</v>
      </c>
      <c r="F774" s="12" t="s">
        <v>724</v>
      </c>
      <c r="G774" s="110"/>
    </row>
    <row r="775" spans="1:7" x14ac:dyDescent="0.25">
      <c r="A775" s="12">
        <v>1</v>
      </c>
      <c r="B775" s="12" t="s">
        <v>639</v>
      </c>
      <c r="C775" s="96">
        <v>46273</v>
      </c>
      <c r="D775" s="12" t="s">
        <v>801</v>
      </c>
      <c r="E775" s="116">
        <v>6.43</v>
      </c>
      <c r="F775" s="12" t="s">
        <v>724</v>
      </c>
      <c r="G775" s="110"/>
    </row>
    <row r="776" spans="1:7" x14ac:dyDescent="0.25">
      <c r="A776" s="12">
        <v>1</v>
      </c>
      <c r="B776" s="12" t="s">
        <v>348</v>
      </c>
      <c r="C776" s="96">
        <v>46273</v>
      </c>
      <c r="D776" s="12" t="s">
        <v>801</v>
      </c>
      <c r="E776" s="116">
        <v>60</v>
      </c>
      <c r="F776" s="12" t="s">
        <v>724</v>
      </c>
      <c r="G776" s="110"/>
    </row>
    <row r="777" spans="1:7" x14ac:dyDescent="0.25">
      <c r="A777" s="12">
        <v>20</v>
      </c>
      <c r="B777" s="12" t="s">
        <v>911</v>
      </c>
      <c r="C777" s="96">
        <v>46273</v>
      </c>
      <c r="D777" s="12" t="s">
        <v>40</v>
      </c>
      <c r="E777" s="116">
        <v>29.6</v>
      </c>
      <c r="F777" s="12" t="s">
        <v>723</v>
      </c>
      <c r="G777" s="110"/>
    </row>
    <row r="778" spans="1:7" x14ac:dyDescent="0.25">
      <c r="A778" s="12">
        <v>1</v>
      </c>
      <c r="B778" s="12" t="s">
        <v>23</v>
      </c>
      <c r="C778" s="96">
        <v>46274</v>
      </c>
      <c r="D778" s="12" t="s">
        <v>462</v>
      </c>
      <c r="E778" s="116">
        <v>44.1</v>
      </c>
      <c r="F778" s="12" t="s">
        <v>723</v>
      </c>
      <c r="G778" s="110"/>
    </row>
    <row r="779" spans="1:7" x14ac:dyDescent="0.25">
      <c r="A779" s="12">
        <v>10</v>
      </c>
      <c r="B779" s="12" t="s">
        <v>922</v>
      </c>
      <c r="C779" s="96">
        <v>46275</v>
      </c>
      <c r="D779" s="12" t="s">
        <v>568</v>
      </c>
      <c r="E779" s="116">
        <v>83.3</v>
      </c>
      <c r="F779" s="12" t="s">
        <v>723</v>
      </c>
      <c r="G779" s="110"/>
    </row>
    <row r="780" spans="1:7" x14ac:dyDescent="0.25">
      <c r="A780" s="12">
        <v>9</v>
      </c>
      <c r="B780" s="12" t="s">
        <v>735</v>
      </c>
      <c r="C780" s="96">
        <v>46275</v>
      </c>
      <c r="D780" s="12" t="s">
        <v>40</v>
      </c>
      <c r="E780" s="116">
        <v>8.64</v>
      </c>
      <c r="F780" s="12" t="s">
        <v>724</v>
      </c>
      <c r="G780" s="110"/>
    </row>
    <row r="781" spans="1:7" x14ac:dyDescent="0.25">
      <c r="A781" s="12">
        <v>6</v>
      </c>
      <c r="B781" s="12" t="s">
        <v>705</v>
      </c>
      <c r="C781" s="96">
        <v>46275</v>
      </c>
      <c r="D781" s="12" t="s">
        <v>40</v>
      </c>
      <c r="E781" s="116">
        <v>17.399999999999999</v>
      </c>
      <c r="F781" s="12" t="s">
        <v>724</v>
      </c>
      <c r="G781" s="110"/>
    </row>
    <row r="782" spans="1:7" x14ac:dyDescent="0.25">
      <c r="A782" s="12">
        <v>2</v>
      </c>
      <c r="B782" s="12" t="s">
        <v>735</v>
      </c>
      <c r="C782" s="96">
        <v>46275</v>
      </c>
      <c r="D782" s="12" t="s">
        <v>462</v>
      </c>
      <c r="E782" s="116">
        <v>1.92</v>
      </c>
      <c r="F782" s="12" t="s">
        <v>723</v>
      </c>
      <c r="G782" s="110"/>
    </row>
    <row r="783" spans="1:7" x14ac:dyDescent="0.25">
      <c r="A783" s="12">
        <v>1</v>
      </c>
      <c r="B783" s="12" t="s">
        <v>106</v>
      </c>
      <c r="C783" s="96">
        <v>46275</v>
      </c>
      <c r="D783" s="12" t="s">
        <v>462</v>
      </c>
      <c r="E783" s="116">
        <v>40</v>
      </c>
      <c r="F783" s="12" t="s">
        <v>723</v>
      </c>
      <c r="G783" s="110"/>
    </row>
    <row r="784" spans="1:7" x14ac:dyDescent="0.25">
      <c r="A784" s="12">
        <v>1</v>
      </c>
      <c r="B784" s="12" t="s">
        <v>106</v>
      </c>
      <c r="C784" s="96">
        <v>46275</v>
      </c>
      <c r="D784" s="12" t="s">
        <v>42</v>
      </c>
      <c r="E784" s="116">
        <v>80</v>
      </c>
      <c r="F784" s="12" t="s">
        <v>723</v>
      </c>
      <c r="G784" s="110"/>
    </row>
    <row r="785" spans="1:7" x14ac:dyDescent="0.25">
      <c r="A785" s="12">
        <v>1</v>
      </c>
      <c r="B785" s="12" t="s">
        <v>542</v>
      </c>
      <c r="C785" s="96">
        <v>46276</v>
      </c>
      <c r="D785" s="12" t="s">
        <v>462</v>
      </c>
      <c r="E785" s="116">
        <v>29.5</v>
      </c>
      <c r="F785" s="12" t="s">
        <v>723</v>
      </c>
      <c r="G785" s="110"/>
    </row>
    <row r="786" spans="1:7" x14ac:dyDescent="0.25">
      <c r="A786" s="12">
        <v>1</v>
      </c>
      <c r="B786" s="12" t="s">
        <v>94</v>
      </c>
      <c r="C786" s="96">
        <v>46276</v>
      </c>
      <c r="D786" s="12" t="s">
        <v>40</v>
      </c>
      <c r="E786" s="116">
        <v>25</v>
      </c>
      <c r="F786" s="12" t="s">
        <v>723</v>
      </c>
      <c r="G786" s="110"/>
    </row>
    <row r="787" spans="1:7" x14ac:dyDescent="0.25">
      <c r="A787" s="12">
        <v>1</v>
      </c>
      <c r="B787" s="12" t="s">
        <v>561</v>
      </c>
      <c r="C787" s="96">
        <v>46276</v>
      </c>
      <c r="D787" s="12" t="s">
        <v>40</v>
      </c>
      <c r="E787" s="116">
        <v>21</v>
      </c>
      <c r="F787" s="12" t="s">
        <v>723</v>
      </c>
      <c r="G787" s="110"/>
    </row>
    <row r="788" spans="1:7" x14ac:dyDescent="0.25">
      <c r="A788" s="12">
        <v>30</v>
      </c>
      <c r="B788" s="12" t="s">
        <v>541</v>
      </c>
      <c r="C788" s="96">
        <v>46276</v>
      </c>
      <c r="D788" s="12" t="s">
        <v>40</v>
      </c>
      <c r="E788" s="116">
        <v>103.8</v>
      </c>
      <c r="F788" s="12" t="s">
        <v>723</v>
      </c>
      <c r="G788" s="110"/>
    </row>
    <row r="789" spans="1:7" x14ac:dyDescent="0.25">
      <c r="A789" s="12">
        <v>1</v>
      </c>
      <c r="B789" s="12" t="s">
        <v>94</v>
      </c>
      <c r="C789" s="96">
        <v>46276</v>
      </c>
      <c r="D789" s="12" t="s">
        <v>889</v>
      </c>
      <c r="E789" s="116">
        <v>25</v>
      </c>
      <c r="F789" s="12" t="s">
        <v>723</v>
      </c>
      <c r="G789" s="110"/>
    </row>
    <row r="790" spans="1:7" x14ac:dyDescent="0.25">
      <c r="A790" s="12">
        <v>60</v>
      </c>
      <c r="B790" s="12" t="s">
        <v>819</v>
      </c>
      <c r="C790" s="96">
        <v>46276</v>
      </c>
      <c r="D790" s="12" t="s">
        <v>889</v>
      </c>
      <c r="E790" s="116">
        <v>6.6</v>
      </c>
      <c r="F790" s="12" t="s">
        <v>723</v>
      </c>
      <c r="G790" s="110"/>
    </row>
    <row r="791" spans="1:7" x14ac:dyDescent="0.25">
      <c r="A791" s="12">
        <v>1</v>
      </c>
      <c r="B791" s="12" t="s">
        <v>796</v>
      </c>
      <c r="C791" s="96">
        <v>46276</v>
      </c>
      <c r="D791" s="12" t="s">
        <v>568</v>
      </c>
      <c r="E791" s="116">
        <v>14.93</v>
      </c>
      <c r="F791" s="12" t="s">
        <v>723</v>
      </c>
      <c r="G791" s="110"/>
    </row>
    <row r="792" spans="1:7" x14ac:dyDescent="0.25">
      <c r="A792" s="12">
        <v>20</v>
      </c>
      <c r="B792" s="12" t="s">
        <v>926</v>
      </c>
      <c r="C792" s="96">
        <v>46276</v>
      </c>
      <c r="D792" s="12" t="s">
        <v>568</v>
      </c>
      <c r="E792" s="116">
        <v>6.2</v>
      </c>
      <c r="F792" s="12" t="s">
        <v>723</v>
      </c>
      <c r="G792" s="110"/>
    </row>
    <row r="793" spans="1:7" x14ac:dyDescent="0.25">
      <c r="A793" s="12">
        <v>1</v>
      </c>
      <c r="B793" s="12" t="s">
        <v>23</v>
      </c>
      <c r="C793" s="96">
        <v>46276</v>
      </c>
      <c r="D793" s="12" t="s">
        <v>568</v>
      </c>
      <c r="E793" s="116">
        <v>44.1</v>
      </c>
      <c r="F793" s="12" t="s">
        <v>724</v>
      </c>
      <c r="G793" s="110"/>
    </row>
    <row r="794" spans="1:7" x14ac:dyDescent="0.25">
      <c r="A794" s="12">
        <v>1</v>
      </c>
      <c r="B794" s="12" t="s">
        <v>548</v>
      </c>
      <c r="C794" s="96">
        <v>46276</v>
      </c>
      <c r="D794" s="12" t="s">
        <v>568</v>
      </c>
      <c r="E794" s="116">
        <v>30.5</v>
      </c>
      <c r="F794" s="12" t="s">
        <v>724</v>
      </c>
      <c r="G794" s="110"/>
    </row>
    <row r="795" spans="1:7" x14ac:dyDescent="0.25">
      <c r="A795" s="12">
        <v>1</v>
      </c>
      <c r="B795" s="12" t="s">
        <v>538</v>
      </c>
      <c r="C795" s="96">
        <v>46276</v>
      </c>
      <c r="D795" s="12" t="s">
        <v>568</v>
      </c>
      <c r="E795" s="116">
        <v>13</v>
      </c>
      <c r="F795" s="12" t="s">
        <v>724</v>
      </c>
      <c r="G795" s="110"/>
    </row>
    <row r="796" spans="1:7" x14ac:dyDescent="0.25">
      <c r="A796" s="12">
        <v>2</v>
      </c>
      <c r="B796" s="12" t="s">
        <v>735</v>
      </c>
      <c r="C796" s="96">
        <v>46276</v>
      </c>
      <c r="D796" s="12" t="s">
        <v>568</v>
      </c>
      <c r="E796" s="116">
        <v>1.92</v>
      </c>
      <c r="F796" s="12" t="s">
        <v>724</v>
      </c>
      <c r="G796" s="110"/>
    </row>
    <row r="797" spans="1:7" x14ac:dyDescent="0.25">
      <c r="A797" s="12">
        <v>8</v>
      </c>
      <c r="B797" s="12" t="s">
        <v>705</v>
      </c>
      <c r="C797" s="96">
        <v>46276</v>
      </c>
      <c r="D797" s="12" t="s">
        <v>42</v>
      </c>
      <c r="E797" s="116">
        <v>23.2</v>
      </c>
      <c r="F797" s="12" t="s">
        <v>723</v>
      </c>
      <c r="G797" s="110"/>
    </row>
    <row r="798" spans="1:7" x14ac:dyDescent="0.25">
      <c r="A798" s="12">
        <v>1</v>
      </c>
      <c r="B798" s="12" t="s">
        <v>189</v>
      </c>
      <c r="C798" s="96">
        <v>46276</v>
      </c>
      <c r="D798" s="12" t="s">
        <v>42</v>
      </c>
      <c r="E798" s="116">
        <v>95</v>
      </c>
      <c r="F798" s="12" t="s">
        <v>723</v>
      </c>
      <c r="G798" s="110"/>
    </row>
    <row r="799" spans="1:7" x14ac:dyDescent="0.25">
      <c r="A799" s="12">
        <v>1</v>
      </c>
      <c r="B799" s="12" t="s">
        <v>543</v>
      </c>
      <c r="C799" s="96">
        <v>46276</v>
      </c>
      <c r="D799" s="12" t="s">
        <v>42</v>
      </c>
      <c r="E799" s="116">
        <v>46.71</v>
      </c>
      <c r="F799" s="12" t="s">
        <v>723</v>
      </c>
      <c r="G799" s="110"/>
    </row>
    <row r="800" spans="1:7" x14ac:dyDescent="0.25">
      <c r="A800" s="12">
        <v>1</v>
      </c>
      <c r="B800" s="12" t="s">
        <v>914</v>
      </c>
      <c r="C800" s="96">
        <v>46277</v>
      </c>
      <c r="D800" s="12" t="s">
        <v>43</v>
      </c>
      <c r="E800" s="116">
        <v>3.03</v>
      </c>
      <c r="F800" s="12" t="s">
        <v>723</v>
      </c>
      <c r="G800" s="110"/>
    </row>
    <row r="801" spans="1:7" x14ac:dyDescent="0.25">
      <c r="A801" s="12">
        <v>1</v>
      </c>
      <c r="B801" s="12" t="s">
        <v>94</v>
      </c>
      <c r="C801" s="96">
        <v>46277</v>
      </c>
      <c r="D801" s="12" t="s">
        <v>43</v>
      </c>
      <c r="E801" s="116">
        <v>25</v>
      </c>
      <c r="F801" s="12" t="s">
        <v>723</v>
      </c>
      <c r="G801" s="110"/>
    </row>
    <row r="802" spans="1:7" x14ac:dyDescent="0.25">
      <c r="A802" s="12">
        <v>1</v>
      </c>
      <c r="B802" s="12" t="s">
        <v>813</v>
      </c>
      <c r="C802" s="96">
        <v>46277</v>
      </c>
      <c r="D802" s="12" t="s">
        <v>43</v>
      </c>
      <c r="E802" s="116">
        <v>10.5</v>
      </c>
      <c r="F802" s="12" t="s">
        <v>723</v>
      </c>
      <c r="G802" s="110"/>
    </row>
    <row r="803" spans="1:7" x14ac:dyDescent="0.25">
      <c r="A803" s="12">
        <v>1</v>
      </c>
      <c r="B803" s="12" t="s">
        <v>914</v>
      </c>
      <c r="C803" s="96">
        <v>46277</v>
      </c>
      <c r="D803" s="12" t="s">
        <v>43</v>
      </c>
      <c r="E803" s="116">
        <v>3.03</v>
      </c>
      <c r="F803" s="12" t="s">
        <v>723</v>
      </c>
      <c r="G803" s="110"/>
    </row>
    <row r="804" spans="1:7" x14ac:dyDescent="0.25">
      <c r="A804" s="12">
        <v>1</v>
      </c>
      <c r="B804" s="12" t="s">
        <v>94</v>
      </c>
      <c r="C804" s="96">
        <v>46278</v>
      </c>
      <c r="D804" s="12" t="s">
        <v>801</v>
      </c>
      <c r="E804" s="116">
        <v>25</v>
      </c>
      <c r="F804" s="12" t="s">
        <v>724</v>
      </c>
      <c r="G804" s="110"/>
    </row>
    <row r="805" spans="1:7" x14ac:dyDescent="0.25">
      <c r="A805" s="12">
        <v>1</v>
      </c>
      <c r="B805" s="12" t="s">
        <v>560</v>
      </c>
      <c r="C805" s="96">
        <v>46278</v>
      </c>
      <c r="D805" s="12" t="s">
        <v>801</v>
      </c>
      <c r="E805" s="116">
        <v>5.94</v>
      </c>
      <c r="F805" s="12" t="s">
        <v>723</v>
      </c>
      <c r="G805" s="110"/>
    </row>
    <row r="806" spans="1:7" x14ac:dyDescent="0.25">
      <c r="A806" s="12">
        <v>1</v>
      </c>
      <c r="B806" s="12" t="s">
        <v>807</v>
      </c>
      <c r="C806" s="96">
        <v>46278</v>
      </c>
      <c r="D806" s="12" t="s">
        <v>889</v>
      </c>
      <c r="E806" s="116">
        <v>35</v>
      </c>
      <c r="F806" s="12" t="s">
        <v>723</v>
      </c>
      <c r="G806" s="110"/>
    </row>
    <row r="807" spans="1:7" x14ac:dyDescent="0.25">
      <c r="A807" s="12">
        <v>10</v>
      </c>
      <c r="B807" s="12" t="s">
        <v>922</v>
      </c>
      <c r="C807" s="96">
        <v>46278</v>
      </c>
      <c r="D807" s="12" t="s">
        <v>42</v>
      </c>
      <c r="E807" s="116">
        <v>83.3</v>
      </c>
      <c r="F807" s="12" t="s">
        <v>723</v>
      </c>
      <c r="G807" s="110"/>
    </row>
    <row r="808" spans="1:7" x14ac:dyDescent="0.25">
      <c r="A808" s="12">
        <v>10</v>
      </c>
      <c r="B808" s="12" t="s">
        <v>911</v>
      </c>
      <c r="C808" s="96">
        <v>46278</v>
      </c>
      <c r="D808" s="12" t="s">
        <v>42</v>
      </c>
      <c r="E808" s="116">
        <v>25</v>
      </c>
      <c r="F808" s="12" t="s">
        <v>723</v>
      </c>
      <c r="G808" s="110"/>
    </row>
    <row r="809" spans="1:7" x14ac:dyDescent="0.25">
      <c r="A809" s="12">
        <v>1</v>
      </c>
      <c r="B809" s="12" t="s">
        <v>94</v>
      </c>
      <c r="C809" s="96">
        <v>46278</v>
      </c>
      <c r="D809" s="12" t="s">
        <v>43</v>
      </c>
      <c r="E809" s="116">
        <v>25</v>
      </c>
      <c r="F809" s="12" t="s">
        <v>724</v>
      </c>
      <c r="G809" s="110"/>
    </row>
    <row r="810" spans="1:7" x14ac:dyDescent="0.25">
      <c r="A810" s="12">
        <v>1</v>
      </c>
      <c r="B810" s="12" t="s">
        <v>813</v>
      </c>
      <c r="C810" s="96">
        <v>46278</v>
      </c>
      <c r="D810" s="12" t="s">
        <v>43</v>
      </c>
      <c r="E810" s="116">
        <v>10.5</v>
      </c>
      <c r="F810" s="12" t="s">
        <v>724</v>
      </c>
      <c r="G810" s="110"/>
    </row>
    <row r="811" spans="1:7" x14ac:dyDescent="0.25">
      <c r="A811" s="12">
        <v>5</v>
      </c>
      <c r="B811" s="12" t="s">
        <v>936</v>
      </c>
      <c r="C811" s="96">
        <v>46279</v>
      </c>
      <c r="D811" s="12" t="s">
        <v>888</v>
      </c>
      <c r="E811" s="116">
        <v>12.5</v>
      </c>
      <c r="F811" s="12" t="s">
        <v>724</v>
      </c>
      <c r="G811" s="110"/>
    </row>
    <row r="812" spans="1:7" x14ac:dyDescent="0.25">
      <c r="A812" s="12">
        <v>1</v>
      </c>
      <c r="B812" s="12" t="s">
        <v>106</v>
      </c>
      <c r="C812" s="96">
        <v>46279</v>
      </c>
      <c r="D812" s="12" t="s">
        <v>40</v>
      </c>
      <c r="E812" s="116">
        <v>80</v>
      </c>
      <c r="F812" s="12" t="s">
        <v>723</v>
      </c>
      <c r="G812" s="110"/>
    </row>
    <row r="813" spans="1:7" x14ac:dyDescent="0.25">
      <c r="A813" s="12">
        <v>30</v>
      </c>
      <c r="B813" s="12" t="s">
        <v>541</v>
      </c>
      <c r="C813" s="96">
        <v>46279</v>
      </c>
      <c r="D813" s="12" t="s">
        <v>40</v>
      </c>
      <c r="E813" s="116">
        <v>103.8</v>
      </c>
      <c r="F813" s="12" t="s">
        <v>723</v>
      </c>
      <c r="G813" s="110"/>
    </row>
    <row r="814" spans="1:7" x14ac:dyDescent="0.25">
      <c r="A814" s="12">
        <v>10</v>
      </c>
      <c r="B814" s="12" t="s">
        <v>703</v>
      </c>
      <c r="C814" s="96">
        <v>46279</v>
      </c>
      <c r="D814" s="12" t="s">
        <v>40</v>
      </c>
      <c r="E814" s="116">
        <v>39</v>
      </c>
      <c r="F814" s="12" t="s">
        <v>723</v>
      </c>
      <c r="G814" s="110"/>
    </row>
    <row r="815" spans="1:7" x14ac:dyDescent="0.25">
      <c r="A815" s="12">
        <v>1</v>
      </c>
      <c r="B815" s="12" t="s">
        <v>654</v>
      </c>
      <c r="C815" s="96">
        <v>46279</v>
      </c>
      <c r="D815" s="12" t="s">
        <v>40</v>
      </c>
      <c r="E815" s="116">
        <v>98</v>
      </c>
      <c r="F815" s="12" t="s">
        <v>723</v>
      </c>
      <c r="G815" s="110"/>
    </row>
    <row r="816" spans="1:7" x14ac:dyDescent="0.25">
      <c r="A816" s="12">
        <v>60</v>
      </c>
      <c r="B816" s="12" t="s">
        <v>649</v>
      </c>
      <c r="C816" s="96">
        <v>46280</v>
      </c>
      <c r="D816" s="12" t="s">
        <v>568</v>
      </c>
      <c r="E816" s="116">
        <v>229.8</v>
      </c>
      <c r="F816" s="12" t="s">
        <v>723</v>
      </c>
      <c r="G816" s="110"/>
    </row>
    <row r="817" spans="1:7" x14ac:dyDescent="0.25">
      <c r="A817" s="12">
        <v>10</v>
      </c>
      <c r="B817" s="12" t="s">
        <v>703</v>
      </c>
      <c r="C817" s="96">
        <v>46280</v>
      </c>
      <c r="D817" s="12" t="s">
        <v>40</v>
      </c>
      <c r="E817" s="116">
        <v>39</v>
      </c>
      <c r="F817" s="12" t="s">
        <v>723</v>
      </c>
      <c r="G817" s="110"/>
    </row>
    <row r="818" spans="1:7" x14ac:dyDescent="0.25">
      <c r="A818" s="12">
        <v>1</v>
      </c>
      <c r="B818" s="12" t="s">
        <v>189</v>
      </c>
      <c r="C818" s="96">
        <v>46280</v>
      </c>
      <c r="D818" s="12" t="s">
        <v>40</v>
      </c>
      <c r="E818" s="116">
        <v>95</v>
      </c>
      <c r="F818" s="12" t="s">
        <v>723</v>
      </c>
      <c r="G818" s="110"/>
    </row>
  </sheetData>
  <mergeCells count="1">
    <mergeCell ref="H1:I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5115-1039-4980-AA40-0358F9F433F8}">
  <sheetPr codeName="Planilha16"/>
  <dimension ref="A1:M68"/>
  <sheetViews>
    <sheetView showGridLines="0" zoomScale="120" zoomScaleNormal="120" workbookViewId="0">
      <selection activeCell="K25" sqref="K25"/>
    </sheetView>
  </sheetViews>
  <sheetFormatPr defaultColWidth="8.85546875" defaultRowHeight="15" x14ac:dyDescent="0.25"/>
  <cols>
    <col min="1" max="1" width="38.28515625" style="12" customWidth="1"/>
    <col min="2" max="2" width="14.7109375" style="43" customWidth="1"/>
    <col min="3" max="3" width="7.7109375" style="31" customWidth="1"/>
    <col min="4" max="4" width="20.28515625" style="12" customWidth="1"/>
    <col min="5" max="5" width="13.7109375" style="43" customWidth="1"/>
    <col min="6" max="6" width="13.140625" style="12" customWidth="1"/>
    <col min="7" max="7" width="6" style="30" customWidth="1"/>
    <col min="8" max="8" width="16.28515625" style="30" bestFit="1" customWidth="1"/>
    <col min="9" max="9" width="23" style="40" customWidth="1"/>
    <col min="10" max="10" width="12.140625" style="40" bestFit="1" customWidth="1"/>
    <col min="11" max="11" width="15.140625" style="96" bestFit="1" customWidth="1"/>
    <col min="12" max="12" width="24.28515625" bestFit="1" customWidth="1"/>
    <col min="13" max="13" width="15.28515625" style="84" bestFit="1" customWidth="1"/>
  </cols>
  <sheetData>
    <row r="1" spans="1:13" ht="39.75" customHeight="1" x14ac:dyDescent="0.25">
      <c r="A1" s="41" t="s">
        <v>136</v>
      </c>
      <c r="B1" s="125" t="s">
        <v>140</v>
      </c>
      <c r="C1" s="44" t="s">
        <v>410</v>
      </c>
      <c r="D1" s="40" t="s">
        <v>141</v>
      </c>
      <c r="E1" s="10" t="s">
        <v>148</v>
      </c>
      <c r="F1" s="40" t="s">
        <v>263</v>
      </c>
      <c r="G1" s="30" t="s">
        <v>273</v>
      </c>
      <c r="H1" s="30" t="s">
        <v>402</v>
      </c>
      <c r="I1" s="40" t="s">
        <v>403</v>
      </c>
      <c r="J1" s="40" t="s">
        <v>401</v>
      </c>
      <c r="K1" s="95" t="s">
        <v>409</v>
      </c>
      <c r="L1" s="40" t="s">
        <v>646</v>
      </c>
      <c r="M1" s="95" t="s">
        <v>853</v>
      </c>
    </row>
    <row r="2" spans="1:13" x14ac:dyDescent="0.25">
      <c r="A2" s="26" t="s">
        <v>854</v>
      </c>
      <c r="B2" s="117">
        <v>60</v>
      </c>
      <c r="C2" s="26"/>
      <c r="D2" s="7" t="s">
        <v>855</v>
      </c>
      <c r="E2" s="117">
        <v>6</v>
      </c>
      <c r="F2" s="7"/>
      <c r="G2" s="26"/>
      <c r="H2" s="26" t="s">
        <v>856</v>
      </c>
      <c r="I2" s="7" t="s">
        <v>857</v>
      </c>
      <c r="J2" s="7">
        <v>10</v>
      </c>
      <c r="K2" s="27">
        <v>46661</v>
      </c>
      <c r="L2" s="7"/>
      <c r="M2" s="27">
        <v>46211</v>
      </c>
    </row>
    <row r="3" spans="1:13" x14ac:dyDescent="0.25">
      <c r="A3" s="18" t="s">
        <v>854</v>
      </c>
      <c r="B3" s="43">
        <v>60</v>
      </c>
      <c r="C3" s="18"/>
      <c r="D3" s="1" t="s">
        <v>855</v>
      </c>
      <c r="E3" s="43">
        <v>2.4</v>
      </c>
      <c r="F3" s="1"/>
      <c r="G3" s="26"/>
      <c r="H3" s="26" t="s">
        <v>856</v>
      </c>
      <c r="I3" s="7" t="s">
        <v>857</v>
      </c>
      <c r="J3" s="7">
        <v>25</v>
      </c>
      <c r="K3" s="127">
        <v>46661</v>
      </c>
      <c r="L3" s="1"/>
      <c r="M3" s="105">
        <v>46211</v>
      </c>
    </row>
    <row r="4" spans="1:13" x14ac:dyDescent="0.25">
      <c r="A4" s="18" t="s">
        <v>479</v>
      </c>
      <c r="B4" s="43">
        <v>40</v>
      </c>
      <c r="C4" s="18"/>
      <c r="D4" s="1" t="s">
        <v>858</v>
      </c>
      <c r="E4" s="43">
        <v>0.33333333333333331</v>
      </c>
      <c r="F4" s="1"/>
      <c r="G4" s="26"/>
      <c r="H4" s="26" t="s">
        <v>859</v>
      </c>
      <c r="I4" s="7" t="s">
        <v>293</v>
      </c>
      <c r="J4" s="7">
        <v>120</v>
      </c>
      <c r="K4" s="127">
        <v>46382</v>
      </c>
      <c r="L4" s="1"/>
      <c r="M4" s="105">
        <v>46211</v>
      </c>
    </row>
    <row r="5" spans="1:13" x14ac:dyDescent="0.25">
      <c r="A5" s="18" t="s">
        <v>487</v>
      </c>
      <c r="B5" s="43">
        <v>100</v>
      </c>
      <c r="C5" s="18"/>
      <c r="D5" s="1" t="s">
        <v>557</v>
      </c>
      <c r="E5" s="43">
        <v>0.41666666666666669</v>
      </c>
      <c r="F5" s="1"/>
      <c r="G5" s="26"/>
      <c r="H5" s="26" t="s">
        <v>860</v>
      </c>
      <c r="I5" s="7" t="s">
        <v>293</v>
      </c>
      <c r="J5" s="7">
        <v>240</v>
      </c>
      <c r="K5" s="127">
        <v>46382</v>
      </c>
      <c r="L5" s="1"/>
      <c r="M5" s="105">
        <v>46211</v>
      </c>
    </row>
    <row r="6" spans="1:13" x14ac:dyDescent="0.25">
      <c r="A6" s="18" t="s">
        <v>520</v>
      </c>
      <c r="B6" s="43">
        <v>60</v>
      </c>
      <c r="C6" s="18"/>
      <c r="D6" s="1" t="s">
        <v>557</v>
      </c>
      <c r="E6" s="43">
        <v>0.5</v>
      </c>
      <c r="F6" s="1"/>
      <c r="G6" s="26"/>
      <c r="H6" s="26" t="s">
        <v>861</v>
      </c>
      <c r="I6" s="7" t="s">
        <v>293</v>
      </c>
      <c r="J6" s="7">
        <v>120</v>
      </c>
      <c r="K6" s="127">
        <v>46382</v>
      </c>
      <c r="L6" s="1"/>
      <c r="M6" s="105">
        <v>46211</v>
      </c>
    </row>
    <row r="7" spans="1:13" x14ac:dyDescent="0.25">
      <c r="A7" s="18" t="s">
        <v>488</v>
      </c>
      <c r="B7" s="43">
        <v>65</v>
      </c>
      <c r="C7" s="18"/>
      <c r="D7" s="1" t="s">
        <v>557</v>
      </c>
      <c r="E7" s="43">
        <v>0.54166666666666663</v>
      </c>
      <c r="F7" s="1"/>
      <c r="G7" s="26"/>
      <c r="H7" s="26" t="s">
        <v>862</v>
      </c>
      <c r="I7" s="7" t="s">
        <v>293</v>
      </c>
      <c r="J7" s="7">
        <v>120</v>
      </c>
      <c r="K7" s="127">
        <v>46382</v>
      </c>
      <c r="L7" s="1"/>
      <c r="M7" s="105">
        <v>46211</v>
      </c>
    </row>
    <row r="8" spans="1:13" x14ac:dyDescent="0.25">
      <c r="A8" s="18" t="s">
        <v>727</v>
      </c>
      <c r="B8" s="43">
        <v>50</v>
      </c>
      <c r="C8" s="18"/>
      <c r="D8" s="1" t="s">
        <v>557</v>
      </c>
      <c r="E8" s="43">
        <v>0.83333333333333337</v>
      </c>
      <c r="F8" s="1"/>
      <c r="G8" s="26"/>
      <c r="H8" s="26" t="s">
        <v>863</v>
      </c>
      <c r="I8" s="7" t="s">
        <v>293</v>
      </c>
      <c r="J8" s="7">
        <v>60</v>
      </c>
      <c r="K8" s="127">
        <v>46382</v>
      </c>
      <c r="L8" s="1"/>
      <c r="M8" s="105">
        <v>46211</v>
      </c>
    </row>
    <row r="9" spans="1:13" x14ac:dyDescent="0.25">
      <c r="A9" s="18" t="s">
        <v>106</v>
      </c>
      <c r="B9" s="43">
        <v>80</v>
      </c>
      <c r="C9" s="18"/>
      <c r="D9" s="1" t="s">
        <v>442</v>
      </c>
      <c r="E9" s="43">
        <v>40</v>
      </c>
      <c r="F9" s="1"/>
      <c r="G9" s="26"/>
      <c r="H9" s="26" t="s">
        <v>864</v>
      </c>
      <c r="I9" s="7" t="s">
        <v>281</v>
      </c>
      <c r="J9" s="7">
        <v>2</v>
      </c>
      <c r="K9" s="127">
        <v>46600</v>
      </c>
      <c r="L9" s="1"/>
      <c r="M9" s="105">
        <v>46211</v>
      </c>
    </row>
    <row r="10" spans="1:13" x14ac:dyDescent="0.25">
      <c r="A10" s="18" t="s">
        <v>865</v>
      </c>
      <c r="B10" s="43">
        <v>77.56</v>
      </c>
      <c r="C10" s="18"/>
      <c r="D10" s="1" t="s">
        <v>441</v>
      </c>
      <c r="E10" s="43">
        <v>1.9390000000000001</v>
      </c>
      <c r="F10" s="1"/>
      <c r="G10" s="26"/>
      <c r="H10" s="26" t="s">
        <v>866</v>
      </c>
      <c r="I10" s="7" t="s">
        <v>549</v>
      </c>
      <c r="J10" s="7">
        <v>40</v>
      </c>
      <c r="K10" s="127">
        <v>47849</v>
      </c>
      <c r="L10" s="1"/>
      <c r="M10" s="105">
        <v>46213</v>
      </c>
    </row>
    <row r="11" spans="1:13" x14ac:dyDescent="0.25">
      <c r="A11" s="18" t="s">
        <v>869</v>
      </c>
      <c r="B11" s="43">
        <v>1470</v>
      </c>
      <c r="C11" s="18"/>
      <c r="D11" s="1" t="s">
        <v>870</v>
      </c>
      <c r="E11" s="43">
        <v>70</v>
      </c>
      <c r="F11" s="1"/>
      <c r="G11" s="26"/>
      <c r="H11" s="26" t="s">
        <v>871</v>
      </c>
      <c r="I11" s="7" t="s">
        <v>280</v>
      </c>
      <c r="J11" s="7">
        <v>21</v>
      </c>
      <c r="K11" s="127">
        <v>46632</v>
      </c>
      <c r="L11" s="1"/>
      <c r="M11" s="105">
        <v>46217</v>
      </c>
    </row>
    <row r="12" spans="1:13" x14ac:dyDescent="0.25">
      <c r="A12" s="18" t="s">
        <v>106</v>
      </c>
      <c r="B12" s="43">
        <v>400</v>
      </c>
      <c r="C12" s="18"/>
      <c r="D12" s="1" t="s">
        <v>442</v>
      </c>
      <c r="E12" s="43">
        <v>80</v>
      </c>
      <c r="F12" s="1"/>
      <c r="G12" s="26"/>
      <c r="H12" s="26" t="s">
        <v>864</v>
      </c>
      <c r="I12" s="7" t="s">
        <v>281</v>
      </c>
      <c r="J12" s="7">
        <v>5</v>
      </c>
      <c r="K12" s="127">
        <v>46722</v>
      </c>
      <c r="L12" s="1"/>
      <c r="M12" s="105">
        <v>46217</v>
      </c>
    </row>
    <row r="13" spans="1:13" x14ac:dyDescent="0.25">
      <c r="A13" s="18" t="s">
        <v>872</v>
      </c>
      <c r="B13" s="43">
        <v>50</v>
      </c>
      <c r="C13" s="18"/>
      <c r="D13" s="1" t="s">
        <v>441</v>
      </c>
      <c r="E13" s="43">
        <v>0.84745762711864403</v>
      </c>
      <c r="F13" s="1"/>
      <c r="G13" s="26"/>
      <c r="H13" s="26" t="s">
        <v>873</v>
      </c>
      <c r="I13" s="7" t="s">
        <v>293</v>
      </c>
      <c r="J13" s="7">
        <v>59</v>
      </c>
      <c r="K13" s="127">
        <v>46393</v>
      </c>
      <c r="L13" s="1"/>
      <c r="M13" s="105">
        <v>46217</v>
      </c>
    </row>
    <row r="14" spans="1:13" x14ac:dyDescent="0.25">
      <c r="A14" s="18" t="s">
        <v>876</v>
      </c>
      <c r="B14" s="43">
        <v>124.65</v>
      </c>
      <c r="C14" s="18"/>
      <c r="D14" s="1" t="s">
        <v>441</v>
      </c>
      <c r="E14" s="43">
        <v>1.385</v>
      </c>
      <c r="F14" s="1"/>
      <c r="G14" s="26"/>
      <c r="H14" s="26" t="s">
        <v>877</v>
      </c>
      <c r="I14" s="7" t="s">
        <v>277</v>
      </c>
      <c r="J14" s="7">
        <v>90</v>
      </c>
      <c r="K14" s="127">
        <v>46784</v>
      </c>
      <c r="L14" s="1"/>
      <c r="M14" s="105">
        <v>46225</v>
      </c>
    </row>
    <row r="15" spans="1:13" x14ac:dyDescent="0.25">
      <c r="A15" s="18" t="s">
        <v>878</v>
      </c>
      <c r="B15" s="43">
        <v>656</v>
      </c>
      <c r="C15" s="18"/>
      <c r="D15" s="1" t="s">
        <v>557</v>
      </c>
      <c r="E15" s="43">
        <v>5.4666666666666668</v>
      </c>
      <c r="F15" s="1"/>
      <c r="G15" s="26"/>
      <c r="H15" s="26" t="s">
        <v>879</v>
      </c>
      <c r="I15" s="7" t="s">
        <v>280</v>
      </c>
      <c r="J15" s="7">
        <v>120</v>
      </c>
      <c r="K15" s="127">
        <v>46610</v>
      </c>
      <c r="L15" s="1"/>
      <c r="M15" s="105">
        <v>46226</v>
      </c>
    </row>
    <row r="16" spans="1:13" x14ac:dyDescent="0.25">
      <c r="A16" s="18" t="s">
        <v>880</v>
      </c>
      <c r="B16" s="43">
        <v>75</v>
      </c>
      <c r="C16" s="18"/>
      <c r="D16" s="1" t="s">
        <v>441</v>
      </c>
      <c r="E16" s="43">
        <v>3.75</v>
      </c>
      <c r="F16" s="1"/>
      <c r="G16" s="26"/>
      <c r="H16" s="26" t="s">
        <v>881</v>
      </c>
      <c r="I16" s="7" t="s">
        <v>351</v>
      </c>
      <c r="J16" s="7">
        <v>20</v>
      </c>
      <c r="K16" s="127">
        <v>46661</v>
      </c>
      <c r="L16" s="1"/>
      <c r="M16" s="105">
        <v>46233</v>
      </c>
    </row>
    <row r="17" spans="1:13" x14ac:dyDescent="0.25">
      <c r="A17" s="18" t="s">
        <v>758</v>
      </c>
      <c r="B17" s="43">
        <v>80.36</v>
      </c>
      <c r="C17" s="18"/>
      <c r="D17" s="1" t="s">
        <v>478</v>
      </c>
      <c r="E17" s="43">
        <v>0.66966666666666663</v>
      </c>
      <c r="F17" s="1"/>
      <c r="G17" s="26"/>
      <c r="H17" s="26" t="s">
        <v>882</v>
      </c>
      <c r="I17" s="7" t="s">
        <v>297</v>
      </c>
      <c r="J17" s="7">
        <v>120</v>
      </c>
      <c r="K17" s="127">
        <v>46411</v>
      </c>
      <c r="L17" s="1"/>
      <c r="M17" s="105">
        <v>46233</v>
      </c>
    </row>
    <row r="18" spans="1:13" x14ac:dyDescent="0.25">
      <c r="A18" s="18" t="s">
        <v>541</v>
      </c>
      <c r="B18" s="43">
        <v>400</v>
      </c>
      <c r="C18" s="18"/>
      <c r="D18" s="1" t="s">
        <v>478</v>
      </c>
      <c r="E18" s="43">
        <v>3.3333333333333335</v>
      </c>
      <c r="F18" s="1"/>
      <c r="G18" s="26"/>
      <c r="H18" s="26" t="s">
        <v>582</v>
      </c>
      <c r="I18" s="7" t="s">
        <v>282</v>
      </c>
      <c r="J18" s="7">
        <v>120</v>
      </c>
      <c r="K18" s="127">
        <v>46266</v>
      </c>
      <c r="L18" s="1"/>
      <c r="M18" s="105">
        <v>46233</v>
      </c>
    </row>
    <row r="19" spans="1:13" x14ac:dyDescent="0.25">
      <c r="A19" s="18" t="s">
        <v>880</v>
      </c>
      <c r="B19" s="43">
        <v>90</v>
      </c>
      <c r="C19" s="18"/>
      <c r="D19" s="1" t="s">
        <v>441</v>
      </c>
      <c r="E19" s="43">
        <v>11.25</v>
      </c>
      <c r="F19" s="1"/>
      <c r="G19" s="26"/>
      <c r="H19" s="26" t="s">
        <v>881</v>
      </c>
      <c r="I19" s="7" t="s">
        <v>351</v>
      </c>
      <c r="J19" s="7">
        <v>8</v>
      </c>
      <c r="K19" s="127">
        <v>46661</v>
      </c>
      <c r="L19" s="1"/>
      <c r="M19" s="105">
        <v>46234</v>
      </c>
    </row>
    <row r="20" spans="1:13" x14ac:dyDescent="0.25">
      <c r="A20" s="18" t="s">
        <v>114</v>
      </c>
      <c r="B20" s="43">
        <v>196.4</v>
      </c>
      <c r="C20" s="18"/>
      <c r="D20" s="1" t="s">
        <v>495</v>
      </c>
      <c r="E20" s="43">
        <v>196.4</v>
      </c>
      <c r="F20" s="1"/>
      <c r="G20" s="26"/>
      <c r="H20" s="26" t="s">
        <v>578</v>
      </c>
      <c r="I20" s="7" t="s">
        <v>501</v>
      </c>
      <c r="J20" s="7">
        <v>1</v>
      </c>
      <c r="K20" s="127">
        <v>46661</v>
      </c>
      <c r="L20" s="1"/>
      <c r="M20" s="105">
        <v>46238</v>
      </c>
    </row>
    <row r="21" spans="1:13" x14ac:dyDescent="0.25">
      <c r="A21" s="18" t="s">
        <v>885</v>
      </c>
      <c r="B21" s="43">
        <v>310</v>
      </c>
      <c r="C21" s="18"/>
      <c r="D21" s="1" t="s">
        <v>495</v>
      </c>
      <c r="E21" s="43">
        <v>155</v>
      </c>
      <c r="F21" s="1"/>
      <c r="G21" s="26"/>
      <c r="H21" s="26" t="s">
        <v>886</v>
      </c>
      <c r="I21" s="7" t="s">
        <v>289</v>
      </c>
      <c r="J21" s="7">
        <v>2</v>
      </c>
      <c r="K21" s="127">
        <v>46661</v>
      </c>
      <c r="L21" s="1"/>
      <c r="M21" s="105">
        <v>46238</v>
      </c>
    </row>
    <row r="22" spans="1:13" x14ac:dyDescent="0.25">
      <c r="A22" s="18" t="s">
        <v>538</v>
      </c>
      <c r="B22" s="43">
        <v>52</v>
      </c>
      <c r="C22" s="18"/>
      <c r="D22" s="1" t="s">
        <v>495</v>
      </c>
      <c r="E22" s="43">
        <v>13</v>
      </c>
      <c r="F22" s="1"/>
      <c r="G22" s="26"/>
      <c r="H22" s="26" t="s">
        <v>586</v>
      </c>
      <c r="I22" s="7" t="s">
        <v>539</v>
      </c>
      <c r="J22" s="7">
        <v>4</v>
      </c>
      <c r="K22" s="127">
        <v>46661</v>
      </c>
      <c r="L22" s="1"/>
      <c r="M22" s="105">
        <v>46241</v>
      </c>
    </row>
    <row r="23" spans="1:13" x14ac:dyDescent="0.25">
      <c r="A23" s="18" t="s">
        <v>566</v>
      </c>
      <c r="B23" s="43">
        <v>121.2</v>
      </c>
      <c r="C23" s="18"/>
      <c r="D23" s="1" t="s">
        <v>478</v>
      </c>
      <c r="E23" s="43">
        <v>4.04</v>
      </c>
      <c r="F23" s="1"/>
      <c r="G23" s="26"/>
      <c r="H23" s="26" t="s">
        <v>584</v>
      </c>
      <c r="I23" s="7" t="s">
        <v>280</v>
      </c>
      <c r="J23" s="7">
        <v>30</v>
      </c>
      <c r="K23" s="127">
        <v>46461</v>
      </c>
      <c r="L23" s="1"/>
      <c r="M23" s="105">
        <v>46241</v>
      </c>
    </row>
    <row r="24" spans="1:13" x14ac:dyDescent="0.25">
      <c r="A24" s="18" t="s">
        <v>899</v>
      </c>
      <c r="B24" s="43">
        <v>386</v>
      </c>
      <c r="C24" s="18"/>
      <c r="D24" s="1" t="s">
        <v>441</v>
      </c>
      <c r="E24" s="43">
        <v>3.2166666666666668</v>
      </c>
      <c r="F24" s="1"/>
      <c r="G24" s="26"/>
      <c r="H24" s="26" t="s">
        <v>900</v>
      </c>
      <c r="I24" s="7" t="s">
        <v>285</v>
      </c>
      <c r="J24" s="7">
        <v>120</v>
      </c>
      <c r="K24" s="127">
        <v>47270</v>
      </c>
      <c r="L24" s="1"/>
      <c r="M24" s="105">
        <v>46245</v>
      </c>
    </row>
    <row r="25" spans="1:13" x14ac:dyDescent="0.25">
      <c r="A25" s="18" t="s">
        <v>901</v>
      </c>
      <c r="B25" s="43">
        <v>137</v>
      </c>
      <c r="C25" s="18"/>
      <c r="D25" s="1" t="s">
        <v>441</v>
      </c>
      <c r="E25" s="43">
        <v>2.2833333333333332</v>
      </c>
      <c r="F25" s="1"/>
      <c r="G25" s="26"/>
      <c r="H25" s="26" t="s">
        <v>902</v>
      </c>
      <c r="I25" s="7" t="s">
        <v>903</v>
      </c>
      <c r="J25" s="7">
        <v>60</v>
      </c>
      <c r="K25" s="127">
        <v>47027</v>
      </c>
      <c r="L25" s="1"/>
      <c r="M25" s="105">
        <v>46245</v>
      </c>
    </row>
    <row r="26" spans="1:13" x14ac:dyDescent="0.25">
      <c r="A26" s="18" t="s">
        <v>814</v>
      </c>
      <c r="B26" s="43">
        <v>56</v>
      </c>
      <c r="C26" s="18"/>
      <c r="D26" s="1" t="s">
        <v>416</v>
      </c>
      <c r="E26" s="43">
        <v>56</v>
      </c>
      <c r="F26" s="1"/>
      <c r="G26" s="26"/>
      <c r="H26" s="26" t="s">
        <v>753</v>
      </c>
      <c r="I26" s="7" t="s">
        <v>349</v>
      </c>
      <c r="J26" s="7">
        <v>1</v>
      </c>
      <c r="K26" s="127">
        <v>46600</v>
      </c>
      <c r="L26" s="1"/>
      <c r="M26" s="105">
        <v>46610</v>
      </c>
    </row>
    <row r="27" spans="1:13" x14ac:dyDescent="0.25">
      <c r="A27" s="18" t="s">
        <v>551</v>
      </c>
      <c r="B27" s="43">
        <v>182.8</v>
      </c>
      <c r="C27" s="18"/>
      <c r="D27" s="1" t="s">
        <v>441</v>
      </c>
      <c r="E27" s="43">
        <v>1.8280000000000001</v>
      </c>
      <c r="F27" s="1"/>
      <c r="G27" s="26"/>
      <c r="H27" s="26" t="s">
        <v>904</v>
      </c>
      <c r="I27" s="7" t="s">
        <v>905</v>
      </c>
      <c r="J27" s="7">
        <v>100</v>
      </c>
      <c r="K27" s="127">
        <v>46935</v>
      </c>
      <c r="L27" s="1"/>
      <c r="M27" s="105">
        <v>46247</v>
      </c>
    </row>
    <row r="28" spans="1:13" x14ac:dyDescent="0.25">
      <c r="A28" s="18" t="s">
        <v>735</v>
      </c>
      <c r="B28" s="43">
        <v>95.9</v>
      </c>
      <c r="C28" s="18"/>
      <c r="D28" s="1" t="s">
        <v>441</v>
      </c>
      <c r="E28" s="43">
        <v>0.95900000000000007</v>
      </c>
      <c r="F28" s="1"/>
      <c r="G28" s="26"/>
      <c r="H28" s="26" t="s">
        <v>592</v>
      </c>
      <c r="I28" s="7" t="s">
        <v>313</v>
      </c>
      <c r="J28" s="7">
        <v>100</v>
      </c>
      <c r="K28" s="127">
        <v>46569</v>
      </c>
      <c r="L28" s="1"/>
      <c r="M28" s="105">
        <v>46247</v>
      </c>
    </row>
    <row r="29" spans="1:13" x14ac:dyDescent="0.25">
      <c r="A29" s="18" t="s">
        <v>94</v>
      </c>
      <c r="B29" s="43">
        <v>25</v>
      </c>
      <c r="C29" s="18"/>
      <c r="D29" s="1" t="s">
        <v>416</v>
      </c>
      <c r="E29" s="43">
        <v>25</v>
      </c>
      <c r="F29" s="1"/>
      <c r="G29" s="26"/>
      <c r="H29" s="26" t="s">
        <v>906</v>
      </c>
      <c r="I29" s="7" t="s">
        <v>546</v>
      </c>
      <c r="J29" s="7">
        <v>1</v>
      </c>
      <c r="K29" s="127">
        <v>46508</v>
      </c>
      <c r="L29" s="1"/>
      <c r="M29" s="105">
        <v>46247</v>
      </c>
    </row>
    <row r="30" spans="1:13" x14ac:dyDescent="0.25">
      <c r="A30" s="18" t="s">
        <v>566</v>
      </c>
      <c r="B30" s="43">
        <v>630</v>
      </c>
      <c r="C30" s="18"/>
      <c r="D30" s="1" t="s">
        <v>478</v>
      </c>
      <c r="E30" s="43">
        <v>7</v>
      </c>
      <c r="F30" s="1"/>
      <c r="G30" s="26"/>
      <c r="H30" s="26" t="s">
        <v>584</v>
      </c>
      <c r="I30" s="7" t="s">
        <v>280</v>
      </c>
      <c r="J30" s="7">
        <v>90</v>
      </c>
      <c r="K30" s="127">
        <v>46925</v>
      </c>
      <c r="L30" s="1"/>
      <c r="M30" s="105">
        <v>46248</v>
      </c>
    </row>
    <row r="31" spans="1:13" x14ac:dyDescent="0.25">
      <c r="A31" s="18" t="s">
        <v>541</v>
      </c>
      <c r="B31" s="43">
        <v>512</v>
      </c>
      <c r="C31" s="18"/>
      <c r="D31" s="1" t="s">
        <v>478</v>
      </c>
      <c r="E31" s="43">
        <v>4.2666666666666666</v>
      </c>
      <c r="F31" s="1"/>
      <c r="G31" s="26"/>
      <c r="H31" s="26" t="s">
        <v>582</v>
      </c>
      <c r="I31" s="7" t="s">
        <v>282</v>
      </c>
      <c r="J31" s="7">
        <v>120</v>
      </c>
      <c r="K31" s="127">
        <v>46895</v>
      </c>
      <c r="L31" s="1"/>
      <c r="M31" s="105">
        <v>46253</v>
      </c>
    </row>
    <row r="32" spans="1:13" x14ac:dyDescent="0.25">
      <c r="A32" s="18" t="s">
        <v>796</v>
      </c>
      <c r="B32" s="43">
        <v>44.78</v>
      </c>
      <c r="C32" s="18"/>
      <c r="D32" s="1" t="s">
        <v>416</v>
      </c>
      <c r="E32" s="43">
        <v>14.926666666666668</v>
      </c>
      <c r="F32" s="1"/>
      <c r="G32" s="26"/>
      <c r="H32" s="26" t="s">
        <v>797</v>
      </c>
      <c r="I32" s="7" t="s">
        <v>323</v>
      </c>
      <c r="J32" s="7">
        <v>3</v>
      </c>
      <c r="K32" s="127">
        <v>46204</v>
      </c>
      <c r="L32" s="1"/>
      <c r="M32" s="105">
        <v>46255</v>
      </c>
    </row>
    <row r="33" spans="1:13" x14ac:dyDescent="0.25">
      <c r="A33" s="18" t="s">
        <v>2</v>
      </c>
      <c r="B33" s="43">
        <v>452.96</v>
      </c>
      <c r="C33" s="18"/>
      <c r="D33" s="1" t="s">
        <v>416</v>
      </c>
      <c r="E33" s="43">
        <v>113.24</v>
      </c>
      <c r="F33" s="1"/>
      <c r="G33" s="26"/>
      <c r="H33" s="26" t="s">
        <v>579</v>
      </c>
      <c r="I33" s="7" t="s">
        <v>319</v>
      </c>
      <c r="J33" s="7">
        <v>4</v>
      </c>
      <c r="K33" s="127">
        <v>46835</v>
      </c>
      <c r="L33" s="1"/>
      <c r="M33" s="105">
        <v>46255</v>
      </c>
    </row>
    <row r="34" spans="1:13" x14ac:dyDescent="0.25">
      <c r="A34" s="18" t="s">
        <v>770</v>
      </c>
      <c r="B34" s="43">
        <v>89.48</v>
      </c>
      <c r="C34" s="18"/>
      <c r="D34" s="1" t="s">
        <v>441</v>
      </c>
      <c r="E34" s="43">
        <v>1.4913333333333334</v>
      </c>
      <c r="F34" s="1"/>
      <c r="G34" s="26"/>
      <c r="H34" s="26" t="s">
        <v>722</v>
      </c>
      <c r="I34" s="7" t="s">
        <v>313</v>
      </c>
      <c r="J34" s="7">
        <v>60</v>
      </c>
      <c r="K34" s="127">
        <v>46935</v>
      </c>
      <c r="L34" s="1"/>
      <c r="M34" s="105">
        <v>46255</v>
      </c>
    </row>
    <row r="35" spans="1:13" x14ac:dyDescent="0.25">
      <c r="A35" s="18" t="s">
        <v>908</v>
      </c>
      <c r="B35" s="43">
        <v>100</v>
      </c>
      <c r="C35" s="18"/>
      <c r="D35" s="1" t="s">
        <v>478</v>
      </c>
      <c r="E35" s="43">
        <v>1.1904761904761905</v>
      </c>
      <c r="F35" s="1"/>
      <c r="G35" s="26"/>
      <c r="H35" s="26" t="s">
        <v>909</v>
      </c>
      <c r="I35" s="7" t="s">
        <v>293</v>
      </c>
      <c r="J35" s="7">
        <v>84</v>
      </c>
      <c r="K35" s="127">
        <v>46434</v>
      </c>
      <c r="L35" s="1"/>
      <c r="M35" s="105">
        <v>46255</v>
      </c>
    </row>
    <row r="36" spans="1:13" x14ac:dyDescent="0.25">
      <c r="A36" s="18" t="s">
        <v>673</v>
      </c>
      <c r="B36" s="43">
        <v>20.96</v>
      </c>
      <c r="C36" s="18"/>
      <c r="D36" s="1" t="s">
        <v>436</v>
      </c>
      <c r="E36" s="43">
        <v>10.48</v>
      </c>
      <c r="F36" s="1"/>
      <c r="G36" s="26"/>
      <c r="H36" s="26" t="s">
        <v>823</v>
      </c>
      <c r="I36" s="7" t="s">
        <v>340</v>
      </c>
      <c r="J36" s="7">
        <v>2</v>
      </c>
      <c r="K36" s="127">
        <v>46874</v>
      </c>
      <c r="L36" s="1"/>
      <c r="M36" s="105">
        <v>46261</v>
      </c>
    </row>
    <row r="37" spans="1:13" x14ac:dyDescent="0.25">
      <c r="A37" s="18" t="s">
        <v>815</v>
      </c>
      <c r="B37" s="43">
        <v>20.96</v>
      </c>
      <c r="C37" s="18"/>
      <c r="D37" s="1" t="s">
        <v>436</v>
      </c>
      <c r="E37" s="43">
        <v>10.48</v>
      </c>
      <c r="F37" s="1"/>
      <c r="G37" s="26"/>
      <c r="H37" s="26" t="s">
        <v>823</v>
      </c>
      <c r="I37" s="7" t="s">
        <v>340</v>
      </c>
      <c r="J37" s="7">
        <v>2</v>
      </c>
      <c r="K37" s="127">
        <v>46874</v>
      </c>
      <c r="L37" s="1"/>
      <c r="M37" s="105">
        <v>46261</v>
      </c>
    </row>
    <row r="38" spans="1:13" x14ac:dyDescent="0.25">
      <c r="A38" s="18" t="s">
        <v>829</v>
      </c>
      <c r="B38" s="43">
        <v>100</v>
      </c>
      <c r="C38" s="18"/>
      <c r="D38" s="1" t="s">
        <v>441</v>
      </c>
      <c r="E38" s="43">
        <v>3.3333333333333335</v>
      </c>
      <c r="F38" s="1"/>
      <c r="G38" s="26"/>
      <c r="H38" s="26" t="s">
        <v>608</v>
      </c>
      <c r="I38" s="7" t="s">
        <v>279</v>
      </c>
      <c r="J38" s="7">
        <v>30</v>
      </c>
      <c r="K38" s="127">
        <v>46631</v>
      </c>
      <c r="L38" s="1"/>
      <c r="M38" s="105">
        <v>46261</v>
      </c>
    </row>
    <row r="39" spans="1:13" x14ac:dyDescent="0.25">
      <c r="A39" s="18" t="s">
        <v>911</v>
      </c>
      <c r="B39" s="43">
        <v>29.68</v>
      </c>
      <c r="C39" s="18"/>
      <c r="D39" s="1" t="s">
        <v>441</v>
      </c>
      <c r="E39" s="43">
        <v>1.484</v>
      </c>
      <c r="F39" s="1"/>
      <c r="G39" s="26"/>
      <c r="H39" s="26" t="s">
        <v>912</v>
      </c>
      <c r="I39" s="7" t="s">
        <v>913</v>
      </c>
      <c r="J39" s="7">
        <v>20</v>
      </c>
      <c r="K39" s="127">
        <v>46661</v>
      </c>
      <c r="L39" s="1"/>
      <c r="M39" s="105">
        <v>46261</v>
      </c>
    </row>
    <row r="40" spans="1:13" x14ac:dyDescent="0.25">
      <c r="A40" s="18" t="s">
        <v>911</v>
      </c>
      <c r="B40" s="43">
        <v>29.68</v>
      </c>
      <c r="C40" s="18"/>
      <c r="D40" s="1" t="s">
        <v>441</v>
      </c>
      <c r="E40" s="43">
        <v>1.484</v>
      </c>
      <c r="F40" s="1"/>
      <c r="G40" s="26"/>
      <c r="H40" s="26" t="s">
        <v>912</v>
      </c>
      <c r="I40" s="7" t="s">
        <v>913</v>
      </c>
      <c r="J40" s="7">
        <v>20</v>
      </c>
      <c r="K40" s="127">
        <v>46753</v>
      </c>
      <c r="L40" s="1"/>
      <c r="M40" s="105">
        <v>46266</v>
      </c>
    </row>
    <row r="41" spans="1:13" x14ac:dyDescent="0.25">
      <c r="A41" s="18" t="s">
        <v>813</v>
      </c>
      <c r="B41" s="43">
        <v>27.34</v>
      </c>
      <c r="C41" s="18"/>
      <c r="D41" s="1" t="s">
        <v>416</v>
      </c>
      <c r="E41" s="43">
        <v>27.34</v>
      </c>
      <c r="F41" s="1"/>
      <c r="G41" s="26"/>
      <c r="H41" s="26" t="s">
        <v>710</v>
      </c>
      <c r="I41" s="7" t="s">
        <v>312</v>
      </c>
      <c r="J41" s="7">
        <v>1</v>
      </c>
      <c r="K41" s="127">
        <v>46844</v>
      </c>
      <c r="L41" s="1"/>
      <c r="M41" s="105">
        <v>46266</v>
      </c>
    </row>
    <row r="42" spans="1:13" x14ac:dyDescent="0.25">
      <c r="A42" s="18" t="s">
        <v>94</v>
      </c>
      <c r="B42" s="43">
        <v>30.63</v>
      </c>
      <c r="C42" s="18"/>
      <c r="D42" s="1" t="s">
        <v>416</v>
      </c>
      <c r="E42" s="43">
        <v>30.63</v>
      </c>
      <c r="F42" s="1"/>
      <c r="G42" s="26"/>
      <c r="H42" s="26" t="s">
        <v>906</v>
      </c>
      <c r="I42" s="7" t="s">
        <v>546</v>
      </c>
      <c r="J42" s="7">
        <v>1</v>
      </c>
      <c r="K42" s="127">
        <v>46600</v>
      </c>
      <c r="L42" s="1"/>
      <c r="M42" s="105">
        <v>46266</v>
      </c>
    </row>
    <row r="43" spans="1:13" x14ac:dyDescent="0.25">
      <c r="A43" s="18" t="s">
        <v>914</v>
      </c>
      <c r="B43" s="43">
        <v>30.26</v>
      </c>
      <c r="C43" s="18"/>
      <c r="D43" s="1" t="s">
        <v>478</v>
      </c>
      <c r="E43" s="43">
        <v>3.0260000000000002</v>
      </c>
      <c r="F43" s="1"/>
      <c r="G43" s="26"/>
      <c r="H43" s="26" t="s">
        <v>915</v>
      </c>
      <c r="I43" s="7" t="s">
        <v>916</v>
      </c>
      <c r="J43" s="7">
        <v>10</v>
      </c>
      <c r="K43" s="127">
        <v>46600</v>
      </c>
      <c r="L43" s="1"/>
      <c r="M43" s="105">
        <v>46266</v>
      </c>
    </row>
    <row r="44" spans="1:13" x14ac:dyDescent="0.25">
      <c r="A44" s="18" t="s">
        <v>488</v>
      </c>
      <c r="B44" s="43">
        <v>320</v>
      </c>
      <c r="C44" s="18"/>
      <c r="D44" s="1" t="s">
        <v>478</v>
      </c>
      <c r="E44" s="43">
        <v>0.88888888888888884</v>
      </c>
      <c r="F44" s="1"/>
      <c r="G44" s="26"/>
      <c r="H44" s="26" t="s">
        <v>917</v>
      </c>
      <c r="I44" s="7" t="s">
        <v>293</v>
      </c>
      <c r="J44" s="7">
        <v>360</v>
      </c>
      <c r="K44" s="127">
        <v>46441</v>
      </c>
      <c r="L44" s="1"/>
      <c r="M44" s="105">
        <v>46266</v>
      </c>
    </row>
    <row r="45" spans="1:13" x14ac:dyDescent="0.25">
      <c r="A45" s="18" t="s">
        <v>813</v>
      </c>
      <c r="B45" s="43">
        <v>21</v>
      </c>
      <c r="C45" s="18"/>
      <c r="D45" s="1" t="s">
        <v>416</v>
      </c>
      <c r="E45" s="43">
        <v>21</v>
      </c>
      <c r="F45" s="1"/>
      <c r="G45" s="26"/>
      <c r="H45" s="26" t="s">
        <v>710</v>
      </c>
      <c r="I45" s="7" t="s">
        <v>711</v>
      </c>
      <c r="J45" s="7">
        <v>1</v>
      </c>
      <c r="K45" s="127">
        <v>46844</v>
      </c>
      <c r="L45" s="1"/>
      <c r="M45" s="105">
        <v>46266</v>
      </c>
    </row>
    <row r="46" spans="1:13" x14ac:dyDescent="0.25">
      <c r="A46" s="18" t="s">
        <v>94</v>
      </c>
      <c r="B46" s="43">
        <v>25</v>
      </c>
      <c r="C46" s="18"/>
      <c r="D46" s="1" t="s">
        <v>416</v>
      </c>
      <c r="E46" s="43">
        <v>25</v>
      </c>
      <c r="F46" s="1"/>
      <c r="G46" s="26"/>
      <c r="H46" s="26" t="s">
        <v>906</v>
      </c>
      <c r="I46" s="7" t="s">
        <v>546</v>
      </c>
      <c r="J46" s="7">
        <v>1</v>
      </c>
      <c r="K46" s="127">
        <v>46539</v>
      </c>
      <c r="L46" s="1"/>
      <c r="M46" s="105">
        <v>46266</v>
      </c>
    </row>
    <row r="47" spans="1:13" x14ac:dyDescent="0.25">
      <c r="A47" s="18" t="s">
        <v>918</v>
      </c>
      <c r="B47" s="43">
        <v>27.37</v>
      </c>
      <c r="C47" s="18"/>
      <c r="D47" s="1" t="s">
        <v>919</v>
      </c>
      <c r="E47" s="43">
        <v>0.68425000000000002</v>
      </c>
      <c r="F47" s="1"/>
      <c r="G47" s="26"/>
      <c r="H47" s="26" t="s">
        <v>920</v>
      </c>
      <c r="I47" s="7" t="s">
        <v>711</v>
      </c>
      <c r="J47" s="7">
        <v>40</v>
      </c>
      <c r="K47" s="127">
        <v>46753</v>
      </c>
      <c r="L47" s="1"/>
      <c r="M47" s="105">
        <v>46266</v>
      </c>
    </row>
    <row r="48" spans="1:13" x14ac:dyDescent="0.25">
      <c r="A48" s="18" t="s">
        <v>548</v>
      </c>
      <c r="B48" s="43">
        <v>31.88</v>
      </c>
      <c r="C48" s="18"/>
      <c r="D48" s="1" t="s">
        <v>416</v>
      </c>
      <c r="E48" s="43">
        <v>31.88</v>
      </c>
      <c r="F48" s="1"/>
      <c r="G48" s="26"/>
      <c r="H48" s="26" t="s">
        <v>603</v>
      </c>
      <c r="I48" s="7" t="s">
        <v>549</v>
      </c>
      <c r="J48" s="7">
        <v>1</v>
      </c>
      <c r="K48" s="127">
        <v>47178</v>
      </c>
      <c r="L48" s="1"/>
      <c r="M48" s="105">
        <v>46266</v>
      </c>
    </row>
    <row r="49" spans="1:13" x14ac:dyDescent="0.25">
      <c r="A49" s="18" t="s">
        <v>813</v>
      </c>
      <c r="B49" s="43">
        <v>27</v>
      </c>
      <c r="C49" s="18"/>
      <c r="D49" s="1" t="s">
        <v>416</v>
      </c>
      <c r="E49" s="43">
        <v>27</v>
      </c>
      <c r="F49" s="1"/>
      <c r="G49" s="26"/>
      <c r="H49" s="26" t="s">
        <v>710</v>
      </c>
      <c r="I49" s="7" t="s">
        <v>711</v>
      </c>
      <c r="J49" s="7">
        <v>1</v>
      </c>
      <c r="K49" s="127">
        <v>46905</v>
      </c>
      <c r="L49" s="1"/>
      <c r="M49" s="105">
        <v>46267</v>
      </c>
    </row>
    <row r="50" spans="1:13" x14ac:dyDescent="0.25">
      <c r="A50" s="18" t="s">
        <v>94</v>
      </c>
      <c r="B50" s="43">
        <v>75</v>
      </c>
      <c r="C50" s="18"/>
      <c r="D50" s="1" t="s">
        <v>416</v>
      </c>
      <c r="E50" s="43">
        <v>25</v>
      </c>
      <c r="F50" s="1"/>
      <c r="G50" s="26"/>
      <c r="H50" s="26" t="s">
        <v>906</v>
      </c>
      <c r="I50" s="7" t="s">
        <v>546</v>
      </c>
      <c r="J50" s="7">
        <v>3</v>
      </c>
      <c r="K50" s="127">
        <v>46692</v>
      </c>
      <c r="L50" s="1"/>
      <c r="M50" s="105">
        <v>46267</v>
      </c>
    </row>
    <row r="51" spans="1:13" x14ac:dyDescent="0.25">
      <c r="A51" s="18" t="s">
        <v>911</v>
      </c>
      <c r="B51" s="43">
        <v>150</v>
      </c>
      <c r="C51" s="18"/>
      <c r="D51" s="1" t="s">
        <v>441</v>
      </c>
      <c r="E51" s="43">
        <v>2.5</v>
      </c>
      <c r="F51" s="1"/>
      <c r="G51" s="26"/>
      <c r="H51" s="26" t="s">
        <v>912</v>
      </c>
      <c r="I51" s="7" t="s">
        <v>913</v>
      </c>
      <c r="J51" s="7">
        <v>60</v>
      </c>
      <c r="K51" s="127">
        <v>46784</v>
      </c>
      <c r="L51" s="1"/>
      <c r="M51" s="105">
        <v>46269</v>
      </c>
    </row>
    <row r="52" spans="1:13" x14ac:dyDescent="0.25">
      <c r="A52" s="18" t="s">
        <v>829</v>
      </c>
      <c r="B52" s="43">
        <v>250</v>
      </c>
      <c r="C52" s="18"/>
      <c r="D52" s="1" t="s">
        <v>441</v>
      </c>
      <c r="E52" s="43">
        <v>12.5</v>
      </c>
      <c r="F52" s="1"/>
      <c r="G52" s="26"/>
      <c r="H52" s="26" t="s">
        <v>608</v>
      </c>
      <c r="I52" s="7" t="s">
        <v>279</v>
      </c>
      <c r="J52" s="7">
        <v>20</v>
      </c>
      <c r="K52" s="127">
        <v>46631</v>
      </c>
      <c r="L52" s="1"/>
      <c r="M52" s="105">
        <v>46269</v>
      </c>
    </row>
    <row r="53" spans="1:13" x14ac:dyDescent="0.25">
      <c r="A53" s="18" t="s">
        <v>348</v>
      </c>
      <c r="B53" s="43">
        <v>138</v>
      </c>
      <c r="C53" s="18"/>
      <c r="D53" s="1" t="s">
        <v>416</v>
      </c>
      <c r="E53" s="43">
        <v>69</v>
      </c>
      <c r="F53" s="1"/>
      <c r="G53" s="26"/>
      <c r="H53" s="26" t="s">
        <v>613</v>
      </c>
      <c r="I53" s="7" t="s">
        <v>291</v>
      </c>
      <c r="J53" s="7">
        <v>2</v>
      </c>
      <c r="K53" s="127">
        <v>46966</v>
      </c>
      <c r="L53" s="1"/>
      <c r="M53" s="105">
        <v>46269</v>
      </c>
    </row>
    <row r="54" spans="1:13" x14ac:dyDescent="0.25">
      <c r="A54" s="18" t="s">
        <v>541</v>
      </c>
      <c r="B54" s="43">
        <v>828</v>
      </c>
      <c r="C54" s="18"/>
      <c r="D54" s="1" t="s">
        <v>478</v>
      </c>
      <c r="E54" s="43">
        <v>4.5999999999999996</v>
      </c>
      <c r="F54" s="1"/>
      <c r="G54" s="26"/>
      <c r="H54" s="26" t="s">
        <v>582</v>
      </c>
      <c r="I54" s="7" t="s">
        <v>282</v>
      </c>
      <c r="J54" s="7">
        <v>180</v>
      </c>
      <c r="K54" s="127">
        <v>46895</v>
      </c>
      <c r="L54" s="1"/>
      <c r="M54" s="105">
        <v>46269</v>
      </c>
    </row>
    <row r="55" spans="1:13" x14ac:dyDescent="0.25">
      <c r="A55" s="18" t="s">
        <v>740</v>
      </c>
      <c r="B55" s="43">
        <v>420</v>
      </c>
      <c r="C55" s="18"/>
      <c r="D55" s="1" t="s">
        <v>478</v>
      </c>
      <c r="E55" s="43">
        <v>3.5</v>
      </c>
      <c r="F55" s="1"/>
      <c r="G55" s="26"/>
      <c r="H55" s="26" t="s">
        <v>741</v>
      </c>
      <c r="I55" s="7" t="s">
        <v>282</v>
      </c>
      <c r="J55" s="7">
        <v>120</v>
      </c>
      <c r="K55" s="127">
        <v>46773</v>
      </c>
      <c r="L55" s="1"/>
      <c r="M55" s="105">
        <v>46269</v>
      </c>
    </row>
    <row r="56" spans="1:13" x14ac:dyDescent="0.25">
      <c r="A56" s="18" t="s">
        <v>487</v>
      </c>
      <c r="B56" s="43">
        <v>360</v>
      </c>
      <c r="C56" s="18"/>
      <c r="D56" s="1" t="s">
        <v>478</v>
      </c>
      <c r="E56" s="43">
        <v>0.66666666666666663</v>
      </c>
      <c r="F56" s="1"/>
      <c r="G56" s="26"/>
      <c r="H56" s="26" t="s">
        <v>924</v>
      </c>
      <c r="I56" s="7" t="s">
        <v>293</v>
      </c>
      <c r="J56" s="7">
        <v>540</v>
      </c>
      <c r="K56" s="127">
        <v>46454</v>
      </c>
      <c r="L56" s="1"/>
      <c r="M56" s="105">
        <v>46275</v>
      </c>
    </row>
    <row r="57" spans="1:13" x14ac:dyDescent="0.25">
      <c r="A57" s="18" t="s">
        <v>520</v>
      </c>
      <c r="B57" s="43">
        <v>240</v>
      </c>
      <c r="C57" s="18"/>
      <c r="D57" s="1" t="s">
        <v>478</v>
      </c>
      <c r="E57" s="43">
        <v>0.66666666666666663</v>
      </c>
      <c r="F57" s="1"/>
      <c r="G57" s="26"/>
      <c r="H57" s="26" t="s">
        <v>925</v>
      </c>
      <c r="I57" s="7" t="s">
        <v>293</v>
      </c>
      <c r="J57" s="7">
        <v>360</v>
      </c>
      <c r="K57" s="127">
        <v>46454</v>
      </c>
      <c r="L57" s="1"/>
      <c r="M57" s="105">
        <v>46275</v>
      </c>
    </row>
    <row r="58" spans="1:13" x14ac:dyDescent="0.25">
      <c r="A58" s="18" t="s">
        <v>926</v>
      </c>
      <c r="B58" s="43">
        <v>12.29</v>
      </c>
      <c r="C58" s="18"/>
      <c r="D58" s="1" t="s">
        <v>441</v>
      </c>
      <c r="E58" s="43">
        <v>0.30724999999999997</v>
      </c>
      <c r="F58" s="1"/>
      <c r="G58" s="26"/>
      <c r="H58" s="26" t="s">
        <v>927</v>
      </c>
      <c r="I58" s="7" t="s">
        <v>334</v>
      </c>
      <c r="J58" s="7">
        <v>40</v>
      </c>
      <c r="K58" s="127">
        <v>47150</v>
      </c>
      <c r="L58" s="1"/>
      <c r="M58" s="105">
        <v>46276</v>
      </c>
    </row>
    <row r="59" spans="1:13" x14ac:dyDescent="0.25">
      <c r="A59" s="18" t="s">
        <v>928</v>
      </c>
      <c r="B59" s="43">
        <v>95</v>
      </c>
      <c r="C59" s="18"/>
      <c r="D59" s="1" t="s">
        <v>929</v>
      </c>
      <c r="E59" s="43">
        <v>1.0555555555555556</v>
      </c>
      <c r="F59" s="1"/>
      <c r="G59" s="26"/>
      <c r="H59" s="26" t="s">
        <v>930</v>
      </c>
      <c r="I59" s="7" t="s">
        <v>351</v>
      </c>
      <c r="J59" s="7">
        <v>90</v>
      </c>
      <c r="K59" s="127">
        <v>47150</v>
      </c>
      <c r="L59" s="1"/>
      <c r="M59" s="105">
        <v>46279</v>
      </c>
    </row>
    <row r="60" spans="1:13" x14ac:dyDescent="0.25">
      <c r="A60" s="18" t="s">
        <v>931</v>
      </c>
      <c r="B60" s="43">
        <v>70</v>
      </c>
      <c r="C60" s="18"/>
      <c r="D60" s="1" t="s">
        <v>416</v>
      </c>
      <c r="E60" s="43">
        <v>11.666666666666666</v>
      </c>
      <c r="F60" s="1"/>
      <c r="G60" s="26"/>
      <c r="H60" s="26" t="s">
        <v>932</v>
      </c>
      <c r="I60" s="7" t="s">
        <v>282</v>
      </c>
      <c r="J60" s="7">
        <v>6</v>
      </c>
      <c r="K60" s="127">
        <v>46813</v>
      </c>
      <c r="L60" s="1"/>
      <c r="M60" s="105">
        <v>46279</v>
      </c>
    </row>
    <row r="61" spans="1:13" x14ac:dyDescent="0.25">
      <c r="A61" s="18" t="s">
        <v>933</v>
      </c>
      <c r="B61" s="43">
        <v>101.46</v>
      </c>
      <c r="C61" s="18"/>
      <c r="D61" s="1" t="s">
        <v>441</v>
      </c>
      <c r="E61" s="43">
        <v>2.5364999999999998</v>
      </c>
      <c r="F61" s="1"/>
      <c r="G61" s="26"/>
      <c r="H61" s="26" t="s">
        <v>934</v>
      </c>
      <c r="I61" s="7" t="s">
        <v>373</v>
      </c>
      <c r="J61" s="7">
        <v>40</v>
      </c>
      <c r="K61" s="127">
        <v>46905</v>
      </c>
      <c r="L61" s="1"/>
      <c r="M61" s="105">
        <v>46279</v>
      </c>
    </row>
    <row r="62" spans="1:13" x14ac:dyDescent="0.25">
      <c r="A62" s="18" t="s">
        <v>918</v>
      </c>
      <c r="B62" s="43">
        <v>29.25</v>
      </c>
      <c r="C62" s="18"/>
      <c r="D62" s="1" t="s">
        <v>441</v>
      </c>
      <c r="E62" s="43">
        <v>1.4624999999999999</v>
      </c>
      <c r="F62" s="1"/>
      <c r="G62" s="26"/>
      <c r="H62" s="26" t="s">
        <v>920</v>
      </c>
      <c r="I62" s="7" t="s">
        <v>935</v>
      </c>
      <c r="J62" s="7">
        <v>20</v>
      </c>
      <c r="K62" s="127">
        <v>46813</v>
      </c>
      <c r="L62" s="1"/>
      <c r="M62" s="105">
        <v>46279</v>
      </c>
    </row>
    <row r="63" spans="1:13" x14ac:dyDescent="0.25">
      <c r="A63" s="18" t="s">
        <v>918</v>
      </c>
      <c r="B63" s="43">
        <v>29.25</v>
      </c>
      <c r="C63" s="18"/>
      <c r="D63" s="1" t="s">
        <v>441</v>
      </c>
      <c r="E63" s="43">
        <v>1.4624999999999999</v>
      </c>
      <c r="F63" s="1"/>
      <c r="G63" s="26"/>
      <c r="H63" s="26" t="s">
        <v>920</v>
      </c>
      <c r="I63" s="7" t="s">
        <v>935</v>
      </c>
      <c r="J63" s="7">
        <v>20</v>
      </c>
      <c r="K63" s="127">
        <v>46753</v>
      </c>
      <c r="L63" s="1"/>
      <c r="M63" s="105">
        <v>46279</v>
      </c>
    </row>
    <row r="64" spans="1:13" x14ac:dyDescent="0.25">
      <c r="A64" s="18" t="s">
        <v>936</v>
      </c>
      <c r="B64" s="43">
        <v>25</v>
      </c>
      <c r="C64" s="18"/>
      <c r="D64" s="1" t="s">
        <v>441</v>
      </c>
      <c r="E64" s="43">
        <v>2.5</v>
      </c>
      <c r="F64" s="1"/>
      <c r="G64" s="26"/>
      <c r="H64" s="26" t="s">
        <v>937</v>
      </c>
      <c r="I64" s="7" t="s">
        <v>936</v>
      </c>
      <c r="J64" s="7">
        <v>10</v>
      </c>
      <c r="K64" s="127">
        <v>46419</v>
      </c>
      <c r="L64" s="1"/>
      <c r="M64" s="105">
        <v>46279</v>
      </c>
    </row>
    <row r="65" spans="1:13" x14ac:dyDescent="0.25">
      <c r="A65" s="18" t="s">
        <v>936</v>
      </c>
      <c r="B65" s="43">
        <v>25</v>
      </c>
      <c r="C65" s="18"/>
      <c r="D65" s="1" t="s">
        <v>441</v>
      </c>
      <c r="E65" s="43">
        <v>5</v>
      </c>
      <c r="F65" s="1"/>
      <c r="G65" s="26"/>
      <c r="H65" s="26" t="s">
        <v>937</v>
      </c>
      <c r="I65" s="7" t="s">
        <v>936</v>
      </c>
      <c r="J65" s="7">
        <v>5</v>
      </c>
      <c r="K65" s="127">
        <v>46447</v>
      </c>
      <c r="L65" s="1"/>
      <c r="M65" s="105">
        <v>46279</v>
      </c>
    </row>
    <row r="66" spans="1:13" x14ac:dyDescent="0.25">
      <c r="A66" s="18" t="s">
        <v>918</v>
      </c>
      <c r="B66" s="43">
        <v>29.25</v>
      </c>
      <c r="C66" s="18"/>
      <c r="D66" s="1" t="s">
        <v>919</v>
      </c>
      <c r="E66" s="43">
        <v>1.4624999999999999</v>
      </c>
      <c r="F66" s="1"/>
      <c r="G66" s="26"/>
      <c r="H66" s="26" t="s">
        <v>920</v>
      </c>
      <c r="I66" s="7" t="s">
        <v>711</v>
      </c>
      <c r="J66" s="7">
        <v>20</v>
      </c>
      <c r="K66" s="127">
        <v>46753</v>
      </c>
      <c r="L66" s="1"/>
      <c r="M66" s="105">
        <v>46280</v>
      </c>
    </row>
    <row r="67" spans="1:13" x14ac:dyDescent="0.25">
      <c r="A67" s="18" t="s">
        <v>918</v>
      </c>
      <c r="B67" s="43">
        <v>29.25</v>
      </c>
      <c r="C67" s="139"/>
      <c r="D67" s="1" t="s">
        <v>919</v>
      </c>
      <c r="E67" s="43">
        <v>1.4624999999999999</v>
      </c>
      <c r="F67" s="1"/>
      <c r="G67" s="26"/>
      <c r="H67" s="26" t="s">
        <v>920</v>
      </c>
      <c r="I67" s="7" t="s">
        <v>711</v>
      </c>
      <c r="J67" s="7">
        <v>20</v>
      </c>
      <c r="K67" s="127">
        <v>46905</v>
      </c>
      <c r="L67" s="1"/>
      <c r="M67" s="105">
        <v>46280</v>
      </c>
    </row>
    <row r="68" spans="1:13" x14ac:dyDescent="0.25">
      <c r="A68" s="18" t="s">
        <v>829</v>
      </c>
      <c r="B68" s="43">
        <v>200.55</v>
      </c>
      <c r="C68" s="139"/>
      <c r="D68" s="1" t="s">
        <v>441</v>
      </c>
      <c r="E68" s="43">
        <v>12.534375000000001</v>
      </c>
      <c r="F68" s="1"/>
      <c r="G68" s="26"/>
      <c r="H68" s="26" t="s">
        <v>608</v>
      </c>
      <c r="I68" s="7" t="s">
        <v>279</v>
      </c>
      <c r="J68" s="7">
        <v>16</v>
      </c>
      <c r="K68" s="127">
        <v>46844</v>
      </c>
      <c r="L68" s="1"/>
      <c r="M68" s="105">
        <v>46280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Header>&amp;R&amp;"Calibri"&amp;10&amp;K000000 Internal&amp;1#_x000D_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DA7A-AF29-46C9-A148-2D936C87DFEB}">
  <sheetPr codeName="Planilha17"/>
  <dimension ref="A1"/>
  <sheetViews>
    <sheetView workbookViewId="0"/>
  </sheetViews>
  <sheetFormatPr defaultRowHeight="15" x14ac:dyDescent="0.25"/>
  <sheetData>
    <row r="1" spans="1:1" x14ac:dyDescent="0.25">
      <c r="A1" s="9" t="s">
        <v>867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3C91B4-BB61-4430-BAD7-1E889E914D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Fevereiro2025</vt:lpstr>
      <vt:lpstr>Março2025</vt:lpstr>
      <vt:lpstr>Abril2025</vt:lpstr>
      <vt:lpstr>Estoque</vt:lpstr>
      <vt:lpstr>Qtd</vt:lpstr>
      <vt:lpstr>Vencidos</vt:lpstr>
      <vt:lpstr>Colaboradores</vt:lpstr>
      <vt:lpstr>Planilha3</vt:lpstr>
      <vt:lpstr>GráficoMedicamentosUsados</vt:lpstr>
      <vt:lpstr>PerdaMedicamentos</vt:lpstr>
      <vt:lpstr>Controle_Pedidos</vt:lpstr>
      <vt:lpstr>Planilha2</vt:lpstr>
      <vt:lpstr>maio2025</vt:lpstr>
      <vt:lpstr>Junho2025</vt:lpstr>
      <vt:lpstr>Registros</vt:lpstr>
      <vt:lpstr>Qtd2</vt:lpstr>
    </vt:vector>
  </TitlesOfParts>
  <Company>Symrise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Lenon</dc:creator>
  <cp:lastModifiedBy>John Lenon</cp:lastModifiedBy>
  <cp:lastPrinted>2026-06-15T17:21:34Z</cp:lastPrinted>
  <dcterms:created xsi:type="dcterms:W3CDTF">2025-01-14T13:48:00Z</dcterms:created>
  <dcterms:modified xsi:type="dcterms:W3CDTF">2026-09-15T19:34:08Z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5296e3c-2aac-4d70-a551-b90bf09664a1_Enabled">
    <vt:lpwstr>true</vt:lpwstr>
  </property>
  <property fmtid="{D5CDD505-2E9C-101B-9397-08002B2CF9AE}" pid="3" name="MSIP_Label_15296e3c-2aac-4d70-a551-b90bf09664a1_SetDate">
    <vt:lpwstr>2025-03-17T15:16:32Z</vt:lpwstr>
  </property>
  <property fmtid="{D5CDD505-2E9C-101B-9397-08002B2CF9AE}" pid="4" name="MSIP_Label_15296e3c-2aac-4d70-a551-b90bf09664a1_Method">
    <vt:lpwstr>Standard</vt:lpwstr>
  </property>
  <property fmtid="{D5CDD505-2E9C-101B-9397-08002B2CF9AE}" pid="5" name="MSIP_Label_15296e3c-2aac-4d70-a551-b90bf09664a1_Name">
    <vt:lpwstr>SYM-Label-Internal</vt:lpwstr>
  </property>
  <property fmtid="{D5CDD505-2E9C-101B-9397-08002B2CF9AE}" pid="6" name="MSIP_Label_15296e3c-2aac-4d70-a551-b90bf09664a1_SiteId">
    <vt:lpwstr>8f98973f-17b2-4864-90cf-a67b4fcf4b1b</vt:lpwstr>
  </property>
  <property fmtid="{D5CDD505-2E9C-101B-9397-08002B2CF9AE}" pid="7" name="MSIP_Label_15296e3c-2aac-4d70-a551-b90bf09664a1_ActionId">
    <vt:lpwstr>c7379189-4ddd-457e-892a-f535e8724747</vt:lpwstr>
  </property>
  <property fmtid="{D5CDD505-2E9C-101B-9397-08002B2CF9AE}" pid="8" name="MSIP_Label_15296e3c-2aac-4d70-a551-b90bf09664a1_ContentBits">
    <vt:lpwstr>1</vt:lpwstr>
  </property>
  <property fmtid="{D5CDD505-2E9C-101B-9397-08002B2CF9AE}" pid="9" name="MSIP_Label_15296e3c-2aac-4d70-a551-b90bf09664a1_Tag">
    <vt:lpwstr>10, 3, 0, 1</vt:lpwstr>
  </property>
</Properties>
</file>