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vision Control" sheetId="5" r:id="rId1"/>
    <sheet name="Input_Sheet" sheetId="6" r:id="rId2"/>
    <sheet name="Chute Calcs" sheetId="1" r:id="rId3"/>
    <sheet name="Rocketman Chutes" sheetId="2" r:id="rId4"/>
    <sheet name="HAS Chutes" sheetId="3" r:id="rId5"/>
    <sheet name="Top Flite Recovery LLC" sheetId="4" r:id="rId6"/>
  </sheets>
  <calcPr calcId="152511"/>
</workbook>
</file>

<file path=xl/calcChain.xml><?xml version="1.0" encoding="utf-8"?>
<calcChain xmlns="http://schemas.openxmlformats.org/spreadsheetml/2006/main">
  <c r="C8" i="1" l="1"/>
  <c r="C18" i="1" l="1"/>
  <c r="E13" i="1" s="1"/>
  <c r="E10" i="6" s="1"/>
  <c r="C17" i="1"/>
  <c r="E11" i="1" s="1"/>
  <c r="E8" i="6" s="1"/>
  <c r="C26" i="1"/>
  <c r="C24" i="1"/>
  <c r="E16" i="3"/>
  <c r="E8" i="3"/>
  <c r="C15" i="3"/>
  <c r="E15" i="3" s="1"/>
  <c r="C14" i="3"/>
  <c r="E14" i="3" s="1"/>
  <c r="C13" i="3"/>
  <c r="E13" i="3" s="1"/>
  <c r="C12" i="3"/>
  <c r="E12" i="3" s="1"/>
  <c r="E4" i="3"/>
  <c r="C4" i="3"/>
  <c r="C5" i="3"/>
  <c r="E5" i="3" s="1"/>
  <c r="C6" i="3"/>
  <c r="E6" i="3" s="1"/>
  <c r="C7" i="3"/>
  <c r="E7" i="3" s="1"/>
  <c r="C3" i="3"/>
  <c r="E3" i="3" s="1"/>
  <c r="O37" i="2"/>
  <c r="H37" i="2"/>
  <c r="O18" i="2"/>
  <c r="H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E7" i="1" l="1"/>
  <c r="E4" i="6" s="1"/>
</calcChain>
</file>

<file path=xl/sharedStrings.xml><?xml version="1.0" encoding="utf-8"?>
<sst xmlns="http://schemas.openxmlformats.org/spreadsheetml/2006/main" count="158" uniqueCount="94">
  <si>
    <t>Target Low Speed Impact</t>
  </si>
  <si>
    <t>Target High Speed Impact</t>
  </si>
  <si>
    <t>m/s</t>
  </si>
  <si>
    <t>Payload Weight</t>
  </si>
  <si>
    <t>Payload Area (optional)</t>
  </si>
  <si>
    <t>Constants</t>
  </si>
  <si>
    <t>Sea Level Density</t>
  </si>
  <si>
    <t>kg/m^3</t>
  </si>
  <si>
    <t>Convert lbf to N</t>
  </si>
  <si>
    <t>Convert mph to m/s</t>
  </si>
  <si>
    <t>m/s / (mph)</t>
  </si>
  <si>
    <t>Weight (lbf)</t>
  </si>
  <si>
    <t>mph</t>
  </si>
  <si>
    <t>ft/sec</t>
  </si>
  <si>
    <t>Weight (N)</t>
  </si>
  <si>
    <t>N/f</t>
  </si>
  <si>
    <t>Chute Dia (ft)</t>
  </si>
  <si>
    <t>Chute Dia (m)</t>
  </si>
  <si>
    <t>Convert ft to m</t>
  </si>
  <si>
    <t>m/ft</t>
  </si>
  <si>
    <t>Calc. Cd</t>
  </si>
  <si>
    <t>Avg Cd=</t>
  </si>
  <si>
    <t xml:space="preserve">Avg Cd = </t>
  </si>
  <si>
    <t>Rocketman Parachutes</t>
  </si>
  <si>
    <t>Cd</t>
  </si>
  <si>
    <t>High Altitude Science</t>
  </si>
  <si>
    <t>Cd*</t>
  </si>
  <si>
    <t>*Calculated based on advertised diameter</t>
  </si>
  <si>
    <t>Payload Cd</t>
  </si>
  <si>
    <t>Hoerner, 3D Cube</t>
  </si>
  <si>
    <t>lb</t>
  </si>
  <si>
    <t>Parachute Supplier</t>
  </si>
  <si>
    <t>Notes</t>
  </si>
  <si>
    <t>for 1.0m chute.  1.5m chute Cd=.57</t>
  </si>
  <si>
    <t>All sizes</t>
  </si>
  <si>
    <t>Top Flight Recovery</t>
  </si>
  <si>
    <t>Date</t>
  </si>
  <si>
    <t>Version</t>
  </si>
  <si>
    <t>Comments</t>
  </si>
  <si>
    <t>Initial Release</t>
  </si>
  <si>
    <t>Parachute Diameter</t>
  </si>
  <si>
    <t>9-24"</t>
  </si>
  <si>
    <t>30-58"</t>
  </si>
  <si>
    <t>70-120"</t>
  </si>
  <si>
    <t>Suspension line length = parachute diameter</t>
  </si>
  <si>
    <t>Knacke, Reference</t>
  </si>
  <si>
    <t>Provided by supplier. Actual data from HAB launches has been closer to Cd=.75</t>
  </si>
  <si>
    <t>Payload Characteristics</t>
  </si>
  <si>
    <t>Parachute Characteristics</t>
  </si>
  <si>
    <t>Parachute Weight</t>
  </si>
  <si>
    <t>Parachute Drag Coef. (Cd)</t>
  </si>
  <si>
    <t>pg 82 - Solid Textile Parachutes. Flat circular = .75 to .80</t>
  </si>
  <si>
    <t>in^2</t>
  </si>
  <si>
    <t>mph (5 m/s)</t>
  </si>
  <si>
    <t>mph (7 m/s)</t>
  </si>
  <si>
    <t>lb (16 oz = 1 lb)</t>
  </si>
  <si>
    <t>Parachute Lower Diameter</t>
  </si>
  <si>
    <t>Parachute Upper Diameter</t>
  </si>
  <si>
    <t>inches</t>
  </si>
  <si>
    <t>Space Race Hab Provided Standard Parachutes (Top Flight Recovery, LLC)</t>
  </si>
  <si>
    <t>Diameter (inch)</t>
  </si>
  <si>
    <t>*Note: these values were supplied by the supplier, but actual tested values during HAB launches have seemed closer to the nominal Cd=.75 value from Knacke</t>
  </si>
  <si>
    <t>Rocketman</t>
  </si>
  <si>
    <t>Top Flight Recovery, LLC</t>
  </si>
  <si>
    <t>spaceracehab@gmail.com</t>
  </si>
  <si>
    <t>Submit Feedback Here:</t>
  </si>
  <si>
    <t>Weight (lb)</t>
  </si>
  <si>
    <t>Average Cd calculations assume advertised descent speed does not take into account drag of payload</t>
  </si>
  <si>
    <t>Reference Values</t>
  </si>
  <si>
    <t>Landing Density</t>
  </si>
  <si>
    <t>kg/m^2 (sea level)**</t>
  </si>
  <si>
    <t>Use calculator here:</t>
  </si>
  <si>
    <t>http://www.digitaldutch.com/atmoscalc/</t>
  </si>
  <si>
    <t>**Note: Adjust density for very high landing altitudes or extreme temperatures. E.g. Denver, CO (5200ft) = 1.050 kg/m^3</t>
  </si>
  <si>
    <t>Ref</t>
  </si>
  <si>
    <t>Input</t>
  </si>
  <si>
    <t>Calc</t>
  </si>
  <si>
    <t>Legend:</t>
  </si>
  <si>
    <t>Measured weight, estimated Cd based on test</t>
  </si>
  <si>
    <t>Unit Conversion Constants</t>
  </si>
  <si>
    <t>Parachute Size Calculations</t>
  </si>
  <si>
    <t>Landing Parameters</t>
  </si>
  <si>
    <t>inches in diameter</t>
  </si>
  <si>
    <t>Minimum diameter (in):</t>
  </si>
  <si>
    <t>Maximum diameter (in):</t>
  </si>
  <si>
    <t>Your parachute should be roughly</t>
  </si>
  <si>
    <t>Assumptions:</t>
  </si>
  <si>
    <t>For advanced settings, see 'Chute Calcs' Sheet</t>
  </si>
  <si>
    <t>Feedback? Tell us!</t>
  </si>
  <si>
    <t>Parachute Cd=.75</t>
  </si>
  <si>
    <t>Input Payload Weight:</t>
  </si>
  <si>
    <t>Near Space Parachute Size Estimator, v1.1</t>
  </si>
  <si>
    <t>Formatting updates; simpified Input Sheet with advanced calculations on separate sheet</t>
  </si>
  <si>
    <t>Square 12"x12"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</si>
</sst>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2"/>
      <color theme="1"/>
      <name val="Bauhaus 93"/>
      <family val="5"/>
    </font>
    <font>
      <sz val="10"/>
      <color theme="1"/>
      <name val="Arial"/>
      <family val="2"/>
    </font>
    <font>
      <i/>
      <sz val="20"/>
      <color theme="1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i/>
      <u/>
      <sz val="10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u/>
      <sz val="14"/>
      <color theme="9"/>
      <name val="Calibri"/>
      <family val="2"/>
      <scheme val="minor"/>
    </font>
    <font>
      <u/>
      <sz val="22"/>
      <color theme="0"/>
      <name val="Calibri"/>
      <family val="2"/>
      <scheme val="minor"/>
    </font>
    <font>
      <u/>
      <sz val="22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FEF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1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4" borderId="2" xfId="3" applyBorder="1"/>
    <xf numFmtId="0" fontId="1" fillId="4" borderId="16" xfId="3" applyBorder="1"/>
    <xf numFmtId="0" fontId="7" fillId="6" borderId="0" xfId="0" applyFont="1" applyFill="1" applyBorder="1" applyAlignment="1">
      <alignment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2" fontId="7" fillId="7" borderId="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4" borderId="21" xfId="3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2" fontId="5" fillId="4" borderId="2" xfId="3" applyNumberFormat="1" applyFont="1" applyBorder="1" applyAlignment="1">
      <alignment horizontal="center" vertical="center"/>
    </xf>
    <xf numFmtId="2" fontId="12" fillId="4" borderId="2" xfId="3" applyNumberFormat="1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10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5" fillId="4" borderId="2" xfId="3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2" fillId="2" borderId="22" xfId="1" applyBorder="1" applyAlignment="1">
      <alignment horizontal="center" vertical="center"/>
    </xf>
    <xf numFmtId="0" fontId="6" fillId="8" borderId="23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11" xfId="0" applyFill="1" applyBorder="1" applyAlignment="1">
      <alignment vertical="center"/>
    </xf>
    <xf numFmtId="2" fontId="4" fillId="2" borderId="1" xfId="1" applyNumberFormat="1" applyFont="1" applyBorder="1" applyAlignment="1">
      <alignment horizontal="center" vertical="center"/>
    </xf>
    <xf numFmtId="0" fontId="9" fillId="7" borderId="12" xfId="0" applyFont="1" applyFill="1" applyBorder="1" applyAlignment="1">
      <alignment vertical="center"/>
    </xf>
    <xf numFmtId="0" fontId="2" fillId="2" borderId="1" xfId="1" applyBorder="1" applyAlignment="1">
      <alignment horizontal="center" vertical="center"/>
    </xf>
    <xf numFmtId="165" fontId="6" fillId="8" borderId="1" xfId="2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165" fontId="6" fillId="8" borderId="17" xfId="2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9" fillId="10" borderId="0" xfId="0" applyFont="1" applyFill="1" applyBorder="1" applyAlignment="1">
      <alignment vertical="center"/>
    </xf>
    <xf numFmtId="0" fontId="0" fillId="10" borderId="24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9" fillId="10" borderId="25" xfId="0" applyFont="1" applyFill="1" applyBorder="1" applyAlignment="1">
      <alignment vertical="center"/>
    </xf>
    <xf numFmtId="0" fontId="0" fillId="10" borderId="26" xfId="0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11" fillId="0" borderId="11" xfId="4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0" fillId="0" borderId="11" xfId="0" applyFont="1" applyBorder="1" applyAlignment="1">
      <alignment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vertical="center"/>
    </xf>
    <xf numFmtId="0" fontId="14" fillId="0" borderId="19" xfId="0" applyFont="1" applyBorder="1" applyAlignment="1">
      <alignment horizontal="center" vertical="center" wrapText="1"/>
    </xf>
    <xf numFmtId="164" fontId="14" fillId="4" borderId="2" xfId="3" applyNumberFormat="1" applyFont="1" applyBorder="1" applyAlignment="1">
      <alignment horizontal="center" vertical="center" wrapText="1"/>
    </xf>
    <xf numFmtId="0" fontId="14" fillId="4" borderId="2" xfId="3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4" fontId="14" fillId="4" borderId="16" xfId="3" applyNumberFormat="1" applyFont="1" applyBorder="1" applyAlignment="1">
      <alignment horizontal="center" vertical="center" wrapText="1"/>
    </xf>
    <xf numFmtId="0" fontId="14" fillId="4" borderId="16" xfId="3" applyFont="1" applyBorder="1" applyAlignment="1">
      <alignment horizontal="center" vertical="center" wrapText="1"/>
    </xf>
    <xf numFmtId="0" fontId="1" fillId="4" borderId="2" xfId="3" applyBorder="1" applyAlignment="1">
      <alignment vertical="center"/>
    </xf>
    <xf numFmtId="0" fontId="1" fillId="4" borderId="16" xfId="3" applyBorder="1" applyAlignment="1">
      <alignment vertical="center"/>
    </xf>
    <xf numFmtId="0" fontId="11" fillId="0" borderId="0" xfId="4" applyBorder="1" applyAlignment="1">
      <alignment vertical="center"/>
    </xf>
    <xf numFmtId="0" fontId="11" fillId="0" borderId="13" xfId="4" applyBorder="1" applyAlignment="1">
      <alignment vertical="center"/>
    </xf>
    <xf numFmtId="0" fontId="0" fillId="0" borderId="14" xfId="0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165" fontId="16" fillId="10" borderId="12" xfId="0" applyNumberFormat="1" applyFont="1" applyFill="1" applyBorder="1" applyAlignment="1">
      <alignment horizontal="center" vertical="center"/>
    </xf>
    <xf numFmtId="1" fontId="18" fillId="10" borderId="12" xfId="0" applyNumberFormat="1" applyFont="1" applyFill="1" applyBorder="1" applyAlignment="1">
      <alignment horizontal="center" vertical="center"/>
    </xf>
    <xf numFmtId="165" fontId="18" fillId="10" borderId="12" xfId="0" applyNumberFormat="1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14" xfId="0" applyFont="1" applyFill="1" applyBorder="1" applyAlignment="1">
      <alignment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0" fontId="20" fillId="10" borderId="1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left" vertical="center"/>
    </xf>
    <xf numFmtId="1" fontId="22" fillId="10" borderId="12" xfId="0" applyNumberFormat="1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1" fillId="10" borderId="11" xfId="4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horizontal="center"/>
    </xf>
    <xf numFmtId="0" fontId="11" fillId="10" borderId="14" xfId="4" applyFont="1" applyFill="1" applyBorder="1" applyAlignment="1">
      <alignment vertical="center"/>
    </xf>
    <xf numFmtId="0" fontId="0" fillId="10" borderId="15" xfId="0" applyFont="1" applyFill="1" applyBorder="1" applyAlignment="1">
      <alignment vertical="center"/>
    </xf>
    <xf numFmtId="0" fontId="0" fillId="10" borderId="0" xfId="0" applyFont="1" applyFill="1" applyAlignment="1">
      <alignment vertical="center"/>
    </xf>
    <xf numFmtId="0" fontId="23" fillId="10" borderId="11" xfId="0" applyFont="1" applyFill="1" applyBorder="1" applyAlignment="1">
      <alignment horizontal="center" vertical="center"/>
    </xf>
    <xf numFmtId="0" fontId="23" fillId="10" borderId="0" xfId="0" applyFont="1" applyFill="1" applyBorder="1" applyAlignment="1">
      <alignment horizontal="center" vertical="center"/>
    </xf>
    <xf numFmtId="0" fontId="23" fillId="10" borderId="12" xfId="0" applyFont="1" applyFill="1" applyBorder="1" applyAlignment="1">
      <alignment horizontal="center" vertical="center"/>
    </xf>
    <xf numFmtId="2" fontId="2" fillId="11" borderId="17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4" fillId="12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5">
    <cellStyle name="Calculation" xfId="2" builtinId="22"/>
    <cellStyle name="Hyperlink" xfId="4" builtinId="8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</xdr:row>
      <xdr:rowOff>0</xdr:rowOff>
    </xdr:from>
    <xdr:to>
      <xdr:col>4</xdr:col>
      <xdr:colOff>4152900</xdr:colOff>
      <xdr:row>5</xdr:row>
      <xdr:rowOff>95250</xdr:rowOff>
    </xdr:to>
    <xdr:sp macro="" textlink="">
      <xdr:nvSpPr>
        <xdr:cNvPr id="2" name="Rectangle 1"/>
        <xdr:cNvSpPr/>
      </xdr:nvSpPr>
      <xdr:spPr>
        <a:xfrm>
          <a:off x="4467225" y="1190625"/>
          <a:ext cx="3457575" cy="8953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4</xdr:row>
      <xdr:rowOff>104775</xdr:rowOff>
    </xdr:from>
    <xdr:to>
      <xdr:col>4</xdr:col>
      <xdr:colOff>4152900</xdr:colOff>
      <xdr:row>8</xdr:row>
      <xdr:rowOff>95250</xdr:rowOff>
    </xdr:to>
    <xdr:sp macro="" textlink="">
      <xdr:nvSpPr>
        <xdr:cNvPr id="2" name="Rectangle 1"/>
        <xdr:cNvSpPr/>
      </xdr:nvSpPr>
      <xdr:spPr>
        <a:xfrm>
          <a:off x="4467225" y="1190625"/>
          <a:ext cx="3457575" cy="8953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</xdr:colOff>
      <xdr:row>6</xdr:row>
      <xdr:rowOff>128587</xdr:rowOff>
    </xdr:from>
    <xdr:ext cx="4245393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877300" y="1281112"/>
              <a:ext cx="424539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𝑃𝑎𝑟𝑎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_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𝑃𝑎𝑟𝑎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𝑃𝑎𝑦𝑙𝑜𝑎𝑑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_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𝑃𝑎𝑦𝑙𝑜𝑎𝑑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877300" y="1281112"/>
              <a:ext cx="424539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𝑊=𝐷=1/2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𝜌𝑉^2 ∑▒〖𝑆_𝑖 〖𝐶_𝐷〗_𝑖=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𝜌𝑉^2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(𝑆_𝑃𝑎𝑟𝑎 𝐶_(𝐷_𝑃𝑎𝑟𝑎)+𝑆_𝑃𝑎𝑦𝑙𝑜𝑎𝑑 𝐶_(𝐷_𝑃𝑎𝑦𝑙𝑜𝑎𝑑)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6</xdr:row>
      <xdr:rowOff>128587</xdr:rowOff>
    </xdr:from>
    <xdr:ext cx="4245393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677525" y="1281112"/>
              <a:ext cx="424539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𝑃𝑎𝑟𝑎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_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𝑃𝑎𝑟𝑎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𝑃𝑎𝑦𝑙𝑜𝑎𝑑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_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𝑃𝑎𝑦𝑙𝑜𝑎𝑑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677525" y="1281112"/>
              <a:ext cx="424539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𝑊=𝐷=1/2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𝜌𝑉^2 ∑▒〖𝑆_𝑖 〖𝐶_𝐷〗_𝑖=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𝜌𝑉^2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(𝑆_𝑃𝑎𝑟𝑎 𝐶_(𝐷_𝑃𝑎𝑟𝑎)+𝑆_𝑃𝑎𝑦𝑙𝑜𝑎𝑑 𝐶_(𝐷_𝑃𝑎𝑦𝑙𝑜𝑎𝑑)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aceracehab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highaltitudescience.com/collections/near-space-parachutes" TargetMode="External"/><Relationship Id="rId7" Type="http://schemas.openxmlformats.org/officeDocument/2006/relationships/hyperlink" Target="http://www.digitaldutch.com/atmoscalc/" TargetMode="External"/><Relationship Id="rId2" Type="http://schemas.openxmlformats.org/officeDocument/2006/relationships/hyperlink" Target="http://topflightrecoveryllc.homestead.com/" TargetMode="External"/><Relationship Id="rId1" Type="http://schemas.openxmlformats.org/officeDocument/2006/relationships/hyperlink" Target="http://www.the-rocketman.com/recovery.html" TargetMode="External"/><Relationship Id="rId6" Type="http://schemas.openxmlformats.org/officeDocument/2006/relationships/hyperlink" Target="mailto:spaceracehab@gmail.com" TargetMode="External"/><Relationship Id="rId5" Type="http://schemas.openxmlformats.org/officeDocument/2006/relationships/hyperlink" Target="mailto:spaceracehab@gmail.com" TargetMode="External"/><Relationship Id="rId4" Type="http://schemas.openxmlformats.org/officeDocument/2006/relationships/hyperlink" Target="http://www.jumpshack.com/%5Cdownload%5CDesign_Recovery_Manual.pdf" TargetMode="Externa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B11" sqref="B11"/>
    </sheetView>
  </sheetViews>
  <sheetFormatPr defaultRowHeight="15" x14ac:dyDescent="0.25"/>
  <cols>
    <col min="1" max="1" width="12.85546875" style="106" customWidth="1"/>
    <col min="2" max="2" width="20.42578125" style="106" customWidth="1"/>
    <col min="3" max="3" width="39.140625" style="106" customWidth="1"/>
    <col min="4" max="16384" width="9.140625" style="106"/>
  </cols>
  <sheetData>
    <row r="2" spans="1:3" x14ac:dyDescent="0.25">
      <c r="A2" s="105" t="s">
        <v>37</v>
      </c>
      <c r="B2" s="105" t="s">
        <v>36</v>
      </c>
      <c r="C2" s="105" t="s">
        <v>38</v>
      </c>
    </row>
    <row r="3" spans="1:3" x14ac:dyDescent="0.25">
      <c r="A3" s="107">
        <v>1</v>
      </c>
      <c r="B3" s="108">
        <v>42415</v>
      </c>
      <c r="C3" s="106" t="s">
        <v>39</v>
      </c>
    </row>
    <row r="4" spans="1:3" ht="45" x14ac:dyDescent="0.25">
      <c r="A4" s="106">
        <v>1.1000000000000001</v>
      </c>
      <c r="B4" s="108">
        <v>42453</v>
      </c>
      <c r="C4" s="10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8"/>
  <sheetViews>
    <sheetView tabSelected="1" workbookViewId="0">
      <selection activeCell="B9" sqref="B9"/>
    </sheetView>
  </sheetViews>
  <sheetFormatPr defaultRowHeight="15" x14ac:dyDescent="0.25"/>
  <cols>
    <col min="1" max="1" width="2.85546875" style="84" customWidth="1"/>
    <col min="2" max="2" width="24.85546875" style="28" bestFit="1" customWidth="1"/>
    <col min="3" max="3" width="9.140625" style="28"/>
    <col min="4" max="4" width="19.7109375" style="79" bestFit="1" customWidth="1"/>
    <col min="5" max="5" width="72.140625" style="28" bestFit="1" customWidth="1"/>
    <col min="6" max="18" width="9.140625" style="84"/>
    <col min="19" max="16384" width="9.140625" style="28"/>
  </cols>
  <sheetData>
    <row r="1" spans="2:5" ht="38.25" customHeight="1" x14ac:dyDescent="0.25">
      <c r="B1" s="113" t="s">
        <v>91</v>
      </c>
      <c r="C1" s="114"/>
      <c r="D1" s="114"/>
      <c r="E1" s="115"/>
    </row>
    <row r="2" spans="2:5" ht="38.25" customHeight="1" thickBot="1" x14ac:dyDescent="0.3">
      <c r="B2" s="101"/>
      <c r="C2" s="102"/>
      <c r="D2" s="102"/>
      <c r="E2" s="103"/>
    </row>
    <row r="3" spans="2:5" ht="18.75" x14ac:dyDescent="0.25">
      <c r="B3" s="110" t="s">
        <v>47</v>
      </c>
      <c r="C3" s="111"/>
      <c r="D3" s="112"/>
      <c r="E3" s="83" t="s">
        <v>85</v>
      </c>
    </row>
    <row r="4" spans="2:5" ht="19.5" thickBot="1" x14ac:dyDescent="0.3">
      <c r="B4" s="94" t="s">
        <v>90</v>
      </c>
      <c r="C4" s="104">
        <v>1.65</v>
      </c>
      <c r="D4" s="89" t="s">
        <v>30</v>
      </c>
      <c r="E4" s="92">
        <f>'Chute Calcs'!E7</f>
        <v>26.156223151739546</v>
      </c>
    </row>
    <row r="5" spans="2:5" ht="18.75" x14ac:dyDescent="0.25">
      <c r="B5" s="45"/>
      <c r="C5" s="46"/>
      <c r="D5" s="47"/>
      <c r="E5" s="83" t="s">
        <v>82</v>
      </c>
    </row>
    <row r="6" spans="2:5" ht="18.75" x14ac:dyDescent="0.25">
      <c r="B6" s="87"/>
      <c r="C6" s="88"/>
      <c r="D6" s="88"/>
      <c r="E6" s="80"/>
    </row>
    <row r="7" spans="2:5" ht="18.75" x14ac:dyDescent="0.25">
      <c r="B7" s="90" t="s">
        <v>86</v>
      </c>
      <c r="C7" s="88"/>
      <c r="D7" s="88"/>
      <c r="E7" s="83" t="s">
        <v>83</v>
      </c>
    </row>
    <row r="8" spans="2:5" ht="18.75" x14ac:dyDescent="0.25">
      <c r="B8" s="91" t="s">
        <v>93</v>
      </c>
      <c r="C8" s="88"/>
      <c r="D8" s="88"/>
      <c r="E8" s="92">
        <f>'Chute Calcs'!E11</f>
        <v>20.072514591037184</v>
      </c>
    </row>
    <row r="9" spans="2:5" ht="18.75" x14ac:dyDescent="0.25">
      <c r="B9" s="91" t="s">
        <v>89</v>
      </c>
      <c r="C9" s="88"/>
      <c r="D9" s="88"/>
      <c r="E9" s="83" t="s">
        <v>84</v>
      </c>
    </row>
    <row r="10" spans="2:5" ht="18.75" x14ac:dyDescent="0.25">
      <c r="B10" s="91" t="s">
        <v>87</v>
      </c>
      <c r="C10" s="88"/>
      <c r="D10" s="88"/>
      <c r="E10" s="92">
        <f>'Chute Calcs'!E13</f>
        <v>32.239931712441908</v>
      </c>
    </row>
    <row r="11" spans="2:5" x14ac:dyDescent="0.25">
      <c r="B11" s="95"/>
      <c r="C11" s="93"/>
      <c r="D11" s="47"/>
      <c r="E11" s="96"/>
    </row>
    <row r="12" spans="2:5" ht="15.75" thickBot="1" x14ac:dyDescent="0.3">
      <c r="B12" s="97" t="s">
        <v>88</v>
      </c>
      <c r="C12" s="98" t="s">
        <v>64</v>
      </c>
      <c r="D12" s="86"/>
      <c r="E12" s="99"/>
    </row>
    <row r="13" spans="2:5" s="84" customFormat="1" x14ac:dyDescent="0.25">
      <c r="B13" s="100"/>
      <c r="C13" s="100"/>
      <c r="D13" s="85"/>
      <c r="E13" s="100"/>
    </row>
    <row r="14" spans="2:5" s="84" customFormat="1" x14ac:dyDescent="0.25">
      <c r="D14" s="85"/>
    </row>
    <row r="15" spans="2:5" s="84" customFormat="1" x14ac:dyDescent="0.25">
      <c r="D15" s="85"/>
    </row>
    <row r="16" spans="2:5" s="84" customFormat="1" x14ac:dyDescent="0.25">
      <c r="D16" s="85"/>
    </row>
    <row r="17" spans="4:4" s="84" customFormat="1" x14ac:dyDescent="0.25">
      <c r="D17" s="85"/>
    </row>
    <row r="18" spans="4:4" s="84" customFormat="1" x14ac:dyDescent="0.25">
      <c r="D18" s="85"/>
    </row>
    <row r="19" spans="4:4" s="84" customFormat="1" x14ac:dyDescent="0.25">
      <c r="D19" s="85"/>
    </row>
    <row r="20" spans="4:4" s="84" customFormat="1" x14ac:dyDescent="0.25">
      <c r="D20" s="85"/>
    </row>
    <row r="21" spans="4:4" s="84" customFormat="1" x14ac:dyDescent="0.25">
      <c r="D21" s="85"/>
    </row>
    <row r="22" spans="4:4" s="84" customFormat="1" x14ac:dyDescent="0.25">
      <c r="D22" s="85"/>
    </row>
    <row r="23" spans="4:4" s="84" customFormat="1" x14ac:dyDescent="0.25">
      <c r="D23" s="85"/>
    </row>
    <row r="24" spans="4:4" s="84" customFormat="1" x14ac:dyDescent="0.25">
      <c r="D24" s="85"/>
    </row>
    <row r="25" spans="4:4" s="84" customFormat="1" x14ac:dyDescent="0.25">
      <c r="D25" s="85"/>
    </row>
    <row r="26" spans="4:4" s="84" customFormat="1" x14ac:dyDescent="0.25">
      <c r="D26" s="85"/>
    </row>
    <row r="27" spans="4:4" s="84" customFormat="1" x14ac:dyDescent="0.25">
      <c r="D27" s="85"/>
    </row>
    <row r="28" spans="4:4" s="84" customFormat="1" x14ac:dyDescent="0.25">
      <c r="D28" s="85"/>
    </row>
    <row r="29" spans="4:4" s="84" customFormat="1" x14ac:dyDescent="0.25">
      <c r="D29" s="85"/>
    </row>
    <row r="30" spans="4:4" s="84" customFormat="1" x14ac:dyDescent="0.25">
      <c r="D30" s="85"/>
    </row>
    <row r="31" spans="4:4" s="84" customFormat="1" x14ac:dyDescent="0.25">
      <c r="D31" s="85"/>
    </row>
    <row r="32" spans="4:4" s="84" customFormat="1" x14ac:dyDescent="0.25">
      <c r="D32" s="85"/>
    </row>
    <row r="33" spans="4:4" s="84" customFormat="1" x14ac:dyDescent="0.25">
      <c r="D33" s="85"/>
    </row>
    <row r="34" spans="4:4" s="84" customFormat="1" x14ac:dyDescent="0.25">
      <c r="D34" s="85"/>
    </row>
    <row r="35" spans="4:4" s="84" customFormat="1" x14ac:dyDescent="0.25">
      <c r="D35" s="85"/>
    </row>
    <row r="36" spans="4:4" s="84" customFormat="1" x14ac:dyDescent="0.25">
      <c r="D36" s="85"/>
    </row>
    <row r="37" spans="4:4" s="84" customFormat="1" x14ac:dyDescent="0.25">
      <c r="D37" s="85"/>
    </row>
    <row r="38" spans="4:4" s="84" customFormat="1" x14ac:dyDescent="0.25">
      <c r="D38" s="85"/>
    </row>
  </sheetData>
  <mergeCells count="2">
    <mergeCell ref="B3:D3"/>
    <mergeCell ref="B1:E1"/>
  </mergeCells>
  <hyperlinks>
    <hyperlink ref="C1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47"/>
  <sheetViews>
    <sheetView workbookViewId="0">
      <selection activeCell="E3" sqref="E3"/>
    </sheetView>
  </sheetViews>
  <sheetFormatPr defaultRowHeight="15" x14ac:dyDescent="0.25"/>
  <cols>
    <col min="1" max="1" width="2.85546875" style="28" customWidth="1"/>
    <col min="2" max="2" width="24.85546875" style="28" bestFit="1" customWidth="1"/>
    <col min="3" max="3" width="9.140625" style="28"/>
    <col min="4" max="4" width="19.7109375" style="79" bestFit="1" customWidth="1"/>
    <col min="5" max="5" width="72.140625" style="28" bestFit="1" customWidth="1"/>
    <col min="6" max="16384" width="9.140625" style="28"/>
  </cols>
  <sheetData>
    <row r="1" spans="2:7" ht="38.25" customHeight="1" x14ac:dyDescent="0.25">
      <c r="B1" s="113" t="s">
        <v>91</v>
      </c>
      <c r="C1" s="114"/>
      <c r="D1" s="114"/>
      <c r="E1" s="115"/>
      <c r="G1" s="24" t="s">
        <v>77</v>
      </c>
    </row>
    <row r="2" spans="2:7" ht="16.5" customHeight="1" x14ac:dyDescent="0.25">
      <c r="B2" s="116" t="s">
        <v>81</v>
      </c>
      <c r="C2" s="117"/>
      <c r="D2" s="118"/>
      <c r="E2" s="29"/>
      <c r="G2" s="23" t="s">
        <v>74</v>
      </c>
    </row>
    <row r="3" spans="2:7" x14ac:dyDescent="0.25">
      <c r="B3" s="30" t="s">
        <v>0</v>
      </c>
      <c r="C3" s="31">
        <v>11.2</v>
      </c>
      <c r="D3" s="32" t="s">
        <v>53</v>
      </c>
      <c r="E3" s="33"/>
      <c r="G3" s="34" t="s">
        <v>75</v>
      </c>
    </row>
    <row r="4" spans="2:7" ht="15.75" thickBot="1" x14ac:dyDescent="0.3">
      <c r="B4" s="30" t="s">
        <v>1</v>
      </c>
      <c r="C4" s="31">
        <v>15.7</v>
      </c>
      <c r="D4" s="32" t="s">
        <v>54</v>
      </c>
      <c r="E4" s="33"/>
      <c r="G4" s="35" t="s">
        <v>76</v>
      </c>
    </row>
    <row r="5" spans="2:7" x14ac:dyDescent="0.25">
      <c r="B5" s="30" t="s">
        <v>69</v>
      </c>
      <c r="C5" s="31">
        <v>1.2250000000000001</v>
      </c>
      <c r="D5" s="32" t="s">
        <v>70</v>
      </c>
      <c r="E5" s="33"/>
    </row>
    <row r="6" spans="2:7" ht="18.75" x14ac:dyDescent="0.25">
      <c r="B6" s="30"/>
      <c r="C6" s="36"/>
      <c r="D6" s="32"/>
      <c r="E6" s="83" t="s">
        <v>85</v>
      </c>
    </row>
    <row r="7" spans="2:7" ht="18.75" x14ac:dyDescent="0.25">
      <c r="B7" s="116" t="s">
        <v>47</v>
      </c>
      <c r="C7" s="117"/>
      <c r="D7" s="118"/>
      <c r="E7" s="81">
        <f>(C18+C17)/2</f>
        <v>26.156223151739546</v>
      </c>
    </row>
    <row r="8" spans="2:7" ht="18.75" x14ac:dyDescent="0.25">
      <c r="B8" s="37" t="s">
        <v>3</v>
      </c>
      <c r="C8" s="38">
        <f>IF(Input_Sheet!C4&lt;1, 1, Input_Sheet!C4)</f>
        <v>1.65</v>
      </c>
      <c r="D8" s="39" t="s">
        <v>30</v>
      </c>
      <c r="E8" s="83" t="s">
        <v>82</v>
      </c>
    </row>
    <row r="9" spans="2:7" ht="18.75" x14ac:dyDescent="0.25">
      <c r="B9" s="30" t="s">
        <v>4</v>
      </c>
      <c r="C9" s="31">
        <v>144</v>
      </c>
      <c r="D9" s="32" t="s">
        <v>52</v>
      </c>
      <c r="E9" s="80"/>
    </row>
    <row r="10" spans="2:7" ht="18.75" x14ac:dyDescent="0.25">
      <c r="B10" s="30" t="s">
        <v>28</v>
      </c>
      <c r="C10" s="31">
        <v>1.05</v>
      </c>
      <c r="D10" s="32" t="s">
        <v>29</v>
      </c>
      <c r="E10" s="83" t="s">
        <v>83</v>
      </c>
    </row>
    <row r="11" spans="2:7" ht="18.75" x14ac:dyDescent="0.25">
      <c r="B11" s="30"/>
      <c r="C11" s="36"/>
      <c r="D11" s="32"/>
      <c r="E11" s="82">
        <f>C17</f>
        <v>20.072514591037184</v>
      </c>
    </row>
    <row r="12" spans="2:7" ht="18.75" x14ac:dyDescent="0.25">
      <c r="B12" s="116" t="s">
        <v>48</v>
      </c>
      <c r="C12" s="117"/>
      <c r="D12" s="118"/>
      <c r="E12" s="83" t="s">
        <v>84</v>
      </c>
    </row>
    <row r="13" spans="2:7" ht="18.75" x14ac:dyDescent="0.25">
      <c r="B13" s="30" t="s">
        <v>49</v>
      </c>
      <c r="C13" s="40">
        <v>0.05</v>
      </c>
      <c r="D13" s="32" t="s">
        <v>55</v>
      </c>
      <c r="E13" s="82">
        <f>C18</f>
        <v>32.239931712441908</v>
      </c>
    </row>
    <row r="14" spans="2:7" x14ac:dyDescent="0.25">
      <c r="B14" s="30" t="s">
        <v>50</v>
      </c>
      <c r="C14" s="40">
        <v>0.75</v>
      </c>
      <c r="D14" s="32"/>
      <c r="E14" s="33"/>
    </row>
    <row r="15" spans="2:7" x14ac:dyDescent="0.25">
      <c r="B15" s="30"/>
      <c r="C15" s="36"/>
      <c r="D15" s="32"/>
      <c r="E15" s="33"/>
    </row>
    <row r="16" spans="2:7" x14ac:dyDescent="0.25">
      <c r="B16" s="116" t="s">
        <v>80</v>
      </c>
      <c r="C16" s="117"/>
      <c r="D16" s="118"/>
      <c r="E16" s="33"/>
    </row>
    <row r="17" spans="2:5" x14ac:dyDescent="0.25">
      <c r="B17" s="30" t="s">
        <v>56</v>
      </c>
      <c r="C17" s="41">
        <f>SQRT((2*($C$8+$C$13)*$C$38/$C$5/($C$4*$C$39)^2-$C$9/144*$C$40^2*$C$10)*(4/PI()/$C$14))/$C$40*12</f>
        <v>20.072514591037184</v>
      </c>
      <c r="D17" s="32" t="s">
        <v>58</v>
      </c>
      <c r="E17" s="33"/>
    </row>
    <row r="18" spans="2:5" ht="15.75" thickBot="1" x14ac:dyDescent="0.3">
      <c r="B18" s="42" t="s">
        <v>57</v>
      </c>
      <c r="C18" s="43">
        <f>SQRT((2*($C$8+$C$13)*$C$38/$C$5/($C$3*$C$39)^2-$C$9/144*$C$40^2*$C$10)*(4/PI()/$C$14))/$C$40*12</f>
        <v>32.239931712441908</v>
      </c>
      <c r="D18" s="44" t="s">
        <v>58</v>
      </c>
      <c r="E18" s="33"/>
    </row>
    <row r="19" spans="2:5" x14ac:dyDescent="0.25">
      <c r="B19" s="45"/>
      <c r="C19" s="46"/>
      <c r="D19" s="47"/>
      <c r="E19" s="33"/>
    </row>
    <row r="20" spans="2:5" ht="15.75" thickBot="1" x14ac:dyDescent="0.3">
      <c r="B20" s="48"/>
      <c r="C20" s="49"/>
      <c r="D20" s="50"/>
      <c r="E20" s="51"/>
    </row>
    <row r="21" spans="2:5" ht="27" thickTop="1" x14ac:dyDescent="0.25">
      <c r="B21" s="122" t="s">
        <v>68</v>
      </c>
      <c r="C21" s="123"/>
      <c r="D21" s="123"/>
      <c r="E21" s="124"/>
    </row>
    <row r="22" spans="2:5" ht="6" customHeight="1" thickBot="1" x14ac:dyDescent="0.3">
      <c r="B22" s="30"/>
      <c r="C22" s="36"/>
      <c r="D22" s="52"/>
      <c r="E22" s="53"/>
    </row>
    <row r="23" spans="2:5" x14ac:dyDescent="0.25">
      <c r="B23" s="54" t="s">
        <v>31</v>
      </c>
      <c r="C23" s="27" t="s">
        <v>26</v>
      </c>
      <c r="D23" s="27"/>
      <c r="E23" s="55" t="s">
        <v>32</v>
      </c>
    </row>
    <row r="24" spans="2:5" x14ac:dyDescent="0.25">
      <c r="B24" s="56" t="s">
        <v>23</v>
      </c>
      <c r="C24" s="25">
        <f>'Rocketman Chutes'!H37</f>
        <v>0.79011807693599079</v>
      </c>
      <c r="D24" s="57"/>
      <c r="E24" s="53" t="s">
        <v>34</v>
      </c>
    </row>
    <row r="25" spans="2:5" x14ac:dyDescent="0.25">
      <c r="B25" s="56" t="s">
        <v>35</v>
      </c>
      <c r="C25" s="26">
        <v>1.0900000000000001</v>
      </c>
      <c r="D25" s="58"/>
      <c r="E25" s="53" t="s">
        <v>46</v>
      </c>
    </row>
    <row r="26" spans="2:5" x14ac:dyDescent="0.25">
      <c r="B26" s="56" t="s">
        <v>25</v>
      </c>
      <c r="C26" s="26">
        <f>'HAS Chutes'!E8</f>
        <v>0.53177501332763444</v>
      </c>
      <c r="D26" s="59"/>
      <c r="E26" s="53" t="s">
        <v>33</v>
      </c>
    </row>
    <row r="27" spans="2:5" x14ac:dyDescent="0.25">
      <c r="B27" s="56" t="s">
        <v>45</v>
      </c>
      <c r="C27" s="25">
        <v>0.75</v>
      </c>
      <c r="D27" s="60"/>
      <c r="E27" s="53" t="s">
        <v>51</v>
      </c>
    </row>
    <row r="28" spans="2:5" ht="15.75" thickBot="1" x14ac:dyDescent="0.3">
      <c r="B28" s="61" t="s">
        <v>27</v>
      </c>
      <c r="C28" s="62"/>
      <c r="D28" s="62"/>
      <c r="E28" s="63"/>
    </row>
    <row r="29" spans="2:5" x14ac:dyDescent="0.25">
      <c r="B29" s="30"/>
      <c r="C29" s="60"/>
      <c r="D29" s="60"/>
      <c r="E29" s="53"/>
    </row>
    <row r="30" spans="2:5" ht="15.75" thickBot="1" x14ac:dyDescent="0.3">
      <c r="B30" s="64" t="s">
        <v>59</v>
      </c>
      <c r="C30" s="60"/>
      <c r="D30" s="60"/>
      <c r="E30" s="53"/>
    </row>
    <row r="31" spans="2:5" ht="15.75" thickBot="1" x14ac:dyDescent="0.3">
      <c r="B31" s="54" t="s">
        <v>60</v>
      </c>
      <c r="C31" s="54" t="s">
        <v>66</v>
      </c>
      <c r="D31" s="65" t="s">
        <v>24</v>
      </c>
      <c r="E31" s="66" t="s">
        <v>32</v>
      </c>
    </row>
    <row r="32" spans="2:5" ht="15.75" thickBot="1" x14ac:dyDescent="0.3">
      <c r="B32" s="67">
        <v>18</v>
      </c>
      <c r="C32" s="68">
        <v>3.3750000000000002E-2</v>
      </c>
      <c r="D32" s="69">
        <v>0.75</v>
      </c>
      <c r="E32" s="53" t="s">
        <v>78</v>
      </c>
    </row>
    <row r="33" spans="2:5" ht="15.75" thickBot="1" x14ac:dyDescent="0.3">
      <c r="B33" s="67">
        <v>24</v>
      </c>
      <c r="C33" s="68">
        <v>0.05</v>
      </c>
      <c r="D33" s="69">
        <v>0.75</v>
      </c>
      <c r="E33" s="53" t="s">
        <v>78</v>
      </c>
    </row>
    <row r="34" spans="2:5" ht="15.75" thickBot="1" x14ac:dyDescent="0.3">
      <c r="B34" s="67">
        <v>30</v>
      </c>
      <c r="C34" s="68">
        <v>9.375E-2</v>
      </c>
      <c r="D34" s="69">
        <v>0.75</v>
      </c>
      <c r="E34" s="53" t="s">
        <v>78</v>
      </c>
    </row>
    <row r="35" spans="2:5" ht="15.75" thickBot="1" x14ac:dyDescent="0.3">
      <c r="B35" s="70">
        <v>36</v>
      </c>
      <c r="C35" s="71">
        <v>0.13125000000000001</v>
      </c>
      <c r="D35" s="72">
        <v>0.75</v>
      </c>
      <c r="E35" s="63" t="s">
        <v>78</v>
      </c>
    </row>
    <row r="36" spans="2:5" ht="15.75" thickBot="1" x14ac:dyDescent="0.3">
      <c r="B36" s="30"/>
      <c r="C36" s="60"/>
      <c r="D36" s="60"/>
      <c r="E36" s="53"/>
    </row>
    <row r="37" spans="2:5" x14ac:dyDescent="0.25">
      <c r="B37" s="119" t="s">
        <v>79</v>
      </c>
      <c r="C37" s="120"/>
      <c r="D37" s="121"/>
      <c r="E37" s="53"/>
    </row>
    <row r="38" spans="2:5" x14ac:dyDescent="0.25">
      <c r="B38" s="30" t="s">
        <v>8</v>
      </c>
      <c r="C38" s="73">
        <v>4.4480000000000004</v>
      </c>
      <c r="D38" s="53" t="s">
        <v>15</v>
      </c>
      <c r="E38" s="53"/>
    </row>
    <row r="39" spans="2:5" x14ac:dyDescent="0.25">
      <c r="B39" s="30" t="s">
        <v>9</v>
      </c>
      <c r="C39" s="73">
        <v>0.44700000000000001</v>
      </c>
      <c r="D39" s="53" t="s">
        <v>10</v>
      </c>
      <c r="E39" s="53"/>
    </row>
    <row r="40" spans="2:5" ht="15.75" thickBot="1" x14ac:dyDescent="0.3">
      <c r="B40" s="42" t="s">
        <v>18</v>
      </c>
      <c r="C40" s="74">
        <v>0.30480000000000002</v>
      </c>
      <c r="D40" s="63" t="s">
        <v>19</v>
      </c>
      <c r="E40" s="53"/>
    </row>
    <row r="41" spans="2:5" x14ac:dyDescent="0.25">
      <c r="B41" s="30"/>
      <c r="C41" s="36"/>
      <c r="D41" s="52"/>
      <c r="E41" s="53"/>
    </row>
    <row r="42" spans="2:5" x14ac:dyDescent="0.25">
      <c r="B42" s="30"/>
      <c r="C42" s="36"/>
      <c r="D42" s="52"/>
      <c r="E42" s="53"/>
    </row>
    <row r="43" spans="2:5" x14ac:dyDescent="0.25">
      <c r="B43" s="30" t="s">
        <v>73</v>
      </c>
      <c r="C43" s="36"/>
      <c r="D43" s="52"/>
      <c r="E43" s="53"/>
    </row>
    <row r="44" spans="2:5" x14ac:dyDescent="0.25">
      <c r="B44" s="30" t="s">
        <v>71</v>
      </c>
      <c r="C44" s="75" t="s">
        <v>72</v>
      </c>
      <c r="D44" s="52"/>
      <c r="E44" s="53"/>
    </row>
    <row r="45" spans="2:5" x14ac:dyDescent="0.25">
      <c r="B45" s="30"/>
      <c r="C45" s="36"/>
      <c r="D45" s="52"/>
      <c r="E45" s="53"/>
    </row>
    <row r="46" spans="2:5" x14ac:dyDescent="0.25">
      <c r="B46" s="56" t="s">
        <v>65</v>
      </c>
      <c r="C46" s="36"/>
      <c r="D46" s="52"/>
      <c r="E46" s="53"/>
    </row>
    <row r="47" spans="2:5" ht="15.75" thickBot="1" x14ac:dyDescent="0.3">
      <c r="B47" s="76" t="s">
        <v>64</v>
      </c>
      <c r="C47" s="77"/>
      <c r="D47" s="78"/>
      <c r="E47" s="63"/>
    </row>
  </sheetData>
  <mergeCells count="7">
    <mergeCell ref="B16:D16"/>
    <mergeCell ref="B37:D37"/>
    <mergeCell ref="B21:E21"/>
    <mergeCell ref="B1:E1"/>
    <mergeCell ref="B2:D2"/>
    <mergeCell ref="B12:D12"/>
    <mergeCell ref="B7:D7"/>
  </mergeCells>
  <hyperlinks>
    <hyperlink ref="B24" r:id="rId1"/>
    <hyperlink ref="B25" r:id="rId2"/>
    <hyperlink ref="B26" r:id="rId3"/>
    <hyperlink ref="B27" r:id="rId4"/>
    <hyperlink ref="B46" r:id="rId5" display="Submit Feedback"/>
    <hyperlink ref="B47" r:id="rId6"/>
    <hyperlink ref="C44" r:id="rId7"/>
  </hyperlinks>
  <pageMargins left="0.7" right="0.7" top="0.75" bottom="0.75" header="0.3" footer="0.3"/>
  <pageSetup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R18" sqref="R18"/>
    </sheetView>
  </sheetViews>
  <sheetFormatPr defaultRowHeight="15" x14ac:dyDescent="0.25"/>
  <cols>
    <col min="7" max="7" width="10.5703125" bestFit="1" customWidth="1"/>
    <col min="8" max="8" width="16.42578125" bestFit="1" customWidth="1"/>
    <col min="9" max="9" width="4.5703125" customWidth="1"/>
    <col min="20" max="20" width="18.85546875" bestFit="1" customWidth="1"/>
    <col min="22" max="22" width="11.42578125" customWidth="1"/>
  </cols>
  <sheetData>
    <row r="1" spans="1:22" ht="15" customHeight="1" x14ac:dyDescent="0.25">
      <c r="A1" s="125" t="s">
        <v>16</v>
      </c>
      <c r="B1" s="125" t="s">
        <v>17</v>
      </c>
      <c r="C1" s="129" t="s">
        <v>11</v>
      </c>
      <c r="D1" s="127" t="s">
        <v>14</v>
      </c>
      <c r="E1" s="129" t="s">
        <v>13</v>
      </c>
      <c r="F1" s="129" t="s">
        <v>12</v>
      </c>
      <c r="G1" s="127" t="s">
        <v>2</v>
      </c>
      <c r="H1" s="127" t="s">
        <v>20</v>
      </c>
      <c r="I1" s="3"/>
      <c r="J1" s="129" t="s">
        <v>11</v>
      </c>
      <c r="K1" s="127" t="s">
        <v>14</v>
      </c>
      <c r="L1" s="129" t="s">
        <v>13</v>
      </c>
      <c r="M1" s="129" t="s">
        <v>12</v>
      </c>
      <c r="N1" s="127" t="s">
        <v>2</v>
      </c>
      <c r="O1" s="127" t="s">
        <v>20</v>
      </c>
      <c r="T1" s="131" t="s">
        <v>5</v>
      </c>
      <c r="U1" s="132"/>
      <c r="V1" s="133"/>
    </row>
    <row r="2" spans="1:22" x14ac:dyDescent="0.25">
      <c r="A2" s="126"/>
      <c r="B2" s="126"/>
      <c r="C2" s="130"/>
      <c r="D2" s="128"/>
      <c r="E2" s="130"/>
      <c r="F2" s="130"/>
      <c r="G2" s="128"/>
      <c r="H2" s="128"/>
      <c r="I2" s="2"/>
      <c r="J2" s="130"/>
      <c r="K2" s="128"/>
      <c r="L2" s="130"/>
      <c r="M2" s="130"/>
      <c r="N2" s="128"/>
      <c r="O2" s="128"/>
      <c r="T2" s="7" t="s">
        <v>6</v>
      </c>
      <c r="U2" s="11">
        <v>1.2250000000000001</v>
      </c>
      <c r="V2" s="8" t="s">
        <v>7</v>
      </c>
    </row>
    <row r="3" spans="1:22" x14ac:dyDescent="0.25">
      <c r="A3" s="4">
        <v>3</v>
      </c>
      <c r="B3" s="4">
        <f t="shared" ref="B3:B17" si="0">A3*$U$5</f>
        <v>0.9144000000000001</v>
      </c>
      <c r="C3" s="4">
        <v>1.7</v>
      </c>
      <c r="D3" s="4">
        <f>C3*$U$3</f>
        <v>7.5616000000000003</v>
      </c>
      <c r="E3" s="4">
        <v>15.95</v>
      </c>
      <c r="F3" s="4">
        <v>10.87</v>
      </c>
      <c r="G3" s="4">
        <f>F3*$U$4</f>
        <v>4.8588899999999997</v>
      </c>
      <c r="H3" s="14">
        <f>D3*2/$U$2/G3^2/(PI()*($B3/2)^2)</f>
        <v>0.79628980665833182</v>
      </c>
      <c r="I3" s="4"/>
      <c r="J3" s="4">
        <v>2.1</v>
      </c>
      <c r="K3" s="4">
        <f>J3*$U$3</f>
        <v>9.3408000000000015</v>
      </c>
      <c r="L3" s="4">
        <v>17.899999999999999</v>
      </c>
      <c r="M3" s="4">
        <v>12.2</v>
      </c>
      <c r="N3" s="4">
        <f>M3*$U$4</f>
        <v>5.4533999999999994</v>
      </c>
      <c r="O3" s="14">
        <f>K3*2/$U$2/N3^2/(PI()*($B3/2)^2)</f>
        <v>0.78087398872192215</v>
      </c>
      <c r="T3" s="7" t="s">
        <v>8</v>
      </c>
      <c r="U3" s="11">
        <v>4.4480000000000004</v>
      </c>
      <c r="V3" s="8" t="s">
        <v>15</v>
      </c>
    </row>
    <row r="4" spans="1:22" x14ac:dyDescent="0.25">
      <c r="A4" s="5">
        <v>4</v>
      </c>
      <c r="B4" s="4">
        <f t="shared" si="0"/>
        <v>1.2192000000000001</v>
      </c>
      <c r="C4" s="5">
        <v>3</v>
      </c>
      <c r="D4" s="4">
        <f t="shared" ref="D4:D17" si="1">C4*$U$3</f>
        <v>13.344000000000001</v>
      </c>
      <c r="E4" s="5">
        <v>15.95</v>
      </c>
      <c r="F4" s="5">
        <v>10.87</v>
      </c>
      <c r="G4" s="4">
        <f t="shared" ref="G4:G17" si="2">F4*$U$4</f>
        <v>4.8588899999999997</v>
      </c>
      <c r="H4" s="14">
        <f t="shared" ref="H4:H17" si="3">D4*2/$U$2/G4^2/(PI()*($B4/2)^2)</f>
        <v>0.79043473455055024</v>
      </c>
      <c r="I4" s="5"/>
      <c r="J4" s="5">
        <v>3.7</v>
      </c>
      <c r="K4" s="4">
        <f t="shared" ref="K4:K17" si="4">J4*$U$3</f>
        <v>16.457600000000003</v>
      </c>
      <c r="L4" s="5">
        <v>17.829999999999998</v>
      </c>
      <c r="M4" s="5">
        <v>12.15</v>
      </c>
      <c r="N4" s="4">
        <f t="shared" ref="N4:N17" si="5">M4*$U$4</f>
        <v>5.4310499999999999</v>
      </c>
      <c r="O4" s="14">
        <f t="shared" ref="O4:O17" si="6">K4*2/$U$2/N4^2/(PI()*($B4/2)^2)</f>
        <v>0.78028456859268036</v>
      </c>
      <c r="T4" s="7" t="s">
        <v>9</v>
      </c>
      <c r="U4" s="11">
        <v>0.44700000000000001</v>
      </c>
      <c r="V4" s="8" t="s">
        <v>10</v>
      </c>
    </row>
    <row r="5" spans="1:22" ht="15.75" thickBot="1" x14ac:dyDescent="0.3">
      <c r="A5" s="4">
        <v>5</v>
      </c>
      <c r="B5" s="4">
        <f t="shared" si="0"/>
        <v>1.524</v>
      </c>
      <c r="C5" s="4">
        <v>4.7</v>
      </c>
      <c r="D5" s="4">
        <f t="shared" si="1"/>
        <v>20.905600000000003</v>
      </c>
      <c r="E5" s="4">
        <v>15.63</v>
      </c>
      <c r="F5" s="4">
        <v>10.6</v>
      </c>
      <c r="G5" s="4">
        <f t="shared" si="2"/>
        <v>4.7382</v>
      </c>
      <c r="H5" s="14">
        <f t="shared" si="3"/>
        <v>0.83343157767753118</v>
      </c>
      <c r="I5" s="4"/>
      <c r="J5" s="4">
        <v>5.7</v>
      </c>
      <c r="K5" s="4">
        <f t="shared" si="4"/>
        <v>25.353600000000004</v>
      </c>
      <c r="L5" s="4">
        <v>17.670000000000002</v>
      </c>
      <c r="M5" s="4">
        <v>12.04</v>
      </c>
      <c r="N5" s="4">
        <f t="shared" si="5"/>
        <v>5.3818799999999998</v>
      </c>
      <c r="O5" s="14">
        <f t="shared" si="6"/>
        <v>0.78343993547510593</v>
      </c>
      <c r="T5" s="9" t="s">
        <v>18</v>
      </c>
      <c r="U5" s="12">
        <v>0.30480000000000002</v>
      </c>
      <c r="V5" s="10" t="s">
        <v>19</v>
      </c>
    </row>
    <row r="6" spans="1:22" x14ac:dyDescent="0.25">
      <c r="A6" s="5">
        <v>6</v>
      </c>
      <c r="B6" s="4">
        <f t="shared" si="0"/>
        <v>1.8288000000000002</v>
      </c>
      <c r="C6" s="5">
        <v>6.5</v>
      </c>
      <c r="D6" s="4">
        <f t="shared" si="1"/>
        <v>28.912000000000003</v>
      </c>
      <c r="E6" s="5">
        <v>15.65</v>
      </c>
      <c r="F6" s="5">
        <v>10.67</v>
      </c>
      <c r="G6" s="4">
        <f t="shared" si="2"/>
        <v>4.7694900000000002</v>
      </c>
      <c r="H6" s="14">
        <f t="shared" si="3"/>
        <v>0.78996136141109841</v>
      </c>
      <c r="I6" s="5"/>
      <c r="J6" s="5">
        <v>8</v>
      </c>
      <c r="K6" s="4">
        <f t="shared" si="4"/>
        <v>35.584000000000003</v>
      </c>
      <c r="L6" s="5">
        <v>17.670000000000002</v>
      </c>
      <c r="M6" s="5">
        <v>12.04</v>
      </c>
      <c r="N6" s="4">
        <f t="shared" si="5"/>
        <v>5.3818799999999998</v>
      </c>
      <c r="O6" s="14">
        <f t="shared" si="6"/>
        <v>0.76358668174961586</v>
      </c>
    </row>
    <row r="7" spans="1:22" x14ac:dyDescent="0.25">
      <c r="A7" s="4">
        <v>7</v>
      </c>
      <c r="B7" s="4">
        <f t="shared" si="0"/>
        <v>2.1335999999999999</v>
      </c>
      <c r="C7" s="4">
        <v>9</v>
      </c>
      <c r="D7" s="4">
        <f t="shared" si="1"/>
        <v>40.032000000000004</v>
      </c>
      <c r="E7" s="4">
        <v>15.79</v>
      </c>
      <c r="F7" s="4">
        <v>10.76</v>
      </c>
      <c r="G7" s="4">
        <f t="shared" si="2"/>
        <v>4.8097200000000004</v>
      </c>
      <c r="H7" s="14">
        <f t="shared" si="3"/>
        <v>0.79021581887313763</v>
      </c>
      <c r="I7" s="4"/>
      <c r="J7" s="4">
        <v>11</v>
      </c>
      <c r="K7" s="4">
        <f t="shared" si="4"/>
        <v>48.928000000000004</v>
      </c>
      <c r="L7" s="4">
        <v>17.37</v>
      </c>
      <c r="M7" s="4">
        <v>11.84</v>
      </c>
      <c r="N7" s="4">
        <f t="shared" si="5"/>
        <v>5.2924800000000003</v>
      </c>
      <c r="O7" s="14">
        <f t="shared" si="6"/>
        <v>0.79765856510767985</v>
      </c>
    </row>
    <row r="8" spans="1:22" x14ac:dyDescent="0.25">
      <c r="A8" s="5">
        <v>8</v>
      </c>
      <c r="B8" s="4">
        <f t="shared" si="0"/>
        <v>2.4384000000000001</v>
      </c>
      <c r="C8" s="5">
        <v>12</v>
      </c>
      <c r="D8" s="4">
        <f t="shared" si="1"/>
        <v>53.376000000000005</v>
      </c>
      <c r="E8" s="5">
        <v>15.95</v>
      </c>
      <c r="F8" s="5">
        <v>11.74</v>
      </c>
      <c r="G8" s="4">
        <f t="shared" si="2"/>
        <v>5.2477800000000006</v>
      </c>
      <c r="H8" s="14">
        <f t="shared" si="3"/>
        <v>0.67762420507079779</v>
      </c>
      <c r="I8" s="5"/>
      <c r="J8" s="5">
        <v>15</v>
      </c>
      <c r="K8" s="4">
        <f t="shared" si="4"/>
        <v>66.72</v>
      </c>
      <c r="L8" s="5">
        <v>17.829999999999998</v>
      </c>
      <c r="M8" s="5">
        <v>12.15</v>
      </c>
      <c r="N8" s="4">
        <f t="shared" si="5"/>
        <v>5.4310499999999999</v>
      </c>
      <c r="O8" s="14">
        <f t="shared" si="6"/>
        <v>0.79082895465474345</v>
      </c>
    </row>
    <row r="9" spans="1:22" x14ac:dyDescent="0.25">
      <c r="A9" s="4">
        <v>9</v>
      </c>
      <c r="B9" s="4">
        <f t="shared" si="0"/>
        <v>2.7432000000000003</v>
      </c>
      <c r="C9" s="4">
        <v>15</v>
      </c>
      <c r="D9" s="4">
        <f t="shared" si="1"/>
        <v>66.72</v>
      </c>
      <c r="E9" s="4">
        <v>15.85</v>
      </c>
      <c r="F9" s="4">
        <v>11.16</v>
      </c>
      <c r="G9" s="4">
        <f t="shared" si="2"/>
        <v>4.9885200000000003</v>
      </c>
      <c r="H9" s="14">
        <f t="shared" si="3"/>
        <v>0.74063065472348477</v>
      </c>
      <c r="I9" s="4"/>
      <c r="J9" s="4">
        <v>18</v>
      </c>
      <c r="K9" s="4">
        <f t="shared" si="4"/>
        <v>80.064000000000007</v>
      </c>
      <c r="L9" s="4">
        <v>17.37</v>
      </c>
      <c r="M9" s="4">
        <v>11.84</v>
      </c>
      <c r="N9" s="4">
        <f t="shared" si="5"/>
        <v>5.2924800000000003</v>
      </c>
      <c r="O9" s="14">
        <f t="shared" si="6"/>
        <v>0.78960140788436972</v>
      </c>
    </row>
    <row r="10" spans="1:22" x14ac:dyDescent="0.25">
      <c r="A10" s="5">
        <v>10</v>
      </c>
      <c r="B10" s="4">
        <f t="shared" si="0"/>
        <v>3.048</v>
      </c>
      <c r="C10" s="5">
        <v>18</v>
      </c>
      <c r="D10" s="4">
        <f t="shared" si="1"/>
        <v>80.064000000000007</v>
      </c>
      <c r="E10" s="5">
        <v>15.63</v>
      </c>
      <c r="F10" s="5">
        <v>10.65</v>
      </c>
      <c r="G10" s="4">
        <f t="shared" si="2"/>
        <v>4.7605500000000003</v>
      </c>
      <c r="H10" s="14">
        <f t="shared" si="3"/>
        <v>0.79049135022895134</v>
      </c>
      <c r="I10" s="5"/>
      <c r="J10" s="5">
        <v>23</v>
      </c>
      <c r="K10" s="4">
        <f t="shared" si="4"/>
        <v>102.304</v>
      </c>
      <c r="L10" s="5">
        <v>17.670000000000002</v>
      </c>
      <c r="M10" s="5">
        <v>12.04</v>
      </c>
      <c r="N10" s="4">
        <f t="shared" si="5"/>
        <v>5.3818799999999998</v>
      </c>
      <c r="O10" s="14">
        <f t="shared" si="6"/>
        <v>0.79031221561085252</v>
      </c>
      <c r="R10" t="s">
        <v>67</v>
      </c>
    </row>
    <row r="11" spans="1:22" ht="15" customHeight="1" x14ac:dyDescent="0.25">
      <c r="A11" s="4">
        <v>12</v>
      </c>
      <c r="B11" s="4">
        <f t="shared" si="0"/>
        <v>3.6576000000000004</v>
      </c>
      <c r="C11" s="4">
        <v>24</v>
      </c>
      <c r="D11" s="4">
        <f t="shared" si="1"/>
        <v>106.75200000000001</v>
      </c>
      <c r="E11" s="4">
        <v>15.04</v>
      </c>
      <c r="F11" s="4">
        <v>10.25</v>
      </c>
      <c r="G11" s="4">
        <f t="shared" si="2"/>
        <v>4.5817500000000004</v>
      </c>
      <c r="H11" s="14">
        <f t="shared" si="3"/>
        <v>0.79017784979261219</v>
      </c>
      <c r="I11" s="4"/>
      <c r="J11" s="4">
        <v>33</v>
      </c>
      <c r="K11" s="4">
        <f t="shared" si="4"/>
        <v>146.78400000000002</v>
      </c>
      <c r="L11" s="4">
        <v>17.64</v>
      </c>
      <c r="M11" s="4">
        <v>12.02</v>
      </c>
      <c r="N11" s="4">
        <f t="shared" si="5"/>
        <v>5.3729399999999998</v>
      </c>
      <c r="O11" s="14">
        <f t="shared" si="6"/>
        <v>0.79007140742117943</v>
      </c>
    </row>
    <row r="12" spans="1:22" x14ac:dyDescent="0.25">
      <c r="A12" s="5">
        <v>14</v>
      </c>
      <c r="B12" s="4">
        <f t="shared" si="0"/>
        <v>4.2671999999999999</v>
      </c>
      <c r="C12" s="5">
        <v>35</v>
      </c>
      <c r="D12" s="4">
        <f t="shared" si="1"/>
        <v>155.68</v>
      </c>
      <c r="E12" s="5">
        <v>15.57</v>
      </c>
      <c r="F12" s="5">
        <v>10.61</v>
      </c>
      <c r="G12" s="4">
        <f t="shared" si="2"/>
        <v>4.7426699999999995</v>
      </c>
      <c r="H12" s="14">
        <f t="shared" si="3"/>
        <v>0.79014180065013928</v>
      </c>
      <c r="I12" s="5"/>
      <c r="J12" s="5">
        <v>44</v>
      </c>
      <c r="K12" s="4">
        <f t="shared" si="4"/>
        <v>195.71200000000002</v>
      </c>
      <c r="L12" s="5">
        <v>17.45</v>
      </c>
      <c r="M12" s="5">
        <v>11.89</v>
      </c>
      <c r="N12" s="4">
        <f t="shared" si="5"/>
        <v>5.3148300000000006</v>
      </c>
      <c r="O12" s="14">
        <f t="shared" si="6"/>
        <v>0.7909640200913699</v>
      </c>
    </row>
    <row r="13" spans="1:22" x14ac:dyDescent="0.25">
      <c r="A13" s="6">
        <v>16</v>
      </c>
      <c r="B13" s="4">
        <f t="shared" si="0"/>
        <v>4.8768000000000002</v>
      </c>
      <c r="C13" s="6">
        <v>45</v>
      </c>
      <c r="D13" s="4">
        <f t="shared" si="1"/>
        <v>200.16000000000003</v>
      </c>
      <c r="E13" s="6">
        <v>15.64</v>
      </c>
      <c r="F13" s="6">
        <v>10.52</v>
      </c>
      <c r="G13" s="4">
        <f t="shared" si="2"/>
        <v>4.7024400000000002</v>
      </c>
      <c r="H13" s="14">
        <f t="shared" si="3"/>
        <v>0.79116105588205976</v>
      </c>
      <c r="I13" s="6"/>
      <c r="J13" s="6">
        <v>60</v>
      </c>
      <c r="K13" s="4">
        <f t="shared" si="4"/>
        <v>266.88</v>
      </c>
      <c r="L13" s="6">
        <v>17.829999999999998</v>
      </c>
      <c r="M13" s="6">
        <v>12</v>
      </c>
      <c r="N13" s="4">
        <f t="shared" si="5"/>
        <v>5.3639999999999999</v>
      </c>
      <c r="O13" s="14">
        <f t="shared" si="6"/>
        <v>0.81072324554527664</v>
      </c>
    </row>
    <row r="14" spans="1:22" x14ac:dyDescent="0.25">
      <c r="A14" s="5">
        <v>18</v>
      </c>
      <c r="B14" s="4">
        <f t="shared" si="0"/>
        <v>5.4864000000000006</v>
      </c>
      <c r="C14" s="5">
        <v>60</v>
      </c>
      <c r="D14" s="4">
        <f t="shared" si="1"/>
        <v>266.88</v>
      </c>
      <c r="E14" s="5">
        <v>15.85</v>
      </c>
      <c r="F14" s="5">
        <v>10.8</v>
      </c>
      <c r="G14" s="4">
        <f t="shared" si="2"/>
        <v>4.8276000000000003</v>
      </c>
      <c r="H14" s="14">
        <f t="shared" si="3"/>
        <v>0.79082895465474301</v>
      </c>
      <c r="I14" s="5"/>
      <c r="J14" s="5">
        <v>75</v>
      </c>
      <c r="K14" s="4">
        <f t="shared" si="4"/>
        <v>333.6</v>
      </c>
      <c r="L14" s="5">
        <v>17.72</v>
      </c>
      <c r="M14" s="5">
        <v>12.08</v>
      </c>
      <c r="N14" s="4">
        <f t="shared" si="5"/>
        <v>5.3997600000000006</v>
      </c>
      <c r="O14" s="14">
        <f t="shared" si="6"/>
        <v>0.79014394645973285</v>
      </c>
    </row>
    <row r="15" spans="1:22" x14ac:dyDescent="0.25">
      <c r="A15" s="4">
        <v>19</v>
      </c>
      <c r="B15" s="4">
        <f t="shared" si="0"/>
        <v>5.7911999999999999</v>
      </c>
      <c r="C15" s="4">
        <v>65</v>
      </c>
      <c r="D15" s="4">
        <f t="shared" si="1"/>
        <v>289.12</v>
      </c>
      <c r="E15" s="4">
        <v>15.68</v>
      </c>
      <c r="F15" s="4">
        <v>10.65</v>
      </c>
      <c r="G15" s="4">
        <f t="shared" si="2"/>
        <v>4.7605500000000003</v>
      </c>
      <c r="H15" s="14">
        <f t="shared" si="3"/>
        <v>0.79073465319916658</v>
      </c>
      <c r="I15" s="4"/>
      <c r="J15" s="4">
        <v>84</v>
      </c>
      <c r="K15" s="4">
        <f t="shared" si="4"/>
        <v>373.63200000000006</v>
      </c>
      <c r="L15" s="4">
        <v>17.77</v>
      </c>
      <c r="M15" s="4">
        <v>12.11</v>
      </c>
      <c r="N15" s="4">
        <f t="shared" si="5"/>
        <v>5.41317</v>
      </c>
      <c r="O15" s="14">
        <f t="shared" si="6"/>
        <v>0.79032847661060845</v>
      </c>
    </row>
    <row r="16" spans="1:22" x14ac:dyDescent="0.25">
      <c r="A16" s="5">
        <v>20</v>
      </c>
      <c r="B16" s="4">
        <f t="shared" si="0"/>
        <v>6.0960000000000001</v>
      </c>
      <c r="C16" s="5">
        <v>70</v>
      </c>
      <c r="D16" s="4">
        <f t="shared" si="1"/>
        <v>311.36</v>
      </c>
      <c r="E16" s="5">
        <v>15.41</v>
      </c>
      <c r="F16" s="5">
        <v>10.5</v>
      </c>
      <c r="G16" s="4">
        <f t="shared" si="2"/>
        <v>4.6935000000000002</v>
      </c>
      <c r="H16" s="14">
        <f t="shared" si="3"/>
        <v>0.79064819375082218</v>
      </c>
      <c r="I16" s="5"/>
      <c r="J16" s="5">
        <v>94</v>
      </c>
      <c r="K16" s="4">
        <f t="shared" si="4"/>
        <v>418.11200000000002</v>
      </c>
      <c r="L16" s="5">
        <v>17.86</v>
      </c>
      <c r="M16" s="5">
        <v>12.17</v>
      </c>
      <c r="N16" s="4">
        <f t="shared" si="5"/>
        <v>5.4399899999999999</v>
      </c>
      <c r="O16" s="14">
        <f t="shared" si="6"/>
        <v>0.79033376849608128</v>
      </c>
    </row>
    <row r="17" spans="1:15" x14ac:dyDescent="0.25">
      <c r="A17" s="4">
        <v>24</v>
      </c>
      <c r="B17" s="4">
        <f t="shared" si="0"/>
        <v>7.3152000000000008</v>
      </c>
      <c r="C17" s="4">
        <v>105</v>
      </c>
      <c r="D17" s="4">
        <f t="shared" si="1"/>
        <v>467.04</v>
      </c>
      <c r="E17" s="4">
        <v>15.73</v>
      </c>
      <c r="F17" s="4">
        <v>10.72</v>
      </c>
      <c r="G17" s="4">
        <f t="shared" si="2"/>
        <v>4.7918400000000005</v>
      </c>
      <c r="H17" s="14">
        <f t="shared" si="3"/>
        <v>0.79013459551360765</v>
      </c>
      <c r="I17" s="4"/>
      <c r="J17" s="4">
        <v>135</v>
      </c>
      <c r="K17" s="4">
        <f t="shared" si="4"/>
        <v>600.48</v>
      </c>
      <c r="L17" s="4">
        <v>17.829999999999998</v>
      </c>
      <c r="M17" s="4">
        <v>12.15</v>
      </c>
      <c r="N17" s="4">
        <f t="shared" si="5"/>
        <v>5.4310499999999999</v>
      </c>
      <c r="O17" s="14">
        <f t="shared" si="6"/>
        <v>0.79082895465474323</v>
      </c>
    </row>
    <row r="18" spans="1:15" ht="28.5" x14ac:dyDescent="0.25">
      <c r="A18" s="13"/>
      <c r="B18" s="13"/>
      <c r="C18" s="13"/>
      <c r="D18" s="13"/>
      <c r="E18" s="13"/>
      <c r="F18" s="13"/>
      <c r="G18" s="13" t="s">
        <v>21</v>
      </c>
      <c r="H18" s="15">
        <f>AVERAGE(H3:H17)</f>
        <v>0.78286044084246886</v>
      </c>
      <c r="I18" s="13"/>
      <c r="J18" s="13"/>
      <c r="K18" s="13"/>
      <c r="L18" s="13"/>
      <c r="M18" s="13"/>
      <c r="N18" s="13" t="s">
        <v>21</v>
      </c>
      <c r="O18" s="15">
        <f>AVERAGE(O3:O17)</f>
        <v>0.78866534247173092</v>
      </c>
    </row>
    <row r="20" spans="1:15" ht="15" customHeight="1" x14ac:dyDescent="0.25">
      <c r="A20" s="125" t="s">
        <v>16</v>
      </c>
      <c r="B20" s="125" t="s">
        <v>17</v>
      </c>
      <c r="C20" s="129" t="s">
        <v>11</v>
      </c>
      <c r="D20" s="127" t="s">
        <v>14</v>
      </c>
      <c r="E20" s="129" t="s">
        <v>13</v>
      </c>
      <c r="F20" s="129" t="s">
        <v>12</v>
      </c>
      <c r="G20" s="127" t="s">
        <v>2</v>
      </c>
      <c r="H20" s="3"/>
      <c r="I20" s="3"/>
      <c r="J20" s="129" t="s">
        <v>11</v>
      </c>
      <c r="K20" s="127" t="s">
        <v>14</v>
      </c>
      <c r="L20" s="129" t="s">
        <v>13</v>
      </c>
      <c r="M20" s="129" t="s">
        <v>12</v>
      </c>
      <c r="N20" s="127" t="s">
        <v>2</v>
      </c>
      <c r="O20" s="127" t="s">
        <v>20</v>
      </c>
    </row>
    <row r="21" spans="1:15" x14ac:dyDescent="0.25">
      <c r="A21" s="126"/>
      <c r="B21" s="126"/>
      <c r="C21" s="130"/>
      <c r="D21" s="128"/>
      <c r="E21" s="130"/>
      <c r="F21" s="130"/>
      <c r="G21" s="128"/>
      <c r="H21" s="2"/>
      <c r="I21" s="2"/>
      <c r="J21" s="130"/>
      <c r="K21" s="128"/>
      <c r="L21" s="130"/>
      <c r="M21" s="130"/>
      <c r="N21" s="128"/>
      <c r="O21" s="128"/>
    </row>
    <row r="22" spans="1:15" x14ac:dyDescent="0.25">
      <c r="A22" s="4">
        <v>3</v>
      </c>
      <c r="B22" s="4">
        <f>A22*$U$5</f>
        <v>0.9144000000000001</v>
      </c>
      <c r="C22" s="4">
        <v>2.8</v>
      </c>
      <c r="D22" s="4">
        <f>C22*$U$3</f>
        <v>12.4544</v>
      </c>
      <c r="E22" s="4">
        <v>20.59</v>
      </c>
      <c r="F22" s="4">
        <v>14.03</v>
      </c>
      <c r="G22" s="4">
        <f>F22*$U$4</f>
        <v>6.2714099999999995</v>
      </c>
      <c r="H22" s="14">
        <f>D22*2/$U$2/G22^2/(PI()*($B22/2)^2)</f>
        <v>0.78727056203848456</v>
      </c>
      <c r="I22" s="4"/>
      <c r="J22" s="4">
        <v>4.4000000000000004</v>
      </c>
      <c r="K22" s="4">
        <f>J22*$U$3</f>
        <v>19.571200000000005</v>
      </c>
      <c r="L22" s="4">
        <v>25.69</v>
      </c>
      <c r="M22" s="4">
        <v>17.510000000000002</v>
      </c>
      <c r="N22" s="4">
        <f>M22*$U$4</f>
        <v>7.8269700000000011</v>
      </c>
      <c r="O22" s="14">
        <f>K22*2/$U$2/N22^2/(PI()*($B22/2)^2)</f>
        <v>0.79425820042215656</v>
      </c>
    </row>
    <row r="23" spans="1:15" x14ac:dyDescent="0.25">
      <c r="A23" s="5">
        <v>4</v>
      </c>
      <c r="B23" s="4">
        <f t="shared" ref="B23:B36" si="7">A23*$U$5</f>
        <v>1.2192000000000001</v>
      </c>
      <c r="C23" s="5">
        <v>5</v>
      </c>
      <c r="D23" s="4">
        <f t="shared" ref="D23:D36" si="8">C23*$U$3</f>
        <v>22.240000000000002</v>
      </c>
      <c r="E23" s="5">
        <v>20.59</v>
      </c>
      <c r="F23" s="5">
        <v>14.03</v>
      </c>
      <c r="G23" s="4">
        <f t="shared" ref="G23:G36" si="9">F23*$U$4</f>
        <v>6.2714099999999995</v>
      </c>
      <c r="H23" s="14">
        <f t="shared" ref="H23:H36" si="10">D23*2/$U$2/G23^2/(PI()*($B23/2)^2)</f>
        <v>0.79078516276187105</v>
      </c>
      <c r="I23" s="5"/>
      <c r="J23" s="5">
        <v>7.6</v>
      </c>
      <c r="K23" s="4">
        <f t="shared" ref="K23:K36" si="11">J23*$U$3</f>
        <v>33.8048</v>
      </c>
      <c r="L23" s="5">
        <v>25.43</v>
      </c>
      <c r="M23" s="5">
        <v>17.329999999999998</v>
      </c>
      <c r="N23" s="4">
        <f t="shared" ref="N23:N36" si="12">M23*$U$4</f>
        <v>7.7465099999999998</v>
      </c>
      <c r="O23" s="14">
        <f t="shared" ref="O23:O36" si="13">K23*2/$U$2/N23^2/(PI()*($B23/2)^2)</f>
        <v>0.78780787323475565</v>
      </c>
    </row>
    <row r="24" spans="1:15" x14ac:dyDescent="0.25">
      <c r="A24" s="4">
        <v>5</v>
      </c>
      <c r="B24" s="4">
        <f t="shared" si="7"/>
        <v>1.524</v>
      </c>
      <c r="C24" s="4">
        <v>8</v>
      </c>
      <c r="D24" s="4">
        <f t="shared" si="8"/>
        <v>35.584000000000003</v>
      </c>
      <c r="E24" s="4">
        <v>20.84</v>
      </c>
      <c r="F24" s="4">
        <v>14.2</v>
      </c>
      <c r="G24" s="4">
        <f t="shared" si="9"/>
        <v>6.3473999999999995</v>
      </c>
      <c r="H24" s="14">
        <f t="shared" si="10"/>
        <v>0.79049135022895156</v>
      </c>
      <c r="I24" s="4"/>
      <c r="J24" s="4">
        <v>12</v>
      </c>
      <c r="K24" s="4">
        <f t="shared" si="11"/>
        <v>53.376000000000005</v>
      </c>
      <c r="L24" s="4">
        <v>25.53</v>
      </c>
      <c r="M24" s="4">
        <v>17.399999999999999</v>
      </c>
      <c r="N24" s="4">
        <f t="shared" si="12"/>
        <v>7.7777999999999992</v>
      </c>
      <c r="O24" s="14">
        <f t="shared" si="13"/>
        <v>0.78970806510189162</v>
      </c>
    </row>
    <row r="25" spans="1:15" x14ac:dyDescent="0.25">
      <c r="A25" s="5">
        <v>6</v>
      </c>
      <c r="B25" s="4">
        <f t="shared" si="7"/>
        <v>1.8288000000000002</v>
      </c>
      <c r="C25" s="5">
        <v>11.5</v>
      </c>
      <c r="D25" s="4">
        <f t="shared" si="8"/>
        <v>51.152000000000001</v>
      </c>
      <c r="E25" s="5">
        <v>20.82</v>
      </c>
      <c r="F25" s="5">
        <v>14.19</v>
      </c>
      <c r="G25" s="4">
        <f t="shared" si="9"/>
        <v>6.34293</v>
      </c>
      <c r="H25" s="14">
        <f t="shared" si="10"/>
        <v>0.79023157973536917</v>
      </c>
      <c r="I25" s="5"/>
      <c r="J25" s="5">
        <v>17</v>
      </c>
      <c r="K25" s="4">
        <f t="shared" si="11"/>
        <v>75.616000000000014</v>
      </c>
      <c r="L25" s="5">
        <v>25.32</v>
      </c>
      <c r="M25" s="5">
        <v>17.260000000000002</v>
      </c>
      <c r="N25" s="4">
        <f t="shared" si="12"/>
        <v>7.7152200000000004</v>
      </c>
      <c r="O25" s="14">
        <f t="shared" si="13"/>
        <v>0.78956642140338007</v>
      </c>
    </row>
    <row r="26" spans="1:15" x14ac:dyDescent="0.25">
      <c r="A26" s="4">
        <v>7</v>
      </c>
      <c r="B26" s="4">
        <f t="shared" si="7"/>
        <v>2.1335999999999999</v>
      </c>
      <c r="C26" s="4">
        <v>15</v>
      </c>
      <c r="D26" s="4">
        <f t="shared" si="8"/>
        <v>66.72</v>
      </c>
      <c r="E26" s="4">
        <v>20.38</v>
      </c>
      <c r="F26" s="4">
        <v>13.89</v>
      </c>
      <c r="G26" s="4">
        <f t="shared" si="9"/>
        <v>6.2088300000000007</v>
      </c>
      <c r="H26" s="14">
        <f t="shared" si="10"/>
        <v>0.79034101454316963</v>
      </c>
      <c r="I26" s="4"/>
      <c r="J26" s="4">
        <v>23</v>
      </c>
      <c r="K26" s="4">
        <f t="shared" si="11"/>
        <v>102.304</v>
      </c>
      <c r="L26" s="4">
        <v>25.24</v>
      </c>
      <c r="M26" s="4">
        <v>17.2</v>
      </c>
      <c r="N26" s="4">
        <f t="shared" si="12"/>
        <v>7.6883999999999997</v>
      </c>
      <c r="O26" s="14">
        <f t="shared" si="13"/>
        <v>0.79031221561085252</v>
      </c>
    </row>
    <row r="27" spans="1:15" x14ac:dyDescent="0.25">
      <c r="A27" s="5">
        <v>8</v>
      </c>
      <c r="B27" s="4">
        <f t="shared" si="7"/>
        <v>2.4384000000000001</v>
      </c>
      <c r="C27" s="5">
        <v>20</v>
      </c>
      <c r="D27" s="4">
        <f t="shared" si="8"/>
        <v>88.960000000000008</v>
      </c>
      <c r="E27" s="5">
        <v>20.59</v>
      </c>
      <c r="F27" s="5">
        <v>14.03</v>
      </c>
      <c r="G27" s="4">
        <f t="shared" si="9"/>
        <v>6.2714099999999995</v>
      </c>
      <c r="H27" s="14">
        <f t="shared" si="10"/>
        <v>0.79078516276187105</v>
      </c>
      <c r="I27" s="5"/>
      <c r="J27" s="5">
        <v>30</v>
      </c>
      <c r="K27" s="4">
        <f t="shared" si="11"/>
        <v>133.44</v>
      </c>
      <c r="L27" s="5">
        <v>25.22</v>
      </c>
      <c r="M27" s="5">
        <v>17.899999999999999</v>
      </c>
      <c r="N27" s="4">
        <f t="shared" si="12"/>
        <v>8.0012999999999987</v>
      </c>
      <c r="O27" s="14">
        <f t="shared" si="13"/>
        <v>0.72871725201160931</v>
      </c>
    </row>
    <row r="28" spans="1:15" x14ac:dyDescent="0.25">
      <c r="A28" s="4">
        <v>9</v>
      </c>
      <c r="B28" s="4">
        <f t="shared" si="7"/>
        <v>2.7432000000000003</v>
      </c>
      <c r="C28" s="4">
        <v>26</v>
      </c>
      <c r="D28" s="4">
        <f t="shared" si="8"/>
        <v>115.64800000000001</v>
      </c>
      <c r="E28" s="4">
        <v>20.87</v>
      </c>
      <c r="F28" s="4">
        <v>14.22</v>
      </c>
      <c r="G28" s="4">
        <f t="shared" si="9"/>
        <v>6.3563400000000003</v>
      </c>
      <c r="H28" s="14">
        <f t="shared" si="10"/>
        <v>0.79070223955225083</v>
      </c>
      <c r="I28" s="4"/>
      <c r="J28" s="4">
        <v>39</v>
      </c>
      <c r="K28" s="4">
        <f t="shared" si="11"/>
        <v>173.47200000000001</v>
      </c>
      <c r="L28" s="4">
        <v>25.56</v>
      </c>
      <c r="M28" s="4">
        <v>17.420000000000002</v>
      </c>
      <c r="N28" s="4">
        <f t="shared" si="12"/>
        <v>7.7867400000000009</v>
      </c>
      <c r="O28" s="14">
        <f t="shared" si="13"/>
        <v>0.79032754657478321</v>
      </c>
    </row>
    <row r="29" spans="1:15" x14ac:dyDescent="0.25">
      <c r="A29" s="5">
        <v>10</v>
      </c>
      <c r="B29" s="4">
        <f t="shared" si="7"/>
        <v>3.048</v>
      </c>
      <c r="C29" s="5">
        <v>32</v>
      </c>
      <c r="D29" s="4">
        <f t="shared" si="8"/>
        <v>142.33600000000001</v>
      </c>
      <c r="E29" s="5">
        <v>20.84</v>
      </c>
      <c r="F29" s="5">
        <v>14.2</v>
      </c>
      <c r="G29" s="4">
        <f t="shared" si="9"/>
        <v>6.3473999999999995</v>
      </c>
      <c r="H29" s="14">
        <f t="shared" si="10"/>
        <v>0.79049135022895156</v>
      </c>
      <c r="I29" s="5"/>
      <c r="J29" s="5">
        <v>48</v>
      </c>
      <c r="K29" s="4">
        <f t="shared" si="11"/>
        <v>213.50400000000002</v>
      </c>
      <c r="L29" s="5">
        <v>25.53</v>
      </c>
      <c r="M29" s="5">
        <v>17.399999999999999</v>
      </c>
      <c r="N29" s="4">
        <f t="shared" si="12"/>
        <v>7.7777999999999992</v>
      </c>
      <c r="O29" s="14">
        <f t="shared" si="13"/>
        <v>0.78970806510189162</v>
      </c>
    </row>
    <row r="30" spans="1:15" x14ac:dyDescent="0.25">
      <c r="A30" s="4">
        <v>12</v>
      </c>
      <c r="B30" s="4">
        <f t="shared" si="7"/>
        <v>3.6576000000000004</v>
      </c>
      <c r="C30" s="4">
        <v>43</v>
      </c>
      <c r="D30" s="4">
        <f t="shared" si="8"/>
        <v>191.26400000000001</v>
      </c>
      <c r="E30" s="4">
        <v>20.079999999999998</v>
      </c>
      <c r="F30" s="4">
        <v>13.72</v>
      </c>
      <c r="G30" s="4">
        <f t="shared" si="9"/>
        <v>6.1328400000000007</v>
      </c>
      <c r="H30" s="14">
        <f t="shared" si="10"/>
        <v>0.79017188548868555</v>
      </c>
      <c r="I30" s="4"/>
      <c r="J30" s="4">
        <v>67</v>
      </c>
      <c r="K30" s="4">
        <f t="shared" si="11"/>
        <v>298.01600000000002</v>
      </c>
      <c r="L30" s="4">
        <v>25.13</v>
      </c>
      <c r="M30" s="4">
        <v>17.13</v>
      </c>
      <c r="N30" s="4">
        <f t="shared" si="12"/>
        <v>7.6571099999999994</v>
      </c>
      <c r="O30" s="14">
        <f t="shared" si="13"/>
        <v>0.78980779783731969</v>
      </c>
    </row>
    <row r="31" spans="1:15" x14ac:dyDescent="0.25">
      <c r="A31" s="5">
        <v>14</v>
      </c>
      <c r="B31" s="4">
        <f t="shared" si="7"/>
        <v>4.2671999999999999</v>
      </c>
      <c r="C31" s="5">
        <v>60</v>
      </c>
      <c r="D31" s="4">
        <f t="shared" si="8"/>
        <v>266.88</v>
      </c>
      <c r="E31" s="5">
        <v>20.38</v>
      </c>
      <c r="F31" s="5">
        <v>13.89</v>
      </c>
      <c r="G31" s="4">
        <f t="shared" si="9"/>
        <v>6.2088300000000007</v>
      </c>
      <c r="H31" s="14">
        <f t="shared" si="10"/>
        <v>0.79034101454316963</v>
      </c>
      <c r="I31" s="5"/>
      <c r="J31" s="5">
        <v>92</v>
      </c>
      <c r="K31" s="4">
        <f t="shared" si="11"/>
        <v>409.21600000000001</v>
      </c>
      <c r="L31" s="5">
        <v>25.24</v>
      </c>
      <c r="M31" s="5">
        <v>17.2</v>
      </c>
      <c r="N31" s="4">
        <f t="shared" si="12"/>
        <v>7.6883999999999997</v>
      </c>
      <c r="O31" s="14">
        <f t="shared" si="13"/>
        <v>0.79031221561085252</v>
      </c>
    </row>
    <row r="32" spans="1:15" x14ac:dyDescent="0.25">
      <c r="A32" s="6">
        <v>16</v>
      </c>
      <c r="B32" s="4">
        <f t="shared" si="7"/>
        <v>4.8768000000000002</v>
      </c>
      <c r="C32" s="6">
        <v>80</v>
      </c>
      <c r="D32" s="4">
        <f t="shared" si="8"/>
        <v>355.84000000000003</v>
      </c>
      <c r="E32" s="6">
        <v>20.59</v>
      </c>
      <c r="F32" s="6">
        <v>14.03</v>
      </c>
      <c r="G32" s="4">
        <f t="shared" si="9"/>
        <v>6.2714099999999995</v>
      </c>
      <c r="H32" s="14">
        <f t="shared" si="10"/>
        <v>0.79078516276187105</v>
      </c>
      <c r="I32" s="6"/>
      <c r="J32" s="6">
        <v>120</v>
      </c>
      <c r="K32" s="4">
        <f t="shared" si="11"/>
        <v>533.76</v>
      </c>
      <c r="L32" s="6">
        <v>25.22</v>
      </c>
      <c r="M32" s="6">
        <v>17.190000000000001</v>
      </c>
      <c r="N32" s="4">
        <f t="shared" si="12"/>
        <v>7.683930000000001</v>
      </c>
      <c r="O32" s="14">
        <f t="shared" si="13"/>
        <v>0.7901569418920914</v>
      </c>
    </row>
    <row r="33" spans="1:15" x14ac:dyDescent="0.25">
      <c r="A33" s="5">
        <v>18</v>
      </c>
      <c r="B33" s="4">
        <f t="shared" si="7"/>
        <v>5.4864000000000006</v>
      </c>
      <c r="C33" s="5">
        <v>100</v>
      </c>
      <c r="D33" s="4">
        <f t="shared" si="8"/>
        <v>444.80000000000007</v>
      </c>
      <c r="E33" s="5">
        <v>20.47</v>
      </c>
      <c r="F33" s="5">
        <v>13.95</v>
      </c>
      <c r="G33" s="4">
        <f t="shared" si="9"/>
        <v>6.2356499999999997</v>
      </c>
      <c r="H33" s="14">
        <f t="shared" si="10"/>
        <v>0.79000603170505068</v>
      </c>
      <c r="I33" s="5"/>
      <c r="J33" s="5">
        <v>150</v>
      </c>
      <c r="K33" s="4">
        <f t="shared" si="11"/>
        <v>667.2</v>
      </c>
      <c r="L33" s="5">
        <v>25.07</v>
      </c>
      <c r="M33" s="5">
        <v>17.09</v>
      </c>
      <c r="N33" s="4">
        <f t="shared" si="12"/>
        <v>7.6392300000000004</v>
      </c>
      <c r="O33" s="14">
        <f t="shared" si="13"/>
        <v>0.78956148643868707</v>
      </c>
    </row>
    <row r="34" spans="1:15" x14ac:dyDescent="0.25">
      <c r="A34" s="4">
        <v>19</v>
      </c>
      <c r="B34" s="4">
        <f t="shared" si="7"/>
        <v>5.7911999999999999</v>
      </c>
      <c r="C34" s="4">
        <v>112</v>
      </c>
      <c r="D34" s="4">
        <f t="shared" si="8"/>
        <v>498.17600000000004</v>
      </c>
      <c r="E34" s="4">
        <v>20.52</v>
      </c>
      <c r="F34" s="4">
        <v>13.99</v>
      </c>
      <c r="G34" s="4">
        <f t="shared" si="9"/>
        <v>6.2535300000000005</v>
      </c>
      <c r="H34" s="14">
        <f t="shared" si="10"/>
        <v>0.78958560914112619</v>
      </c>
      <c r="I34" s="4"/>
      <c r="J34" s="4">
        <v>170</v>
      </c>
      <c r="K34" s="4">
        <f t="shared" si="11"/>
        <v>756.16000000000008</v>
      </c>
      <c r="L34" s="4">
        <v>25.28</v>
      </c>
      <c r="M34" s="4">
        <v>17.23</v>
      </c>
      <c r="N34" s="4">
        <f t="shared" si="12"/>
        <v>7.70181</v>
      </c>
      <c r="O34" s="14">
        <f t="shared" si="13"/>
        <v>0.7901235332811305</v>
      </c>
    </row>
    <row r="35" spans="1:15" x14ac:dyDescent="0.25">
      <c r="A35" s="5">
        <v>20</v>
      </c>
      <c r="B35" s="4">
        <f t="shared" si="7"/>
        <v>6.0960000000000001</v>
      </c>
      <c r="C35" s="5">
        <v>124</v>
      </c>
      <c r="D35" s="4">
        <f t="shared" si="8"/>
        <v>551.55200000000002</v>
      </c>
      <c r="E35" s="5">
        <v>20.51</v>
      </c>
      <c r="F35" s="5">
        <v>13.98</v>
      </c>
      <c r="G35" s="4">
        <f t="shared" si="9"/>
        <v>6.2490600000000001</v>
      </c>
      <c r="H35" s="14">
        <f t="shared" si="10"/>
        <v>0.79008020982118121</v>
      </c>
      <c r="I35" s="5"/>
      <c r="J35" s="5">
        <v>185</v>
      </c>
      <c r="K35" s="4">
        <f t="shared" si="11"/>
        <v>822.88000000000011</v>
      </c>
      <c r="L35" s="5">
        <v>25.06</v>
      </c>
      <c r="M35" s="5">
        <v>17.079999999999998</v>
      </c>
      <c r="N35" s="4">
        <f t="shared" si="12"/>
        <v>7.6347599999999991</v>
      </c>
      <c r="O35" s="14">
        <f t="shared" si="13"/>
        <v>0.78969581585398485</v>
      </c>
    </row>
    <row r="36" spans="1:15" x14ac:dyDescent="0.25">
      <c r="A36" s="4">
        <v>24</v>
      </c>
      <c r="B36" s="4">
        <f t="shared" si="7"/>
        <v>7.3152000000000008</v>
      </c>
      <c r="C36" s="4">
        <v>187</v>
      </c>
      <c r="D36" s="4">
        <f t="shared" si="8"/>
        <v>831.77600000000007</v>
      </c>
      <c r="E36" s="4">
        <v>20.99</v>
      </c>
      <c r="F36" s="4">
        <v>14.31</v>
      </c>
      <c r="G36" s="4">
        <f t="shared" si="9"/>
        <v>6.3965700000000005</v>
      </c>
      <c r="H36" s="14">
        <f t="shared" si="10"/>
        <v>0.78970281872785852</v>
      </c>
      <c r="I36" s="4"/>
      <c r="J36" s="4">
        <v>268</v>
      </c>
      <c r="K36" s="4">
        <f t="shared" si="11"/>
        <v>1192.0640000000001</v>
      </c>
      <c r="L36" s="4">
        <v>25.13</v>
      </c>
      <c r="M36" s="4">
        <v>17.13</v>
      </c>
      <c r="N36" s="4">
        <f t="shared" si="12"/>
        <v>7.6571099999999994</v>
      </c>
      <c r="O36" s="14">
        <f t="shared" si="13"/>
        <v>0.78980779783731969</v>
      </c>
    </row>
    <row r="37" spans="1:15" ht="28.5" x14ac:dyDescent="0.25">
      <c r="G37" s="13" t="s">
        <v>21</v>
      </c>
      <c r="H37" s="15">
        <f>AVERAGE(H22:H36)</f>
        <v>0.79011807693599079</v>
      </c>
      <c r="N37" s="13" t="s">
        <v>21</v>
      </c>
      <c r="O37" s="15">
        <f>AVERAGE(O22:O36)</f>
        <v>0.78599141521418048</v>
      </c>
    </row>
    <row r="39" spans="1:15" x14ac:dyDescent="0.25">
      <c r="A39" s="20" t="s">
        <v>62</v>
      </c>
    </row>
  </sheetData>
  <mergeCells count="28">
    <mergeCell ref="T1:V1"/>
    <mergeCell ref="M1:M2"/>
    <mergeCell ref="M20:M21"/>
    <mergeCell ref="D1:D2"/>
    <mergeCell ref="K1:K2"/>
    <mergeCell ref="D20:D21"/>
    <mergeCell ref="K20:K21"/>
    <mergeCell ref="N20:N21"/>
    <mergeCell ref="E20:E21"/>
    <mergeCell ref="F20:F21"/>
    <mergeCell ref="J20:J21"/>
    <mergeCell ref="L20:L21"/>
    <mergeCell ref="E1:E2"/>
    <mergeCell ref="F1:F2"/>
    <mergeCell ref="J1:J2"/>
    <mergeCell ref="L1:L2"/>
    <mergeCell ref="O1:O2"/>
    <mergeCell ref="O20:O21"/>
    <mergeCell ref="G1:G2"/>
    <mergeCell ref="N1:N2"/>
    <mergeCell ref="G20:G21"/>
    <mergeCell ref="A1:A2"/>
    <mergeCell ref="A20:A21"/>
    <mergeCell ref="B1:B2"/>
    <mergeCell ref="B20:B21"/>
    <mergeCell ref="H1:H2"/>
    <mergeCell ref="C20:C21"/>
    <mergeCell ref="C1:C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R1" sqref="R1:T5"/>
    </sheetView>
  </sheetViews>
  <sheetFormatPr defaultRowHeight="15" x14ac:dyDescent="0.25"/>
  <cols>
    <col min="1" max="1" width="9.140625" style="1"/>
    <col min="4" max="5" width="10.7109375" bestFit="1" customWidth="1"/>
    <col min="18" max="18" width="18.85546875" bestFit="1" customWidth="1"/>
    <col min="20" max="20" width="11.42578125" customWidth="1"/>
  </cols>
  <sheetData>
    <row r="1" spans="1:20" ht="15" customHeight="1" x14ac:dyDescent="0.25">
      <c r="A1" s="125" t="s">
        <v>17</v>
      </c>
      <c r="B1" s="129" t="s">
        <v>11</v>
      </c>
      <c r="C1" s="127" t="s">
        <v>14</v>
      </c>
      <c r="D1" s="127" t="s">
        <v>2</v>
      </c>
      <c r="E1" s="127" t="s">
        <v>20</v>
      </c>
      <c r="R1" s="131" t="s">
        <v>5</v>
      </c>
      <c r="S1" s="132"/>
      <c r="T1" s="133"/>
    </row>
    <row r="2" spans="1:20" x14ac:dyDescent="0.25">
      <c r="A2" s="126"/>
      <c r="B2" s="130"/>
      <c r="C2" s="128"/>
      <c r="D2" s="128"/>
      <c r="E2" s="128"/>
      <c r="R2" s="7" t="s">
        <v>6</v>
      </c>
      <c r="S2" s="11">
        <v>1.2250000000000001</v>
      </c>
      <c r="T2" s="8" t="s">
        <v>7</v>
      </c>
    </row>
    <row r="3" spans="1:20" x14ac:dyDescent="0.25">
      <c r="A3" s="16">
        <v>1</v>
      </c>
      <c r="B3" s="16">
        <v>1.3</v>
      </c>
      <c r="C3" s="16">
        <f>B3*$S$3</f>
        <v>5.7824000000000009</v>
      </c>
      <c r="D3" s="16">
        <v>4.8</v>
      </c>
      <c r="E3" s="14">
        <f>C3*2/$S$2/D3^2/(PI()*($A3/2)^2)</f>
        <v>0.52171062524635803</v>
      </c>
      <c r="R3" s="7" t="s">
        <v>8</v>
      </c>
      <c r="S3" s="11">
        <v>4.4480000000000004</v>
      </c>
      <c r="T3" s="8" t="s">
        <v>15</v>
      </c>
    </row>
    <row r="4" spans="1:20" x14ac:dyDescent="0.25">
      <c r="A4" s="16">
        <v>1</v>
      </c>
      <c r="B4" s="16">
        <v>1.8</v>
      </c>
      <c r="C4" s="16">
        <f t="shared" ref="C4:C7" si="0">B4*$S$3</f>
        <v>8.0064000000000011</v>
      </c>
      <c r="D4" s="16">
        <v>5.5</v>
      </c>
      <c r="E4" s="14">
        <f>C4*2/$S$2/D4^2/(PI()*($A4/2)^2)</f>
        <v>0.55019410172198258</v>
      </c>
      <c r="R4" s="7" t="s">
        <v>9</v>
      </c>
      <c r="S4" s="11">
        <v>0.44700000000000001</v>
      </c>
      <c r="T4" s="8" t="s">
        <v>10</v>
      </c>
    </row>
    <row r="5" spans="1:20" ht="15.75" thickBot="1" x14ac:dyDescent="0.3">
      <c r="A5" s="16">
        <v>1</v>
      </c>
      <c r="B5" s="16">
        <v>2.2000000000000002</v>
      </c>
      <c r="C5" s="16">
        <f t="shared" si="0"/>
        <v>9.7856000000000023</v>
      </c>
      <c r="D5" s="16">
        <v>6.2</v>
      </c>
      <c r="E5" s="14">
        <f t="shared" ref="E5:E7" si="1">C5*2/$S$2/D5^2/(PI()*($A5/2)^2)</f>
        <v>0.52918570744591764</v>
      </c>
      <c r="R5" s="9" t="s">
        <v>18</v>
      </c>
      <c r="S5" s="12">
        <v>0.30480000000000002</v>
      </c>
      <c r="T5" s="10" t="s">
        <v>19</v>
      </c>
    </row>
    <row r="6" spans="1:20" x14ac:dyDescent="0.25">
      <c r="A6" s="16">
        <v>1</v>
      </c>
      <c r="B6" s="16">
        <v>2.6</v>
      </c>
      <c r="C6" s="16">
        <f t="shared" si="0"/>
        <v>11.564800000000002</v>
      </c>
      <c r="D6" s="16">
        <v>6.8</v>
      </c>
      <c r="E6" s="14">
        <f t="shared" si="1"/>
        <v>0.51990539816938108</v>
      </c>
    </row>
    <row r="7" spans="1:20" x14ac:dyDescent="0.25">
      <c r="A7" s="16">
        <v>1</v>
      </c>
      <c r="B7" s="16">
        <v>3.1</v>
      </c>
      <c r="C7" s="16">
        <f t="shared" si="0"/>
        <v>13.788800000000002</v>
      </c>
      <c r="D7" s="16">
        <v>7.3</v>
      </c>
      <c r="E7" s="14">
        <f t="shared" si="1"/>
        <v>0.53787923405453297</v>
      </c>
    </row>
    <row r="8" spans="1:20" x14ac:dyDescent="0.25">
      <c r="D8" t="s">
        <v>22</v>
      </c>
      <c r="E8" s="17">
        <f>AVERAGE(E3:E7)</f>
        <v>0.53177501332763444</v>
      </c>
    </row>
    <row r="10" spans="1:20" x14ac:dyDescent="0.25">
      <c r="A10" s="125" t="s">
        <v>17</v>
      </c>
      <c r="B10" s="129" t="s">
        <v>11</v>
      </c>
      <c r="C10" s="127" t="s">
        <v>14</v>
      </c>
      <c r="D10" s="127" t="s">
        <v>2</v>
      </c>
      <c r="E10" s="127" t="s">
        <v>20</v>
      </c>
      <c r="P10" t="s">
        <v>67</v>
      </c>
    </row>
    <row r="11" spans="1:20" x14ac:dyDescent="0.25">
      <c r="A11" s="126"/>
      <c r="B11" s="130"/>
      <c r="C11" s="128"/>
      <c r="D11" s="128"/>
      <c r="E11" s="128"/>
    </row>
    <row r="12" spans="1:20" x14ac:dyDescent="0.25">
      <c r="A12" s="16">
        <v>1.5</v>
      </c>
      <c r="B12" s="16">
        <v>3.3</v>
      </c>
      <c r="C12" s="16">
        <f>B12*$S$3</f>
        <v>14.6784</v>
      </c>
      <c r="D12" s="16">
        <v>4.9000000000000004</v>
      </c>
      <c r="E12" s="14">
        <f>C12*2/$S$2/D12^2/(PI()*($A12/2)^2)</f>
        <v>0.56481739814580234</v>
      </c>
    </row>
    <row r="13" spans="1:20" x14ac:dyDescent="0.25">
      <c r="A13" s="16">
        <v>1.5</v>
      </c>
      <c r="B13" s="16">
        <v>4.4000000000000004</v>
      </c>
      <c r="C13" s="16">
        <f t="shared" ref="C13:C15" si="2">B13*$S$3</f>
        <v>19.571200000000005</v>
      </c>
      <c r="D13" s="16">
        <v>5.6</v>
      </c>
      <c r="E13" s="14">
        <f>C13*2/$S$2/D13^2/(PI()*($A13/2)^2)</f>
        <v>0.57658442727384018</v>
      </c>
    </row>
    <row r="14" spans="1:20" x14ac:dyDescent="0.25">
      <c r="A14" s="16">
        <v>1.5</v>
      </c>
      <c r="B14" s="16">
        <v>5.5</v>
      </c>
      <c r="C14" s="16">
        <f t="shared" si="2"/>
        <v>24.464000000000002</v>
      </c>
      <c r="D14" s="16">
        <v>6.3</v>
      </c>
      <c r="E14" s="14">
        <f t="shared" ref="E14:E15" si="3">C14*2/$S$2/D14^2/(PI()*($A14/2)^2)</f>
        <v>0.5694661010112001</v>
      </c>
    </row>
    <row r="15" spans="1:20" x14ac:dyDescent="0.25">
      <c r="A15" s="16">
        <v>1.5</v>
      </c>
      <c r="B15" s="16">
        <v>6.6</v>
      </c>
      <c r="C15" s="16">
        <f t="shared" si="2"/>
        <v>29.3568</v>
      </c>
      <c r="D15" s="16">
        <v>6.9</v>
      </c>
      <c r="E15" s="14">
        <f t="shared" si="3"/>
        <v>0.56968140010420987</v>
      </c>
    </row>
    <row r="16" spans="1:20" x14ac:dyDescent="0.25">
      <c r="D16" t="s">
        <v>22</v>
      </c>
      <c r="E16" s="17">
        <f>AVERAGE(E11:E15)</f>
        <v>0.57013733163376312</v>
      </c>
    </row>
    <row r="18" spans="1:1" x14ac:dyDescent="0.25">
      <c r="A18" s="22" t="s">
        <v>25</v>
      </c>
    </row>
  </sheetData>
  <mergeCells count="11">
    <mergeCell ref="D1:D2"/>
    <mergeCell ref="E1:E2"/>
    <mergeCell ref="R1:T1"/>
    <mergeCell ref="A10:A11"/>
    <mergeCell ref="B10:B11"/>
    <mergeCell ref="C10:C11"/>
    <mergeCell ref="D10:D11"/>
    <mergeCell ref="E10:E11"/>
    <mergeCell ref="A1:A2"/>
    <mergeCell ref="B1:B2"/>
    <mergeCell ref="C1:C2"/>
  </mergeCells>
  <conditionalFormatting sqref="E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3" sqref="F23"/>
    </sheetView>
  </sheetViews>
  <sheetFormatPr defaultRowHeight="15" x14ac:dyDescent="0.25"/>
  <cols>
    <col min="2" max="2" width="18.85546875" style="1" bestFit="1" customWidth="1"/>
    <col min="3" max="3" width="9.140625" style="1"/>
  </cols>
  <sheetData>
    <row r="1" spans="1:3" x14ac:dyDescent="0.25">
      <c r="A1" s="20" t="s">
        <v>63</v>
      </c>
    </row>
    <row r="2" spans="1:3" x14ac:dyDescent="0.25">
      <c r="B2" s="18" t="s">
        <v>40</v>
      </c>
      <c r="C2" s="18" t="s">
        <v>26</v>
      </c>
    </row>
    <row r="3" spans="1:3" x14ac:dyDescent="0.25">
      <c r="B3" s="1" t="s">
        <v>41</v>
      </c>
      <c r="C3" s="1">
        <v>1.0900000000000001</v>
      </c>
    </row>
    <row r="4" spans="1:3" x14ac:dyDescent="0.25">
      <c r="B4" s="1" t="s">
        <v>42</v>
      </c>
      <c r="C4" s="1">
        <v>1.34</v>
      </c>
    </row>
    <row r="5" spans="1:3" x14ac:dyDescent="0.25">
      <c r="B5" s="1" t="s">
        <v>43</v>
      </c>
      <c r="C5" s="1">
        <v>1.4</v>
      </c>
    </row>
    <row r="7" spans="1:3" x14ac:dyDescent="0.25">
      <c r="B7" s="19" t="s">
        <v>44</v>
      </c>
    </row>
    <row r="9" spans="1:3" x14ac:dyDescent="0.25">
      <c r="B9" s="2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Control</vt:lpstr>
      <vt:lpstr>Input_Sheet</vt:lpstr>
      <vt:lpstr>Chute Calcs</vt:lpstr>
      <vt:lpstr>Rocketman Chutes</vt:lpstr>
      <vt:lpstr>HAS Chutes</vt:lpstr>
      <vt:lpstr>Top Flite Recovery LLC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2016-03-25T01:09:59Z</dcterms:modified>
</cp:coreProperties>
</file>