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ontej/Library/CloudStorage/Box-Box/0000-RootWorking_2022/working_docs/CVIA_085_test_metan/"/>
    </mc:Choice>
  </mc:AlternateContent>
  <xr:revisionPtr revIDLastSave="0" documentId="13_ncr:1_{6F00401A-1F80-8646-96E0-2DFE213ECBCA}" xr6:coauthVersionLast="47" xr6:coauthVersionMax="47" xr10:uidLastSave="{00000000-0000-0000-0000-000000000000}"/>
  <bookViews>
    <workbookView xWindow="2160" yWindow="5060" windowWidth="51200" windowHeight="28800" xr2:uid="{8CD3F8AE-902F-1B4B-8DBD-EFAD287DBA37}"/>
  </bookViews>
  <sheets>
    <sheet name="CVIA_08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R17" i="1"/>
  <c r="P7" i="1"/>
  <c r="P8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P23" i="1" s="1"/>
  <c r="O24" i="1"/>
  <c r="O25" i="1"/>
  <c r="O26" i="1"/>
  <c r="O27" i="1"/>
  <c r="O28" i="1"/>
  <c r="O29" i="1"/>
  <c r="O30" i="1"/>
  <c r="O31" i="1"/>
  <c r="N2" i="1"/>
  <c r="P2" i="1" s="1"/>
  <c r="N3" i="1"/>
  <c r="P3" i="1" s="1"/>
  <c r="N4" i="1"/>
  <c r="N5" i="1"/>
  <c r="N6" i="1"/>
  <c r="N7" i="1"/>
  <c r="N8" i="1"/>
  <c r="N9" i="1"/>
  <c r="P9" i="1" s="1"/>
  <c r="N10" i="1"/>
  <c r="P10" i="1" s="1"/>
  <c r="N11" i="1"/>
  <c r="P11" i="1" s="1"/>
  <c r="N12" i="1"/>
  <c r="N13" i="1"/>
  <c r="N14" i="1"/>
  <c r="N15" i="1"/>
  <c r="N16" i="1"/>
  <c r="N17" i="1"/>
  <c r="P17" i="1" s="1"/>
  <c r="Q17" i="1" s="1"/>
  <c r="N18" i="1"/>
  <c r="P18" i="1" s="1"/>
  <c r="N19" i="1"/>
  <c r="P19" i="1" s="1"/>
  <c r="N20" i="1"/>
  <c r="P20" i="1" s="1"/>
  <c r="N21" i="1"/>
  <c r="P21" i="1" s="1"/>
  <c r="N22" i="1"/>
  <c r="N23" i="1"/>
  <c r="N24" i="1"/>
  <c r="N25" i="1"/>
  <c r="N26" i="1"/>
  <c r="P26" i="1" s="1"/>
  <c r="N27" i="1"/>
  <c r="P27" i="1" s="1"/>
  <c r="N28" i="1"/>
  <c r="P28" i="1" s="1"/>
  <c r="N29" i="1"/>
  <c r="P29" i="1" s="1"/>
  <c r="N30" i="1"/>
  <c r="N31" i="1"/>
  <c r="P31" i="1" s="1"/>
  <c r="L2" i="1"/>
  <c r="L3" i="1"/>
  <c r="M3" i="1" s="1"/>
  <c r="Q3" i="1" s="1"/>
  <c r="L4" i="1"/>
  <c r="L5" i="1"/>
  <c r="L6" i="1"/>
  <c r="L7" i="1"/>
  <c r="L8" i="1"/>
  <c r="L9" i="1"/>
  <c r="L10" i="1"/>
  <c r="L11" i="1"/>
  <c r="M11" i="1" s="1"/>
  <c r="Q11" i="1" s="1"/>
  <c r="L12" i="1"/>
  <c r="L13" i="1"/>
  <c r="L14" i="1"/>
  <c r="L15" i="1"/>
  <c r="L16" i="1"/>
  <c r="L17" i="1"/>
  <c r="L18" i="1"/>
  <c r="L19" i="1"/>
  <c r="M19" i="1" s="1"/>
  <c r="Q19" i="1" s="1"/>
  <c r="L20" i="1"/>
  <c r="L21" i="1"/>
  <c r="L22" i="1"/>
  <c r="L23" i="1"/>
  <c r="L24" i="1"/>
  <c r="L25" i="1"/>
  <c r="L26" i="1"/>
  <c r="L27" i="1"/>
  <c r="M27" i="1" s="1"/>
  <c r="Q27" i="1" s="1"/>
  <c r="L28" i="1"/>
  <c r="L29" i="1"/>
  <c r="L30" i="1"/>
  <c r="L3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M16" i="1" s="1"/>
  <c r="K17" i="1"/>
  <c r="M17" i="1" s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P16" i="1" l="1"/>
  <c r="P15" i="1"/>
  <c r="P24" i="1"/>
  <c r="R27" i="1"/>
  <c r="R19" i="1"/>
  <c r="R11" i="1"/>
  <c r="R3" i="1"/>
  <c r="P25" i="1"/>
  <c r="P30" i="1"/>
  <c r="P22" i="1"/>
  <c r="P14" i="1"/>
  <c r="P6" i="1"/>
  <c r="M31" i="1"/>
  <c r="M23" i="1"/>
  <c r="M15" i="1"/>
  <c r="M7" i="1"/>
  <c r="P13" i="1"/>
  <c r="P5" i="1"/>
  <c r="M30" i="1"/>
  <c r="R30" i="1" s="1"/>
  <c r="M22" i="1"/>
  <c r="M14" i="1"/>
  <c r="P12" i="1"/>
  <c r="P4" i="1"/>
  <c r="M26" i="1"/>
  <c r="M18" i="1"/>
  <c r="M10" i="1"/>
  <c r="M2" i="1"/>
  <c r="M21" i="1"/>
  <c r="M29" i="1"/>
  <c r="M12" i="1"/>
  <c r="M20" i="1"/>
  <c r="M25" i="1"/>
  <c r="M9" i="1"/>
  <c r="M13" i="1"/>
  <c r="M28" i="1"/>
  <c r="M24" i="1"/>
  <c r="M8" i="1"/>
  <c r="M6" i="1"/>
  <c r="M5" i="1"/>
  <c r="M4" i="1"/>
  <c r="Q4" i="1" l="1"/>
  <c r="R4" i="1"/>
  <c r="Q26" i="1"/>
  <c r="R26" i="1"/>
  <c r="Q7" i="1"/>
  <c r="R7" i="1"/>
  <c r="Q24" i="1"/>
  <c r="R24" i="1"/>
  <c r="Q15" i="1"/>
  <c r="R15" i="1"/>
  <c r="Q8" i="1"/>
  <c r="R8" i="1"/>
  <c r="Q25" i="1"/>
  <c r="R25" i="1"/>
  <c r="Q5" i="1"/>
  <c r="R5" i="1"/>
  <c r="Q20" i="1"/>
  <c r="R20" i="1"/>
  <c r="Q6" i="1"/>
  <c r="R6" i="1"/>
  <c r="Q12" i="1"/>
  <c r="R12" i="1"/>
  <c r="Q23" i="1"/>
  <c r="R23" i="1"/>
  <c r="Q29" i="1"/>
  <c r="R29" i="1"/>
  <c r="Q21" i="1"/>
  <c r="R21" i="1"/>
  <c r="Q22" i="1"/>
  <c r="R22" i="1"/>
  <c r="Q28" i="1"/>
  <c r="R28" i="1"/>
  <c r="Q2" i="1"/>
  <c r="R2" i="1"/>
  <c r="Q31" i="1"/>
  <c r="R31" i="1"/>
  <c r="Q10" i="1"/>
  <c r="R10" i="1"/>
  <c r="Q14" i="1"/>
  <c r="R14" i="1"/>
  <c r="Q13" i="1"/>
  <c r="R13" i="1"/>
  <c r="Q9" i="1"/>
  <c r="R9" i="1"/>
  <c r="Q18" i="1"/>
  <c r="R18" i="1"/>
  <c r="Q16" i="1"/>
  <c r="R16" i="1"/>
  <c r="Q30" i="1"/>
</calcChain>
</file>

<file path=xl/sharedStrings.xml><?xml version="1.0" encoding="utf-8"?>
<sst xmlns="http://schemas.openxmlformats.org/spreadsheetml/2006/main" count="18" uniqueCount="18">
  <si>
    <t>dmfa_bas_pos</t>
  </si>
  <si>
    <t>dmfa_bas_neg</t>
  </si>
  <si>
    <t>dsfa_bas_pos</t>
  </si>
  <si>
    <t>dsfa_bas_neg</t>
  </si>
  <si>
    <t>dmfa_fin_pos</t>
  </si>
  <si>
    <t>dmfa_fin_neg</t>
  </si>
  <si>
    <t>dsfa_fin_pos</t>
  </si>
  <si>
    <t>dsfa_fin_neg</t>
  </si>
  <si>
    <t>subjectid</t>
  </si>
  <si>
    <t>dmfa_diff</t>
  </si>
  <si>
    <t>dmfa_bas</t>
  </si>
  <si>
    <t>dmfa_fin</t>
  </si>
  <si>
    <t>dmfap1</t>
  </si>
  <si>
    <t>dmfap2</t>
  </si>
  <si>
    <t>dmfa_var</t>
  </si>
  <si>
    <t>dmfa_lci</t>
  </si>
  <si>
    <t>dmfa_uci</t>
  </si>
  <si>
    <t>ivar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</si>
</sst>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20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93D514-F4BB-C24D-8945-6AAF26EC196A}" name="Tabla2" displayName="Tabla2" ref="B1:S31" totalsRowShown="0" headerRowDxfId="9" dataDxfId="10">
  <autoFilter ref="B1:S31" xr:uid="{1493D514-F4BB-C24D-8945-6AAF26EC196A}"/>
  <tableColumns count="18">
    <tableColumn id="1" xr3:uid="{36823135-D5B5-C74A-AC5A-F64299E2950C}" name="subjectid" dataDxfId="19"/>
    <tableColumn id="2" xr3:uid="{0DFE8E90-190C-9F45-9D4B-78423A7894E9}" name="dmfa_bas_pos" dataDxfId="18"/>
    <tableColumn id="3" xr3:uid="{6A73FDE6-77B4-1140-AD79-D1395FE86EA7}" name="dmfa_bas_neg" dataDxfId="17"/>
    <tableColumn id="4" xr3:uid="{0E7A8D0C-8C43-DC46-BB04-257E13147848}" name="dsfa_bas_pos" dataDxfId="16"/>
    <tableColumn id="5" xr3:uid="{43112ED3-E479-5548-B358-C4D0F512886F}" name="dsfa_bas_neg" dataDxfId="15"/>
    <tableColumn id="6" xr3:uid="{87707859-EE86-5B40-8AF2-EA3F67AF9EA3}" name="dmfa_fin_pos" dataDxfId="14"/>
    <tableColumn id="7" xr3:uid="{AE13AC7A-689B-514E-B708-89A9BF235F69}" name="dmfa_fin_neg" dataDxfId="13"/>
    <tableColumn id="8" xr3:uid="{A72C3F80-1B43-F840-B813-8B0C0D966E2D}" name="dsfa_fin_pos" dataDxfId="12"/>
    <tableColumn id="9" xr3:uid="{6D59C0A2-01C3-6146-9905-D5B74FE7DDE9}" name="dsfa_fin_neg" dataDxfId="11"/>
    <tableColumn id="10" xr3:uid="{011B3B05-86BB-634A-813F-80BA3387BDA8}" name="dmfa_bas" dataDxfId="8">
      <calculatedColumnFormula>Tabla2[[#This Row],[dmfa_bas_pos]]/(Tabla2[[#This Row],[dmfa_bas_pos]]+Tabla2[[#This Row],[dmfa_bas_neg]])</calculatedColumnFormula>
    </tableColumn>
    <tableColumn id="11" xr3:uid="{4C6B3D74-FB9E-374A-874E-FD62D20D58B2}" name="dmfa_fin" dataDxfId="7">
      <calculatedColumnFormula>Tabla2[[#This Row],[dmfa_fin_pos]]/(Tabla2[[#This Row],[dmfa_fin_pos]]+Tabla2[[#This Row],[dmfa_fin_neg]])</calculatedColumnFormula>
    </tableColumn>
    <tableColumn id="12" xr3:uid="{867DDC99-4E2A-9946-9441-02CAC102FC6D}" name="dmfa_diff" dataDxfId="6">
      <calculatedColumnFormula>Tabla2[[#This Row],[dmfa_fin]]-Tabla2[[#This Row],[dmfa_bas]]</calculatedColumnFormula>
    </tableColumn>
    <tableColumn id="13" xr3:uid="{B108E046-ED5F-2C49-98A7-15A5D1386162}" name="dmfap1" dataDxfId="5">
      <calculatedColumnFormula>(Tabla2[[#This Row],[dmfa_bas_pos]]+1)/(Tabla2[[#This Row],[dmfa_bas_pos]]+Tabla2[[#This Row],[dmfa_bas_neg]]+2)</calculatedColumnFormula>
    </tableColumn>
    <tableColumn id="14" xr3:uid="{AE7CEE18-979C-4E47-8F12-6532F8FB90D2}" name="dmfap2" dataDxfId="4">
      <calculatedColumnFormula>(Tabla2[[#This Row],[dmfa_fin_pos]]+1)/(Tabla2[[#This Row],[dmfa_fin_pos]]+Tabla2[[#This Row],[dmfa_fin_neg]]+2)</calculatedColumnFormula>
    </tableColumn>
    <tableColumn id="15" xr3:uid="{A54ABF92-21C0-B044-A579-8E048AC56CC7}" name="dmfa_var" dataDxfId="3">
      <calculatedColumnFormula>(Tabla2[[#This Row],[dmfap1]]*(1-Tabla2[[#This Row],[dmfap1]]))/(Tabla2[[#This Row],[dmfa_bas_pos]]+Tabla2[[#This Row],[dmfa_bas_neg]]+2)+Tabla2[[#This Row],[dmfap2]]*(1-Tabla2[[#This Row],[dmfap2]])/(Tabla2[[#This Row],[dmfa_fin_neg]]+Tabla2[[#This Row],[dsfa_fin_pos]]+2)</calculatedColumnFormula>
    </tableColumn>
    <tableColumn id="16" xr3:uid="{7245C9B2-4F09-604F-AC28-3B3911C3FC35}" name="dmfa_lci" dataDxfId="2">
      <calculatedColumnFormula>Tabla2[[#This Row],[dmfa_diff]]-1.96*SQRT(Tabla2[[#This Row],[dmfa_var]])</calculatedColumnFormula>
    </tableColumn>
    <tableColumn id="17" xr3:uid="{253E9F6B-DCD1-F844-818C-E2E066EF793E}" name="dmfa_uci" dataDxfId="1">
      <calculatedColumnFormula>Tabla2[[#This Row],[dmfa_diff]]+1.95*SQRT(Tabla2[[#This Row],[dmfa_var]])</calculatedColumnFormula>
    </tableColumn>
    <tableColumn id="18" xr3:uid="{177EEAA8-6F25-AE46-AAA3-B45283413D5C}" name="ivar" dataDxfId="0">
      <calculatedColumnFormula>1/Tabla2[[#This Row],[dmfa_var]]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08E8B-F7AC-3F46-A4D8-42A542C9A90E}">
  <dimension ref="B1:S36"/>
  <sheetViews>
    <sheetView showGridLines="0" tabSelected="1" zoomScale="189" zoomScaleNormal="189" workbookViewId="0">
      <selection activeCell="S2" sqref="S2:S31"/>
    </sheetView>
  </sheetViews>
  <sheetFormatPr baseColWidth="10" defaultColWidth="11" defaultRowHeight="16" x14ac:dyDescent="0.2"/>
  <cols>
    <col min="1" max="1" width="4" customWidth="1"/>
    <col min="2" max="2" width="9.5" style="1" customWidth="1"/>
    <col min="3" max="3" width="13.83203125" style="2" customWidth="1"/>
    <col min="4" max="4" width="14" style="2" customWidth="1"/>
    <col min="5" max="5" width="13" style="2" hidden="1" customWidth="1"/>
    <col min="6" max="6" width="13.1640625" style="2" hidden="1" customWidth="1"/>
    <col min="7" max="7" width="13.1640625" style="2" customWidth="1"/>
    <col min="8" max="8" width="13.33203125" style="2" customWidth="1"/>
    <col min="9" max="9" width="12.33203125" style="2" hidden="1" customWidth="1"/>
    <col min="10" max="10" width="12.5" style="2" hidden="1" customWidth="1"/>
    <col min="16" max="16" width="19.5" bestFit="1" customWidth="1"/>
  </cols>
  <sheetData>
    <row r="1" spans="2:19" x14ac:dyDescent="0.2">
      <c r="B1" s="1" t="s">
        <v>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10</v>
      </c>
      <c r="L1" s="1" t="s">
        <v>11</v>
      </c>
      <c r="M1" s="1" t="s">
        <v>9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2:19" x14ac:dyDescent="0.2">
      <c r="B2" s="1">
        <v>11</v>
      </c>
      <c r="C2" s="1">
        <v>1</v>
      </c>
      <c r="D2" s="1">
        <v>4</v>
      </c>
      <c r="E2" s="1">
        <v>1</v>
      </c>
      <c r="F2" s="1">
        <v>9</v>
      </c>
      <c r="G2" s="1">
        <v>0</v>
      </c>
      <c r="H2" s="1">
        <v>6</v>
      </c>
      <c r="I2" s="1">
        <v>0</v>
      </c>
      <c r="J2" s="1">
        <v>4</v>
      </c>
      <c r="K2">
        <f>Tabla2[[#This Row],[dmfa_bas_pos]]/(Tabla2[[#This Row],[dmfa_bas_pos]]+Tabla2[[#This Row],[dmfa_bas_neg]])</f>
        <v>0.2</v>
      </c>
      <c r="L2">
        <f>Tabla2[[#This Row],[dmfa_fin_pos]]/(Tabla2[[#This Row],[dmfa_fin_pos]]+Tabla2[[#This Row],[dmfa_fin_neg]])</f>
        <v>0</v>
      </c>
      <c r="M2" s="1">
        <f>Tabla2[[#This Row],[dmfa_fin]]-Tabla2[[#This Row],[dmfa_bas]]</f>
        <v>-0.2</v>
      </c>
      <c r="N2" s="1">
        <f>(Tabla2[[#This Row],[dmfa_bas_pos]]+1)/(Tabla2[[#This Row],[dmfa_bas_pos]]+Tabla2[[#This Row],[dmfa_bas_neg]]+2)</f>
        <v>0.2857142857142857</v>
      </c>
      <c r="O2" s="1">
        <f>(Tabla2[[#This Row],[dmfa_fin_pos]]+1)/(Tabla2[[#This Row],[dmfa_fin_pos]]+Tabla2[[#This Row],[dmfa_fin_neg]]+2)</f>
        <v>0.125</v>
      </c>
      <c r="P2" s="3">
        <f>(Tabla2[[#This Row],[dmfap1]]*(1-Tabla2[[#This Row],[dmfap1]]))/(Tabla2[[#This Row],[dmfa_bas_pos]]+Tabla2[[#This Row],[dmfa_bas_neg]]+2)+Tabla2[[#This Row],[dmfap2]]*(1-Tabla2[[#This Row],[dmfap2]])/(Tabla2[[#This Row],[dmfa_fin_neg]]+Tabla2[[#This Row],[dsfa_fin_pos]]+2)</f>
        <v>4.2826393950437316E-2</v>
      </c>
      <c r="Q2" s="3">
        <f>Tabla2[[#This Row],[dmfa_diff]]-1.96*SQRT(Tabla2[[#This Row],[dmfa_var]])</f>
        <v>-0.60561296207098714</v>
      </c>
      <c r="R2" s="3">
        <f>Tabla2[[#This Row],[dmfa_diff]]+1.95*SQRT(Tabla2[[#This Row],[dmfa_var]])</f>
        <v>0.20354350818286981</v>
      </c>
      <c r="S2" s="3">
        <f>1/Tabla2[[#This Row],[dmfa_var]]</f>
        <v>23.350086424677571</v>
      </c>
    </row>
    <row r="3" spans="2:19" x14ac:dyDescent="0.2">
      <c r="B3" s="1">
        <v>22</v>
      </c>
      <c r="C3" s="1">
        <v>1</v>
      </c>
      <c r="D3" s="1">
        <v>0</v>
      </c>
      <c r="E3" s="1">
        <v>0</v>
      </c>
      <c r="F3" s="1">
        <v>2</v>
      </c>
      <c r="G3" s="1">
        <v>0</v>
      </c>
      <c r="H3" s="1">
        <v>2</v>
      </c>
      <c r="I3" s="1">
        <v>0</v>
      </c>
      <c r="J3" s="1">
        <v>2</v>
      </c>
      <c r="K3">
        <f>Tabla2[[#This Row],[dmfa_bas_pos]]/(Tabla2[[#This Row],[dmfa_bas_pos]]+Tabla2[[#This Row],[dmfa_bas_neg]])</f>
        <v>1</v>
      </c>
      <c r="L3">
        <f>Tabla2[[#This Row],[dmfa_fin_pos]]/(Tabla2[[#This Row],[dmfa_fin_pos]]+Tabla2[[#This Row],[dmfa_fin_neg]])</f>
        <v>0</v>
      </c>
      <c r="M3" s="1">
        <f>Tabla2[[#This Row],[dmfa_fin]]-Tabla2[[#This Row],[dmfa_bas]]</f>
        <v>-1</v>
      </c>
      <c r="N3" s="1">
        <f>(Tabla2[[#This Row],[dmfa_bas_pos]]+1)/(Tabla2[[#This Row],[dmfa_bas_pos]]+Tabla2[[#This Row],[dmfa_bas_neg]]+2)</f>
        <v>0.66666666666666663</v>
      </c>
      <c r="O3" s="1">
        <f>(Tabla2[[#This Row],[dmfa_fin_pos]]+1)/(Tabla2[[#This Row],[dmfa_fin_pos]]+Tabla2[[#This Row],[dmfa_fin_neg]]+2)</f>
        <v>0.25</v>
      </c>
      <c r="P3" s="3">
        <f>(Tabla2[[#This Row],[dmfap1]]*(1-Tabla2[[#This Row],[dmfap1]]))/(Tabla2[[#This Row],[dmfa_bas_pos]]+Tabla2[[#This Row],[dmfa_bas_neg]]+2)+Tabla2[[#This Row],[dmfap2]]*(1-Tabla2[[#This Row],[dmfap2]])/(Tabla2[[#This Row],[dmfa_fin_neg]]+Tabla2[[#This Row],[dsfa_fin_pos]]+2)</f>
        <v>0.12094907407407408</v>
      </c>
      <c r="Q3" s="3">
        <f>Tabla2[[#This Row],[dmfa_diff]]-1.96*SQRT(Tabla2[[#This Row],[dmfa_var]])</f>
        <v>-1.6816435747243297</v>
      </c>
      <c r="R3" s="3">
        <f>Tabla2[[#This Row],[dmfa_diff]]+1.95*SQRT(Tabla2[[#This Row],[dmfa_var]])</f>
        <v>-0.32183419861610052</v>
      </c>
      <c r="S3" s="3">
        <f>1/Tabla2[[#This Row],[dmfa_var]]</f>
        <v>8.2679425837320561</v>
      </c>
    </row>
    <row r="4" spans="2:19" x14ac:dyDescent="0.2">
      <c r="B4" s="1">
        <v>28</v>
      </c>
      <c r="C4" s="1">
        <v>0</v>
      </c>
      <c r="D4" s="1">
        <v>1</v>
      </c>
      <c r="E4" s="1">
        <v>0</v>
      </c>
      <c r="F4" s="1">
        <v>1</v>
      </c>
      <c r="G4" s="1">
        <v>0</v>
      </c>
      <c r="H4" s="1">
        <v>1</v>
      </c>
      <c r="I4" s="1">
        <v>0</v>
      </c>
      <c r="J4" s="1">
        <v>4</v>
      </c>
      <c r="K4">
        <f>Tabla2[[#This Row],[dmfa_bas_pos]]/(Tabla2[[#This Row],[dmfa_bas_pos]]+Tabla2[[#This Row],[dmfa_bas_neg]])</f>
        <v>0</v>
      </c>
      <c r="L4">
        <f>Tabla2[[#This Row],[dmfa_fin_pos]]/(Tabla2[[#This Row],[dmfa_fin_pos]]+Tabla2[[#This Row],[dmfa_fin_neg]])</f>
        <v>0</v>
      </c>
      <c r="M4" s="1">
        <f>Tabla2[[#This Row],[dmfa_fin]]-Tabla2[[#This Row],[dmfa_bas]]</f>
        <v>0</v>
      </c>
      <c r="N4" s="1">
        <f>(Tabla2[[#This Row],[dmfa_bas_pos]]+1)/(Tabla2[[#This Row],[dmfa_bas_pos]]+Tabla2[[#This Row],[dmfa_bas_neg]]+2)</f>
        <v>0.33333333333333331</v>
      </c>
      <c r="O4" s="1">
        <f>(Tabla2[[#This Row],[dmfa_fin_pos]]+1)/(Tabla2[[#This Row],[dmfa_fin_pos]]+Tabla2[[#This Row],[dmfa_fin_neg]]+2)</f>
        <v>0.33333333333333331</v>
      </c>
      <c r="P4" s="3">
        <f>(Tabla2[[#This Row],[dmfap1]]*(1-Tabla2[[#This Row],[dmfap1]]))/(Tabla2[[#This Row],[dmfa_bas_pos]]+Tabla2[[#This Row],[dmfa_bas_neg]]+2)+Tabla2[[#This Row],[dmfap2]]*(1-Tabla2[[#This Row],[dmfap2]])/(Tabla2[[#This Row],[dmfa_fin_neg]]+Tabla2[[#This Row],[dsfa_fin_pos]]+2)</f>
        <v>0.14814814814814817</v>
      </c>
      <c r="Q4" s="3">
        <f>Tabla2[[#This Row],[dmfa_diff]]-1.96*SQRT(Tabla2[[#This Row],[dmfa_var]])</f>
        <v>-0.75440435174111098</v>
      </c>
      <c r="R4" s="3">
        <f>Tabla2[[#This Row],[dmfa_diff]]+1.95*SQRT(Tabla2[[#This Row],[dmfa_var]])</f>
        <v>0.75055534994651352</v>
      </c>
      <c r="S4" s="3">
        <f>1/Tabla2[[#This Row],[dmfa_var]]</f>
        <v>6.7499999999999991</v>
      </c>
    </row>
    <row r="5" spans="2:19" x14ac:dyDescent="0.2">
      <c r="B5" s="1">
        <v>34</v>
      </c>
      <c r="C5" s="1">
        <v>0</v>
      </c>
      <c r="D5" s="1">
        <v>7</v>
      </c>
      <c r="E5" s="1">
        <v>0</v>
      </c>
      <c r="F5" s="1">
        <v>5</v>
      </c>
      <c r="G5" s="1">
        <v>0</v>
      </c>
      <c r="H5" s="1">
        <v>5</v>
      </c>
      <c r="I5" s="1">
        <v>0</v>
      </c>
      <c r="J5" s="1">
        <v>4</v>
      </c>
      <c r="K5">
        <f>Tabla2[[#This Row],[dmfa_bas_pos]]/(Tabla2[[#This Row],[dmfa_bas_pos]]+Tabla2[[#This Row],[dmfa_bas_neg]])</f>
        <v>0</v>
      </c>
      <c r="L5">
        <f>Tabla2[[#This Row],[dmfa_fin_pos]]/(Tabla2[[#This Row],[dmfa_fin_pos]]+Tabla2[[#This Row],[dmfa_fin_neg]])</f>
        <v>0</v>
      </c>
      <c r="M5" s="1">
        <f>Tabla2[[#This Row],[dmfa_fin]]-Tabla2[[#This Row],[dmfa_bas]]</f>
        <v>0</v>
      </c>
      <c r="N5" s="1">
        <f>(Tabla2[[#This Row],[dmfa_bas_pos]]+1)/(Tabla2[[#This Row],[dmfa_bas_pos]]+Tabla2[[#This Row],[dmfa_bas_neg]]+2)</f>
        <v>0.1111111111111111</v>
      </c>
      <c r="O5" s="1">
        <f>(Tabla2[[#This Row],[dmfa_fin_pos]]+1)/(Tabla2[[#This Row],[dmfa_fin_pos]]+Tabla2[[#This Row],[dmfa_fin_neg]]+2)</f>
        <v>0.14285714285714285</v>
      </c>
      <c r="P5" s="3">
        <f>(Tabla2[[#This Row],[dmfap1]]*(1-Tabla2[[#This Row],[dmfap1]]))/(Tabla2[[#This Row],[dmfa_bas_pos]]+Tabla2[[#This Row],[dmfa_bas_neg]]+2)+Tabla2[[#This Row],[dmfap2]]*(1-Tabla2[[#This Row],[dmfap2]])/(Tabla2[[#This Row],[dmfa_fin_neg]]+Tabla2[[#This Row],[dsfa_fin_pos]]+2)</f>
        <v>2.8466648270125218E-2</v>
      </c>
      <c r="Q5" s="3">
        <f>Tabla2[[#This Row],[dmfa_diff]]-1.96*SQRT(Tabla2[[#This Row],[dmfa_var]])</f>
        <v>-0.33069241901578728</v>
      </c>
      <c r="R5" s="3">
        <f>Tabla2[[#This Row],[dmfa_diff]]+1.95*SQRT(Tabla2[[#This Row],[dmfa_var]])</f>
        <v>0.32900521279631895</v>
      </c>
      <c r="S5" s="3">
        <f>1/Tabla2[[#This Row],[dmfa_var]]</f>
        <v>35.128828322562512</v>
      </c>
    </row>
    <row r="6" spans="2:19" x14ac:dyDescent="0.2">
      <c r="B6" s="1">
        <v>36</v>
      </c>
      <c r="C6" s="1">
        <v>0</v>
      </c>
      <c r="D6" s="1">
        <v>3</v>
      </c>
      <c r="E6" s="1">
        <v>0</v>
      </c>
      <c r="F6" s="1">
        <v>4</v>
      </c>
      <c r="G6" s="1">
        <v>0</v>
      </c>
      <c r="H6" s="1">
        <v>4</v>
      </c>
      <c r="I6" s="1">
        <v>1</v>
      </c>
      <c r="J6" s="1">
        <v>4</v>
      </c>
      <c r="K6">
        <f>Tabla2[[#This Row],[dmfa_bas_pos]]/(Tabla2[[#This Row],[dmfa_bas_pos]]+Tabla2[[#This Row],[dmfa_bas_neg]])</f>
        <v>0</v>
      </c>
      <c r="L6">
        <f>Tabla2[[#This Row],[dmfa_fin_pos]]/(Tabla2[[#This Row],[dmfa_fin_pos]]+Tabla2[[#This Row],[dmfa_fin_neg]])</f>
        <v>0</v>
      </c>
      <c r="M6" s="1">
        <f>Tabla2[[#This Row],[dmfa_fin]]-Tabla2[[#This Row],[dmfa_bas]]</f>
        <v>0</v>
      </c>
      <c r="N6" s="1">
        <f>(Tabla2[[#This Row],[dmfa_bas_pos]]+1)/(Tabla2[[#This Row],[dmfa_bas_pos]]+Tabla2[[#This Row],[dmfa_bas_neg]]+2)</f>
        <v>0.2</v>
      </c>
      <c r="O6" s="1">
        <f>(Tabla2[[#This Row],[dmfa_fin_pos]]+1)/(Tabla2[[#This Row],[dmfa_fin_pos]]+Tabla2[[#This Row],[dmfa_fin_neg]]+2)</f>
        <v>0.16666666666666666</v>
      </c>
      <c r="P6" s="3">
        <f>(Tabla2[[#This Row],[dmfap1]]*(1-Tabla2[[#This Row],[dmfap1]]))/(Tabla2[[#This Row],[dmfa_bas_pos]]+Tabla2[[#This Row],[dmfa_bas_neg]]+2)+Tabla2[[#This Row],[dmfap2]]*(1-Tabla2[[#This Row],[dmfap2]])/(Tabla2[[#This Row],[dmfa_fin_neg]]+Tabla2[[#This Row],[dsfa_fin_pos]]+2)</f>
        <v>5.1841269841269855E-2</v>
      </c>
      <c r="Q6" s="3">
        <f>Tabla2[[#This Row],[dmfa_diff]]-1.96*SQRT(Tabla2[[#This Row],[dmfa_var]])</f>
        <v>-0.44626608903458292</v>
      </c>
      <c r="R6" s="3">
        <f>Tabla2[[#This Row],[dmfa_diff]]+1.95*SQRT(Tabla2[[#This Row],[dmfa_var]])</f>
        <v>0.44398922123338602</v>
      </c>
      <c r="S6" s="3">
        <f>1/Tabla2[[#This Row],[dmfa_var]]</f>
        <v>19.289650949173296</v>
      </c>
    </row>
    <row r="7" spans="2:19" x14ac:dyDescent="0.2">
      <c r="B7" s="1">
        <v>58</v>
      </c>
      <c r="C7" s="1">
        <v>1</v>
      </c>
      <c r="D7" s="1">
        <v>20</v>
      </c>
      <c r="E7" s="1">
        <v>1</v>
      </c>
      <c r="F7" s="1">
        <v>18</v>
      </c>
      <c r="G7" s="1">
        <v>0</v>
      </c>
      <c r="H7" s="1">
        <v>13</v>
      </c>
      <c r="I7" s="1">
        <v>0</v>
      </c>
      <c r="J7" s="1">
        <v>8</v>
      </c>
      <c r="K7">
        <f>Tabla2[[#This Row],[dmfa_bas_pos]]/(Tabla2[[#This Row],[dmfa_bas_pos]]+Tabla2[[#This Row],[dmfa_bas_neg]])</f>
        <v>4.7619047619047616E-2</v>
      </c>
      <c r="L7">
        <f>Tabla2[[#This Row],[dmfa_fin_pos]]/(Tabla2[[#This Row],[dmfa_fin_pos]]+Tabla2[[#This Row],[dmfa_fin_neg]])</f>
        <v>0</v>
      </c>
      <c r="M7" s="1">
        <f>Tabla2[[#This Row],[dmfa_fin]]-Tabla2[[#This Row],[dmfa_bas]]</f>
        <v>-4.7619047619047616E-2</v>
      </c>
      <c r="N7" s="1">
        <f>(Tabla2[[#This Row],[dmfa_bas_pos]]+1)/(Tabla2[[#This Row],[dmfa_bas_pos]]+Tabla2[[#This Row],[dmfa_bas_neg]]+2)</f>
        <v>8.6956521739130432E-2</v>
      </c>
      <c r="O7" s="1">
        <f>(Tabla2[[#This Row],[dmfa_fin_pos]]+1)/(Tabla2[[#This Row],[dmfa_fin_pos]]+Tabla2[[#This Row],[dmfa_fin_neg]]+2)</f>
        <v>6.6666666666666666E-2</v>
      </c>
      <c r="P7" s="3">
        <f>(Tabla2[[#This Row],[dmfap1]]*(1-Tabla2[[#This Row],[dmfap1]]))/(Tabla2[[#This Row],[dmfa_bas_pos]]+Tabla2[[#This Row],[dmfa_bas_neg]]+2)+Tabla2[[#This Row],[dmfap2]]*(1-Tabla2[[#This Row],[dmfap2]])/(Tabla2[[#This Row],[dmfa_fin_neg]]+Tabla2[[#This Row],[dsfa_fin_pos]]+2)</f>
        <v>7.6001083684160871E-3</v>
      </c>
      <c r="Q7" s="3">
        <f>Tabla2[[#This Row],[dmfa_diff]]-1.96*SQRT(Tabla2[[#This Row],[dmfa_var]])</f>
        <v>-0.21848910441106498</v>
      </c>
      <c r="R7" s="3">
        <f>Tabla2[[#This Row],[dmfa_diff]]+1.95*SQRT(Tabla2[[#This Row],[dmfa_var]])</f>
        <v>0.12237922316892885</v>
      </c>
      <c r="S7" s="3">
        <f>1/Tabla2[[#This Row],[dmfa_var]]</f>
        <v>131.57707121068415</v>
      </c>
    </row>
    <row r="8" spans="2:19" x14ac:dyDescent="0.2">
      <c r="B8" s="1">
        <v>79</v>
      </c>
      <c r="C8" s="1">
        <v>0</v>
      </c>
      <c r="D8" s="1">
        <v>22</v>
      </c>
      <c r="E8" s="1">
        <v>0</v>
      </c>
      <c r="F8" s="1">
        <v>14</v>
      </c>
      <c r="G8" s="1">
        <v>0</v>
      </c>
      <c r="H8" s="1">
        <v>12</v>
      </c>
      <c r="I8" s="1">
        <v>0</v>
      </c>
      <c r="J8" s="1">
        <v>13</v>
      </c>
      <c r="K8">
        <f>Tabla2[[#This Row],[dmfa_bas_pos]]/(Tabla2[[#This Row],[dmfa_bas_pos]]+Tabla2[[#This Row],[dmfa_bas_neg]])</f>
        <v>0</v>
      </c>
      <c r="L8">
        <f>Tabla2[[#This Row],[dmfa_fin_pos]]/(Tabla2[[#This Row],[dmfa_fin_pos]]+Tabla2[[#This Row],[dmfa_fin_neg]])</f>
        <v>0</v>
      </c>
      <c r="M8" s="1">
        <f>Tabla2[[#This Row],[dmfa_fin]]-Tabla2[[#This Row],[dmfa_bas]]</f>
        <v>0</v>
      </c>
      <c r="N8" s="1">
        <f>(Tabla2[[#This Row],[dmfa_bas_pos]]+1)/(Tabla2[[#This Row],[dmfa_bas_pos]]+Tabla2[[#This Row],[dmfa_bas_neg]]+2)</f>
        <v>4.1666666666666664E-2</v>
      </c>
      <c r="O8" s="1">
        <f>(Tabla2[[#This Row],[dmfa_fin_pos]]+1)/(Tabla2[[#This Row],[dmfa_fin_pos]]+Tabla2[[#This Row],[dmfa_fin_neg]]+2)</f>
        <v>7.1428571428571425E-2</v>
      </c>
      <c r="P8" s="3">
        <f>(Tabla2[[#This Row],[dmfap1]]*(1-Tabla2[[#This Row],[dmfap1]]))/(Tabla2[[#This Row],[dmfa_bas_pos]]+Tabla2[[#This Row],[dmfa_bas_neg]]+2)+Tabla2[[#This Row],[dmfap2]]*(1-Tabla2[[#This Row],[dmfap2]])/(Tabla2[[#This Row],[dmfa_fin_neg]]+Tabla2[[#This Row],[dsfa_fin_pos]]+2)</f>
        <v>6.4013824775942122E-3</v>
      </c>
      <c r="Q8" s="3">
        <f>Tabla2[[#This Row],[dmfa_diff]]-1.96*SQRT(Tabla2[[#This Row],[dmfa_var]])</f>
        <v>-0.15681693443606762</v>
      </c>
      <c r="R8" s="3">
        <f>Tabla2[[#This Row],[dmfa_diff]]+1.95*SQRT(Tabla2[[#This Row],[dmfa_var]])</f>
        <v>0.15601684803588359</v>
      </c>
      <c r="S8" s="3">
        <f>1/Tabla2[[#This Row],[dmfa_var]]</f>
        <v>156.2162553948539</v>
      </c>
    </row>
    <row r="9" spans="2:19" x14ac:dyDescent="0.2">
      <c r="B9" s="1">
        <v>95</v>
      </c>
      <c r="C9" s="1">
        <v>0</v>
      </c>
      <c r="D9" s="1">
        <v>10</v>
      </c>
      <c r="E9" s="1">
        <v>0</v>
      </c>
      <c r="F9" s="1">
        <v>5</v>
      </c>
      <c r="G9" s="1">
        <v>0</v>
      </c>
      <c r="H9" s="1">
        <v>7</v>
      </c>
      <c r="I9" s="1">
        <v>0</v>
      </c>
      <c r="J9" s="1">
        <v>10</v>
      </c>
      <c r="K9">
        <f>Tabla2[[#This Row],[dmfa_bas_pos]]/(Tabla2[[#This Row],[dmfa_bas_pos]]+Tabla2[[#This Row],[dmfa_bas_neg]])</f>
        <v>0</v>
      </c>
      <c r="L9">
        <f>Tabla2[[#This Row],[dmfa_fin_pos]]/(Tabla2[[#This Row],[dmfa_fin_pos]]+Tabla2[[#This Row],[dmfa_fin_neg]])</f>
        <v>0</v>
      </c>
      <c r="M9" s="1">
        <f>Tabla2[[#This Row],[dmfa_fin]]-Tabla2[[#This Row],[dmfa_bas]]</f>
        <v>0</v>
      </c>
      <c r="N9" s="1">
        <f>(Tabla2[[#This Row],[dmfa_bas_pos]]+1)/(Tabla2[[#This Row],[dmfa_bas_pos]]+Tabla2[[#This Row],[dmfa_bas_neg]]+2)</f>
        <v>8.3333333333333329E-2</v>
      </c>
      <c r="O9" s="1">
        <f>(Tabla2[[#This Row],[dmfa_fin_pos]]+1)/(Tabla2[[#This Row],[dmfa_fin_pos]]+Tabla2[[#This Row],[dmfa_fin_neg]]+2)</f>
        <v>0.1111111111111111</v>
      </c>
      <c r="P9" s="3">
        <f>(Tabla2[[#This Row],[dmfap1]]*(1-Tabla2[[#This Row],[dmfap1]]))/(Tabla2[[#This Row],[dmfa_bas_pos]]+Tabla2[[#This Row],[dmfa_bas_neg]]+2)+Tabla2[[#This Row],[dmfap2]]*(1-Tabla2[[#This Row],[dmfap2]])/(Tabla2[[#This Row],[dmfa_fin_neg]]+Tabla2[[#This Row],[dsfa_fin_pos]]+2)</f>
        <v>1.7339677640603565E-2</v>
      </c>
      <c r="Q9" s="3">
        <f>Tabla2[[#This Row],[dmfa_diff]]-1.96*SQRT(Tabla2[[#This Row],[dmfa_var]])</f>
        <v>-0.25809321111595057</v>
      </c>
      <c r="R9" s="3">
        <f>Tabla2[[#This Row],[dmfa_diff]]+1.95*SQRT(Tabla2[[#This Row],[dmfa_var]])</f>
        <v>0.25677640901842025</v>
      </c>
      <c r="S9" s="3">
        <f>1/Tabla2[[#This Row],[dmfa_var]]</f>
        <v>57.671199011124855</v>
      </c>
    </row>
    <row r="10" spans="2:19" x14ac:dyDescent="0.2">
      <c r="B10" s="1">
        <v>98</v>
      </c>
      <c r="C10" s="1">
        <v>2</v>
      </c>
      <c r="D10" s="1">
        <v>13</v>
      </c>
      <c r="E10" s="1">
        <v>1</v>
      </c>
      <c r="F10" s="1">
        <v>15</v>
      </c>
      <c r="G10" s="1">
        <v>1</v>
      </c>
      <c r="H10" s="1">
        <v>14</v>
      </c>
      <c r="I10" s="1">
        <v>0</v>
      </c>
      <c r="J10" s="1">
        <v>12</v>
      </c>
      <c r="K10">
        <f>Tabla2[[#This Row],[dmfa_bas_pos]]/(Tabla2[[#This Row],[dmfa_bas_pos]]+Tabla2[[#This Row],[dmfa_bas_neg]])</f>
        <v>0.13333333333333333</v>
      </c>
      <c r="L10">
        <f>Tabla2[[#This Row],[dmfa_fin_pos]]/(Tabla2[[#This Row],[dmfa_fin_pos]]+Tabla2[[#This Row],[dmfa_fin_neg]])</f>
        <v>6.6666666666666666E-2</v>
      </c>
      <c r="M10" s="1">
        <f>Tabla2[[#This Row],[dmfa_fin]]-Tabla2[[#This Row],[dmfa_bas]]</f>
        <v>-6.6666666666666666E-2</v>
      </c>
      <c r="N10" s="1">
        <f>(Tabla2[[#This Row],[dmfa_bas_pos]]+1)/(Tabla2[[#This Row],[dmfa_bas_pos]]+Tabla2[[#This Row],[dmfa_bas_neg]]+2)</f>
        <v>0.17647058823529413</v>
      </c>
      <c r="O10" s="1">
        <f>(Tabla2[[#This Row],[dmfa_fin_pos]]+1)/(Tabla2[[#This Row],[dmfa_fin_pos]]+Tabla2[[#This Row],[dmfa_fin_neg]]+2)</f>
        <v>0.11764705882352941</v>
      </c>
      <c r="P10" s="3">
        <f>(Tabla2[[#This Row],[dmfap1]]*(1-Tabla2[[#This Row],[dmfap1]]))/(Tabla2[[#This Row],[dmfa_bas_pos]]+Tabla2[[#This Row],[dmfa_bas_neg]]+2)+Tabla2[[#This Row],[dmfap2]]*(1-Tabla2[[#This Row],[dmfap2]])/(Tabla2[[#This Row],[dmfa_fin_neg]]+Tabla2[[#This Row],[dsfa_fin_pos]]+2)</f>
        <v>1.5036637492367191E-2</v>
      </c>
      <c r="Q10" s="3">
        <f>Tabla2[[#This Row],[dmfa_diff]]-1.96*SQRT(Tabla2[[#This Row],[dmfa_var]])</f>
        <v>-0.30700964366137273</v>
      </c>
      <c r="R10" s="3">
        <f>Tabla2[[#This Row],[dmfa_diff]]+1.95*SQRT(Tabla2[[#This Row],[dmfa_var]])</f>
        <v>0.17245007064949497</v>
      </c>
      <c r="S10" s="3">
        <f>1/Tabla2[[#This Row],[dmfa_var]]</f>
        <v>66.504230118443303</v>
      </c>
    </row>
    <row r="11" spans="2:19" x14ac:dyDescent="0.2">
      <c r="B11" s="1">
        <v>99</v>
      </c>
      <c r="C11" s="1">
        <v>2</v>
      </c>
      <c r="D11" s="1">
        <v>12</v>
      </c>
      <c r="E11" s="1">
        <v>0</v>
      </c>
      <c r="F11" s="1">
        <v>12</v>
      </c>
      <c r="G11" s="1">
        <v>1</v>
      </c>
      <c r="H11" s="1">
        <v>14</v>
      </c>
      <c r="I11" s="1">
        <v>2</v>
      </c>
      <c r="J11" s="1">
        <v>13</v>
      </c>
      <c r="K11">
        <f>Tabla2[[#This Row],[dmfa_bas_pos]]/(Tabla2[[#This Row],[dmfa_bas_pos]]+Tabla2[[#This Row],[dmfa_bas_neg]])</f>
        <v>0.14285714285714285</v>
      </c>
      <c r="L11">
        <f>Tabla2[[#This Row],[dmfa_fin_pos]]/(Tabla2[[#This Row],[dmfa_fin_pos]]+Tabla2[[#This Row],[dmfa_fin_neg]])</f>
        <v>6.6666666666666666E-2</v>
      </c>
      <c r="M11" s="1">
        <f>Tabla2[[#This Row],[dmfa_fin]]-Tabla2[[#This Row],[dmfa_bas]]</f>
        <v>-7.6190476190476183E-2</v>
      </c>
      <c r="N11" s="1">
        <f>(Tabla2[[#This Row],[dmfa_bas_pos]]+1)/(Tabla2[[#This Row],[dmfa_bas_pos]]+Tabla2[[#This Row],[dmfa_bas_neg]]+2)</f>
        <v>0.1875</v>
      </c>
      <c r="O11" s="1">
        <f>(Tabla2[[#This Row],[dmfa_fin_pos]]+1)/(Tabla2[[#This Row],[dmfa_fin_pos]]+Tabla2[[#This Row],[dmfa_fin_neg]]+2)</f>
        <v>0.11764705882352941</v>
      </c>
      <c r="P11" s="3">
        <f>(Tabla2[[#This Row],[dmfap1]]*(1-Tabla2[[#This Row],[dmfap1]]))/(Tabla2[[#This Row],[dmfa_bas_pos]]+Tabla2[[#This Row],[dmfa_bas_neg]]+2)+Tabla2[[#This Row],[dmfap2]]*(1-Tabla2[[#This Row],[dmfap2]])/(Tabla2[[#This Row],[dmfa_fin_neg]]+Tabla2[[#This Row],[dsfa_fin_pos]]+2)</f>
        <v>1.5288497062427912E-2</v>
      </c>
      <c r="Q11" s="3">
        <f>Tabla2[[#This Row],[dmfa_diff]]-1.96*SQRT(Tabla2[[#This Row],[dmfa_var]])</f>
        <v>-0.31853793401709141</v>
      </c>
      <c r="R11" s="3">
        <f>Tabla2[[#This Row],[dmfa_diff]]+1.95*SQRT(Tabla2[[#This Row],[dmfa_var]])</f>
        <v>0.16492051501457472</v>
      </c>
      <c r="S11" s="3">
        <f>1/Tabla2[[#This Row],[dmfa_var]]</f>
        <v>65.408653049196033</v>
      </c>
    </row>
    <row r="12" spans="2:19" x14ac:dyDescent="0.2">
      <c r="B12" s="1">
        <v>106</v>
      </c>
      <c r="C12" s="1">
        <v>0</v>
      </c>
      <c r="D12" s="1">
        <v>10</v>
      </c>
      <c r="E12" s="1">
        <v>0</v>
      </c>
      <c r="F12" s="1">
        <v>3</v>
      </c>
      <c r="G12" s="1">
        <v>0</v>
      </c>
      <c r="H12" s="1">
        <v>12</v>
      </c>
      <c r="I12" s="1">
        <v>2</v>
      </c>
      <c r="J12" s="1">
        <v>11</v>
      </c>
      <c r="K12">
        <f>Tabla2[[#This Row],[dmfa_bas_pos]]/(Tabla2[[#This Row],[dmfa_bas_pos]]+Tabla2[[#This Row],[dmfa_bas_neg]])</f>
        <v>0</v>
      </c>
      <c r="L12">
        <f>Tabla2[[#This Row],[dmfa_fin_pos]]/(Tabla2[[#This Row],[dmfa_fin_pos]]+Tabla2[[#This Row],[dmfa_fin_neg]])</f>
        <v>0</v>
      </c>
      <c r="M12" s="1">
        <f>Tabla2[[#This Row],[dmfa_fin]]-Tabla2[[#This Row],[dmfa_bas]]</f>
        <v>0</v>
      </c>
      <c r="N12" s="1">
        <f>(Tabla2[[#This Row],[dmfa_bas_pos]]+1)/(Tabla2[[#This Row],[dmfa_bas_pos]]+Tabla2[[#This Row],[dmfa_bas_neg]]+2)</f>
        <v>8.3333333333333329E-2</v>
      </c>
      <c r="O12" s="1">
        <f>(Tabla2[[#This Row],[dmfa_fin_pos]]+1)/(Tabla2[[#This Row],[dmfa_fin_pos]]+Tabla2[[#This Row],[dmfa_fin_neg]]+2)</f>
        <v>7.1428571428571425E-2</v>
      </c>
      <c r="P12" s="3">
        <f>(Tabla2[[#This Row],[dmfap1]]*(1-Tabla2[[#This Row],[dmfap1]]))/(Tabla2[[#This Row],[dmfa_bas_pos]]+Tabla2[[#This Row],[dmfa_bas_neg]]+2)+Tabla2[[#This Row],[dmfap2]]*(1-Tabla2[[#This Row],[dmfap2]])/(Tabla2[[#This Row],[dmfa_fin_neg]]+Tabla2[[#This Row],[dsfa_fin_pos]]+2)</f>
        <v>1.0511148904006047E-2</v>
      </c>
      <c r="Q12" s="3">
        <f>Tabla2[[#This Row],[dmfa_diff]]-1.96*SQRT(Tabla2[[#This Row],[dmfa_var]])</f>
        <v>-0.20094683284299264</v>
      </c>
      <c r="R12" s="3">
        <f>Tabla2[[#This Row],[dmfa_diff]]+1.95*SQRT(Tabla2[[#This Row],[dmfa_var]])</f>
        <v>0.19992159389991615</v>
      </c>
      <c r="S12" s="3">
        <f>1/Tabla2[[#This Row],[dmfa_var]]</f>
        <v>95.1370786516854</v>
      </c>
    </row>
    <row r="13" spans="2:19" x14ac:dyDescent="0.2">
      <c r="B13" s="1">
        <v>126</v>
      </c>
      <c r="C13" s="1">
        <v>0</v>
      </c>
      <c r="D13" s="1">
        <v>3</v>
      </c>
      <c r="E13" s="1">
        <v>1</v>
      </c>
      <c r="F13" s="1">
        <v>2</v>
      </c>
      <c r="G13" s="1">
        <v>0</v>
      </c>
      <c r="H13" s="1">
        <v>4</v>
      </c>
      <c r="I13" s="1">
        <v>0</v>
      </c>
      <c r="J13" s="1">
        <v>5</v>
      </c>
      <c r="K13">
        <f>Tabla2[[#This Row],[dmfa_bas_pos]]/(Tabla2[[#This Row],[dmfa_bas_pos]]+Tabla2[[#This Row],[dmfa_bas_neg]])</f>
        <v>0</v>
      </c>
      <c r="L13">
        <f>Tabla2[[#This Row],[dmfa_fin_pos]]/(Tabla2[[#This Row],[dmfa_fin_pos]]+Tabla2[[#This Row],[dmfa_fin_neg]])</f>
        <v>0</v>
      </c>
      <c r="M13" s="1">
        <f>Tabla2[[#This Row],[dmfa_fin]]-Tabla2[[#This Row],[dmfa_bas]]</f>
        <v>0</v>
      </c>
      <c r="N13" s="1">
        <f>(Tabla2[[#This Row],[dmfa_bas_pos]]+1)/(Tabla2[[#This Row],[dmfa_bas_pos]]+Tabla2[[#This Row],[dmfa_bas_neg]]+2)</f>
        <v>0.2</v>
      </c>
      <c r="O13" s="1">
        <f>(Tabla2[[#This Row],[dmfa_fin_pos]]+1)/(Tabla2[[#This Row],[dmfa_fin_pos]]+Tabla2[[#This Row],[dmfa_fin_neg]]+2)</f>
        <v>0.16666666666666666</v>
      </c>
      <c r="P13" s="3">
        <f>(Tabla2[[#This Row],[dmfap1]]*(1-Tabla2[[#This Row],[dmfap1]]))/(Tabla2[[#This Row],[dmfa_bas_pos]]+Tabla2[[#This Row],[dmfa_bas_neg]]+2)+Tabla2[[#This Row],[dmfap2]]*(1-Tabla2[[#This Row],[dmfap2]])/(Tabla2[[#This Row],[dmfa_fin_neg]]+Tabla2[[#This Row],[dsfa_fin_pos]]+2)</f>
        <v>5.5148148148148154E-2</v>
      </c>
      <c r="Q13" s="3">
        <f>Tabla2[[#This Row],[dmfa_diff]]-1.96*SQRT(Tabla2[[#This Row],[dmfa_var]])</f>
        <v>-0.46027939984961952</v>
      </c>
      <c r="R13" s="3">
        <f>Tabla2[[#This Row],[dmfa_diff]]+1.95*SQRT(Tabla2[[#This Row],[dmfa_var]])</f>
        <v>0.45793103556467252</v>
      </c>
      <c r="S13" s="3">
        <f>1/Tabla2[[#This Row],[dmfa_var]]</f>
        <v>18.132975151108123</v>
      </c>
    </row>
    <row r="14" spans="2:19" x14ac:dyDescent="0.2">
      <c r="B14" s="1">
        <v>140</v>
      </c>
      <c r="C14" s="1">
        <v>0</v>
      </c>
      <c r="D14" s="1">
        <v>13</v>
      </c>
      <c r="E14" s="1">
        <v>0</v>
      </c>
      <c r="F14" s="1">
        <v>11</v>
      </c>
      <c r="G14" s="1">
        <v>0</v>
      </c>
      <c r="H14" s="1">
        <v>11</v>
      </c>
      <c r="I14" s="1">
        <v>0</v>
      </c>
      <c r="J14" s="1">
        <v>11</v>
      </c>
      <c r="K14">
        <f>Tabla2[[#This Row],[dmfa_bas_pos]]/(Tabla2[[#This Row],[dmfa_bas_pos]]+Tabla2[[#This Row],[dmfa_bas_neg]])</f>
        <v>0</v>
      </c>
      <c r="L14">
        <f>Tabla2[[#This Row],[dmfa_fin_pos]]/(Tabla2[[#This Row],[dmfa_fin_pos]]+Tabla2[[#This Row],[dmfa_fin_neg]])</f>
        <v>0</v>
      </c>
      <c r="M14" s="1">
        <f>Tabla2[[#This Row],[dmfa_fin]]-Tabla2[[#This Row],[dmfa_bas]]</f>
        <v>0</v>
      </c>
      <c r="N14" s="1">
        <f>(Tabla2[[#This Row],[dmfa_bas_pos]]+1)/(Tabla2[[#This Row],[dmfa_bas_pos]]+Tabla2[[#This Row],[dmfa_bas_neg]]+2)</f>
        <v>6.6666666666666666E-2</v>
      </c>
      <c r="O14" s="1">
        <f>(Tabla2[[#This Row],[dmfa_fin_pos]]+1)/(Tabla2[[#This Row],[dmfa_fin_pos]]+Tabla2[[#This Row],[dmfa_fin_neg]]+2)</f>
        <v>7.6923076923076927E-2</v>
      </c>
      <c r="P14" s="3">
        <f>(Tabla2[[#This Row],[dmfap1]]*(1-Tabla2[[#This Row],[dmfap1]]))/(Tabla2[[#This Row],[dmfa_bas_pos]]+Tabla2[[#This Row],[dmfa_bas_neg]]+2)+Tabla2[[#This Row],[dmfap2]]*(1-Tabla2[[#This Row],[dmfap2]])/(Tabla2[[#This Row],[dmfa_fin_neg]]+Tabla2[[#This Row],[dsfa_fin_pos]]+2)</f>
        <v>9.6101417758222493E-3</v>
      </c>
      <c r="Q14" s="3">
        <f>Tabla2[[#This Row],[dmfa_diff]]-1.96*SQRT(Tabla2[[#This Row],[dmfa_var]])</f>
        <v>-0.19214140794216836</v>
      </c>
      <c r="R14" s="3">
        <f>Tabla2[[#This Row],[dmfa_diff]]+1.95*SQRT(Tabla2[[#This Row],[dmfa_var]])</f>
        <v>0.19116109463634096</v>
      </c>
      <c r="S14" s="3">
        <f>1/Tabla2[[#This Row],[dmfa_var]]</f>
        <v>104.05673748912403</v>
      </c>
    </row>
    <row r="15" spans="2:19" x14ac:dyDescent="0.2">
      <c r="B15" s="1">
        <v>148</v>
      </c>
      <c r="C15" s="1">
        <v>1</v>
      </c>
      <c r="D15" s="1">
        <v>7</v>
      </c>
      <c r="E15" s="1">
        <v>2</v>
      </c>
      <c r="F15" s="1">
        <v>9</v>
      </c>
      <c r="G15" s="1">
        <v>0</v>
      </c>
      <c r="H15" s="1">
        <v>12</v>
      </c>
      <c r="I15" s="1">
        <v>0</v>
      </c>
      <c r="J15" s="1">
        <v>16</v>
      </c>
      <c r="K15">
        <f>Tabla2[[#This Row],[dmfa_bas_pos]]/(Tabla2[[#This Row],[dmfa_bas_pos]]+Tabla2[[#This Row],[dmfa_bas_neg]])</f>
        <v>0.125</v>
      </c>
      <c r="L15">
        <f>Tabla2[[#This Row],[dmfa_fin_pos]]/(Tabla2[[#This Row],[dmfa_fin_pos]]+Tabla2[[#This Row],[dmfa_fin_neg]])</f>
        <v>0</v>
      </c>
      <c r="M15" s="1">
        <f>Tabla2[[#This Row],[dmfa_fin]]-Tabla2[[#This Row],[dmfa_bas]]</f>
        <v>-0.125</v>
      </c>
      <c r="N15" s="1">
        <f>(Tabla2[[#This Row],[dmfa_bas_pos]]+1)/(Tabla2[[#This Row],[dmfa_bas_pos]]+Tabla2[[#This Row],[dmfa_bas_neg]]+2)</f>
        <v>0.2</v>
      </c>
      <c r="O15" s="1">
        <f>(Tabla2[[#This Row],[dmfa_fin_pos]]+1)/(Tabla2[[#This Row],[dmfa_fin_pos]]+Tabla2[[#This Row],[dmfa_fin_neg]]+2)</f>
        <v>7.1428571428571425E-2</v>
      </c>
      <c r="P15" s="3">
        <f>(Tabla2[[#This Row],[dmfap1]]*(1-Tabla2[[#This Row],[dmfap1]]))/(Tabla2[[#This Row],[dmfa_bas_pos]]+Tabla2[[#This Row],[dmfa_bas_neg]]+2)+Tabla2[[#This Row],[dmfap2]]*(1-Tabla2[[#This Row],[dmfap2]])/(Tabla2[[#This Row],[dmfa_fin_neg]]+Tabla2[[#This Row],[dsfa_fin_pos]]+2)</f>
        <v>2.0737609329446068E-2</v>
      </c>
      <c r="Q15" s="3">
        <f>Tabla2[[#This Row],[dmfa_diff]]-1.96*SQRT(Tabla2[[#This Row],[dmfa_var]])</f>
        <v>-0.40725095216845597</v>
      </c>
      <c r="R15" s="3">
        <f>Tabla2[[#This Row],[dmfa_diff]]+1.95*SQRT(Tabla2[[#This Row],[dmfa_var]])</f>
        <v>0.15581089629004546</v>
      </c>
      <c r="S15" s="3">
        <f>1/Tabla2[[#This Row],[dmfa_var]]</f>
        <v>48.221566146492329</v>
      </c>
    </row>
    <row r="16" spans="2:19" x14ac:dyDescent="0.2">
      <c r="B16" s="1">
        <v>152</v>
      </c>
      <c r="C16" s="1">
        <v>0</v>
      </c>
      <c r="D16" s="1">
        <v>7</v>
      </c>
      <c r="E16" s="1">
        <v>0</v>
      </c>
      <c r="F16" s="1">
        <v>11</v>
      </c>
      <c r="G16" s="1">
        <v>0</v>
      </c>
      <c r="H16" s="1">
        <v>6</v>
      </c>
      <c r="I16" s="1">
        <v>0</v>
      </c>
      <c r="J16" s="1">
        <v>10</v>
      </c>
      <c r="K16">
        <f>Tabla2[[#This Row],[dmfa_bas_pos]]/(Tabla2[[#This Row],[dmfa_bas_pos]]+Tabla2[[#This Row],[dmfa_bas_neg]])</f>
        <v>0</v>
      </c>
      <c r="L16">
        <f>Tabla2[[#This Row],[dmfa_fin_pos]]/(Tabla2[[#This Row],[dmfa_fin_pos]]+Tabla2[[#This Row],[dmfa_fin_neg]])</f>
        <v>0</v>
      </c>
      <c r="M16" s="1">
        <f>Tabla2[[#This Row],[dmfa_fin]]-Tabla2[[#This Row],[dmfa_bas]]</f>
        <v>0</v>
      </c>
      <c r="N16" s="1">
        <f>(Tabla2[[#This Row],[dmfa_bas_pos]]+1)/(Tabla2[[#This Row],[dmfa_bas_pos]]+Tabla2[[#This Row],[dmfa_bas_neg]]+2)</f>
        <v>0.1111111111111111</v>
      </c>
      <c r="O16" s="1">
        <f>(Tabla2[[#This Row],[dmfa_fin_pos]]+1)/(Tabla2[[#This Row],[dmfa_fin_pos]]+Tabla2[[#This Row],[dmfa_fin_neg]]+2)</f>
        <v>0.125</v>
      </c>
      <c r="P16" s="3">
        <f>(Tabla2[[#This Row],[dmfap1]]*(1-Tabla2[[#This Row],[dmfap1]]))/(Tabla2[[#This Row],[dmfa_bas_pos]]+Tabla2[[#This Row],[dmfa_bas_neg]]+2)+Tabla2[[#This Row],[dmfap2]]*(1-Tabla2[[#This Row],[dmfap2]])/(Tabla2[[#This Row],[dmfa_fin_neg]]+Tabla2[[#This Row],[dsfa_fin_pos]]+2)</f>
        <v>2.4645811899862827E-2</v>
      </c>
      <c r="Q16" s="3">
        <f>Tabla2[[#This Row],[dmfa_diff]]-1.96*SQRT(Tabla2[[#This Row],[dmfa_var]])</f>
        <v>-0.30770009911358986</v>
      </c>
      <c r="R16" s="3">
        <f>Tabla2[[#This Row],[dmfa_diff]]+1.95*SQRT(Tabla2[[#This Row],[dmfa_var]])</f>
        <v>0.30613020064872459</v>
      </c>
      <c r="S16" s="3">
        <f>1/Tabla2[[#This Row],[dmfa_var]]</f>
        <v>40.57484509185781</v>
      </c>
    </row>
    <row r="17" spans="2:19" x14ac:dyDescent="0.2">
      <c r="B17" s="1">
        <v>160</v>
      </c>
      <c r="C17" s="1">
        <v>0</v>
      </c>
      <c r="D17" s="1">
        <v>5</v>
      </c>
      <c r="E17" s="1">
        <v>0</v>
      </c>
      <c r="F17" s="1">
        <v>6</v>
      </c>
      <c r="G17" s="1">
        <v>0</v>
      </c>
      <c r="H17" s="1">
        <v>7</v>
      </c>
      <c r="I17" s="1">
        <v>0</v>
      </c>
      <c r="J17" s="1">
        <v>10</v>
      </c>
      <c r="K17">
        <f>Tabla2[[#This Row],[dmfa_bas_pos]]/(Tabla2[[#This Row],[dmfa_bas_pos]]+Tabla2[[#This Row],[dmfa_bas_neg]])</f>
        <v>0</v>
      </c>
      <c r="L17">
        <f>Tabla2[[#This Row],[dmfa_fin_pos]]/(Tabla2[[#This Row],[dmfa_fin_pos]]+Tabla2[[#This Row],[dmfa_fin_neg]])</f>
        <v>0</v>
      </c>
      <c r="M17" s="1">
        <f>Tabla2[[#This Row],[dmfa_fin]]-Tabla2[[#This Row],[dmfa_bas]]</f>
        <v>0</v>
      </c>
      <c r="N17" s="1">
        <f>(Tabla2[[#This Row],[dmfa_bas_pos]]+1)/(Tabla2[[#This Row],[dmfa_bas_pos]]+Tabla2[[#This Row],[dmfa_bas_neg]]+2)</f>
        <v>0.14285714285714285</v>
      </c>
      <c r="O17" s="1">
        <f>(Tabla2[[#This Row],[dmfa_fin_pos]]+1)/(Tabla2[[#This Row],[dmfa_fin_pos]]+Tabla2[[#This Row],[dmfa_fin_neg]]+2)</f>
        <v>0.1111111111111111</v>
      </c>
      <c r="P17" s="3">
        <f>(Tabla2[[#This Row],[dmfap1]]*(1-Tabla2[[#This Row],[dmfap1]]))/(Tabla2[[#This Row],[dmfa_bas_pos]]+Tabla2[[#This Row],[dmfa_bas_neg]]+2)+Tabla2[[#This Row],[dmfap2]]*(1-Tabla2[[#This Row],[dmfap2]])/(Tabla2[[#This Row],[dmfa_fin_neg]]+Tabla2[[#This Row],[dsfa_fin_pos]]+2)</f>
        <v>2.8466648270125218E-2</v>
      </c>
      <c r="Q17" s="3">
        <f>Tabla2[[#This Row],[dmfa_diff]]-1.96*SQRT(Tabla2[[#This Row],[dmfa_var]])</f>
        <v>-0.33069241901578728</v>
      </c>
      <c r="R17" s="3">
        <f>Tabla2[[#This Row],[dmfa_diff]]+1.95*SQRT(Tabla2[[#This Row],[dmfa_var]])</f>
        <v>0.32900521279631895</v>
      </c>
      <c r="S17" s="3">
        <f>1/Tabla2[[#This Row],[dmfa_var]]</f>
        <v>35.128828322562512</v>
      </c>
    </row>
    <row r="18" spans="2:19" x14ac:dyDescent="0.2">
      <c r="B18" s="1">
        <v>168</v>
      </c>
      <c r="C18" s="1">
        <v>0</v>
      </c>
      <c r="D18" s="1">
        <v>15</v>
      </c>
      <c r="E18" s="1">
        <v>0</v>
      </c>
      <c r="F18" s="1">
        <v>14</v>
      </c>
      <c r="G18" s="1">
        <v>0</v>
      </c>
      <c r="H18" s="1">
        <v>14</v>
      </c>
      <c r="I18" s="1">
        <v>0</v>
      </c>
      <c r="J18" s="1">
        <v>12</v>
      </c>
      <c r="K18">
        <f>Tabla2[[#This Row],[dmfa_bas_pos]]/(Tabla2[[#This Row],[dmfa_bas_pos]]+Tabla2[[#This Row],[dmfa_bas_neg]])</f>
        <v>0</v>
      </c>
      <c r="L18">
        <f>Tabla2[[#This Row],[dmfa_fin_pos]]/(Tabla2[[#This Row],[dmfa_fin_pos]]+Tabla2[[#This Row],[dmfa_fin_neg]])</f>
        <v>0</v>
      </c>
      <c r="M18" s="1">
        <f>Tabla2[[#This Row],[dmfa_fin]]-Tabla2[[#This Row],[dmfa_bas]]</f>
        <v>0</v>
      </c>
      <c r="N18" s="1">
        <f>(Tabla2[[#This Row],[dmfa_bas_pos]]+1)/(Tabla2[[#This Row],[dmfa_bas_pos]]+Tabla2[[#This Row],[dmfa_bas_neg]]+2)</f>
        <v>5.8823529411764705E-2</v>
      </c>
      <c r="O18" s="1">
        <f>(Tabla2[[#This Row],[dmfa_fin_pos]]+1)/(Tabla2[[#This Row],[dmfa_fin_pos]]+Tabla2[[#This Row],[dmfa_fin_neg]]+2)</f>
        <v>6.25E-2</v>
      </c>
      <c r="P18" s="3">
        <f>(Tabla2[[#This Row],[dmfap1]]*(1-Tabla2[[#This Row],[dmfap1]]))/(Tabla2[[#This Row],[dmfa_bas_pos]]+Tabla2[[#This Row],[dmfa_bas_neg]]+2)+Tabla2[[#This Row],[dmfap2]]*(1-Tabla2[[#This Row],[dmfap2]])/(Tabla2[[#This Row],[dmfa_fin_neg]]+Tabla2[[#This Row],[dsfa_fin_pos]]+2)</f>
        <v>6.9187753631945858E-3</v>
      </c>
      <c r="Q18" s="3">
        <f>Tabla2[[#This Row],[dmfa_diff]]-1.96*SQRT(Tabla2[[#This Row],[dmfa_var]])</f>
        <v>-0.16303118546845052</v>
      </c>
      <c r="R18" s="3">
        <f>Tabla2[[#This Row],[dmfa_diff]]+1.95*SQRT(Tabla2[[#This Row],[dmfa_var]])</f>
        <v>0.1621993937058564</v>
      </c>
      <c r="S18" s="3">
        <f>1/Tabla2[[#This Row],[dmfa_var]]</f>
        <v>144.53424883826159</v>
      </c>
    </row>
    <row r="19" spans="2:19" x14ac:dyDescent="0.2">
      <c r="B19" s="1">
        <v>181</v>
      </c>
      <c r="C19" s="1">
        <v>0</v>
      </c>
      <c r="D19" s="1">
        <v>4</v>
      </c>
      <c r="E19" s="1">
        <v>0</v>
      </c>
      <c r="F19" s="1">
        <v>3</v>
      </c>
      <c r="G19" s="1">
        <v>0</v>
      </c>
      <c r="H19" s="1">
        <v>9</v>
      </c>
      <c r="I19" s="1">
        <v>0</v>
      </c>
      <c r="J19" s="1">
        <v>4</v>
      </c>
      <c r="K19">
        <f>Tabla2[[#This Row],[dmfa_bas_pos]]/(Tabla2[[#This Row],[dmfa_bas_pos]]+Tabla2[[#This Row],[dmfa_bas_neg]])</f>
        <v>0</v>
      </c>
      <c r="L19">
        <f>Tabla2[[#This Row],[dmfa_fin_pos]]/(Tabla2[[#This Row],[dmfa_fin_pos]]+Tabla2[[#This Row],[dmfa_fin_neg]])</f>
        <v>0</v>
      </c>
      <c r="M19" s="1">
        <f>Tabla2[[#This Row],[dmfa_fin]]-Tabla2[[#This Row],[dmfa_bas]]</f>
        <v>0</v>
      </c>
      <c r="N19" s="1">
        <f>(Tabla2[[#This Row],[dmfa_bas_pos]]+1)/(Tabla2[[#This Row],[dmfa_bas_pos]]+Tabla2[[#This Row],[dmfa_bas_neg]]+2)</f>
        <v>0.16666666666666666</v>
      </c>
      <c r="O19" s="1">
        <f>(Tabla2[[#This Row],[dmfa_fin_pos]]+1)/(Tabla2[[#This Row],[dmfa_fin_pos]]+Tabla2[[#This Row],[dmfa_fin_neg]]+2)</f>
        <v>9.0909090909090912E-2</v>
      </c>
      <c r="P19" s="3">
        <f>(Tabla2[[#This Row],[dmfap1]]*(1-Tabla2[[#This Row],[dmfap1]]))/(Tabla2[[#This Row],[dmfa_bas_pos]]+Tabla2[[#This Row],[dmfa_bas_neg]]+2)+Tabla2[[#This Row],[dmfap2]]*(1-Tabla2[[#This Row],[dmfap2]])/(Tabla2[[#This Row],[dmfa_fin_neg]]+Tabla2[[#This Row],[dsfa_fin_pos]]+2)</f>
        <v>3.0661296157163929E-2</v>
      </c>
      <c r="Q19" s="3">
        <f>Tabla2[[#This Row],[dmfa_diff]]-1.96*SQRT(Tabla2[[#This Row],[dmfa_var]])</f>
        <v>-0.34320319829127605</v>
      </c>
      <c r="R19" s="3">
        <f>Tabla2[[#This Row],[dmfa_diff]]+1.95*SQRT(Tabla2[[#This Row],[dmfa_var]])</f>
        <v>0.34145216156530017</v>
      </c>
      <c r="S19" s="3">
        <f>1/Tabla2[[#This Row],[dmfa_var]]</f>
        <v>32.614407260351669</v>
      </c>
    </row>
    <row r="20" spans="2:19" x14ac:dyDescent="0.2">
      <c r="B20" s="1">
        <v>183</v>
      </c>
      <c r="C20" s="1">
        <v>0</v>
      </c>
      <c r="D20" s="1">
        <v>4</v>
      </c>
      <c r="E20" s="1">
        <v>0</v>
      </c>
      <c r="F20" s="1">
        <v>3</v>
      </c>
      <c r="G20" s="1">
        <v>0</v>
      </c>
      <c r="H20" s="1">
        <v>3</v>
      </c>
      <c r="I20" s="1">
        <v>0</v>
      </c>
      <c r="J20" s="1">
        <v>4</v>
      </c>
      <c r="K20">
        <f>Tabla2[[#This Row],[dmfa_bas_pos]]/(Tabla2[[#This Row],[dmfa_bas_pos]]+Tabla2[[#This Row],[dmfa_bas_neg]])</f>
        <v>0</v>
      </c>
      <c r="L20">
        <f>Tabla2[[#This Row],[dmfa_fin_pos]]/(Tabla2[[#This Row],[dmfa_fin_pos]]+Tabla2[[#This Row],[dmfa_fin_neg]])</f>
        <v>0</v>
      </c>
      <c r="M20" s="1">
        <f>Tabla2[[#This Row],[dmfa_fin]]-Tabla2[[#This Row],[dmfa_bas]]</f>
        <v>0</v>
      </c>
      <c r="N20" s="1">
        <f>(Tabla2[[#This Row],[dmfa_bas_pos]]+1)/(Tabla2[[#This Row],[dmfa_bas_pos]]+Tabla2[[#This Row],[dmfa_bas_neg]]+2)</f>
        <v>0.16666666666666666</v>
      </c>
      <c r="O20" s="1">
        <f>(Tabla2[[#This Row],[dmfa_fin_pos]]+1)/(Tabla2[[#This Row],[dmfa_fin_pos]]+Tabla2[[#This Row],[dmfa_fin_neg]]+2)</f>
        <v>0.2</v>
      </c>
      <c r="P20" s="3">
        <f>(Tabla2[[#This Row],[dmfap1]]*(1-Tabla2[[#This Row],[dmfap1]]))/(Tabla2[[#This Row],[dmfa_bas_pos]]+Tabla2[[#This Row],[dmfa_bas_neg]]+2)+Tabla2[[#This Row],[dmfap2]]*(1-Tabla2[[#This Row],[dmfap2]])/(Tabla2[[#This Row],[dmfa_fin_neg]]+Tabla2[[#This Row],[dsfa_fin_pos]]+2)</f>
        <v>5.5148148148148154E-2</v>
      </c>
      <c r="Q20" s="3">
        <f>Tabla2[[#This Row],[dmfa_diff]]-1.96*SQRT(Tabla2[[#This Row],[dmfa_var]])</f>
        <v>-0.46027939984961952</v>
      </c>
      <c r="R20" s="3">
        <f>Tabla2[[#This Row],[dmfa_diff]]+1.95*SQRT(Tabla2[[#This Row],[dmfa_var]])</f>
        <v>0.45793103556467252</v>
      </c>
      <c r="S20" s="3">
        <f>1/Tabla2[[#This Row],[dmfa_var]]</f>
        <v>18.132975151108123</v>
      </c>
    </row>
    <row r="21" spans="2:19" x14ac:dyDescent="0.2">
      <c r="B21" s="1">
        <v>184</v>
      </c>
      <c r="C21" s="1">
        <v>0</v>
      </c>
      <c r="D21" s="1">
        <v>4</v>
      </c>
      <c r="E21" s="1">
        <v>0</v>
      </c>
      <c r="F21" s="1">
        <v>3</v>
      </c>
      <c r="G21" s="1">
        <v>0</v>
      </c>
      <c r="H21" s="1">
        <v>5</v>
      </c>
      <c r="I21" s="1">
        <v>0</v>
      </c>
      <c r="J21" s="1">
        <v>4</v>
      </c>
      <c r="K21">
        <f>Tabla2[[#This Row],[dmfa_bas_pos]]/(Tabla2[[#This Row],[dmfa_bas_pos]]+Tabla2[[#This Row],[dmfa_bas_neg]])</f>
        <v>0</v>
      </c>
      <c r="L21">
        <f>Tabla2[[#This Row],[dmfa_fin_pos]]/(Tabla2[[#This Row],[dmfa_fin_pos]]+Tabla2[[#This Row],[dmfa_fin_neg]])</f>
        <v>0</v>
      </c>
      <c r="M21" s="1">
        <f>Tabla2[[#This Row],[dmfa_fin]]-Tabla2[[#This Row],[dmfa_bas]]</f>
        <v>0</v>
      </c>
      <c r="N21" s="1">
        <f>(Tabla2[[#This Row],[dmfa_bas_pos]]+1)/(Tabla2[[#This Row],[dmfa_bas_pos]]+Tabla2[[#This Row],[dmfa_bas_neg]]+2)</f>
        <v>0.16666666666666666</v>
      </c>
      <c r="O21" s="1">
        <f>(Tabla2[[#This Row],[dmfa_fin_pos]]+1)/(Tabla2[[#This Row],[dmfa_fin_pos]]+Tabla2[[#This Row],[dmfa_fin_neg]]+2)</f>
        <v>0.14285714285714285</v>
      </c>
      <c r="P21" s="3">
        <f>(Tabla2[[#This Row],[dmfap1]]*(1-Tabla2[[#This Row],[dmfap1]]))/(Tabla2[[#This Row],[dmfa_bas_pos]]+Tabla2[[#This Row],[dmfa_bas_neg]]+2)+Tabla2[[#This Row],[dmfap2]]*(1-Tabla2[[#This Row],[dmfap2]])/(Tabla2[[#This Row],[dmfa_fin_neg]]+Tabla2[[#This Row],[dsfa_fin_pos]]+2)</f>
        <v>4.0640859518410538E-2</v>
      </c>
      <c r="Q21" s="3">
        <f>Tabla2[[#This Row],[dmfa_diff]]-1.96*SQRT(Tabla2[[#This Row],[dmfa_var]])</f>
        <v>-0.39512773368358484</v>
      </c>
      <c r="R21" s="3">
        <f>Tabla2[[#This Row],[dmfa_diff]]+1.95*SQRT(Tabla2[[#This Row],[dmfa_var]])</f>
        <v>0.39311177585866858</v>
      </c>
      <c r="S21" s="3">
        <f>1/Tabla2[[#This Row],[dmfa_var]]</f>
        <v>24.605778811026237</v>
      </c>
    </row>
    <row r="22" spans="2:19" x14ac:dyDescent="0.2">
      <c r="B22" s="1">
        <v>200</v>
      </c>
      <c r="C22" s="1">
        <v>1</v>
      </c>
      <c r="D22" s="1">
        <v>13</v>
      </c>
      <c r="E22" s="1">
        <v>0</v>
      </c>
      <c r="F22" s="1">
        <v>9</v>
      </c>
      <c r="G22" s="1">
        <v>0</v>
      </c>
      <c r="H22" s="1">
        <v>11</v>
      </c>
      <c r="I22" s="1">
        <v>0</v>
      </c>
      <c r="J22" s="1">
        <v>14</v>
      </c>
      <c r="K22">
        <f>Tabla2[[#This Row],[dmfa_bas_pos]]/(Tabla2[[#This Row],[dmfa_bas_pos]]+Tabla2[[#This Row],[dmfa_bas_neg]])</f>
        <v>7.1428571428571425E-2</v>
      </c>
      <c r="L22">
        <f>Tabla2[[#This Row],[dmfa_fin_pos]]/(Tabla2[[#This Row],[dmfa_fin_pos]]+Tabla2[[#This Row],[dmfa_fin_neg]])</f>
        <v>0</v>
      </c>
      <c r="M22" s="1">
        <f>Tabla2[[#This Row],[dmfa_fin]]-Tabla2[[#This Row],[dmfa_bas]]</f>
        <v>-7.1428571428571425E-2</v>
      </c>
      <c r="N22" s="1">
        <f>(Tabla2[[#This Row],[dmfa_bas_pos]]+1)/(Tabla2[[#This Row],[dmfa_bas_pos]]+Tabla2[[#This Row],[dmfa_bas_neg]]+2)</f>
        <v>0.125</v>
      </c>
      <c r="O22" s="1">
        <f>(Tabla2[[#This Row],[dmfa_fin_pos]]+1)/(Tabla2[[#This Row],[dmfa_fin_pos]]+Tabla2[[#This Row],[dmfa_fin_neg]]+2)</f>
        <v>7.6923076923076927E-2</v>
      </c>
      <c r="P22" s="3">
        <f>(Tabla2[[#This Row],[dmfap1]]*(1-Tabla2[[#This Row],[dmfap1]]))/(Tabla2[[#This Row],[dmfa_bas_pos]]+Tabla2[[#This Row],[dmfa_bas_neg]]+2)+Tabla2[[#This Row],[dmfap2]]*(1-Tabla2[[#This Row],[dmfap2]])/(Tabla2[[#This Row],[dmfa_fin_neg]]+Tabla2[[#This Row],[dsfa_fin_pos]]+2)</f>
        <v>1.2297931127674102E-2</v>
      </c>
      <c r="Q22" s="3">
        <f>Tabla2[[#This Row],[dmfa_diff]]-1.96*SQRT(Tabla2[[#This Row],[dmfa_var]])</f>
        <v>-0.28878480487972602</v>
      </c>
      <c r="R22" s="3">
        <f>Tabla2[[#This Row],[dmfa_diff]]+1.95*SQRT(Tabla2[[#This Row],[dmfa_var]])</f>
        <v>0.14481870164783242</v>
      </c>
      <c r="S22" s="3">
        <f>1/Tabla2[[#This Row],[dmfa_var]]</f>
        <v>81.314490186865214</v>
      </c>
    </row>
    <row r="23" spans="2:19" x14ac:dyDescent="0.2">
      <c r="B23" s="1">
        <v>224</v>
      </c>
      <c r="C23" s="1">
        <v>1</v>
      </c>
      <c r="D23" s="1">
        <v>23</v>
      </c>
      <c r="E23" s="1">
        <v>2</v>
      </c>
      <c r="F23" s="1">
        <v>20</v>
      </c>
      <c r="G23" s="1">
        <v>3</v>
      </c>
      <c r="H23" s="1">
        <v>17</v>
      </c>
      <c r="I23" s="1">
        <v>0</v>
      </c>
      <c r="J23" s="1">
        <v>11</v>
      </c>
      <c r="K23">
        <f>Tabla2[[#This Row],[dmfa_bas_pos]]/(Tabla2[[#This Row],[dmfa_bas_pos]]+Tabla2[[#This Row],[dmfa_bas_neg]])</f>
        <v>4.1666666666666664E-2</v>
      </c>
      <c r="L23">
        <f>Tabla2[[#This Row],[dmfa_fin_pos]]/(Tabla2[[#This Row],[dmfa_fin_pos]]+Tabla2[[#This Row],[dmfa_fin_neg]])</f>
        <v>0.15</v>
      </c>
      <c r="M23" s="1">
        <f>Tabla2[[#This Row],[dmfa_fin]]-Tabla2[[#This Row],[dmfa_bas]]</f>
        <v>0.10833333333333334</v>
      </c>
      <c r="N23" s="1">
        <f>(Tabla2[[#This Row],[dmfa_bas_pos]]+1)/(Tabla2[[#This Row],[dmfa_bas_pos]]+Tabla2[[#This Row],[dmfa_bas_neg]]+2)</f>
        <v>7.6923076923076927E-2</v>
      </c>
      <c r="O23" s="1">
        <f>(Tabla2[[#This Row],[dmfa_fin_pos]]+1)/(Tabla2[[#This Row],[dmfa_fin_pos]]+Tabla2[[#This Row],[dmfa_fin_neg]]+2)</f>
        <v>0.18181818181818182</v>
      </c>
      <c r="P23" s="3">
        <f>(Tabla2[[#This Row],[dmfap1]]*(1-Tabla2[[#This Row],[dmfap1]]))/(Tabla2[[#This Row],[dmfa_bas_pos]]+Tabla2[[#This Row],[dmfa_bas_neg]]+2)+Tabla2[[#This Row],[dmfap2]]*(1-Tabla2[[#This Row],[dmfap2]])/(Tabla2[[#This Row],[dmfa_fin_neg]]+Tabla2[[#This Row],[dsfa_fin_pos]]+2)</f>
        <v>1.0560487896916651E-2</v>
      </c>
      <c r="Q23" s="3">
        <f>Tabla2[[#This Row],[dmfa_diff]]-1.96*SQRT(Tabla2[[#This Row],[dmfa_var]])</f>
        <v>-9.3084566330015855E-2</v>
      </c>
      <c r="R23" s="3">
        <f>Tabla2[[#This Row],[dmfa_diff]]+1.95*SQRT(Tabla2[[#This Row],[dmfa_var]])</f>
        <v>0.30872359065146138</v>
      </c>
      <c r="S23" s="3">
        <f>1/Tabla2[[#This Row],[dmfa_var]]</f>
        <v>94.692594675665532</v>
      </c>
    </row>
    <row r="24" spans="2:19" x14ac:dyDescent="0.2">
      <c r="B24" s="1">
        <v>225</v>
      </c>
      <c r="C24" s="1">
        <v>0</v>
      </c>
      <c r="D24" s="1">
        <v>27</v>
      </c>
      <c r="E24" s="1">
        <v>0</v>
      </c>
      <c r="F24" s="1">
        <v>15</v>
      </c>
      <c r="G24" s="1">
        <v>0</v>
      </c>
      <c r="H24" s="1">
        <v>18</v>
      </c>
      <c r="I24" s="1">
        <v>0</v>
      </c>
      <c r="J24" s="1">
        <v>18</v>
      </c>
      <c r="K24">
        <f>Tabla2[[#This Row],[dmfa_bas_pos]]/(Tabla2[[#This Row],[dmfa_bas_pos]]+Tabla2[[#This Row],[dmfa_bas_neg]])</f>
        <v>0</v>
      </c>
      <c r="L24">
        <f>Tabla2[[#This Row],[dmfa_fin_pos]]/(Tabla2[[#This Row],[dmfa_fin_pos]]+Tabla2[[#This Row],[dmfa_fin_neg]])</f>
        <v>0</v>
      </c>
      <c r="M24" s="1">
        <f>Tabla2[[#This Row],[dmfa_fin]]-Tabla2[[#This Row],[dmfa_bas]]</f>
        <v>0</v>
      </c>
      <c r="N24" s="1">
        <f>(Tabla2[[#This Row],[dmfa_bas_pos]]+1)/(Tabla2[[#This Row],[dmfa_bas_pos]]+Tabla2[[#This Row],[dmfa_bas_neg]]+2)</f>
        <v>3.4482758620689655E-2</v>
      </c>
      <c r="O24" s="1">
        <f>(Tabla2[[#This Row],[dmfa_fin_pos]]+1)/(Tabla2[[#This Row],[dmfa_fin_pos]]+Tabla2[[#This Row],[dmfa_fin_neg]]+2)</f>
        <v>0.05</v>
      </c>
      <c r="P24" s="3">
        <f>(Tabla2[[#This Row],[dmfap1]]*(1-Tabla2[[#This Row],[dmfap1]]))/(Tabla2[[#This Row],[dmfa_bas_pos]]+Tabla2[[#This Row],[dmfa_bas_neg]]+2)+Tabla2[[#This Row],[dmfap2]]*(1-Tabla2[[#This Row],[dmfap2]])/(Tabla2[[#This Row],[dmfa_fin_neg]]+Tabla2[[#This Row],[dsfa_fin_pos]]+2)</f>
        <v>3.5230585509861004E-3</v>
      </c>
      <c r="Q24" s="3">
        <f>Tabla2[[#This Row],[dmfa_diff]]-1.96*SQRT(Tabla2[[#This Row],[dmfa_var]])</f>
        <v>-0.11633650213698281</v>
      </c>
      <c r="R24" s="3">
        <f>Tabla2[[#This Row],[dmfa_diff]]+1.95*SQRT(Tabla2[[#This Row],[dmfa_var]])</f>
        <v>0.11574294855465125</v>
      </c>
      <c r="S24" s="3">
        <f>1/Tabla2[[#This Row],[dmfa_var]]</f>
        <v>283.84427494686429</v>
      </c>
    </row>
    <row r="25" spans="2:19" x14ac:dyDescent="0.2">
      <c r="B25" s="1">
        <v>227</v>
      </c>
      <c r="C25" s="1">
        <v>0</v>
      </c>
      <c r="D25" s="1">
        <v>22</v>
      </c>
      <c r="E25" s="1">
        <v>0</v>
      </c>
      <c r="F25" s="1">
        <v>27</v>
      </c>
      <c r="G25" s="1">
        <v>0</v>
      </c>
      <c r="H25" s="1">
        <v>19</v>
      </c>
      <c r="I25" s="1">
        <v>1</v>
      </c>
      <c r="J25" s="1">
        <v>19</v>
      </c>
      <c r="K25">
        <f>Tabla2[[#This Row],[dmfa_bas_pos]]/(Tabla2[[#This Row],[dmfa_bas_pos]]+Tabla2[[#This Row],[dmfa_bas_neg]])</f>
        <v>0</v>
      </c>
      <c r="L25">
        <f>Tabla2[[#This Row],[dmfa_fin_pos]]/(Tabla2[[#This Row],[dmfa_fin_pos]]+Tabla2[[#This Row],[dmfa_fin_neg]])</f>
        <v>0</v>
      </c>
      <c r="M25" s="1">
        <f>Tabla2[[#This Row],[dmfa_fin]]-Tabla2[[#This Row],[dmfa_bas]]</f>
        <v>0</v>
      </c>
      <c r="N25" s="1">
        <f>(Tabla2[[#This Row],[dmfa_bas_pos]]+1)/(Tabla2[[#This Row],[dmfa_bas_pos]]+Tabla2[[#This Row],[dmfa_bas_neg]]+2)</f>
        <v>4.1666666666666664E-2</v>
      </c>
      <c r="O25" s="1">
        <f>(Tabla2[[#This Row],[dmfa_fin_pos]]+1)/(Tabla2[[#This Row],[dmfa_fin_pos]]+Tabla2[[#This Row],[dmfa_fin_neg]]+2)</f>
        <v>4.7619047619047616E-2</v>
      </c>
      <c r="P25" s="3">
        <f>(Tabla2[[#This Row],[dmfap1]]*(1-Tabla2[[#This Row],[dmfap1]]))/(Tabla2[[#This Row],[dmfa_bas_pos]]+Tabla2[[#This Row],[dmfa_bas_neg]]+2)+Tabla2[[#This Row],[dmfap2]]*(1-Tabla2[[#This Row],[dmfap2]])/(Tabla2[[#This Row],[dmfa_fin_neg]]+Tabla2[[#This Row],[dsfa_fin_pos]]+2)</f>
        <v>3.7252037810073515E-3</v>
      </c>
      <c r="Q25" s="3">
        <f>Tabla2[[#This Row],[dmfa_diff]]-1.96*SQRT(Tabla2[[#This Row],[dmfa_var]])</f>
        <v>-0.11962751708999833</v>
      </c>
      <c r="R25" s="3">
        <f>Tabla2[[#This Row],[dmfa_diff]]+1.95*SQRT(Tabla2[[#This Row],[dmfa_var]])</f>
        <v>0.11901717261504936</v>
      </c>
      <c r="S25" s="3">
        <f>1/Tabla2[[#This Row],[dmfa_var]]</f>
        <v>268.44169038440759</v>
      </c>
    </row>
    <row r="26" spans="2:19" x14ac:dyDescent="0.2">
      <c r="B26" s="1">
        <v>239</v>
      </c>
      <c r="C26" s="1">
        <v>0</v>
      </c>
      <c r="D26" s="1">
        <v>19</v>
      </c>
      <c r="E26" s="1">
        <v>1</v>
      </c>
      <c r="F26" s="1">
        <v>15</v>
      </c>
      <c r="G26" s="1">
        <v>2</v>
      </c>
      <c r="H26" s="1">
        <v>17</v>
      </c>
      <c r="I26" s="1">
        <v>1</v>
      </c>
      <c r="J26" s="1">
        <v>13</v>
      </c>
      <c r="K26">
        <f>Tabla2[[#This Row],[dmfa_bas_pos]]/(Tabla2[[#This Row],[dmfa_bas_pos]]+Tabla2[[#This Row],[dmfa_bas_neg]])</f>
        <v>0</v>
      </c>
      <c r="L26">
        <f>Tabla2[[#This Row],[dmfa_fin_pos]]/(Tabla2[[#This Row],[dmfa_fin_pos]]+Tabla2[[#This Row],[dmfa_fin_neg]])</f>
        <v>0.10526315789473684</v>
      </c>
      <c r="M26" s="1">
        <f>Tabla2[[#This Row],[dmfa_fin]]-Tabla2[[#This Row],[dmfa_bas]]</f>
        <v>0.10526315789473684</v>
      </c>
      <c r="N26" s="1">
        <f>(Tabla2[[#This Row],[dmfa_bas_pos]]+1)/(Tabla2[[#This Row],[dmfa_bas_pos]]+Tabla2[[#This Row],[dmfa_bas_neg]]+2)</f>
        <v>4.7619047619047616E-2</v>
      </c>
      <c r="O26" s="1">
        <f>(Tabla2[[#This Row],[dmfa_fin_pos]]+1)/(Tabla2[[#This Row],[dmfa_fin_pos]]+Tabla2[[#This Row],[dmfa_fin_neg]]+2)</f>
        <v>0.14285714285714285</v>
      </c>
      <c r="P26" s="3">
        <f>(Tabla2[[#This Row],[dmfap1]]*(1-Tabla2[[#This Row],[dmfap1]]))/(Tabla2[[#This Row],[dmfa_bas_pos]]+Tabla2[[#This Row],[dmfa_bas_neg]]+2)+Tabla2[[#This Row],[dmfap2]]*(1-Tabla2[[#This Row],[dmfap2]])/(Tabla2[[#This Row],[dmfa_fin_neg]]+Tabla2[[#This Row],[dsfa_fin_pos]]+2)</f>
        <v>8.2820429759205266E-3</v>
      </c>
      <c r="Q26" s="3">
        <f>Tabla2[[#This Row],[dmfa_diff]]-1.96*SQRT(Tabla2[[#This Row],[dmfa_var]])</f>
        <v>-7.3108073799996648E-2</v>
      </c>
      <c r="R26" s="3">
        <f>Tabla2[[#This Row],[dmfa_diff]]+1.95*SQRT(Tabla2[[#This Row],[dmfa_var]])</f>
        <v>0.28272433228490534</v>
      </c>
      <c r="S26" s="3">
        <f>1/Tabla2[[#This Row],[dmfa_var]]</f>
        <v>120.74315514993482</v>
      </c>
    </row>
    <row r="27" spans="2:19" x14ac:dyDescent="0.2">
      <c r="B27" s="1">
        <v>242</v>
      </c>
      <c r="C27" s="1">
        <v>1</v>
      </c>
      <c r="D27" s="1">
        <v>22</v>
      </c>
      <c r="E27" s="1">
        <v>2</v>
      </c>
      <c r="F27" s="1">
        <v>16</v>
      </c>
      <c r="G27" s="1">
        <v>2</v>
      </c>
      <c r="H27" s="1">
        <v>19</v>
      </c>
      <c r="I27" s="1">
        <v>2</v>
      </c>
      <c r="J27" s="1">
        <v>20</v>
      </c>
      <c r="K27">
        <f>Tabla2[[#This Row],[dmfa_bas_pos]]/(Tabla2[[#This Row],[dmfa_bas_pos]]+Tabla2[[#This Row],[dmfa_bas_neg]])</f>
        <v>4.3478260869565216E-2</v>
      </c>
      <c r="L27">
        <f>Tabla2[[#This Row],[dmfa_fin_pos]]/(Tabla2[[#This Row],[dmfa_fin_pos]]+Tabla2[[#This Row],[dmfa_fin_neg]])</f>
        <v>9.5238095238095233E-2</v>
      </c>
      <c r="M27" s="1">
        <f>Tabla2[[#This Row],[dmfa_fin]]-Tabla2[[#This Row],[dmfa_bas]]</f>
        <v>5.1759834368530017E-2</v>
      </c>
      <c r="N27" s="1">
        <f>(Tabla2[[#This Row],[dmfa_bas_pos]]+1)/(Tabla2[[#This Row],[dmfa_bas_pos]]+Tabla2[[#This Row],[dmfa_bas_neg]]+2)</f>
        <v>0.08</v>
      </c>
      <c r="O27" s="1">
        <f>(Tabla2[[#This Row],[dmfa_fin_pos]]+1)/(Tabla2[[#This Row],[dmfa_fin_pos]]+Tabla2[[#This Row],[dmfa_fin_neg]]+2)</f>
        <v>0.13043478260869565</v>
      </c>
      <c r="P27" s="3">
        <f>(Tabla2[[#This Row],[dmfap1]]*(1-Tabla2[[#This Row],[dmfap1]]))/(Tabla2[[#This Row],[dmfa_bas_pos]]+Tabla2[[#This Row],[dmfa_bas_neg]]+2)+Tabla2[[#This Row],[dmfap2]]*(1-Tabla2[[#This Row],[dmfap2]])/(Tabla2[[#This Row],[dmfa_fin_neg]]+Tabla2[[#This Row],[dsfa_fin_pos]]+2)</f>
        <v>7.8753717432399114E-3</v>
      </c>
      <c r="Q27" s="3">
        <f>Tabla2[[#This Row],[dmfa_diff]]-1.96*SQRT(Tabla2[[#This Row],[dmfa_var]])</f>
        <v>-0.12217701649646193</v>
      </c>
      <c r="R27" s="3">
        <f>Tabla2[[#This Row],[dmfa_diff]]+1.95*SQRT(Tabla2[[#This Row],[dmfa_var]])</f>
        <v>0.22480925232094545</v>
      </c>
      <c r="S27" s="3">
        <f>1/Tabla2[[#This Row],[dmfa_var]]</f>
        <v>126.9781329190439</v>
      </c>
    </row>
    <row r="28" spans="2:19" x14ac:dyDescent="0.2">
      <c r="B28" s="1">
        <v>243</v>
      </c>
      <c r="C28" s="1">
        <v>0</v>
      </c>
      <c r="D28" s="1">
        <v>18</v>
      </c>
      <c r="E28" s="1">
        <v>3</v>
      </c>
      <c r="F28" s="1">
        <v>17</v>
      </c>
      <c r="G28" s="1">
        <v>0</v>
      </c>
      <c r="H28" s="1">
        <v>7</v>
      </c>
      <c r="I28" s="1">
        <v>0</v>
      </c>
      <c r="J28" s="1">
        <v>9</v>
      </c>
      <c r="K28">
        <f>Tabla2[[#This Row],[dmfa_bas_pos]]/(Tabla2[[#This Row],[dmfa_bas_pos]]+Tabla2[[#This Row],[dmfa_bas_neg]])</f>
        <v>0</v>
      </c>
      <c r="L28">
        <f>Tabla2[[#This Row],[dmfa_fin_pos]]/(Tabla2[[#This Row],[dmfa_fin_pos]]+Tabla2[[#This Row],[dmfa_fin_neg]])</f>
        <v>0</v>
      </c>
      <c r="M28" s="1">
        <f>Tabla2[[#This Row],[dmfa_fin]]-Tabla2[[#This Row],[dmfa_bas]]</f>
        <v>0</v>
      </c>
      <c r="N28" s="1">
        <f>(Tabla2[[#This Row],[dmfa_bas_pos]]+1)/(Tabla2[[#This Row],[dmfa_bas_pos]]+Tabla2[[#This Row],[dmfa_bas_neg]]+2)</f>
        <v>0.05</v>
      </c>
      <c r="O28" s="1">
        <f>(Tabla2[[#This Row],[dmfa_fin_pos]]+1)/(Tabla2[[#This Row],[dmfa_fin_pos]]+Tabla2[[#This Row],[dmfa_fin_neg]]+2)</f>
        <v>0.1111111111111111</v>
      </c>
      <c r="P28" s="3">
        <f>(Tabla2[[#This Row],[dmfap1]]*(1-Tabla2[[#This Row],[dmfap1]]))/(Tabla2[[#This Row],[dmfa_bas_pos]]+Tabla2[[#This Row],[dmfa_bas_neg]]+2)+Tabla2[[#This Row],[dmfap2]]*(1-Tabla2[[#This Row],[dmfap2]])/(Tabla2[[#This Row],[dmfa_fin_neg]]+Tabla2[[#This Row],[dsfa_fin_pos]]+2)</f>
        <v>1.3348936899862825E-2</v>
      </c>
      <c r="Q28" s="3">
        <f>Tabla2[[#This Row],[dmfa_diff]]-1.96*SQRT(Tabla2[[#This Row],[dmfa_var]])</f>
        <v>-0.22645369503391422</v>
      </c>
      <c r="R28" s="3">
        <f>Tabla2[[#This Row],[dmfa_diff]]+1.95*SQRT(Tabla2[[#This Row],[dmfa_var]])</f>
        <v>0.22529831903884323</v>
      </c>
      <c r="S28" s="3">
        <f>1/Tabla2[[#This Row],[dmfa_var]]</f>
        <v>74.912332532658539</v>
      </c>
    </row>
    <row r="29" spans="2:19" x14ac:dyDescent="0.2">
      <c r="B29" s="1">
        <v>255</v>
      </c>
      <c r="C29" s="1">
        <v>4</v>
      </c>
      <c r="D29" s="1">
        <v>17</v>
      </c>
      <c r="E29" s="1">
        <v>3</v>
      </c>
      <c r="F29" s="1">
        <v>18</v>
      </c>
      <c r="G29" s="1">
        <v>1</v>
      </c>
      <c r="H29" s="1">
        <v>12</v>
      </c>
      <c r="I29" s="1">
        <v>0</v>
      </c>
      <c r="J29" s="1">
        <v>9</v>
      </c>
      <c r="K29">
        <f>Tabla2[[#This Row],[dmfa_bas_pos]]/(Tabla2[[#This Row],[dmfa_bas_pos]]+Tabla2[[#This Row],[dmfa_bas_neg]])</f>
        <v>0.19047619047619047</v>
      </c>
      <c r="L29">
        <f>Tabla2[[#This Row],[dmfa_fin_pos]]/(Tabla2[[#This Row],[dmfa_fin_pos]]+Tabla2[[#This Row],[dmfa_fin_neg]])</f>
        <v>7.6923076923076927E-2</v>
      </c>
      <c r="M29" s="1">
        <f>Tabla2[[#This Row],[dmfa_fin]]-Tabla2[[#This Row],[dmfa_bas]]</f>
        <v>-0.11355311355311354</v>
      </c>
      <c r="N29" s="1">
        <f>(Tabla2[[#This Row],[dmfa_bas_pos]]+1)/(Tabla2[[#This Row],[dmfa_bas_pos]]+Tabla2[[#This Row],[dmfa_bas_neg]]+2)</f>
        <v>0.21739130434782608</v>
      </c>
      <c r="O29" s="1">
        <f>(Tabla2[[#This Row],[dmfa_fin_pos]]+1)/(Tabla2[[#This Row],[dmfa_fin_pos]]+Tabla2[[#This Row],[dmfa_fin_neg]]+2)</f>
        <v>0.13333333333333333</v>
      </c>
      <c r="P29" s="3">
        <f>(Tabla2[[#This Row],[dmfap1]]*(1-Tabla2[[#This Row],[dmfap1]]))/(Tabla2[[#This Row],[dmfa_bas_pos]]+Tabla2[[#This Row],[dmfa_bas_neg]]+2)+Tabla2[[#This Row],[dmfap2]]*(1-Tabla2[[#This Row],[dmfap2]])/(Tabla2[[#This Row],[dmfa_fin_neg]]+Tabla2[[#This Row],[dsfa_fin_pos]]+2)</f>
        <v>1.5651025868828123E-2</v>
      </c>
      <c r="Q29" s="3">
        <f>Tabla2[[#This Row],[dmfa_diff]]-1.96*SQRT(Tabla2[[#This Row],[dmfa_var]])</f>
        <v>-0.35875707146915148</v>
      </c>
      <c r="R29" s="3">
        <f>Tabla2[[#This Row],[dmfa_diff]]+1.95*SQRT(Tabla2[[#This Row],[dmfa_var]])</f>
        <v>0.13039980376131199</v>
      </c>
      <c r="S29" s="3">
        <f>1/Tabla2[[#This Row],[dmfa_var]]</f>
        <v>63.893575308164472</v>
      </c>
    </row>
    <row r="30" spans="2:19" x14ac:dyDescent="0.2">
      <c r="B30" s="1">
        <v>265</v>
      </c>
      <c r="C30" s="1">
        <v>3</v>
      </c>
      <c r="D30" s="1">
        <v>22</v>
      </c>
      <c r="E30" s="1">
        <v>3</v>
      </c>
      <c r="F30" s="1">
        <v>23</v>
      </c>
      <c r="G30" s="1">
        <v>1</v>
      </c>
      <c r="H30" s="1">
        <v>24</v>
      </c>
      <c r="I30" s="1">
        <v>2</v>
      </c>
      <c r="J30" s="1">
        <v>24</v>
      </c>
      <c r="K30">
        <f>Tabla2[[#This Row],[dmfa_bas_pos]]/(Tabla2[[#This Row],[dmfa_bas_pos]]+Tabla2[[#This Row],[dmfa_bas_neg]])</f>
        <v>0.12</v>
      </c>
      <c r="L30">
        <f>Tabla2[[#This Row],[dmfa_fin_pos]]/(Tabla2[[#This Row],[dmfa_fin_pos]]+Tabla2[[#This Row],[dmfa_fin_neg]])</f>
        <v>0.04</v>
      </c>
      <c r="M30" s="1">
        <f>Tabla2[[#This Row],[dmfa_fin]]-Tabla2[[#This Row],[dmfa_bas]]</f>
        <v>-7.9999999999999988E-2</v>
      </c>
      <c r="N30" s="1">
        <f>(Tabla2[[#This Row],[dmfa_bas_pos]]+1)/(Tabla2[[#This Row],[dmfa_bas_pos]]+Tabla2[[#This Row],[dmfa_bas_neg]]+2)</f>
        <v>0.14814814814814814</v>
      </c>
      <c r="O30" s="1">
        <f>(Tabla2[[#This Row],[dmfa_fin_pos]]+1)/(Tabla2[[#This Row],[dmfa_fin_pos]]+Tabla2[[#This Row],[dmfa_fin_neg]]+2)</f>
        <v>7.407407407407407E-2</v>
      </c>
      <c r="P30" s="3">
        <f>(Tabla2[[#This Row],[dmfap1]]*(1-Tabla2[[#This Row],[dmfap1]]))/(Tabla2[[#This Row],[dmfa_bas_pos]]+Tabla2[[#This Row],[dmfa_bas_neg]]+2)+Tabla2[[#This Row],[dmfap2]]*(1-Tabla2[[#This Row],[dmfap2]])/(Tabla2[[#This Row],[dmfa_fin_neg]]+Tabla2[[#This Row],[dsfa_fin_pos]]+2)</f>
        <v>7.1236237217032821E-3</v>
      </c>
      <c r="Q30" s="3">
        <f>Tabla2[[#This Row],[dmfa_diff]]-1.96*SQRT(Tabla2[[#This Row],[dmfa_var]])</f>
        <v>-0.24542706214309473</v>
      </c>
      <c r="R30" s="3">
        <f>Tabla2[[#This Row],[dmfa_diff]]+1.95*SQRT(Tabla2[[#This Row],[dmfa_var]])</f>
        <v>8.4583046519915689E-2</v>
      </c>
      <c r="S30" s="3">
        <f>1/Tabla2[[#This Row],[dmfa_var]]</f>
        <v>140.3779928680591</v>
      </c>
    </row>
    <row r="31" spans="2:19" x14ac:dyDescent="0.2">
      <c r="B31" s="1">
        <v>282</v>
      </c>
      <c r="C31" s="1">
        <v>2</v>
      </c>
      <c r="D31" s="1">
        <v>25</v>
      </c>
      <c r="E31" s="1">
        <v>4</v>
      </c>
      <c r="F31" s="1">
        <v>22</v>
      </c>
      <c r="G31" s="1">
        <v>1</v>
      </c>
      <c r="H31" s="1">
        <v>17</v>
      </c>
      <c r="I31" s="1">
        <v>3</v>
      </c>
      <c r="J31" s="1">
        <v>23</v>
      </c>
      <c r="K31">
        <f>Tabla2[[#This Row],[dmfa_bas_pos]]/(Tabla2[[#This Row],[dmfa_bas_pos]]+Tabla2[[#This Row],[dmfa_bas_neg]])</f>
        <v>7.407407407407407E-2</v>
      </c>
      <c r="L31">
        <f>Tabla2[[#This Row],[dmfa_fin_pos]]/(Tabla2[[#This Row],[dmfa_fin_pos]]+Tabla2[[#This Row],[dmfa_fin_neg]])</f>
        <v>5.5555555555555552E-2</v>
      </c>
      <c r="M31" s="1">
        <f>Tabla2[[#This Row],[dmfa_fin]]-Tabla2[[#This Row],[dmfa_bas]]</f>
        <v>-1.8518518518518517E-2</v>
      </c>
      <c r="N31" s="1">
        <f>(Tabla2[[#This Row],[dmfa_bas_pos]]+1)/(Tabla2[[#This Row],[dmfa_bas_pos]]+Tabla2[[#This Row],[dmfa_bas_neg]]+2)</f>
        <v>0.10344827586206896</v>
      </c>
      <c r="O31" s="1">
        <f>(Tabla2[[#This Row],[dmfa_fin_pos]]+1)/(Tabla2[[#This Row],[dmfa_fin_pos]]+Tabla2[[#This Row],[dmfa_fin_neg]]+2)</f>
        <v>0.1</v>
      </c>
      <c r="P31" s="3">
        <f>(Tabla2[[#This Row],[dmfap1]]*(1-Tabla2[[#This Row],[dmfap1]]))/(Tabla2[[#This Row],[dmfa_bas_pos]]+Tabla2[[#This Row],[dmfa_bas_neg]]+2)+Tabla2[[#This Row],[dmfap2]]*(1-Tabla2[[#This Row],[dmfap2]])/(Tabla2[[#This Row],[dmfa_fin_neg]]+Tabla2[[#This Row],[dsfa_fin_pos]]+2)</f>
        <v>7.2890721972275127E-3</v>
      </c>
      <c r="Q31" s="3">
        <f>Tabla2[[#This Row],[dmfa_diff]]-1.96*SQRT(Tabla2[[#This Row],[dmfa_var]])</f>
        <v>-0.18585560273140067</v>
      </c>
      <c r="R31" s="3">
        <f>Tabla2[[#This Row],[dmfa_diff]]+1.95*SQRT(Tabla2[[#This Row],[dmfa_var]])</f>
        <v>0.14796480506062443</v>
      </c>
      <c r="S31" s="3">
        <f>1/Tabla2[[#This Row],[dmfa_var]]</f>
        <v>137.19167171651313</v>
      </c>
    </row>
    <row r="36" spans="2:2" x14ac:dyDescent="0.2">
      <c r="B36" s="2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CVIA_085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2021-07-09T13:08:05Z</dcterms:created>
  <dcterms:modified xsi:type="dcterms:W3CDTF">2022-01-31T12:53:15Z</dcterms:modified>
</cp:coreProperties>
</file>